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 tabRatio="893"/>
  </bookViews>
  <sheets>
    <sheet name="219γ2α-νταμάρια" sheetId="3" r:id="rId1"/>
  </sheets>
  <calcPr calcId="125725"/>
</workbook>
</file>

<file path=xl/calcChain.xml><?xml version="1.0" encoding="utf-8"?>
<calcChain xmlns="http://schemas.openxmlformats.org/spreadsheetml/2006/main">
  <c r="AG601" i="3"/>
  <c r="AG4"/>
  <c r="AE527" l="1"/>
  <c r="AE528"/>
  <c r="G173" l="1"/>
  <c r="G175" s="1"/>
  <c r="AE425" l="1"/>
  <c r="AE426"/>
  <c r="AE427"/>
  <c r="AE428"/>
  <c r="AE429"/>
  <c r="AE430"/>
  <c r="AE431"/>
  <c r="AE432"/>
  <c r="AE433"/>
  <c r="AE434"/>
  <c r="AE435"/>
  <c r="AE436"/>
  <c r="AE437"/>
  <c r="AE438"/>
  <c r="AE439"/>
  <c r="AE440"/>
  <c r="AE441"/>
  <c r="AE442"/>
  <c r="AE443"/>
  <c r="AE444"/>
  <c r="AE445"/>
  <c r="AE446"/>
  <c r="AE447"/>
  <c r="AE448"/>
  <c r="AE449"/>
  <c r="AE424"/>
  <c r="AG424" l="1"/>
  <c r="AE450"/>
  <c r="AE451"/>
  <c r="AE452"/>
  <c r="AE361"/>
  <c r="AE362"/>
  <c r="AE363"/>
  <c r="AE364"/>
  <c r="AE365"/>
  <c r="AE366"/>
  <c r="AE367"/>
  <c r="AE368"/>
  <c r="AE369"/>
  <c r="AE370"/>
  <c r="AE371"/>
  <c r="AE351"/>
  <c r="AE352"/>
  <c r="AE353"/>
  <c r="AE354"/>
  <c r="AE355"/>
  <c r="AE356"/>
  <c r="AE357"/>
  <c r="AE358"/>
  <c r="AE359"/>
  <c r="AE339"/>
  <c r="AE340"/>
  <c r="AE341"/>
  <c r="AE342"/>
  <c r="AE343"/>
  <c r="AE344"/>
  <c r="AE345"/>
  <c r="AE346"/>
  <c r="AE347"/>
  <c r="AE348"/>
  <c r="G371"/>
  <c r="G372" s="1"/>
  <c r="G367"/>
  <c r="G369" s="1"/>
  <c r="G366"/>
  <c r="G368" s="1"/>
  <c r="G362"/>
  <c r="G363" s="1"/>
  <c r="G361"/>
  <c r="G360"/>
  <c r="G357"/>
  <c r="G358" s="1"/>
  <c r="G356"/>
  <c r="G353"/>
  <c r="G351"/>
  <c r="G364" s="1"/>
  <c r="G350"/>
  <c r="G349"/>
  <c r="G345"/>
  <c r="G342"/>
  <c r="G337"/>
  <c r="G338" s="1"/>
  <c r="G370" l="1"/>
  <c r="G339"/>
  <c r="G340" s="1"/>
  <c r="G331"/>
  <c r="G330"/>
  <c r="G329"/>
  <c r="G325"/>
  <c r="G326" s="1"/>
  <c r="G324"/>
  <c r="G320"/>
  <c r="G321" s="1"/>
  <c r="G319"/>
  <c r="G322" l="1"/>
  <c r="G327"/>
  <c r="AE320" l="1"/>
  <c r="AE321"/>
  <c r="AE322"/>
  <c r="AE323"/>
  <c r="AE324"/>
  <c r="AE325"/>
  <c r="AE326"/>
  <c r="AE327"/>
  <c r="AE328"/>
  <c r="AE329"/>
  <c r="AE330"/>
  <c r="AE331"/>
  <c r="AE332"/>
  <c r="AE333"/>
  <c r="AE308"/>
  <c r="AE309"/>
  <c r="AE310"/>
  <c r="AE311"/>
  <c r="AE312"/>
  <c r="AE313"/>
  <c r="AE314"/>
  <c r="AE315"/>
  <c r="AE316"/>
  <c r="AE317"/>
  <c r="AE318"/>
  <c r="G318"/>
  <c r="G317"/>
  <c r="G313"/>
  <c r="G314" s="1"/>
  <c r="G312"/>
  <c r="G308"/>
  <c r="G309" s="1"/>
  <c r="AE299"/>
  <c r="AE300"/>
  <c r="AE301"/>
  <c r="AE302"/>
  <c r="AE303"/>
  <c r="AE304"/>
  <c r="AE305"/>
  <c r="AE306"/>
  <c r="AE259"/>
  <c r="AE260"/>
  <c r="AE261"/>
  <c r="AE262"/>
  <c r="AE263"/>
  <c r="AE264"/>
  <c r="AE265"/>
  <c r="AE266"/>
  <c r="AE267"/>
  <c r="AE268"/>
  <c r="AE269"/>
  <c r="AE270"/>
  <c r="AE271"/>
  <c r="AE272"/>
  <c r="AE273"/>
  <c r="AE274"/>
  <c r="AE275"/>
  <c r="AE276"/>
  <c r="AE277"/>
  <c r="AE278"/>
  <c r="AE279"/>
  <c r="AE280"/>
  <c r="AE281"/>
  <c r="AE282"/>
  <c r="AE283"/>
  <c r="AE284"/>
  <c r="AE285"/>
  <c r="AE286"/>
  <c r="AE287"/>
  <c r="AE288"/>
  <c r="AE289"/>
  <c r="AE290"/>
  <c r="AE291"/>
  <c r="AE292"/>
  <c r="AE293"/>
  <c r="AE294"/>
  <c r="AE295"/>
  <c r="AE296"/>
  <c r="G565"/>
  <c r="G559"/>
  <c r="G557"/>
  <c r="AG532"/>
  <c r="AG331" l="1"/>
  <c r="AG270"/>
  <c r="AG280"/>
  <c r="G310"/>
  <c r="G315"/>
  <c r="AE511"/>
  <c r="AE512"/>
  <c r="AE513"/>
  <c r="AE514"/>
  <c r="AE515"/>
  <c r="AE516"/>
  <c r="AE517"/>
  <c r="AE518"/>
  <c r="AE519"/>
  <c r="AE520"/>
  <c r="AE521"/>
  <c r="AE522"/>
  <c r="AE523"/>
  <c r="AE524"/>
  <c r="AE525"/>
  <c r="AE526"/>
  <c r="AE529"/>
  <c r="AE530"/>
  <c r="G598"/>
  <c r="AE593"/>
  <c r="W593"/>
  <c r="G590"/>
  <c r="AE586"/>
  <c r="W586"/>
  <c r="AE585"/>
  <c r="W585"/>
  <c r="AE583"/>
  <c r="W583"/>
  <c r="W214"/>
  <c r="AE214"/>
  <c r="W219"/>
  <c r="AE219"/>
  <c r="G222"/>
  <c r="W223"/>
  <c r="AE223"/>
  <c r="W226"/>
  <c r="AE226"/>
  <c r="G230"/>
  <c r="AG205" l="1"/>
  <c r="AG573"/>
  <c r="AE174" l="1"/>
  <c r="AE175"/>
  <c r="AE177"/>
  <c r="AE178"/>
  <c r="G169"/>
  <c r="G167"/>
  <c r="AE111" l="1"/>
  <c r="AE112"/>
  <c r="AE113"/>
  <c r="AE114"/>
  <c r="AE115"/>
  <c r="AE116"/>
  <c r="AE117"/>
  <c r="AE122"/>
  <c r="AE123"/>
  <c r="AE125"/>
  <c r="AE126"/>
  <c r="AE127"/>
  <c r="AE130"/>
  <c r="AE131"/>
  <c r="AE133"/>
  <c r="AE134"/>
  <c r="AE162"/>
  <c r="AE163"/>
  <c r="AE164"/>
  <c r="AE166"/>
  <c r="AE167"/>
  <c r="AE168"/>
  <c r="AE169"/>
  <c r="AE170"/>
  <c r="AE173"/>
  <c r="AE179"/>
  <c r="AE188"/>
  <c r="AE189"/>
  <c r="AE191"/>
  <c r="AE192"/>
  <c r="AE193"/>
  <c r="AE196"/>
  <c r="AE197"/>
  <c r="AE199"/>
  <c r="AE200"/>
  <c r="AE235"/>
  <c r="AE236"/>
  <c r="AE238"/>
  <c r="AE239"/>
  <c r="AE240"/>
  <c r="AE241"/>
  <c r="AE242"/>
  <c r="AE245"/>
  <c r="AE246"/>
  <c r="AE248"/>
  <c r="AE249"/>
  <c r="W249"/>
  <c r="W248"/>
  <c r="W246"/>
  <c r="W245"/>
  <c r="W242"/>
  <c r="W241"/>
  <c r="W240"/>
  <c r="W239"/>
  <c r="W238"/>
  <c r="W236"/>
  <c r="W235"/>
  <c r="W200"/>
  <c r="W199"/>
  <c r="W197"/>
  <c r="W196"/>
  <c r="W193"/>
  <c r="W192"/>
  <c r="W191"/>
  <c r="W189"/>
  <c r="W188"/>
  <c r="W134"/>
  <c r="W133"/>
  <c r="W131"/>
  <c r="W130"/>
  <c r="W127"/>
  <c r="W126"/>
  <c r="W125"/>
  <c r="W123"/>
  <c r="W122"/>
  <c r="W117"/>
  <c r="W116"/>
  <c r="W115"/>
  <c r="W114"/>
  <c r="W113"/>
  <c r="W112"/>
  <c r="W111"/>
  <c r="W110"/>
  <c r="W109"/>
  <c r="AG180" l="1"/>
  <c r="AG232"/>
  <c r="AG142"/>
  <c r="AG118"/>
  <c r="G253" l="1"/>
  <c r="G248"/>
  <c r="G245"/>
  <c r="G240"/>
  <c r="G238"/>
  <c r="G235"/>
  <c r="G204"/>
  <c r="G196"/>
  <c r="G138"/>
  <c r="G130"/>
  <c r="G117"/>
  <c r="G110"/>
  <c r="AE110"/>
  <c r="AE104" l="1"/>
  <c r="AE88"/>
  <c r="AE87"/>
  <c r="AE86"/>
  <c r="AE93"/>
  <c r="AE92"/>
  <c r="AE84"/>
  <c r="AE83"/>
  <c r="AE64"/>
  <c r="AE65"/>
  <c r="AE66"/>
  <c r="AE67"/>
  <c r="AE68"/>
  <c r="AE69"/>
  <c r="AE70"/>
  <c r="AE71"/>
  <c r="AE72"/>
  <c r="AE97" l="1"/>
  <c r="AE98"/>
  <c r="AE99"/>
  <c r="AE100"/>
  <c r="AE101"/>
  <c r="AE102"/>
  <c r="AE103"/>
  <c r="AE105"/>
  <c r="AE106"/>
  <c r="AE107"/>
  <c r="AE108"/>
  <c r="AE74"/>
  <c r="AE75"/>
  <c r="AE76"/>
  <c r="AE77"/>
  <c r="AE78"/>
  <c r="AE79"/>
  <c r="AE80"/>
  <c r="AE81"/>
  <c r="G101"/>
  <c r="G81"/>
  <c r="G80"/>
  <c r="G78"/>
  <c r="G69"/>
  <c r="G71" s="1"/>
  <c r="G72" s="1"/>
  <c r="AG82" l="1"/>
  <c r="AE57" l="1"/>
  <c r="AE58"/>
  <c r="AE59"/>
  <c r="AE60"/>
  <c r="AE61"/>
  <c r="AE53"/>
  <c r="AE54"/>
  <c r="AE49"/>
  <c r="AE50"/>
  <c r="AE40"/>
  <c r="AE41"/>
  <c r="AE42"/>
  <c r="AE43"/>
  <c r="AE44"/>
  <c r="AE45"/>
  <c r="AE46"/>
  <c r="AE32"/>
  <c r="AE33"/>
  <c r="AE34"/>
  <c r="AE35"/>
  <c r="AE338" l="1"/>
  <c r="AE349"/>
  <c r="AE350"/>
  <c r="AG350" s="1"/>
  <c r="AE360"/>
  <c r="AG360" s="1"/>
  <c r="AE372"/>
  <c r="AE337"/>
  <c r="AC601"/>
  <c r="AE319"/>
  <c r="AG319" s="1"/>
  <c r="AE307"/>
  <c r="AG307" s="1"/>
  <c r="AE298"/>
  <c r="AG298" s="1"/>
  <c r="AE297"/>
  <c r="AG289" s="1"/>
  <c r="AE258"/>
  <c r="AE257"/>
  <c r="W601"/>
  <c r="O601"/>
  <c r="AE109"/>
  <c r="AG109" s="1"/>
  <c r="AE73"/>
  <c r="AE96"/>
  <c r="AG96" s="1"/>
  <c r="AE63"/>
  <c r="Y601"/>
  <c r="S601"/>
  <c r="AE36"/>
  <c r="AE37"/>
  <c r="AE38"/>
  <c r="AE39"/>
  <c r="AE47"/>
  <c r="AE48"/>
  <c r="AE51"/>
  <c r="AE52"/>
  <c r="AE55"/>
  <c r="AE56"/>
  <c r="AE62"/>
  <c r="AE31"/>
  <c r="AD601"/>
  <c r="AB601"/>
  <c r="AA601"/>
  <c r="Z601"/>
  <c r="X601"/>
  <c r="P601"/>
  <c r="AG337" l="1"/>
  <c r="AH298"/>
  <c r="AG73"/>
  <c r="AG63"/>
  <c r="AG257"/>
  <c r="AH257" s="1"/>
  <c r="AG56"/>
  <c r="AG48"/>
  <c r="AG31"/>
  <c r="AG39"/>
  <c r="AE507"/>
  <c r="AE508"/>
  <c r="AE509"/>
  <c r="AE510"/>
  <c r="AE531"/>
  <c r="AE506"/>
  <c r="AE390"/>
  <c r="AG505" l="1"/>
  <c r="AH63"/>
  <c r="AH31"/>
  <c r="AE498"/>
  <c r="AG498" s="1"/>
  <c r="AE486"/>
  <c r="AE487"/>
  <c r="AE488"/>
  <c r="AE485"/>
  <c r="AE497"/>
  <c r="AG497" s="1"/>
  <c r="AE496"/>
  <c r="AE495"/>
  <c r="AE494"/>
  <c r="AE493"/>
  <c r="AE481"/>
  <c r="AE482"/>
  <c r="AE483"/>
  <c r="AE480"/>
  <c r="AG480" l="1"/>
  <c r="AG485"/>
  <c r="AG493"/>
  <c r="AH493" s="1"/>
  <c r="AG415" l="1"/>
  <c r="AG411"/>
  <c r="AH411" l="1"/>
  <c r="AE415"/>
  <c r="AE414"/>
  <c r="AE413"/>
  <c r="AE412"/>
  <c r="AE411"/>
  <c r="AE386" l="1"/>
  <c r="AE385"/>
  <c r="AE384"/>
  <c r="AE383"/>
  <c r="AE382"/>
  <c r="AE381"/>
  <c r="AE636"/>
  <c r="AE635"/>
  <c r="AE634"/>
  <c r="AE633"/>
  <c r="AE632"/>
  <c r="AE631"/>
  <c r="AG380" l="1"/>
  <c r="AH380" s="1"/>
  <c r="AE395"/>
  <c r="V601" l="1"/>
  <c r="U601"/>
  <c r="T601"/>
  <c r="R601"/>
  <c r="Q601"/>
  <c r="N601"/>
  <c r="M601"/>
  <c r="AE489"/>
  <c r="AG489" s="1"/>
  <c r="AE484"/>
  <c r="AG484" s="1"/>
  <c r="AE476"/>
  <c r="AE475"/>
  <c r="AE473"/>
  <c r="AE463"/>
  <c r="AE462"/>
  <c r="AE461"/>
  <c r="AE460"/>
  <c r="AE407"/>
  <c r="AE406"/>
  <c r="AE405"/>
  <c r="AE404"/>
  <c r="AE403"/>
  <c r="AE402"/>
  <c r="AE401"/>
  <c r="AE394"/>
  <c r="AE376"/>
  <c r="AE601" l="1"/>
  <c r="AH337"/>
  <c r="AH480"/>
  <c r="K601"/>
  <c r="L601"/>
</calcChain>
</file>

<file path=xl/sharedStrings.xml><?xml version="1.0" encoding="utf-8"?>
<sst xmlns="http://schemas.openxmlformats.org/spreadsheetml/2006/main" count="2945" uniqueCount="308">
  <si>
    <t>μίσθωση</t>
  </si>
  <si>
    <t>παράταση μίσθωσης</t>
  </si>
  <si>
    <t>23 =χρέωσε ως πάγια πράξη</t>
  </si>
  <si>
    <t>24 =δεν χρέωσε 1,3%</t>
  </si>
  <si>
    <t>αΑ</t>
  </si>
  <si>
    <t>αρ. συμβολ</t>
  </si>
  <si>
    <t>ημερο μηνία</t>
  </si>
  <si>
    <t>πράξη</t>
  </si>
  <si>
    <t>ποσό πράξης</t>
  </si>
  <si>
    <t xml:space="preserve">ποσό πράξης από έλεγχο ΤΑΝ </t>
  </si>
  <si>
    <t>περιοχή</t>
  </si>
  <si>
    <t>με ΖΗΛ π.χ.-1</t>
  </si>
  <si>
    <t>ηθικώς πρέπει</t>
  </si>
  <si>
    <t>…. ΥΠΟ ΧΡΕΩΤΙΚΑ</t>
  </si>
  <si>
    <t>σύνολα</t>
  </si>
  <si>
    <t>ΣΥΝΟΛΑ</t>
  </si>
  <si>
    <t>2016-6ο εξωβελίζονται τα κ-15-17    ΚΑΙ τα ταμεία ενσωματώνονται στο ΕΦΚΑ</t>
  </si>
  <si>
    <t>η καταγραφή θα συνεχιστεί έως τον μάρτη του 2020</t>
  </si>
  <si>
    <t xml:space="preserve">ο έλεγχος ΤΑΝ θα ξανάρθει για το διάστημα 2013-5ος   έως   2016-6ος (πιθανόν να ξαναγυρίσει στα παλιά )     … φυσικά , ΔΕΝ θα τα πληρώσω εγώ   ………..  οπότε σιγά σιγά σας περιμένω για τροποποίηση των συμβολαίων </t>
  </si>
  <si>
    <t>ΔΟΛΟΣ</t>
  </si>
  <si>
    <t>ποσό πράξης βάσει ΑΓΑΠΕ</t>
  </si>
  <si>
    <t>θα έρθει</t>
  </si>
  <si>
    <t>3 γκρεμοί - Θάσος Θάσου</t>
  </si>
  <si>
    <t>ευτυχώς ΔΕΝ έχει ΤΑΝ</t>
  </si>
  <si>
    <t>Ραχώνι Θάσου</t>
  </si>
  <si>
    <t>219-16</t>
  </si>
  <si>
    <t xml:space="preserve">παρατηρήσεις </t>
  </si>
  <si>
    <t>219-21</t>
  </si>
  <si>
    <t>πράξη βάσει ΑΓΑΠΕ</t>
  </si>
  <si>
    <t>εισφορά μισθωτικών δικαιωμάτων</t>
  </si>
  <si>
    <t>διόρθωση μίσθωσης</t>
  </si>
  <si>
    <t>κ-15 ελέγχου ΤΑΝ</t>
  </si>
  <si>
    <t>κ-15 βάσει  zηλ</t>
  </si>
  <si>
    <t xml:space="preserve">ΦΥΣΙΚΑ  …… ΚΑΙ θα υπάρξει έλεγχος του ΤΑΣ { = 11% επί των δικαιωμάτων της ΑΓΑΠΕ }  για 1998 έως 2016-6ος            … φυσικά , ΔΕΝ θα τα πληρώσω εγώ … οπότε σιγά σιγά σας περιμένω για τροποποίηση των συμβολαίων </t>
  </si>
  <si>
    <t>219-22</t>
  </si>
  <si>
    <t>27.556-19/9/00καπόλα  μίσθωση μαρμαρο-λατομείο 34.310μ2 έως 18-9-03 { max εως 15 έτη</t>
  </si>
  <si>
    <t>μίσθωση μαρμαρο-λατομείου 66.612μ2 έως 29-03-2012 { max 15 έτη</t>
  </si>
  <si>
    <t>219-23</t>
  </si>
  <si>
    <t>μίσθωση μαρμαρο-λατομείου 48.629μ2 έως 25-11-2017 { max 15 έτη</t>
  </si>
  <si>
    <t>219-24</t>
  </si>
  <si>
    <t>219-25</t>
  </si>
  <si>
    <t>219-26</t>
  </si>
  <si>
    <t>219-27</t>
  </si>
  <si>
    <t>219-28</t>
  </si>
  <si>
    <t>μίσθωση μαρμαρο-λατομείο 21.753μ2 έως 30-07-2007</t>
  </si>
  <si>
    <t>δεν έχει</t>
  </si>
  <si>
    <t>219-29</t>
  </si>
  <si>
    <t>219-30</t>
  </si>
  <si>
    <t>ΙΔΕ 2γ1 θέση 219-26</t>
  </si>
  <si>
    <t>ΙΔΕ 219γ2 θέση 219-26</t>
  </si>
  <si>
    <t>παράταση 27.556καπόλα μίσθωση μαρμαρο-λατομείο { έως 18-9-06</t>
  </si>
  <si>
    <t>παράταση 27.556 &amp; 3.035 μίσθωση μαρμαρο-λατομείο { έως 18-9-09</t>
  </si>
  <si>
    <t>παράταση 27.556καπόλα &amp; 3.035 &amp; 6.292 μίσθωση μαρμαρο-λατομείο { έως 18-9-12</t>
  </si>
  <si>
    <t>ΕΠΕΤΑΙ δημιουργία πανελλαδικά αρχείου μισθώσεων &amp; τροποποιήσεων &amp; λύσεων ΑΝΑ μίσθωση &amp; ΑΝΑ νταμάρι</t>
  </si>
  <si>
    <t>παράταση 27.556καπόλα &amp; 3.035 &amp; 6.292 &amp; 8.695 μίσθωση μαρμαρο-λατομείο { έως 18-9-15</t>
  </si>
  <si>
    <t>παράταση 27.556 &amp; 3.035 &amp; 6.292 &amp; 8.695 &amp; 10.641 μίσθωση μαρμαρο-λατομείο { έως 18-9-18</t>
  </si>
  <si>
    <t>μεταβίβαση μισθωτικών δικαιωμάτων 27.556 &amp; 3.035 &amp; 6.292 &amp; 8.695 &amp; 10.641 μίσθωση μαρμαρο-λατομείο { έως 18-9-18</t>
  </si>
  <si>
    <t>καταθεση εγγραφου { = παράταση  μίσθωσης μαρμαρο-λατομείου /// άλλου συμβολαιογράφου</t>
  </si>
  <si>
    <t>???</t>
  </si>
  <si>
    <t>καταθεση εγγραφου</t>
  </si>
  <si>
    <t>πράξη βάσει ΤΑΝ</t>
  </si>
  <si>
    <t>ημερομηνία απαίτησης</t>
  </si>
  <si>
    <t>ΤΟΓΚΑ</t>
  </si>
  <si>
    <t xml:space="preserve">μίσθωση μαρμαρο-λατομείου 28.036μ2*74 έως 30-06-2011 </t>
  </si>
  <si>
    <t>ΕΕ = 9 πράξεις [ πωλήσεις μετοχών &amp; αποχωρήσεις &amp; αύξηση κεφαλαίου &amp; διάρκεια &amp; τροποποίηση καταστατικού</t>
  </si>
  <si>
    <t>ΙΔΕ 219γ1 θέση 219-26</t>
  </si>
  <si>
    <t>έπρεπε να χρεώσει</t>
  </si>
  <si>
    <t>χρέωσε</t>
  </si>
  <si>
    <t>ΜΗ χρεωθέν ΦΠΑ</t>
  </si>
  <si>
    <t>διαφυγών φόρος εισοδήματος</t>
  </si>
  <si>
    <t>ΙΔΕ 219-30</t>
  </si>
  <si>
    <t>μίσθωση μαρμαρο-λατομείο 20.430μ2 έως 23-07-2007</t>
  </si>
  <si>
    <t>διαφυγώντα κ-18 ,ΤΑΣ , χαρτ</t>
  </si>
  <si>
    <t>ΔΕΝ</t>
  </si>
  <si>
    <t>μίσθωση μαρμαρο-λατομείο [21.753μ2] , [έως 30/07/2007</t>
  </si>
  <si>
    <t>ΙΔΕ 219-24</t>
  </si>
  <si>
    <t>2015 έγινε ΑΛΛΟΥ</t>
  </si>
  <si>
    <t>2018 έγινε ΑΛΛΟΥ</t>
  </si>
  <si>
    <t>2021 έγινε ΑΛΛΟΥ</t>
  </si>
  <si>
    <t>2016 έγινε ΑΛΛΟΥ</t>
  </si>
  <si>
    <t>2019 έγινε ΑΛΛΟΥ</t>
  </si>
  <si>
    <t>219-60</t>
  </si>
  <si>
    <t>προς κ. Τερζίδη Κύρο</t>
  </si>
  <si>
    <t>219-16κ</t>
  </si>
  <si>
    <t>μίσθωσις νταμάρι  29στρ 3έτη [1000/έτος/στρ] = 87.000δρχ</t>
  </si>
  <si>
    <t>μίσθωσις νταμάρι  24,526''στρ 3έτη [1000/έτος/στρ] = 73.578δρχ</t>
  </si>
  <si>
    <t>μίσθωσης νταμάρι ΠΑΡΑΤΑΣΗ</t>
  </si>
  <si>
    <t xml:space="preserve">μίσθωσις νταμάρι </t>
  </si>
  <si>
    <t>μίσθωσης ΠΑΡΑΤΑΣΗ</t>
  </si>
  <si>
    <t>διαφυγών κ-15</t>
  </si>
  <si>
    <t>προς κ. ΤερζίδηΚύρο</t>
  </si>
  <si>
    <t>ενσωματωμένη ΑΝΩΤΕΡΩ</t>
  </si>
  <si>
    <t>εισφορά μισθοδοτικών δικαιωμάτων</t>
  </si>
  <si>
    <t>μίσθωσης 2 μελλοντικών μαρμαρο-λατομείων , αγοραπωλησία προσδοκίας δικαιωματων =</t>
  </si>
  <si>
    <t>μίσθωσης αγοραπωλησία δικαιωματων ΠΡΟΣΥΜΦΩΝΟ τίμημα = αρραβών =</t>
  </si>
  <si>
    <t>μίσθωσης , αγοραπωλησία προσδοκίας δικαιωματων =</t>
  </si>
  <si>
    <t xml:space="preserve">μίσθωσης , αγοραπωλησία δικαιωματων τίμημα = </t>
  </si>
  <si>
    <t>219-21κ</t>
  </si>
  <si>
    <t>μίσθωσις νταμάρι  Παναγία -''σαλιάρα'' 28.370μ2 3έτη [1000/έτος/στρ</t>
  </si>
  <si>
    <t>κρυμένη μέσα στο κείμενο 600.000δρχ για κτίριο προσωπικού</t>
  </si>
  <si>
    <t xml:space="preserve">μίσθωση </t>
  </si>
  <si>
    <t>ΔΕΝ έχω</t>
  </si>
  <si>
    <t>;;;???</t>
  </si>
  <si>
    <t>…0…</t>
  </si>
  <si>
    <t>ενσωματΑΝΩΤΕΡΩ</t>
  </si>
  <si>
    <t>ΙΔΕ 219γ2 θέση 219-16 = μαρμαραΘάσου ''φΑΕ'' &amp; σια ΕΕ</t>
  </si>
  <si>
    <t xml:space="preserve">ΙΔΕ 219γ2 θέση 219-16 </t>
  </si>
  <si>
    <t>τροποποίηση α8 &amp; κωδικοπ καταστ φ…&amp; σια ΕΕ</t>
  </si>
  <si>
    <t>ΕΕ = τροπ α8 &amp; εισοδοςΕταίρου &amp; κωδικοπΚαταστ</t>
  </si>
  <si>
    <t>ΕΕ = αποχώρησηΕταίρου</t>
  </si>
  <si>
    <t>ΕΕ = μεταβίβασηΜετοχών</t>
  </si>
  <si>
    <t>ΕΕ τροποπ [όνομα - 4' - διαχειριστής] &amp; κωδικοπ καταστ</t>
  </si>
  <si>
    <t>ΕΕ τροποπ [αποχΕταιρων]</t>
  </si>
  <si>
    <t>ΕΕ τροποπ [μεταβίβαση μετοχων]</t>
  </si>
  <si>
    <t>ΕΕ τροποπ [είσοδος εταιρων]</t>
  </si>
  <si>
    <t>ΕΕ τροποπ [αποχώρηση εταιρου</t>
  </si>
  <si>
    <t>ΕΕ τροποπ [είσοδος εταιρου</t>
  </si>
  <si>
    <t>ΕΕ τροποπ [όνομα - 1' -8' ] &amp; [κωδικοπ καταστ [= ..0..</t>
  </si>
  <si>
    <t>ΕΕ τροποπ [μεταβΜετοχων]</t>
  </si>
  <si>
    <t xml:space="preserve">ΕΕ τροποπ [αποχΕταιρου] </t>
  </si>
  <si>
    <t>ΕΕ τροποπ [όνομα - 1' -2 -6 -8' ] &amp; [κωδικοπ καταστ [= ..0..</t>
  </si>
  <si>
    <t xml:space="preserve">ΕΕ τροποπ [μεταβΜετοχων] </t>
  </si>
  <si>
    <t xml:space="preserve">ΕΕ τροποπ [εισΑποχ εταιρων] </t>
  </si>
  <si>
    <t xml:space="preserve">αγοραπωλησίας δικαιωματων προσυμφώνου 14.943 ΛΥΣΗ </t>
  </si>
  <si>
    <t>ΌΤΙ ανωτέρω συν (+) 4 πολλαπλές {ΑΝ ενσωμάτωση}</t>
  </si>
  <si>
    <t>ΌΤΙ ανωτέρω συν(+) 9 πολλαπλές {ΑΝ απορρόφηση}</t>
  </si>
  <si>
    <t>ΧΑΟΣ</t>
  </si>
  <si>
    <t>219-60κ</t>
  </si>
  <si>
    <t>ΙΔΕ 2191β θέση 219-16 = ''λατομικηΘασουΕΕ'' ….ή ….. 219γ1δ θέση 219-60 = μαρμαραΚαβαλας ΑΕ</t>
  </si>
  <si>
    <t>ΙΔΕ 219γ1β θέση 219-16 = ''λατομικηΘασουΜαρμαραΘασου ''φιλιππιδηΑΕ'' &amp; σιαΕΕ'' [= ''λατομικηΘασουΕΕ'' ……ή…… 219γ1δ θέση 219-60 = μαρμαραΚαβαλας ΑΕ</t>
  </si>
  <si>
    <t>ΙΔΕ 219γ1β θέση 219-16 =   ''λατομείοΟχυρούΔράμας -ηράκλειονΑΕ &amp; σια ΕΕ''</t>
  </si>
  <si>
    <t>219-168 = μαρμαραΚεντρΜακεδονιαςΑΕ &amp; σια ΕΕ''</t>
  </si>
  <si>
    <t>ΙΔΕ 219γ1β = 219-168 = μαρμαραΚεντρΜακεδονιαςΑΕ &amp; σια ΕΕ''</t>
  </si>
  <si>
    <t>ΙΔΕ 219γ1β θέση 219-16 = μαρμαραΘάσου ''φΑΕ'' &amp; σια ΕΕ</t>
  </si>
  <si>
    <t>ΙΔΕ 219γ1ε θέση 219-16 = ξεοδΤουρΕπιχΦιλ..ΑΕ = ηρακλειονΑΕ</t>
  </si>
  <si>
    <t>ΙΔΕ 219-γ1ε θέση 219-16 = φιλιππιδης   … μαρμαραΑΕ ή ''χΦ-μον.ΙΚΕ''</t>
  </si>
  <si>
    <t>219-168</t>
  </si>
  <si>
    <t xml:space="preserve">ΙΔΕ  219-16 = ''λατομείοΟχυρουΔραμας -ηρακλειονΑΕ &amp; σια ΕΕ'' </t>
  </si>
  <si>
    <t>ΙΔΕ 219γ1β θέση 219-168 = μαρμαραΚεντρΜακεδονιαςΑΕ &amp; σια ΕΕ''</t>
  </si>
  <si>
    <t>μίσθωση μαρμαροΛατομείου 14,324στρ … 3 έτη [έως 18/03/1985</t>
  </si>
  <si>
    <t>219-16κ από 219-60κ</t>
  </si>
  <si>
    <t>ΙΔΕ     ή ………..219-16 = ''λατομικηΘασουΜαρμαραΘασου ''φιλιππιδηΑΕ'' &amp; σιαΕΕ'' [= ''λατομικηΘασουΕΕ'' …………………….ή ………………...219-60 = μαρμαραΚαβαλας ΑΕ</t>
  </si>
  <si>
    <t>ΙΔΕ  219-16 = ''λατομικηΘασουΜαρμαραΘασου ''φιλιππιδηΑΕ'' &amp; σιαΕΕ'' [= ''λατομικηΘασουΕΕ''</t>
  </si>
  <si>
    <t>219-27κ</t>
  </si>
  <si>
    <t>..???..</t>
  </si>
  <si>
    <t>..???..  μίσθωση μαρμαρο-λατομείο 34.310μ2 έως 18-9-03 { max εως 15 έτη</t>
  </si>
  <si>
    <t>παράταση  ..???.. μίσθωση μαρμαρο-λατομείο { έως 18-9-06</t>
  </si>
  <si>
    <t>παράταση  ..???.. &amp;  ..???.. μίσθωση μαρμαρο-λατομείο { έως 18-9-09</t>
  </si>
  <si>
    <t>παράταση  ..???.. &amp;  ..???.. &amp;  ..???.. μίσθωση μαρμαρο-λατομείο { έως 18-9-12</t>
  </si>
  <si>
    <t>παράταση  ..???.. &amp;  ..???..-  ..???.. - ..???.. μίσθωση μαρμαρο-λατομείο { έως 18-9-15</t>
  </si>
  <si>
    <t>παράταση ..???.. &amp; ... &amp; ... &amp; ...&amp; ..???.. μίσθωση μαρμαρο-λατομείο { έως 18-9-18</t>
  </si>
  <si>
    <t>μεταβίβαση μισθωτικών δικαιωμάτων  ..???.. &amp;  ..???..-  ..???.. -  ..???.. -  ..???.. μίσθωση μαρμαρο-λατομείο { έως 18-9-18</t>
  </si>
  <si>
    <t>παράταση  ..???.. μίσθωση έως 30-07-2010</t>
  </si>
  <si>
    <t>παράταση  ..???.. &amp;  ..???.. μίσθωση έως 30-07-2013</t>
  </si>
  <si>
    <t>παράταση  ..???.. &amp;  ..???.. &amp;  ..???.. μίσθωση έως 30-07-2016</t>
  </si>
  <si>
    <t xml:space="preserve"> ..???.. 37.940μ2 έως 21-12-2008 { έως 15 έτη</t>
  </si>
  <si>
    <t>παράταση  ..???.. μισθώσεως έως 21-12-2011</t>
  </si>
  <si>
    <t xml:space="preserve"> ..???.. μίσθωση μαρμαρο-λατομείο 20.280μ2  { έως 2-12-1991 ΚΑΙ εως 15 έτη [ 60.840δρχ</t>
  </si>
  <si>
    <t xml:space="preserve"> ..???.. παράταση  ..???.. μίσθωση μαρμαρο-λατομείο 3 έτη { έως 2-12-1994</t>
  </si>
  <si>
    <t xml:space="preserve"> ..???.. παράταση  ..???.. -  ..???.. μίσθωση μαρμαρο-λατομείο 3 έτη { έως 2-12-1997</t>
  </si>
  <si>
    <t xml:space="preserve"> ..???.. παράταση  ..???.. -  ..???.. -  ..???.. μίσθωση μαρμαρο-λατομείο 3 έτη { έως 2-12-2000</t>
  </si>
  <si>
    <t>παράταση  ..???.. - ..???.. - ..???.. - ..???.. - ..???.. μίσθωση μαρμαρο-λατομείο 3 έτη , έως 2-12-2003</t>
  </si>
  <si>
    <t>παράταση  ..???.. - ..???.. - ..???.. - ..???.. - ..???.. &amp;  ..???.. μίσθωση μαρμαρο-λατομείο 3 έτη { έως 2-12-2006</t>
  </si>
  <si>
    <t>παράταση  ..???.. - ..???.. - ..???.. - ..???.. - ..???.. &amp;  ..???.. -- ..???.. μίσθωση μαρμαρο-λατομείο 10 έτη { έως 2-12-2015</t>
  </si>
  <si>
    <t>έγκριση παράτασης μίσθωσης - ..???..  10 έτη { εως 31-12-2016</t>
  </si>
  <si>
    <t xml:space="preserve">διόρθωση - ..???.. - ..???.. - ..???.. </t>
  </si>
  <si>
    <t>παράταση μίσθωσης - ..???.. - ..???.. - ..???.. - ..???.. &amp;  ..???..  - ..???.. - ..???.. - ..???..   έως 2-12-2018</t>
  </si>
  <si>
    <t>παράταση  - ..???.. - ..???.. - ..???.. - ..???.. &amp;  ..???.. - ..???.. - ..???.. - ..???.. - ..???..  μίσθωση { έως 2-12-2028</t>
  </si>
  <si>
    <t>πολλαπλή 1η</t>
  </si>
  <si>
    <t>πολλαπλή 2η</t>
  </si>
  <si>
    <t>πολλαπλή 3η</t>
  </si>
  <si>
    <t>μίσθωσης μαρμαρο-λατομείου ??? ΠΑΡΑΤΑΣΗ 3 έτη [έως 30-06-2014</t>
  </si>
  <si>
    <t>μίσθωσης μαρμαρο-λατομείου ??? &amp; ??? ΠΑΡΑΤΑΣΗ 3 έτη [έως 30-06-2017</t>
  </si>
  <si>
    <t>μίσθωσης μαρμαρο-λατομείου ??? &amp; ???? &amp; ???? ΠΑΡΑΤΑΣΗ 15 έτη [έως 30-06-2032</t>
  </si>
  <si>
    <t xml:space="preserve">εισφορά μισθωτικών δικαιωμάτων του ..???..  </t>
  </si>
  <si>
    <t>παράταση ..???..  -..???..  μίσθωση μαρμαρο-λατομείου έως 29-03-2024</t>
  </si>
  <si>
    <t>..???..  47.920μ2</t>
  </si>
  <si>
    <t xml:space="preserve">παράταση ..???.. </t>
  </si>
  <si>
    <t xml:space="preserve">παράταση ..???.. - ..???.. </t>
  </si>
  <si>
    <t xml:space="preserve">παράταση ..???.. - ..???..  -..???.. </t>
  </si>
  <si>
    <t>παράταση ..???..  -..???..  -..???.. -..???..  μίσθωσης μαρμαρο-λατομείου έως 17-06-2002</t>
  </si>
  <si>
    <t>παράταση ..???..  -..???..  -..???..  -..???..  &amp; ..???..  μίσθωσης μαρμαρο-λατομείου έως 17-06-2005</t>
  </si>
  <si>
    <t>παράταση  ..???..  -..???..  -..???..  -..???..  &amp; ..???.. -..???..  μίσθωσης μαρμαρο-λατομείου έως 16-06-2008</t>
  </si>
  <si>
    <t>παράταση  ..???..  -..???..  -..???..  -..???..  &amp; ..???.. - ..???..  -..???.. μίσθωσης μαρμαρο-λατομείου έως 15-06-2011</t>
  </si>
  <si>
    <t>..???..  μίσθωση μαρμαρο-λατομείου 24.567μ έως ?? { max 15 έτη</t>
  </si>
  <si>
    <t xml:space="preserve">..???..  -..???..  = μίσθωση μαρμαρο-λατομείου έως ?? </t>
  </si>
  <si>
    <t xml:space="preserve">..???..  = παράταση ..???..  μίσθωσης μαρμαρο-λατομείου έως ?? </t>
  </si>
  <si>
    <t>..???..  = παράταση ..???..  -..???..   μίσθωσης μαρμαρο-λατομείου έως 01-09-1998</t>
  </si>
  <si>
    <t>..???..  = παράταση ..???.. -..???.. - ..???..   μίσθωσης μαρμαρο-λατομείου έως 01-09-2001</t>
  </si>
  <si>
    <t>παράταση ..???..  -..???..  -..???..  -..???.. -..???..  μίσθωσης μαρμαρο-λατομείου έως 01-09-2004</t>
  </si>
  <si>
    <t>παράταση ..???.. ..???.. ..???.. ..???.. ..???..  &amp; ..???.. μίσθωσης μαρμαρο-λατομείου 15 έτη έως 01-09-2019</t>
  </si>
  <si>
    <t>παράταση ..???.. ..???.. ..???.. ..???.. ..???..  &amp; ..???.. -..???..  μίσθωσης μαρμαρο-λατομείου 10 έτη έως 01-09-2024</t>
  </si>
  <si>
    <t>μίσθωσης ….. ΠΑΡΑΤΑΣΗ [έως 30-07-2010]</t>
  </si>
  <si>
    <t>μίσθωση μαρμαρο-λατομείο 20.430μ2 [τοΠαλιο ….] , [έως 07-09-2012</t>
  </si>
  <si>
    <t>μίσθωσης μαρμαρο-λατομείου ….. ΠΑΡΑΤΑΣΗ [έως 07-09-2015</t>
  </si>
  <si>
    <t>μίσθωσης μαρμαρο-λατομείου ….. &amp; ….. ΠΑΡΑΤΑΣΗ [έως 07-09-2018</t>
  </si>
  <si>
    <t>μίσθωσης μαρμαρο-λατομείου ….. &amp; …. &amp; …????... ΠΑΡΑΤΑΣΗ [έως 07-09-2021</t>
  </si>
  <si>
    <t>μίσθωσης μαρμαρο-λατομείου ….. &amp; ….. &amp; …????... &amp; …???... ΠΑΡΑΤΑΣΗ [έως 07-09-2036</t>
  </si>
  <si>
    <t>μίσθωσης ….. &amp; ……. ΠΑΡΑΤΑΣΗ [έως 09-06-2013] , [21.753μ2</t>
  </si>
  <si>
    <t>μίσθωσης ….. &amp; …... &amp; …... ΠΑΡΑΤΑΣΗ [έως 16-04-2016] , [21.753μ2</t>
  </si>
  <si>
    <t>μίσθωσης ….. &amp; …... &amp; ….. &amp; …???... ΠΑΡΑΤΑΣΗ [έως 16-04-2019] , [21.753μ2</t>
  </si>
  <si>
    <t>μίσθωσης …... &amp; …... &amp; ….. &amp; …???... &amp; …???...  ΠΑΡΑΤΑΣΗ [έως 16-04-2031</t>
  </si>
  <si>
    <t>αποκατάσταση καταπατηθείσης έκτασης με την μίσθωση</t>
  </si>
  <si>
    <t>πολλαπλή 111</t>
  </si>
  <si>
    <t>πολλαπλή 112</t>
  </si>
  <si>
    <t>πολλαπλή 113</t>
  </si>
  <si>
    <t>πολλαπλή 114</t>
  </si>
  <si>
    <t>πολλαπλή 115</t>
  </si>
  <si>
    <t>πολλαπλή 116</t>
  </si>
  <si>
    <t>πολλαπλή 117</t>
  </si>
  <si>
    <t>πολλαπλή 118</t>
  </si>
  <si>
    <t>πολλαπλή 119</t>
  </si>
  <si>
    <t>πολλαπλή 120</t>
  </si>
  <si>
    <t>πολλαπλή 121</t>
  </si>
  <si>
    <t>πολλαπλή 122</t>
  </si>
  <si>
    <t>πολλαπλή 123</t>
  </si>
  <si>
    <t>πολλαπλή 124</t>
  </si>
  <si>
    <t>πολλαπλή 125</t>
  </si>
  <si>
    <t>πολλαπλή 1</t>
  </si>
  <si>
    <t>πολλαπλή 2</t>
  </si>
  <si>
    <t>πολλαπλή 3</t>
  </si>
  <si>
    <t>πολλαπλή 4</t>
  </si>
  <si>
    <t>πολλαπλή 5</t>
  </si>
  <si>
    <t>πολλαπλή 6</t>
  </si>
  <si>
    <t>πολλαπλή 7</t>
  </si>
  <si>
    <t>πολλαπλή 8</t>
  </si>
  <si>
    <t>μίσθωσης νταμάρι  …. ΠΑΡΑΤΑΣΗ 3έτη</t>
  </si>
  <si>
    <t>μίσθωσης μαρμαροΛατομείου  …./1974α... , Παναγία -''….???''  ,28.646μ2 , κατά 1/2 έκταση ….ΛΥΣΗ</t>
  </si>
  <si>
    <t>μίσθωσις νταμάρι  Παναγία -'';;;;????'' 29στρ 3έτη [1000/έτος/στρ</t>
  </si>
  <si>
    <t>μίσθωσις νταμάρι  Λιμένας -'';;;;???'' 24,526στρ 3έτη [1000/έτος/στρ</t>
  </si>
  <si>
    <t>μίσθωσης νταμάρι …. &amp; ….. ΠΑΡΑΤΑΣΗ 3έτη</t>
  </si>
  <si>
    <t>μίσθωσης νταμάρι ….κ &amp; ….μ &amp; ….μ &amp; ….μ ΠΑΡΑΤΑΣΗ 3έτη</t>
  </si>
  <si>
    <t>πολλαπλή 9</t>
  </si>
  <si>
    <t>μίσθωσης μαρμαρο-λατομείου ...κ &amp; ….μ &amp; ...μ &amp; ...μ  &amp; …. ΠΑΡΑΤΑΣΗ 15 έτη</t>
  </si>
  <si>
    <t>μίσθωσης μαρμαρο-λατομείου …./2014τ... ΕΙΣΦΟΡΑ ΜΙΣΘΩΤΙΚΩΝ ΔΙΚΑΙΩΜΑΤΩΝ [παγίου]</t>
  </si>
  <si>
    <t>πολλαπλή 10</t>
  </si>
  <si>
    <t>πολλαπλή 11</t>
  </si>
  <si>
    <t>πολλαπλή 12</t>
  </si>
  <si>
    <t>πολλαπλή 13</t>
  </si>
  <si>
    <t>μίσθωσης νταμαριού ….μ &amp; ….μ &amp; ….μ  59.130,75μ2   ΠΑΡΑΤΑΣΗ 3 έτη</t>
  </si>
  <si>
    <t xml:space="preserve"> μίσθωσης μαρμαρο-λατομείου ….τ &amp; …. ΠΑΡΑΤΑΣΗ 3έτη </t>
  </si>
  <si>
    <t>πολλαπλή 14</t>
  </si>
  <si>
    <t>πολλαπλή 15</t>
  </si>
  <si>
    <t>πολλαπλή 16</t>
  </si>
  <si>
    <t>πολλαπλή 17</t>
  </si>
  <si>
    <t>πολλαπλή 18</t>
  </si>
  <si>
    <t>πολλαπλή 19</t>
  </si>
  <si>
    <t>πολλαπλή 20</t>
  </si>
  <si>
    <t>μίσθωσης μαρμαρο-λατομείου ….κ &amp; ...μ &amp; ...μ &amp; ...μ  &amp; ... &amp; …. αγοραπωλησίας δικαιωματων ΠΡΟΣΥΜΦΩΝΟ τίμημα = αρραβών =</t>
  </si>
  <si>
    <t>ΕΕ τροποπ [όνομα  &amp; διαχειριστής] ,[κωδικοπ καταστατικού</t>
  </si>
  <si>
    <t>πολλαπλή 21</t>
  </si>
  <si>
    <t>πολλαπλή 22</t>
  </si>
  <si>
    <t>πολλαπλή 23</t>
  </si>
  <si>
    <t>πολλαπλή 24</t>
  </si>
  <si>
    <t>πολλαπλή 25</t>
  </si>
  <si>
    <t>πολλαπλή 26</t>
  </si>
  <si>
    <t>πολλαπλή 27</t>
  </si>
  <si>
    <t>πολλαπλή 28</t>
  </si>
  <si>
    <t>πολλαπλή 29</t>
  </si>
  <si>
    <t>219-60 = ''...ΑΕ'' = αποροφάται από την ''….ΑΕ &amp; σια ΕΕ'' ;;;;;;;;;;!!!!!!!!!!</t>
  </si>
  <si>
    <t>219-60 = ''…..ΑΕ'' = ΕΝΣΩΜΑΤΩΝΕΙ την ''….ΑΕ &amp; σια ΕΕ''  ;;;;;;;;;;;;!!!!!!!!!!!</t>
  </si>
  <si>
    <t>ΕΕ τροποπ [όνομα = ….ΑΕ &amp; σια ΕΕ''] , [διαχειστής -κλπ] ,[κωδικοπ. καταστ.</t>
  </si>
  <si>
    <t>ΕΕ τροποπ [όνομα = ……...ΑΕ &amp; σια ΕΕ''] , [1'-2'-6'-8'] , [κωδικ καταστ</t>
  </si>
  <si>
    <t>μίσθωσης …. αγοραπωλησίας δικαιωματων προσυμφώνου …. ΛΥΣΗ τίμημα = αρραβών =</t>
  </si>
  <si>
    <t>……..ΑΕ τροποποίηση [μετχολόγιο -καταστατικό]</t>
  </si>
  <si>
    <t>μίσθωσις νταμάρι  Παναγία -''….'' 28.370μ2 3έτη [1000/έτος/στρ</t>
  </si>
  <si>
    <t xml:space="preserve">μίσθωσις νταμάρι  ….κ Παναγία -''….'' 28.370μ2 ΠΑΡΑΤΑΣΗ 3έτη </t>
  </si>
  <si>
    <t>μίσθωσης νταμάρι …. &amp; …. Παναγία -''…???'' 28.370μ2 ΠΑΡΑΤΑΣΗ 3έτη</t>
  </si>
  <si>
    <t>μίσθωσης νταμάρι …. &amp; …. &amp; ... Παναγία -''…???'' 28.370μ2 ΠΑΡΑΤΑΣΗ 3έτη</t>
  </si>
  <si>
    <t>μίσθωσης νταμάρι …. &amp; …. &amp; ...  &amp; … Παναγία -''…???'' 28.370μ2 ΠΑΡΑΤΑΣΗ 3έτη</t>
  </si>
  <si>
    <t>μίσθωσης νταμάρι …. &amp; …. &amp; ...  &amp; … &amp; ….  Παναγία -''…???'' 28.370μ2 ΠΑΡΑΤΑΣΗ 15έτη</t>
  </si>
  <si>
    <t>μίσθωσης νταμάρι …. &amp; …. &amp; ...  &amp; … &amp; … &amp; ....  Παναγία -''…???'' 28.370μ2 ΠΑΡΑΤΑΣΗ 10έτη</t>
  </si>
  <si>
    <t>μίσθωσης νταμάρι …. &amp; …. &amp; ...  &amp; … &amp; … &amp; ….. &amp; ….  Παναγία -''…???'' 28.370μ2 ΠΑΡΑΤΑΣΗ 30έτη {προσθετικά στα πρώην 10</t>
  </si>
  <si>
    <t>μίσθωση μαρμαροΛατομείου , 41.039μ2 Λιμένας -'';;;???'' 3έτη</t>
  </si>
  <si>
    <t>μίσθωση μαρμαροΛατομείου ….. , 41.039μ2 Λιμένας -'';;;???'' ΠΑΡΑΤΑΣΗ 3έτη</t>
  </si>
  <si>
    <t>μίσθωση μαρμαροΛατομείου ….. &amp; …. , 41.039μ2 Λιμένας -'';;;???'' ΠΑΡΑΤΑΣΗ 14έτη</t>
  </si>
  <si>
    <t xml:space="preserve">μίσθωση μαρμαρο-λατομείου 49.598μ2 έως 01-01-2019 { max 15 έτη } , </t>
  </si>
  <si>
    <t>μίσθωσης μαρμαροΛατομείου …..α , Παναγία -'';;;???''  ,39.915μ2 , κατά 1/2 έκταση ….ΛΥΣΗ</t>
  </si>
  <si>
    <t>αποκατάσταση καταπατηθείσης έκτασης με την μίσθωση ….α</t>
  </si>
  <si>
    <t>ΕΕ τροποπ [όνομα = ... σε ''...ΑΕ &amp; σια ΕΕ''] , [1'-2'-6'-8'] , [κωδικ καταστ</t>
  </si>
  <si>
    <t>11.882α... … ΔΙΟΡΘΩΣΗ</t>
  </si>
  <si>
    <t>11.882α…. … ΔΙΟΡΘΩΣΗ</t>
  </si>
  <si>
    <t xml:space="preserve">μίσθωσης νταμάρι ΠΑΡΑΤΑΣΗ </t>
  </si>
  <si>
    <t>11.882... … ΔΙΟΡΘΩΣΗ</t>
  </si>
  <si>
    <t>…….. Παναγίας Θάσου</t>
  </si>
  <si>
    <t>Παναγία - ''….''</t>
  </si>
  <si>
    <t>ΛΙΜΕΝΑΣ -''…………...''</t>
  </si>
  <si>
    <t>Παναγία - ''…...''</t>
  </si>
  <si>
    <t>ΛΙΜΕΝΑΣ -''…….''</t>
  </si>
  <si>
    <t xml:space="preserve">…………….. Δράμας </t>
  </si>
  <si>
    <t>Λιμενάρια -''…….''</t>
  </si>
  <si>
    <t>Δράμα …………</t>
  </si>
  <si>
    <t xml:space="preserve">Λιμένας - ''……..'' </t>
  </si>
  <si>
    <t>Λιμένας - ''……...''</t>
  </si>
  <si>
    <t>Παναγια ''………..''</t>
  </si>
  <si>
    <t>Δράμα …………..''</t>
  </si>
  <si>
    <t>Λιμένας - ''…….''</t>
  </si>
  <si>
    <t>Παναγία -''…….''</t>
  </si>
  <si>
    <t>ΛΙΜΕΝΑΣ = ''……….''</t>
  </si>
  <si>
    <t>………………''   Έβρου</t>
  </si>
  <si>
    <t>'……'' - Παναγία Θάσου</t>
  </si>
  <si>
    <t>ΛΙμένας -''……….''</t>
  </si>
  <si>
    <t>'………..''  Παναγίας</t>
  </si>
  <si>
    <t>Λιμένας ''……''</t>
  </si>
  <si>
    <t>'…….''  Θεολόγος</t>
  </si>
  <si>
    <t>'………..'' Λιμενάρια Θάσου</t>
  </si>
  <si>
    <t>Παναγία ''…………''</t>
  </si>
  <si>
    <t>Δράμα …... -΄΄…….''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</si>
</sst>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9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8"/>
      <name val="Arial"/>
      <family val="2"/>
      <charset val="161"/>
    </font>
    <font>
      <sz val="16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00B05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8"/>
      <color rgb="FFFF0000"/>
      <name val="Arial"/>
      <family val="2"/>
      <charset val="161"/>
    </font>
    <font>
      <b/>
      <sz val="16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1"/>
      <color rgb="FFFF0000"/>
      <name val="Arial"/>
      <family val="2"/>
      <charset val="161"/>
    </font>
    <font>
      <sz val="22"/>
      <color theme="1"/>
      <name val="Arial"/>
      <family val="2"/>
      <charset val="161"/>
    </font>
    <font>
      <sz val="8"/>
      <color indexed="8"/>
      <name val="Arial"/>
      <family val="2"/>
      <charset val="161"/>
    </font>
    <font>
      <b/>
      <sz val="10"/>
      <name val="Arial"/>
      <family val="2"/>
      <charset val="161"/>
    </font>
    <font>
      <sz val="10"/>
      <color indexed="8"/>
      <name val="Arial"/>
      <family val="2"/>
      <charset val="161"/>
    </font>
    <font>
      <sz val="9"/>
      <color theme="1"/>
      <name val="Arial"/>
      <family val="2"/>
      <charset val="161"/>
    </font>
    <font>
      <sz val="9"/>
      <name val="Arial"/>
      <family val="2"/>
      <charset val="161"/>
    </font>
    <font>
      <sz val="11"/>
      <color theme="1"/>
      <name val="Calibri"/>
      <family val="2"/>
      <charset val="161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1142">
    <xf numFmtId="0" fontId="0" fillId="0" borderId="0" xfId="0"/>
    <xf numFmtId="0" fontId="3" fillId="0" borderId="0" xfId="0" applyFont="1"/>
    <xf numFmtId="0" fontId="7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6" fillId="5" borderId="6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6" fillId="7" borderId="6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10" fillId="0" borderId="0" xfId="0" applyFont="1"/>
    <xf numFmtId="164" fontId="11" fillId="0" borderId="5" xfId="1" applyNumberFormat="1" applyFont="1" applyFill="1" applyBorder="1" applyAlignment="1">
      <alignment horizontal="center" vertical="center"/>
    </xf>
    <xf numFmtId="14" fontId="11" fillId="0" borderId="5" xfId="0" applyNumberFormat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right" vertical="center"/>
    </xf>
    <xf numFmtId="43" fontId="12" fillId="0" borderId="1" xfId="1" applyFont="1" applyFill="1" applyBorder="1" applyAlignment="1">
      <alignment horizontal="center"/>
    </xf>
    <xf numFmtId="43" fontId="12" fillId="0" borderId="1" xfId="1" applyFont="1" applyFill="1" applyBorder="1"/>
    <xf numFmtId="43" fontId="12" fillId="0" borderId="7" xfId="1" applyFont="1" applyFill="1" applyBorder="1" applyAlignment="1">
      <alignment horizontal="center"/>
    </xf>
    <xf numFmtId="0" fontId="12" fillId="0" borderId="0" xfId="0" applyFont="1" applyFill="1"/>
    <xf numFmtId="43" fontId="11" fillId="0" borderId="7" xfId="1" applyFont="1" applyFill="1" applyBorder="1" applyAlignment="1">
      <alignment horizontal="right" vertical="center"/>
    </xf>
    <xf numFmtId="43" fontId="12" fillId="0" borderId="7" xfId="1" applyFont="1" applyFill="1" applyBorder="1"/>
    <xf numFmtId="43" fontId="7" fillId="0" borderId="1" xfId="1" applyFont="1" applyBorder="1"/>
    <xf numFmtId="0" fontId="12" fillId="0" borderId="0" xfId="0" applyFont="1"/>
    <xf numFmtId="43" fontId="12" fillId="0" borderId="0" xfId="1" applyFont="1"/>
    <xf numFmtId="0" fontId="14" fillId="0" borderId="0" xfId="0" applyFont="1" applyFill="1" applyAlignment="1"/>
    <xf numFmtId="164" fontId="11" fillId="0" borderId="1" xfId="1" applyNumberFormat="1" applyFont="1" applyFill="1" applyBorder="1" applyAlignment="1">
      <alignment horizontal="center" vertical="center"/>
    </xf>
    <xf numFmtId="14" fontId="11" fillId="0" borderId="1" xfId="1" applyNumberFormat="1" applyFont="1" applyFill="1" applyBorder="1" applyAlignment="1">
      <alignment horizontal="center" vertical="center"/>
    </xf>
    <xf numFmtId="43" fontId="12" fillId="4" borderId="1" xfId="1" applyFont="1" applyFill="1" applyBorder="1" applyAlignment="1">
      <alignment horizontal="center"/>
    </xf>
    <xf numFmtId="43" fontId="12" fillId="8" borderId="7" xfId="1" applyFont="1" applyFill="1" applyBorder="1" applyAlignment="1">
      <alignment horizontal="center"/>
    </xf>
    <xf numFmtId="43" fontId="11" fillId="0" borderId="1" xfId="1" applyFont="1" applyBorder="1" applyAlignment="1">
      <alignment horizontal="right" vertical="center"/>
    </xf>
    <xf numFmtId="43" fontId="11" fillId="8" borderId="1" xfId="1" applyFont="1" applyFill="1" applyBorder="1" applyAlignment="1">
      <alignment horizontal="right" vertical="center"/>
    </xf>
    <xf numFmtId="43" fontId="12" fillId="8" borderId="1" xfId="1" applyFont="1" applyFill="1" applyBorder="1"/>
    <xf numFmtId="43" fontId="4" fillId="8" borderId="1" xfId="1" applyFont="1" applyFill="1" applyBorder="1" applyAlignment="1">
      <alignment horizontal="right" vertical="center"/>
    </xf>
    <xf numFmtId="43" fontId="11" fillId="0" borderId="10" xfId="1" applyFont="1" applyFill="1" applyBorder="1" applyAlignment="1">
      <alignment horizontal="right" vertical="center"/>
    </xf>
    <xf numFmtId="43" fontId="11" fillId="0" borderId="11" xfId="1" applyFont="1" applyFill="1" applyBorder="1" applyAlignment="1">
      <alignment horizontal="right" vertical="center"/>
    </xf>
    <xf numFmtId="43" fontId="12" fillId="0" borderId="11" xfId="1" applyFont="1" applyFill="1" applyBorder="1" applyAlignment="1">
      <alignment horizontal="center"/>
    </xf>
    <xf numFmtId="43" fontId="12" fillId="0" borderId="11" xfId="1" applyFont="1" applyFill="1" applyBorder="1"/>
    <xf numFmtId="43" fontId="12" fillId="0" borderId="10" xfId="1" applyFont="1" applyFill="1" applyBorder="1"/>
    <xf numFmtId="164" fontId="11" fillId="0" borderId="6" xfId="1" applyNumberFormat="1" applyFont="1" applyFill="1" applyBorder="1" applyAlignment="1">
      <alignment horizontal="center" vertical="center"/>
    </xf>
    <xf numFmtId="14" fontId="11" fillId="0" borderId="6" xfId="1" applyNumberFormat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right" vertical="center"/>
    </xf>
    <xf numFmtId="43" fontId="12" fillId="0" borderId="6" xfId="1" applyFont="1" applyFill="1" applyBorder="1" applyAlignment="1">
      <alignment horizontal="center"/>
    </xf>
    <xf numFmtId="43" fontId="12" fillId="0" borderId="6" xfId="1" applyFont="1" applyFill="1" applyBorder="1"/>
    <xf numFmtId="0" fontId="12" fillId="0" borderId="6" xfId="0" applyFont="1" applyFill="1" applyBorder="1" applyAlignment="1">
      <alignment horizontal="center" wrapText="1"/>
    </xf>
    <xf numFmtId="43" fontId="12" fillId="8" borderId="6" xfId="1" applyFont="1" applyFill="1" applyBorder="1" applyAlignment="1">
      <alignment horizontal="center"/>
    </xf>
    <xf numFmtId="43" fontId="12" fillId="8" borderId="7" xfId="1" applyFont="1" applyFill="1" applyBorder="1"/>
    <xf numFmtId="164" fontId="11" fillId="0" borderId="16" xfId="1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14" fontId="11" fillId="0" borderId="16" xfId="0" applyNumberFormat="1" applyFont="1" applyFill="1" applyBorder="1" applyAlignment="1">
      <alignment horizontal="center" vertical="center"/>
    </xf>
    <xf numFmtId="43" fontId="11" fillId="8" borderId="7" xfId="1" applyFont="1" applyFill="1" applyBorder="1" applyAlignment="1">
      <alignment horizontal="right" vertical="center"/>
    </xf>
    <xf numFmtId="164" fontId="11" fillId="0" borderId="19" xfId="1" applyNumberFormat="1" applyFont="1" applyFill="1" applyBorder="1" applyAlignment="1">
      <alignment horizontal="center" vertical="center"/>
    </xf>
    <xf numFmtId="43" fontId="12" fillId="0" borderId="10" xfId="1" applyFont="1" applyFill="1" applyBorder="1" applyAlignment="1">
      <alignment horizontal="center"/>
    </xf>
    <xf numFmtId="14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43" fontId="12" fillId="4" borderId="7" xfId="1" applyFont="1" applyFill="1" applyBorder="1" applyAlignment="1">
      <alignment horizontal="center"/>
    </xf>
    <xf numFmtId="43" fontId="17" fillId="8" borderId="1" xfId="1" applyFont="1" applyFill="1" applyBorder="1" applyAlignment="1">
      <alignment horizontal="center" vertical="center"/>
    </xf>
    <xf numFmtId="164" fontId="3" fillId="0" borderId="0" xfId="1" applyNumberFormat="1" applyFont="1"/>
    <xf numFmtId="43" fontId="3" fillId="0" borderId="0" xfId="1" applyFont="1"/>
    <xf numFmtId="43" fontId="3" fillId="0" borderId="0" xfId="0" applyNumberFormat="1" applyFont="1"/>
    <xf numFmtId="0" fontId="3" fillId="0" borderId="10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14" fontId="11" fillId="0" borderId="7" xfId="0" applyNumberFormat="1" applyFont="1" applyFill="1" applyBorder="1" applyAlignment="1">
      <alignment horizontal="center" vertical="center"/>
    </xf>
    <xf numFmtId="164" fontId="12" fillId="0" borderId="7" xfId="1" applyNumberFormat="1" applyFont="1" applyFill="1" applyBorder="1"/>
    <xf numFmtId="164" fontId="12" fillId="0" borderId="6" xfId="1" applyNumberFormat="1" applyFont="1" applyFill="1" applyBorder="1"/>
    <xf numFmtId="164" fontId="11" fillId="8" borderId="1" xfId="1" applyNumberFormat="1" applyFont="1" applyFill="1" applyBorder="1" applyAlignment="1">
      <alignment horizontal="center" vertical="center"/>
    </xf>
    <xf numFmtId="164" fontId="11" fillId="8" borderId="5" xfId="1" applyNumberFormat="1" applyFont="1" applyFill="1" applyBorder="1" applyAlignment="1">
      <alignment horizontal="center" vertical="center"/>
    </xf>
    <xf numFmtId="164" fontId="11" fillId="8" borderId="8" xfId="1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left" wrapText="1"/>
    </xf>
    <xf numFmtId="3" fontId="3" fillId="8" borderId="7" xfId="0" applyNumberFormat="1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left" wrapText="1"/>
    </xf>
    <xf numFmtId="43" fontId="12" fillId="0" borderId="12" xfId="1" applyFont="1" applyFill="1" applyBorder="1" applyAlignment="1">
      <alignment horizontal="center"/>
    </xf>
    <xf numFmtId="43" fontId="12" fillId="0" borderId="12" xfId="1" applyFont="1" applyFill="1" applyBorder="1"/>
    <xf numFmtId="14" fontId="11" fillId="0" borderId="25" xfId="0" applyNumberFormat="1" applyFont="1" applyFill="1" applyBorder="1" applyAlignment="1">
      <alignment horizontal="center" vertical="center"/>
    </xf>
    <xf numFmtId="43" fontId="11" fillId="0" borderId="26" xfId="1" applyFont="1" applyFill="1" applyBorder="1" applyAlignment="1">
      <alignment horizontal="right" vertical="center"/>
    </xf>
    <xf numFmtId="43" fontId="12" fillId="0" borderId="26" xfId="1" applyFont="1" applyFill="1" applyBorder="1"/>
    <xf numFmtId="43" fontId="12" fillId="8" borderId="26" xfId="1" applyFont="1" applyFill="1" applyBorder="1" applyAlignment="1">
      <alignment horizontal="center"/>
    </xf>
    <xf numFmtId="43" fontId="12" fillId="4" borderId="12" xfId="1" applyFont="1" applyFill="1" applyBorder="1" applyAlignment="1">
      <alignment horizontal="center"/>
    </xf>
    <xf numFmtId="43" fontId="12" fillId="8" borderId="26" xfId="1" applyFont="1" applyFill="1" applyBorder="1"/>
    <xf numFmtId="43" fontId="4" fillId="8" borderId="6" xfId="1" applyFont="1" applyFill="1" applyBorder="1" applyAlignment="1">
      <alignment horizontal="right" vertical="center"/>
    </xf>
    <xf numFmtId="164" fontId="11" fillId="8" borderId="25" xfId="1" applyNumberFormat="1" applyFont="1" applyFill="1" applyBorder="1" applyAlignment="1">
      <alignment horizontal="center" vertical="center"/>
    </xf>
    <xf numFmtId="14" fontId="11" fillId="8" borderId="25" xfId="0" applyNumberFormat="1" applyFont="1" applyFill="1" applyBorder="1" applyAlignment="1">
      <alignment horizontal="center" vertical="center"/>
    </xf>
    <xf numFmtId="0" fontId="3" fillId="8" borderId="26" xfId="0" applyFont="1" applyFill="1" applyBorder="1" applyAlignment="1">
      <alignment horizontal="left" wrapText="1"/>
    </xf>
    <xf numFmtId="43" fontId="11" fillId="8" borderId="26" xfId="1" applyFont="1" applyFill="1" applyBorder="1" applyAlignment="1">
      <alignment horizontal="right" vertical="center"/>
    </xf>
    <xf numFmtId="0" fontId="12" fillId="0" borderId="12" xfId="0" applyFont="1" applyFill="1" applyBorder="1" applyAlignment="1">
      <alignment horizontal="center" wrapText="1"/>
    </xf>
    <xf numFmtId="43" fontId="11" fillId="8" borderId="6" xfId="1" applyFont="1" applyFill="1" applyBorder="1" applyAlignment="1">
      <alignment horizontal="center" vertical="center"/>
    </xf>
    <xf numFmtId="43" fontId="11" fillId="0" borderId="0" xfId="1" applyFont="1" applyFill="1" applyBorder="1" applyAlignment="1">
      <alignment horizontal="right" vertical="center"/>
    </xf>
    <xf numFmtId="43" fontId="12" fillId="0" borderId="0" xfId="1" applyFont="1" applyFill="1" applyBorder="1"/>
    <xf numFmtId="43" fontId="12" fillId="0" borderId="0" xfId="1" applyFont="1" applyFill="1" applyBorder="1" applyAlignment="1">
      <alignment horizontal="center"/>
    </xf>
    <xf numFmtId="43" fontId="11" fillId="0" borderId="22" xfId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left" wrapText="1"/>
    </xf>
    <xf numFmtId="43" fontId="12" fillId="0" borderId="22" xfId="1" applyFont="1" applyFill="1" applyBorder="1"/>
    <xf numFmtId="43" fontId="12" fillId="0" borderId="22" xfId="1" applyFont="1" applyFill="1" applyBorder="1" applyAlignment="1">
      <alignment horizontal="center"/>
    </xf>
    <xf numFmtId="164" fontId="11" fillId="0" borderId="0" xfId="1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0" fontId="12" fillId="0" borderId="0" xfId="0" applyFont="1" applyFill="1" applyBorder="1"/>
    <xf numFmtId="164" fontId="11" fillId="0" borderId="22" xfId="1" applyNumberFormat="1" applyFont="1" applyFill="1" applyBorder="1" applyAlignment="1">
      <alignment horizontal="center" vertical="center"/>
    </xf>
    <xf numFmtId="14" fontId="11" fillId="0" borderId="22" xfId="0" applyNumberFormat="1" applyFont="1" applyFill="1" applyBorder="1" applyAlignment="1">
      <alignment horizontal="center" vertical="center"/>
    </xf>
    <xf numFmtId="164" fontId="11" fillId="9" borderId="1" xfId="1" applyNumberFormat="1" applyFont="1" applyFill="1" applyBorder="1" applyAlignment="1">
      <alignment horizontal="center" vertical="center"/>
    </xf>
    <xf numFmtId="43" fontId="11" fillId="0" borderId="7" xfId="1" applyFont="1" applyBorder="1" applyAlignment="1">
      <alignment horizontal="right" vertical="center"/>
    </xf>
    <xf numFmtId="164" fontId="11" fillId="8" borderId="7" xfId="1" applyNumberFormat="1" applyFont="1" applyFill="1" applyBorder="1" applyAlignment="1">
      <alignment horizontal="center" vertical="center"/>
    </xf>
    <xf numFmtId="14" fontId="11" fillId="8" borderId="7" xfId="0" applyNumberFormat="1" applyFont="1" applyFill="1" applyBorder="1" applyAlignment="1">
      <alignment horizontal="center" vertical="center"/>
    </xf>
    <xf numFmtId="164" fontId="11" fillId="4" borderId="5" xfId="1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center" wrapText="1"/>
    </xf>
    <xf numFmtId="43" fontId="11" fillId="4" borderId="1" xfId="1" applyFont="1" applyFill="1" applyBorder="1" applyAlignment="1">
      <alignment horizontal="right" vertical="center"/>
    </xf>
    <xf numFmtId="43" fontId="12" fillId="4" borderId="1" xfId="1" applyFont="1" applyFill="1" applyBorder="1"/>
    <xf numFmtId="43" fontId="11" fillId="0" borderId="6" xfId="1" applyFont="1" applyBorder="1" applyAlignment="1">
      <alignment horizontal="right" vertical="center"/>
    </xf>
    <xf numFmtId="43" fontId="12" fillId="8" borderId="10" xfId="1" applyFont="1" applyFill="1" applyBorder="1" applyAlignment="1">
      <alignment horizontal="center"/>
    </xf>
    <xf numFmtId="14" fontId="11" fillId="0" borderId="18" xfId="0" applyNumberFormat="1" applyFont="1" applyFill="1" applyBorder="1" applyAlignment="1">
      <alignment horizontal="center" vertical="center"/>
    </xf>
    <xf numFmtId="43" fontId="11" fillId="0" borderId="12" xfId="1" applyFont="1" applyFill="1" applyBorder="1" applyAlignment="1">
      <alignment horizontal="right" vertical="center"/>
    </xf>
    <xf numFmtId="43" fontId="4" fillId="0" borderId="7" xfId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wrapText="1"/>
    </xf>
    <xf numFmtId="43" fontId="4" fillId="0" borderId="7" xfId="1" applyFont="1" applyBorder="1" applyAlignment="1">
      <alignment horizontal="left" vertical="center" wrapText="1"/>
    </xf>
    <xf numFmtId="43" fontId="4" fillId="0" borderId="26" xfId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14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43" fontId="12" fillId="4" borderId="6" xfId="1" applyFont="1" applyFill="1" applyBorder="1"/>
    <xf numFmtId="43" fontId="9" fillId="4" borderId="6" xfId="1" applyFont="1" applyFill="1" applyBorder="1" applyAlignment="1">
      <alignment horizontal="center" wrapText="1"/>
    </xf>
    <xf numFmtId="43" fontId="12" fillId="8" borderId="1" xfId="1" applyFont="1" applyFill="1" applyBorder="1" applyAlignment="1">
      <alignment horizontal="center"/>
    </xf>
    <xf numFmtId="0" fontId="4" fillId="0" borderId="7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9" fillId="5" borderId="6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left" vertical="center" wrapText="1"/>
    </xf>
    <xf numFmtId="43" fontId="11" fillId="0" borderId="12" xfId="1" applyFont="1" applyBorder="1" applyAlignment="1">
      <alignment horizontal="right" vertical="center"/>
    </xf>
    <xf numFmtId="0" fontId="3" fillId="0" borderId="11" xfId="0" applyFont="1" applyFill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43" fontId="12" fillId="0" borderId="26" xfId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8" fillId="4" borderId="7" xfId="0" applyFont="1" applyFill="1" applyBorder="1" applyAlignment="1">
      <alignment horizontal="center" wrapText="1"/>
    </xf>
    <xf numFmtId="43" fontId="12" fillId="0" borderId="15" xfId="1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164" fontId="11" fillId="9" borderId="39" xfId="1" applyNumberFormat="1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left" wrapText="1"/>
    </xf>
    <xf numFmtId="43" fontId="11" fillId="0" borderId="41" xfId="1" applyFont="1" applyFill="1" applyBorder="1" applyAlignment="1">
      <alignment horizontal="right" vertical="center"/>
    </xf>
    <xf numFmtId="43" fontId="12" fillId="0" borderId="41" xfId="1" applyFont="1" applyFill="1" applyBorder="1" applyAlignment="1">
      <alignment horizontal="center"/>
    </xf>
    <xf numFmtId="43" fontId="12" fillId="0" borderId="41" xfId="1" applyFont="1" applyFill="1" applyBorder="1"/>
    <xf numFmtId="43" fontId="12" fillId="8" borderId="41" xfId="1" applyFont="1" applyFill="1" applyBorder="1" applyAlignment="1">
      <alignment horizontal="center"/>
    </xf>
    <xf numFmtId="43" fontId="12" fillId="8" borderId="41" xfId="1" applyFont="1" applyFill="1" applyBorder="1"/>
    <xf numFmtId="164" fontId="11" fillId="0" borderId="41" xfId="1" applyNumberFormat="1" applyFont="1" applyFill="1" applyBorder="1" applyAlignment="1">
      <alignment horizontal="center" vertical="center"/>
    </xf>
    <xf numFmtId="43" fontId="4" fillId="0" borderId="41" xfId="1" applyFont="1" applyBorder="1" applyAlignment="1">
      <alignment horizontal="left" vertical="center" wrapText="1"/>
    </xf>
    <xf numFmtId="164" fontId="11" fillId="8" borderId="26" xfId="1" applyNumberFormat="1" applyFont="1" applyFill="1" applyBorder="1" applyAlignment="1">
      <alignment horizontal="center" vertical="center"/>
    </xf>
    <xf numFmtId="164" fontId="17" fillId="0" borderId="0" xfId="1" applyNumberFormat="1" applyFont="1" applyFill="1" applyBorder="1" applyAlignment="1">
      <alignment horizontal="center" vertical="center"/>
    </xf>
    <xf numFmtId="14" fontId="11" fillId="0" borderId="26" xfId="0" applyNumberFormat="1" applyFont="1" applyFill="1" applyBorder="1" applyAlignment="1">
      <alignment horizontal="center" vertical="center"/>
    </xf>
    <xf numFmtId="164" fontId="11" fillId="4" borderId="16" xfId="1" applyNumberFormat="1" applyFont="1" applyFill="1" applyBorder="1" applyAlignment="1">
      <alignment horizontal="center" vertical="center"/>
    </xf>
    <xf numFmtId="14" fontId="11" fillId="4" borderId="16" xfId="0" applyNumberFormat="1" applyFont="1" applyFill="1" applyBorder="1" applyAlignment="1">
      <alignment horizontal="center" vertical="center"/>
    </xf>
    <xf numFmtId="43" fontId="11" fillId="4" borderId="6" xfId="1" applyFont="1" applyFill="1" applyBorder="1" applyAlignment="1">
      <alignment horizontal="right" vertical="center"/>
    </xf>
    <xf numFmtId="43" fontId="12" fillId="4" borderId="12" xfId="1" applyFont="1" applyFill="1" applyBorder="1"/>
    <xf numFmtId="43" fontId="12" fillId="0" borderId="0" xfId="0" applyNumberFormat="1" applyFont="1" applyFill="1"/>
    <xf numFmtId="14" fontId="17" fillId="0" borderId="1" xfId="1" applyNumberFormat="1" applyFont="1" applyFill="1" applyBorder="1" applyAlignment="1">
      <alignment horizontal="center" vertical="center"/>
    </xf>
    <xf numFmtId="14" fontId="17" fillId="0" borderId="5" xfId="0" applyNumberFormat="1" applyFont="1" applyFill="1" applyBorder="1" applyAlignment="1">
      <alignment horizontal="center" vertical="center"/>
    </xf>
    <xf numFmtId="43" fontId="11" fillId="0" borderId="7" xfId="1" applyFont="1" applyFill="1" applyBorder="1" applyAlignment="1">
      <alignment horizontal="center"/>
    </xf>
    <xf numFmtId="43" fontId="4" fillId="0" borderId="26" xfId="1" applyFont="1" applyFill="1" applyBorder="1" applyAlignment="1">
      <alignment horizontal="left" wrapText="1"/>
    </xf>
    <xf numFmtId="43" fontId="11" fillId="0" borderId="26" xfId="1" applyFont="1" applyBorder="1" applyAlignment="1">
      <alignment horizontal="right" vertical="center"/>
    </xf>
    <xf numFmtId="0" fontId="12" fillId="8" borderId="1" xfId="0" applyFont="1" applyFill="1" applyBorder="1" applyAlignment="1">
      <alignment horizontal="center" wrapText="1"/>
    </xf>
    <xf numFmtId="14" fontId="17" fillId="0" borderId="12" xfId="0" applyNumberFormat="1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 wrapText="1"/>
    </xf>
    <xf numFmtId="43" fontId="11" fillId="0" borderId="6" xfId="1" applyFont="1" applyFill="1" applyBorder="1" applyAlignment="1">
      <alignment horizontal="center"/>
    </xf>
    <xf numFmtId="43" fontId="11" fillId="8" borderId="7" xfId="1" applyFont="1" applyFill="1" applyBorder="1" applyAlignment="1">
      <alignment horizontal="center"/>
    </xf>
    <xf numFmtId="43" fontId="11" fillId="8" borderId="6" xfId="1" applyFont="1" applyFill="1" applyBorder="1" applyAlignment="1">
      <alignment horizontal="center"/>
    </xf>
    <xf numFmtId="43" fontId="11" fillId="0" borderId="11" xfId="1" applyFont="1" applyFill="1" applyBorder="1" applyAlignment="1">
      <alignment horizontal="center"/>
    </xf>
    <xf numFmtId="43" fontId="11" fillId="8" borderId="11" xfId="1" applyFont="1" applyFill="1" applyBorder="1" applyAlignment="1">
      <alignment horizontal="center"/>
    </xf>
    <xf numFmtId="43" fontId="12" fillId="4" borderId="41" xfId="1" applyFont="1" applyFill="1" applyBorder="1" applyAlignment="1">
      <alignment horizontal="center"/>
    </xf>
    <xf numFmtId="43" fontId="11" fillId="0" borderId="22" xfId="1" applyFont="1" applyFill="1" applyBorder="1" applyAlignment="1">
      <alignment horizontal="center"/>
    </xf>
    <xf numFmtId="43" fontId="17" fillId="4" borderId="41" xfId="1" applyFont="1" applyFill="1" applyBorder="1" applyAlignment="1">
      <alignment horizontal="center" vertical="center"/>
    </xf>
    <xf numFmtId="43" fontId="17" fillId="4" borderId="6" xfId="1" applyFont="1" applyFill="1" applyBorder="1" applyAlignment="1">
      <alignment horizontal="center" vertical="center"/>
    </xf>
    <xf numFmtId="43" fontId="17" fillId="4" borderId="1" xfId="1" applyFont="1" applyFill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14" fontId="17" fillId="0" borderId="2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left" wrapText="1"/>
    </xf>
    <xf numFmtId="164" fontId="11" fillId="0" borderId="18" xfId="1" applyNumberFormat="1" applyFont="1" applyFill="1" applyBorder="1" applyAlignment="1">
      <alignment horizontal="center" vertical="center"/>
    </xf>
    <xf numFmtId="43" fontId="4" fillId="8" borderId="10" xfId="1" applyFont="1" applyFill="1" applyBorder="1" applyAlignment="1">
      <alignment horizontal="right" vertical="center"/>
    </xf>
    <xf numFmtId="43" fontId="17" fillId="4" borderId="12" xfId="1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10" xfId="0" applyFont="1" applyFill="1" applyBorder="1" applyAlignment="1">
      <alignment horizontal="left" vertical="center" wrapText="1"/>
    </xf>
    <xf numFmtId="14" fontId="11" fillId="0" borderId="41" xfId="1" applyNumberFormat="1" applyFont="1" applyFill="1" applyBorder="1" applyAlignment="1">
      <alignment horizontal="center" vertical="center"/>
    </xf>
    <xf numFmtId="43" fontId="4" fillId="0" borderId="41" xfId="1" applyFont="1" applyFill="1" applyBorder="1" applyAlignment="1">
      <alignment horizontal="left" wrapText="1"/>
    </xf>
    <xf numFmtId="0" fontId="12" fillId="0" borderId="41" xfId="0" applyFont="1" applyFill="1" applyBorder="1" applyAlignment="1">
      <alignment horizontal="center" wrapText="1"/>
    </xf>
    <xf numFmtId="43" fontId="11" fillId="8" borderId="41" xfId="1" applyFont="1" applyFill="1" applyBorder="1" applyAlignment="1">
      <alignment horizontal="right" vertical="center"/>
    </xf>
    <xf numFmtId="43" fontId="4" fillId="0" borderId="0" xfId="1" applyFont="1" applyFill="1" applyBorder="1" applyAlignment="1">
      <alignment horizontal="left" wrapText="1"/>
    </xf>
    <xf numFmtId="0" fontId="4" fillId="0" borderId="26" xfId="0" applyFont="1" applyFill="1" applyBorder="1" applyAlignment="1">
      <alignment horizontal="left" wrapText="1"/>
    </xf>
    <xf numFmtId="43" fontId="12" fillId="0" borderId="13" xfId="1" applyFont="1" applyFill="1" applyBorder="1"/>
    <xf numFmtId="14" fontId="4" fillId="0" borderId="12" xfId="1" applyNumberFormat="1" applyFont="1" applyFill="1" applyBorder="1" applyAlignment="1">
      <alignment vertical="center"/>
    </xf>
    <xf numFmtId="0" fontId="3" fillId="0" borderId="0" xfId="0" applyFont="1" applyFill="1" applyBorder="1"/>
    <xf numFmtId="0" fontId="3" fillId="0" borderId="10" xfId="0" applyFont="1" applyBorder="1" applyAlignment="1">
      <alignment wrapText="1"/>
    </xf>
    <xf numFmtId="0" fontId="18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43" fontId="4" fillId="0" borderId="0" xfId="1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wrapText="1"/>
    </xf>
    <xf numFmtId="164" fontId="12" fillId="0" borderId="26" xfId="1" applyNumberFormat="1" applyFont="1" applyFill="1" applyBorder="1" applyAlignment="1">
      <alignment horizontal="center"/>
    </xf>
    <xf numFmtId="164" fontId="12" fillId="0" borderId="26" xfId="1" applyNumberFormat="1" applyFont="1" applyFill="1" applyBorder="1"/>
    <xf numFmtId="43" fontId="12" fillId="4" borderId="0" xfId="1" applyFont="1" applyFill="1" applyBorder="1" applyAlignment="1">
      <alignment horizontal="center"/>
    </xf>
    <xf numFmtId="164" fontId="12" fillId="0" borderId="1" xfId="1" applyNumberFormat="1" applyFont="1" applyFill="1" applyBorder="1"/>
    <xf numFmtId="43" fontId="13" fillId="5" borderId="13" xfId="1" applyFont="1" applyFill="1" applyBorder="1" applyAlignment="1">
      <alignment horizontal="center" textRotation="69"/>
    </xf>
    <xf numFmtId="43" fontId="13" fillId="5" borderId="11" xfId="1" applyFont="1" applyFill="1" applyBorder="1" applyAlignment="1">
      <alignment horizontal="center" textRotation="69"/>
    </xf>
    <xf numFmtId="43" fontId="13" fillId="5" borderId="12" xfId="1" applyFont="1" applyFill="1" applyBorder="1" applyAlignment="1">
      <alignment horizontal="center" textRotation="69"/>
    </xf>
    <xf numFmtId="43" fontId="13" fillId="5" borderId="11" xfId="1" applyFont="1" applyFill="1" applyBorder="1" applyAlignment="1">
      <alignment horizontal="center"/>
    </xf>
    <xf numFmtId="43" fontId="13" fillId="5" borderId="12" xfId="1" applyFont="1" applyFill="1" applyBorder="1" applyAlignment="1">
      <alignment horizontal="center"/>
    </xf>
    <xf numFmtId="43" fontId="13" fillId="5" borderId="10" xfId="1" applyFont="1" applyFill="1" applyBorder="1" applyAlignment="1">
      <alignment horizontal="center" textRotation="9"/>
    </xf>
    <xf numFmtId="43" fontId="13" fillId="5" borderId="11" xfId="1" applyFont="1" applyFill="1" applyBorder="1" applyAlignment="1">
      <alignment horizontal="center" textRotation="9"/>
    </xf>
    <xf numFmtId="0" fontId="3" fillId="0" borderId="12" xfId="0" applyFont="1" applyFill="1" applyBorder="1" applyAlignment="1">
      <alignment horizontal="left" wrapText="1"/>
    </xf>
    <xf numFmtId="43" fontId="12" fillId="0" borderId="7" xfId="1" applyFont="1" applyFill="1" applyBorder="1" applyAlignment="1">
      <alignment horizontal="center"/>
    </xf>
    <xf numFmtId="43" fontId="4" fillId="0" borderId="11" xfId="1" applyFont="1" applyFill="1" applyBorder="1" applyAlignment="1">
      <alignment horizontal="left" wrapText="1"/>
    </xf>
    <xf numFmtId="43" fontId="12" fillId="11" borderId="26" xfId="1" applyFont="1" applyFill="1" applyBorder="1" applyAlignment="1">
      <alignment horizontal="center"/>
    </xf>
    <xf numFmtId="43" fontId="12" fillId="11" borderId="7" xfId="1" applyFont="1" applyFill="1" applyBorder="1" applyAlignment="1">
      <alignment horizontal="center"/>
    </xf>
    <xf numFmtId="43" fontId="12" fillId="8" borderId="0" xfId="1" applyFont="1" applyFill="1" applyBorder="1"/>
    <xf numFmtId="43" fontId="11" fillId="0" borderId="0" xfId="1" applyFont="1" applyFill="1" applyBorder="1" applyAlignment="1">
      <alignment horizontal="center"/>
    </xf>
    <xf numFmtId="43" fontId="12" fillId="11" borderId="6" xfId="1" applyFont="1" applyFill="1" applyBorder="1" applyAlignment="1">
      <alignment horizontal="center"/>
    </xf>
    <xf numFmtId="43" fontId="4" fillId="0" borderId="12" xfId="1" applyFont="1" applyBorder="1" applyAlignment="1">
      <alignment horizontal="left" vertical="center" wrapText="1"/>
    </xf>
    <xf numFmtId="164" fontId="12" fillId="0" borderId="7" xfId="1" applyNumberFormat="1" applyFont="1" applyFill="1" applyBorder="1" applyAlignment="1">
      <alignment horizontal="center"/>
    </xf>
    <xf numFmtId="164" fontId="12" fillId="0" borderId="6" xfId="1" applyNumberFormat="1" applyFont="1" applyFill="1" applyBorder="1" applyAlignment="1">
      <alignment horizontal="center"/>
    </xf>
    <xf numFmtId="43" fontId="12" fillId="0" borderId="10" xfId="1" applyFont="1" applyFill="1" applyBorder="1" applyAlignment="1">
      <alignment horizontal="center"/>
    </xf>
    <xf numFmtId="43" fontId="12" fillId="0" borderId="7" xfId="1" applyFont="1" applyFill="1" applyBorder="1" applyAlignment="1">
      <alignment horizontal="center"/>
    </xf>
    <xf numFmtId="0" fontId="4" fillId="0" borderId="41" xfId="0" applyFont="1" applyFill="1" applyBorder="1" applyAlignment="1">
      <alignment horizontal="left" wrapText="1"/>
    </xf>
    <xf numFmtId="43" fontId="11" fillId="0" borderId="41" xfId="1" applyFont="1" applyBorder="1" applyAlignment="1">
      <alignment horizontal="right" vertical="center"/>
    </xf>
    <xf numFmtId="43" fontId="12" fillId="8" borderId="13" xfId="1" applyFont="1" applyFill="1" applyBorder="1"/>
    <xf numFmtId="43" fontId="12" fillId="8" borderId="11" xfId="1" applyFont="1" applyFill="1" applyBorder="1"/>
    <xf numFmtId="43" fontId="11" fillId="0" borderId="12" xfId="1" applyFont="1" applyFill="1" applyBorder="1" applyAlignment="1">
      <alignment horizontal="center"/>
    </xf>
    <xf numFmtId="164" fontId="12" fillId="0" borderId="31" xfId="1" applyNumberFormat="1" applyFont="1" applyFill="1" applyBorder="1"/>
    <xf numFmtId="164" fontId="12" fillId="0" borderId="47" xfId="1" applyNumberFormat="1" applyFont="1" applyFill="1" applyBorder="1"/>
    <xf numFmtId="43" fontId="12" fillId="0" borderId="54" xfId="1" applyFont="1" applyFill="1" applyBorder="1"/>
    <xf numFmtId="43" fontId="12" fillId="4" borderId="47" xfId="1" applyFont="1" applyFill="1" applyBorder="1"/>
    <xf numFmtId="43" fontId="12" fillId="4" borderId="11" xfId="1" applyFont="1" applyFill="1" applyBorder="1" applyAlignment="1">
      <alignment horizontal="center"/>
    </xf>
    <xf numFmtId="164" fontId="12" fillId="11" borderId="31" xfId="1" applyNumberFormat="1" applyFont="1" applyFill="1" applyBorder="1"/>
    <xf numFmtId="164" fontId="12" fillId="11" borderId="1" xfId="1" applyNumberFormat="1" applyFont="1" applyFill="1" applyBorder="1"/>
    <xf numFmtId="164" fontId="12" fillId="11" borderId="47" xfId="1" applyNumberFormat="1" applyFont="1" applyFill="1" applyBorder="1"/>
    <xf numFmtId="164" fontId="12" fillId="0" borderId="41" xfId="1" applyNumberFormat="1" applyFont="1" applyFill="1" applyBorder="1"/>
    <xf numFmtId="164" fontId="12" fillId="0" borderId="12" xfId="1" applyNumberFormat="1" applyFont="1" applyFill="1" applyBorder="1"/>
    <xf numFmtId="164" fontId="13" fillId="5" borderId="29" xfId="1" applyNumberFormat="1" applyFont="1" applyFill="1" applyBorder="1"/>
    <xf numFmtId="164" fontId="12" fillId="0" borderId="54" xfId="1" applyNumberFormat="1" applyFont="1" applyFill="1" applyBorder="1"/>
    <xf numFmtId="164" fontId="12" fillId="0" borderId="41" xfId="1" applyNumberFormat="1" applyFont="1" applyFill="1" applyBorder="1" applyAlignment="1">
      <alignment horizontal="center"/>
    </xf>
    <xf numFmtId="164" fontId="12" fillId="7" borderId="26" xfId="1" applyNumberFormat="1" applyFont="1" applyFill="1" applyBorder="1"/>
    <xf numFmtId="43" fontId="3" fillId="0" borderId="1" xfId="1" applyFont="1" applyFill="1" applyBorder="1" applyAlignment="1">
      <alignment horizontal="left" vertical="center"/>
    </xf>
    <xf numFmtId="164" fontId="11" fillId="4" borderId="8" xfId="1" applyNumberFormat="1" applyFont="1" applyFill="1" applyBorder="1" applyAlignment="1">
      <alignment horizontal="center" vertical="center"/>
    </xf>
    <xf numFmtId="14" fontId="11" fillId="4" borderId="8" xfId="0" applyNumberFormat="1" applyFont="1" applyFill="1" applyBorder="1" applyAlignment="1">
      <alignment horizontal="center" vertical="center"/>
    </xf>
    <xf numFmtId="43" fontId="11" fillId="4" borderId="7" xfId="1" applyFont="1" applyFill="1" applyBorder="1" applyAlignment="1">
      <alignment horizontal="right" vertical="center"/>
    </xf>
    <xf numFmtId="164" fontId="13" fillId="11" borderId="32" xfId="1" applyNumberFormat="1" applyFont="1" applyFill="1" applyBorder="1" applyAlignment="1">
      <alignment textRotation="15"/>
    </xf>
    <xf numFmtId="164" fontId="13" fillId="11" borderId="34" xfId="1" applyNumberFormat="1" applyFont="1" applyFill="1" applyBorder="1" applyAlignment="1">
      <alignment textRotation="15"/>
    </xf>
    <xf numFmtId="164" fontId="13" fillId="11" borderId="33" xfId="1" applyNumberFormat="1" applyFont="1" applyFill="1" applyBorder="1" applyAlignment="1">
      <alignment textRotation="15"/>
    </xf>
    <xf numFmtId="14" fontId="15" fillId="0" borderId="21" xfId="1" applyNumberFormat="1" applyFont="1" applyFill="1" applyBorder="1"/>
    <xf numFmtId="43" fontId="12" fillId="4" borderId="41" xfId="1" applyFont="1" applyFill="1" applyBorder="1"/>
    <xf numFmtId="43" fontId="12" fillId="4" borderId="54" xfId="1" applyFont="1" applyFill="1" applyBorder="1"/>
    <xf numFmtId="14" fontId="15" fillId="0" borderId="44" xfId="1" applyNumberFormat="1" applyFont="1" applyFill="1" applyBorder="1" applyAlignment="1">
      <alignment horizontal="center"/>
    </xf>
    <xf numFmtId="43" fontId="15" fillId="0" borderId="49" xfId="1" applyFont="1" applyFill="1" applyBorder="1" applyAlignment="1">
      <alignment horizontal="center"/>
    </xf>
    <xf numFmtId="43" fontId="15" fillId="0" borderId="43" xfId="1" applyFont="1" applyFill="1" applyBorder="1" applyAlignment="1">
      <alignment horizontal="center"/>
    </xf>
    <xf numFmtId="164" fontId="13" fillId="11" borderId="32" xfId="1" applyNumberFormat="1" applyFont="1" applyFill="1" applyBorder="1" applyAlignment="1">
      <alignment horizontal="center" textRotation="15"/>
    </xf>
    <xf numFmtId="164" fontId="13" fillId="11" borderId="34" xfId="1" applyNumberFormat="1" applyFont="1" applyFill="1" applyBorder="1" applyAlignment="1">
      <alignment horizontal="center" textRotation="15"/>
    </xf>
    <xf numFmtId="164" fontId="13" fillId="11" borderId="33" xfId="1" applyNumberFormat="1" applyFont="1" applyFill="1" applyBorder="1" applyAlignment="1">
      <alignment horizontal="center" textRotation="15"/>
    </xf>
    <xf numFmtId="0" fontId="3" fillId="0" borderId="0" xfId="0" applyFont="1" applyFill="1" applyBorder="1" applyAlignment="1">
      <alignment horizontal="left" wrapText="1"/>
    </xf>
    <xf numFmtId="0" fontId="7" fillId="0" borderId="6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12" fillId="11" borderId="0" xfId="0" applyFont="1" applyFill="1"/>
    <xf numFmtId="43" fontId="12" fillId="11" borderId="0" xfId="1" applyFont="1" applyFill="1" applyBorder="1"/>
    <xf numFmtId="0" fontId="3" fillId="11" borderId="0" xfId="0" applyFont="1" applyFill="1" applyBorder="1" applyAlignment="1">
      <alignment wrapText="1"/>
    </xf>
    <xf numFmtId="0" fontId="7" fillId="0" borderId="47" xfId="0" applyFont="1" applyBorder="1" applyAlignment="1">
      <alignment horizontal="center" wrapText="1"/>
    </xf>
    <xf numFmtId="164" fontId="11" fillId="11" borderId="0" xfId="1" applyNumberFormat="1" applyFont="1" applyFill="1" applyBorder="1" applyAlignment="1">
      <alignment horizontal="center" vertical="center"/>
    </xf>
    <xf numFmtId="14" fontId="11" fillId="11" borderId="0" xfId="0" applyNumberFormat="1" applyFont="1" applyFill="1" applyBorder="1" applyAlignment="1">
      <alignment horizontal="center" vertical="center"/>
    </xf>
    <xf numFmtId="0" fontId="3" fillId="11" borderId="0" xfId="0" applyFont="1" applyFill="1" applyBorder="1" applyAlignment="1">
      <alignment horizontal="left" wrapText="1"/>
    </xf>
    <xf numFmtId="43" fontId="11" fillId="11" borderId="0" xfId="1" applyFont="1" applyFill="1" applyBorder="1" applyAlignment="1">
      <alignment horizontal="right" vertical="center"/>
    </xf>
    <xf numFmtId="43" fontId="12" fillId="11" borderId="0" xfId="1" applyFont="1" applyFill="1" applyBorder="1" applyAlignment="1">
      <alignment horizontal="center"/>
    </xf>
    <xf numFmtId="0" fontId="12" fillId="11" borderId="0" xfId="0" applyFont="1" applyFill="1" applyBorder="1"/>
    <xf numFmtId="0" fontId="3" fillId="11" borderId="0" xfId="0" applyFont="1" applyFill="1" applyBorder="1"/>
    <xf numFmtId="0" fontId="10" fillId="0" borderId="6" xfId="0" applyFont="1" applyBorder="1"/>
    <xf numFmtId="164" fontId="12" fillId="0" borderId="0" xfId="0" applyNumberFormat="1" applyFont="1" applyFill="1" applyBorder="1"/>
    <xf numFmtId="164" fontId="12" fillId="11" borderId="0" xfId="0" applyNumberFormat="1" applyFont="1" applyFill="1" applyBorder="1"/>
    <xf numFmtId="0" fontId="12" fillId="0" borderId="0" xfId="0" applyFont="1" applyFill="1" applyBorder="1" applyAlignment="1">
      <alignment horizontal="center"/>
    </xf>
    <xf numFmtId="43" fontId="13" fillId="0" borderId="0" xfId="1" applyFont="1" applyFill="1" applyBorder="1" applyAlignment="1"/>
    <xf numFmtId="43" fontId="13" fillId="11" borderId="0" xfId="1" applyFont="1" applyFill="1" applyBorder="1" applyAlignment="1"/>
    <xf numFmtId="164" fontId="13" fillId="5" borderId="33" xfId="1" applyNumberFormat="1" applyFont="1" applyFill="1" applyBorder="1" applyAlignment="1">
      <alignment horizontal="center"/>
    </xf>
    <xf numFmtId="43" fontId="4" fillId="0" borderId="1" xfId="1" applyFont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wrapText="1"/>
    </xf>
    <xf numFmtId="43" fontId="4" fillId="0" borderId="6" xfId="1" applyFont="1" applyBorder="1" applyAlignment="1">
      <alignment horizontal="left" vertical="center" wrapText="1"/>
    </xf>
    <xf numFmtId="164" fontId="6" fillId="7" borderId="6" xfId="1" applyNumberFormat="1" applyFont="1" applyFill="1" applyBorder="1" applyAlignment="1">
      <alignment horizontal="center" wrapText="1"/>
    </xf>
    <xf numFmtId="164" fontId="12" fillId="0" borderId="0" xfId="1" applyNumberFormat="1" applyFont="1" applyFill="1" applyBorder="1"/>
    <xf numFmtId="164" fontId="12" fillId="0" borderId="22" xfId="1" applyNumberFormat="1" applyFont="1" applyFill="1" applyBorder="1"/>
    <xf numFmtId="164" fontId="12" fillId="8" borderId="7" xfId="1" applyNumberFormat="1" applyFont="1" applyFill="1" applyBorder="1"/>
    <xf numFmtId="164" fontId="12" fillId="8" borderId="1" xfId="1" applyNumberFormat="1" applyFont="1" applyFill="1" applyBorder="1"/>
    <xf numFmtId="164" fontId="12" fillId="11" borderId="0" xfId="1" applyNumberFormat="1" applyFont="1" applyFill="1" applyBorder="1"/>
    <xf numFmtId="164" fontId="12" fillId="0" borderId="12" xfId="1" applyNumberFormat="1" applyFont="1" applyFill="1" applyBorder="1" applyAlignment="1">
      <alignment horizontal="center"/>
    </xf>
    <xf numFmtId="164" fontId="12" fillId="0" borderId="1" xfId="1" applyNumberFormat="1" applyFont="1" applyFill="1" applyBorder="1" applyAlignment="1">
      <alignment horizontal="center"/>
    </xf>
    <xf numFmtId="164" fontId="12" fillId="8" borderId="26" xfId="1" applyNumberFormat="1" applyFont="1" applyFill="1" applyBorder="1"/>
    <xf numFmtId="164" fontId="12" fillId="0" borderId="11" xfId="1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center"/>
    </xf>
    <xf numFmtId="164" fontId="11" fillId="0" borderId="7" xfId="1" applyNumberFormat="1" applyFont="1" applyFill="1" applyBorder="1" applyAlignment="1">
      <alignment horizontal="center"/>
    </xf>
    <xf numFmtId="164" fontId="11" fillId="0" borderId="11" xfId="1" applyNumberFormat="1" applyFont="1" applyFill="1" applyBorder="1" applyAlignment="1">
      <alignment horizontal="center"/>
    </xf>
    <xf numFmtId="164" fontId="11" fillId="0" borderId="6" xfId="1" applyNumberFormat="1" applyFont="1" applyFill="1" applyBorder="1" applyAlignment="1">
      <alignment horizontal="center"/>
    </xf>
    <xf numFmtId="164" fontId="12" fillId="4" borderId="41" xfId="1" applyNumberFormat="1" applyFont="1" applyFill="1" applyBorder="1"/>
    <xf numFmtId="164" fontId="12" fillId="4" borderId="12" xfId="1" applyNumberFormat="1" applyFont="1" applyFill="1" applyBorder="1"/>
    <xf numFmtId="164" fontId="12" fillId="8" borderId="41" xfId="1" applyNumberFormat="1" applyFont="1" applyFill="1" applyBorder="1"/>
    <xf numFmtId="164" fontId="12" fillId="4" borderId="7" xfId="1" applyNumberFormat="1" applyFont="1" applyFill="1" applyBorder="1" applyAlignment="1">
      <alignment horizontal="center"/>
    </xf>
    <xf numFmtId="164" fontId="7" fillId="0" borderId="1" xfId="1" applyNumberFormat="1" applyFont="1" applyBorder="1"/>
    <xf numFmtId="164" fontId="12" fillId="0" borderId="0" xfId="1" applyNumberFormat="1" applyFont="1"/>
    <xf numFmtId="164" fontId="0" fillId="0" borderId="0" xfId="1" applyNumberFormat="1" applyFont="1"/>
    <xf numFmtId="164" fontId="12" fillId="8" borderId="7" xfId="1" applyNumberFormat="1" applyFont="1" applyFill="1" applyBorder="1" applyAlignment="1">
      <alignment horizontal="center"/>
    </xf>
    <xf numFmtId="164" fontId="12" fillId="8" borderId="6" xfId="1" applyNumberFormat="1" applyFont="1" applyFill="1" applyBorder="1"/>
    <xf numFmtId="164" fontId="11" fillId="8" borderId="7" xfId="1" applyNumberFormat="1" applyFont="1" applyFill="1" applyBorder="1" applyAlignment="1">
      <alignment horizontal="center"/>
    </xf>
    <xf numFmtId="164" fontId="11" fillId="8" borderId="11" xfId="1" applyNumberFormat="1" applyFont="1" applyFill="1" applyBorder="1" applyAlignment="1">
      <alignment horizontal="center"/>
    </xf>
    <xf numFmtId="164" fontId="11" fillId="8" borderId="6" xfId="1" applyNumberFormat="1" applyFont="1" applyFill="1" applyBorder="1" applyAlignment="1">
      <alignment horizontal="center"/>
    </xf>
    <xf numFmtId="164" fontId="12" fillId="0" borderId="22" xfId="1" applyNumberFormat="1" applyFont="1" applyFill="1" applyBorder="1" applyAlignment="1">
      <alignment horizontal="center"/>
    </xf>
    <xf numFmtId="164" fontId="12" fillId="11" borderId="0" xfId="1" applyNumberFormat="1" applyFont="1" applyFill="1" applyBorder="1" applyAlignment="1">
      <alignment horizontal="center"/>
    </xf>
    <xf numFmtId="164" fontId="12" fillId="8" borderId="26" xfId="1" applyNumberFormat="1" applyFont="1" applyFill="1" applyBorder="1" applyAlignment="1">
      <alignment horizontal="center"/>
    </xf>
    <xf numFmtId="164" fontId="11" fillId="11" borderId="0" xfId="1" applyNumberFormat="1" applyFont="1" applyFill="1" applyBorder="1" applyAlignment="1">
      <alignment horizontal="right" vertical="center"/>
    </xf>
    <xf numFmtId="164" fontId="12" fillId="4" borderId="41" xfId="1" applyNumberFormat="1" applyFont="1" applyFill="1" applyBorder="1" applyAlignment="1">
      <alignment horizontal="center"/>
    </xf>
    <xf numFmtId="164" fontId="12" fillId="4" borderId="12" xfId="1" applyNumberFormat="1" applyFont="1" applyFill="1" applyBorder="1" applyAlignment="1">
      <alignment horizontal="center"/>
    </xf>
    <xf numFmtId="164" fontId="12" fillId="8" borderId="41" xfId="1" applyNumberFormat="1" applyFont="1" applyFill="1" applyBorder="1" applyAlignment="1">
      <alignment horizontal="center"/>
    </xf>
    <xf numFmtId="164" fontId="12" fillId="11" borderId="26" xfId="1" applyNumberFormat="1" applyFont="1" applyFill="1" applyBorder="1" applyAlignment="1">
      <alignment horizontal="center"/>
    </xf>
    <xf numFmtId="164" fontId="12" fillId="11" borderId="7" xfId="1" applyNumberFormat="1" applyFont="1" applyFill="1" applyBorder="1" applyAlignment="1">
      <alignment horizontal="center"/>
    </xf>
    <xf numFmtId="164" fontId="12" fillId="11" borderId="6" xfId="1" applyNumberFormat="1" applyFont="1" applyFill="1" applyBorder="1" applyAlignment="1">
      <alignment horizontal="center"/>
    </xf>
    <xf numFmtId="164" fontId="12" fillId="0" borderId="2" xfId="1" applyNumberFormat="1" applyFont="1" applyFill="1" applyBorder="1" applyAlignment="1">
      <alignment horizontal="center"/>
    </xf>
    <xf numFmtId="164" fontId="9" fillId="0" borderId="6" xfId="1" applyNumberFormat="1" applyFont="1" applyBorder="1" applyAlignment="1">
      <alignment horizontal="center" wrapText="1"/>
    </xf>
    <xf numFmtId="164" fontId="12" fillId="0" borderId="2" xfId="1" applyNumberFormat="1" applyFont="1" applyFill="1" applyBorder="1"/>
    <xf numFmtId="164" fontId="12" fillId="0" borderId="14" xfId="1" applyNumberFormat="1" applyFont="1" applyFill="1" applyBorder="1" applyAlignment="1">
      <alignment horizontal="center"/>
    </xf>
    <xf numFmtId="164" fontId="12" fillId="0" borderId="30" xfId="1" applyNumberFormat="1" applyFont="1" applyFill="1" applyBorder="1" applyAlignment="1">
      <alignment horizontal="center"/>
    </xf>
    <xf numFmtId="164" fontId="12" fillId="0" borderId="31" xfId="1" applyNumberFormat="1" applyFont="1" applyFill="1" applyBorder="1" applyAlignment="1">
      <alignment horizontal="center"/>
    </xf>
    <xf numFmtId="164" fontId="12" fillId="0" borderId="15" xfId="1" applyNumberFormat="1" applyFont="1" applyFill="1" applyBorder="1" applyAlignment="1">
      <alignment horizontal="center"/>
    </xf>
    <xf numFmtId="164" fontId="13" fillId="5" borderId="29" xfId="1" applyNumberFormat="1" applyFont="1" applyFill="1" applyBorder="1" applyAlignment="1">
      <alignment horizontal="center"/>
    </xf>
    <xf numFmtId="164" fontId="12" fillId="8" borderId="35" xfId="1" applyNumberFormat="1" applyFont="1" applyFill="1" applyBorder="1"/>
    <xf numFmtId="164" fontId="12" fillId="0" borderId="38" xfId="1" applyNumberFormat="1" applyFont="1" applyFill="1" applyBorder="1" applyAlignment="1">
      <alignment horizontal="center"/>
    </xf>
    <xf numFmtId="164" fontId="12" fillId="0" borderId="36" xfId="1" applyNumberFormat="1" applyFont="1" applyFill="1" applyBorder="1" applyAlignment="1">
      <alignment horizontal="center"/>
    </xf>
    <xf numFmtId="164" fontId="12" fillId="0" borderId="43" xfId="1" applyNumberFormat="1" applyFont="1" applyFill="1" applyBorder="1" applyAlignment="1">
      <alignment horizontal="center"/>
    </xf>
    <xf numFmtId="164" fontId="13" fillId="5" borderId="42" xfId="1" applyNumberFormat="1" applyFont="1" applyFill="1" applyBorder="1" applyAlignment="1">
      <alignment horizontal="center"/>
    </xf>
    <xf numFmtId="164" fontId="11" fillId="0" borderId="14" xfId="1" applyNumberFormat="1" applyFont="1" applyFill="1" applyBorder="1" applyAlignment="1">
      <alignment horizontal="center"/>
    </xf>
    <xf numFmtId="164" fontId="11" fillId="0" borderId="15" xfId="1" applyNumberFormat="1" applyFont="1" applyFill="1" applyBorder="1" applyAlignment="1">
      <alignment horizontal="center"/>
    </xf>
    <xf numFmtId="164" fontId="12" fillId="4" borderId="54" xfId="1" applyNumberFormat="1" applyFont="1" applyFill="1" applyBorder="1"/>
    <xf numFmtId="164" fontId="12" fillId="4" borderId="47" xfId="1" applyNumberFormat="1" applyFont="1" applyFill="1" applyBorder="1"/>
    <xf numFmtId="164" fontId="12" fillId="0" borderId="46" xfId="1" applyNumberFormat="1" applyFont="1" applyFill="1" applyBorder="1" applyAlignment="1">
      <alignment horizontal="center"/>
    </xf>
    <xf numFmtId="164" fontId="12" fillId="0" borderId="42" xfId="1" applyNumberFormat="1" applyFont="1" applyFill="1" applyBorder="1"/>
    <xf numFmtId="164" fontId="12" fillId="0" borderId="38" xfId="1" applyNumberFormat="1" applyFont="1" applyFill="1" applyBorder="1"/>
    <xf numFmtId="164" fontId="19" fillId="5" borderId="1" xfId="1" applyNumberFormat="1" applyFont="1" applyFill="1" applyBorder="1"/>
    <xf numFmtId="43" fontId="12" fillId="0" borderId="13" xfId="1" applyFont="1" applyFill="1" applyBorder="1" applyAlignment="1">
      <alignment horizontal="center"/>
    </xf>
    <xf numFmtId="43" fontId="11" fillId="0" borderId="13" xfId="1" applyFont="1" applyBorder="1" applyAlignment="1">
      <alignment horizontal="right" vertical="center"/>
    </xf>
    <xf numFmtId="164" fontId="12" fillId="0" borderId="13" xfId="1" applyNumberFormat="1" applyFont="1" applyFill="1" applyBorder="1"/>
    <xf numFmtId="43" fontId="12" fillId="11" borderId="13" xfId="1" applyFont="1" applyFill="1" applyBorder="1" applyAlignment="1">
      <alignment horizontal="center"/>
    </xf>
    <xf numFmtId="164" fontId="4" fillId="11" borderId="13" xfId="1" applyNumberFormat="1" applyFont="1" applyFill="1" applyBorder="1" applyAlignment="1">
      <alignment horizontal="right" vertical="center"/>
    </xf>
    <xf numFmtId="43" fontId="12" fillId="11" borderId="1" xfId="1" applyFont="1" applyFill="1" applyBorder="1" applyAlignment="1">
      <alignment horizontal="center"/>
    </xf>
    <xf numFmtId="164" fontId="4" fillId="11" borderId="1" xfId="1" applyNumberFormat="1" applyFont="1" applyFill="1" applyBorder="1" applyAlignment="1">
      <alignment horizontal="right" vertical="center"/>
    </xf>
    <xf numFmtId="164" fontId="4" fillId="11" borderId="6" xfId="1" applyNumberFormat="1" applyFont="1" applyFill="1" applyBorder="1" applyAlignment="1">
      <alignment horizontal="right" vertical="center"/>
    </xf>
    <xf numFmtId="164" fontId="11" fillId="0" borderId="13" xfId="1" applyNumberFormat="1" applyFont="1" applyBorder="1" applyAlignment="1">
      <alignment horizontal="right" vertical="center"/>
    </xf>
    <xf numFmtId="164" fontId="11" fillId="0" borderId="1" xfId="1" applyNumberFormat="1" applyFont="1" applyBorder="1" applyAlignment="1">
      <alignment horizontal="right" vertical="center"/>
    </xf>
    <xf numFmtId="164" fontId="11" fillId="0" borderId="6" xfId="1" applyNumberFormat="1" applyFont="1" applyBorder="1" applyAlignment="1">
      <alignment horizontal="right" vertical="center"/>
    </xf>
    <xf numFmtId="164" fontId="12" fillId="0" borderId="15" xfId="1" applyNumberFormat="1" applyFont="1" applyFill="1" applyBorder="1"/>
    <xf numFmtId="0" fontId="4" fillId="0" borderId="12" xfId="0" applyFont="1" applyFill="1" applyBorder="1"/>
    <xf numFmtId="43" fontId="12" fillId="11" borderId="12" xfId="1" applyFont="1" applyFill="1" applyBorder="1" applyAlignment="1">
      <alignment horizontal="center"/>
    </xf>
    <xf numFmtId="164" fontId="4" fillId="11" borderId="12" xfId="1" applyNumberFormat="1" applyFont="1" applyFill="1" applyBorder="1" applyAlignment="1">
      <alignment horizontal="right" vertical="center"/>
    </xf>
    <xf numFmtId="164" fontId="11" fillId="0" borderId="12" xfId="1" applyNumberFormat="1" applyFont="1" applyBorder="1" applyAlignment="1">
      <alignment horizontal="right" vertical="center"/>
    </xf>
    <xf numFmtId="164" fontId="4" fillId="11" borderId="41" xfId="1" applyNumberFormat="1" applyFont="1" applyFill="1" applyBorder="1" applyAlignment="1">
      <alignment horizontal="right" vertical="center"/>
    </xf>
    <xf numFmtId="43" fontId="12" fillId="0" borderId="18" xfId="1" applyFont="1" applyFill="1" applyBorder="1"/>
    <xf numFmtId="14" fontId="15" fillId="0" borderId="33" xfId="1" applyNumberFormat="1" applyFont="1" applyFill="1" applyBorder="1" applyAlignment="1"/>
    <xf numFmtId="14" fontId="15" fillId="0" borderId="29" xfId="1" applyNumberFormat="1" applyFont="1" applyFill="1" applyBorder="1" applyAlignment="1"/>
    <xf numFmtId="14" fontId="17" fillId="0" borderId="12" xfId="1" applyNumberFormat="1" applyFont="1" applyFill="1" applyBorder="1" applyAlignment="1">
      <alignment horizontal="center" vertical="center"/>
    </xf>
    <xf numFmtId="14" fontId="11" fillId="0" borderId="8" xfId="0" applyNumberFormat="1" applyFont="1" applyFill="1" applyBorder="1" applyAlignment="1">
      <alignment horizontal="center" vertical="center"/>
    </xf>
    <xf numFmtId="164" fontId="11" fillId="6" borderId="8" xfId="1" applyNumberFormat="1" applyFont="1" applyFill="1" applyBorder="1" applyAlignment="1">
      <alignment horizontal="center" vertical="center"/>
    </xf>
    <xf numFmtId="43" fontId="12" fillId="12" borderId="7" xfId="1" applyFont="1" applyFill="1" applyBorder="1" applyAlignment="1">
      <alignment horizontal="center"/>
    </xf>
    <xf numFmtId="43" fontId="12" fillId="12" borderId="6" xfId="1" applyFont="1" applyFill="1" applyBorder="1" applyAlignment="1">
      <alignment horizontal="center"/>
    </xf>
    <xf numFmtId="43" fontId="12" fillId="13" borderId="7" xfId="1" applyFont="1" applyFill="1" applyBorder="1" applyAlignment="1">
      <alignment horizontal="center"/>
    </xf>
    <xf numFmtId="164" fontId="12" fillId="0" borderId="13" xfId="1" applyNumberFormat="1" applyFont="1" applyFill="1" applyBorder="1" applyAlignment="1">
      <alignment horizontal="center"/>
    </xf>
    <xf numFmtId="164" fontId="12" fillId="8" borderId="6" xfId="1" applyNumberFormat="1" applyFont="1" applyFill="1" applyBorder="1" applyAlignment="1">
      <alignment horizontal="center"/>
    </xf>
    <xf numFmtId="164" fontId="12" fillId="0" borderId="44" xfId="1" applyNumberFormat="1" applyFont="1" applyFill="1" applyBorder="1" applyAlignment="1">
      <alignment horizontal="center"/>
    </xf>
    <xf numFmtId="164" fontId="13" fillId="5" borderId="33" xfId="1" applyNumberFormat="1" applyFont="1" applyFill="1" applyBorder="1" applyAlignment="1">
      <alignment horizontal="center"/>
    </xf>
    <xf numFmtId="43" fontId="12" fillId="0" borderId="12" xfId="1" applyFont="1" applyFill="1" applyBorder="1" applyAlignment="1">
      <alignment horizontal="center" wrapText="1"/>
    </xf>
    <xf numFmtId="43" fontId="12" fillId="0" borderId="5" xfId="1" applyFont="1" applyFill="1" applyBorder="1"/>
    <xf numFmtId="43" fontId="12" fillId="0" borderId="16" xfId="1" applyFont="1" applyFill="1" applyBorder="1"/>
    <xf numFmtId="164" fontId="13" fillId="4" borderId="34" xfId="1" applyNumberFormat="1" applyFont="1" applyFill="1" applyBorder="1"/>
    <xf numFmtId="164" fontId="13" fillId="4" borderId="33" xfId="1" applyNumberFormat="1" applyFont="1" applyFill="1" applyBorder="1"/>
    <xf numFmtId="164" fontId="11" fillId="6" borderId="25" xfId="1" applyNumberFormat="1" applyFont="1" applyFill="1" applyBorder="1" applyAlignment="1">
      <alignment horizontal="center" vertical="center"/>
    </xf>
    <xf numFmtId="164" fontId="11" fillId="6" borderId="16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164" fontId="13" fillId="5" borderId="33" xfId="1" applyNumberFormat="1" applyFont="1" applyFill="1" applyBorder="1" applyAlignment="1">
      <alignment horizontal="center"/>
    </xf>
    <xf numFmtId="164" fontId="11" fillId="0" borderId="39" xfId="1" applyNumberFormat="1" applyFont="1" applyFill="1" applyBorder="1" applyAlignment="1">
      <alignment horizontal="center" vertical="center"/>
    </xf>
    <xf numFmtId="14" fontId="17" fillId="0" borderId="40" xfId="0" applyNumberFormat="1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left" wrapText="1"/>
    </xf>
    <xf numFmtId="43" fontId="4" fillId="0" borderId="47" xfId="1" applyFont="1" applyBorder="1" applyAlignment="1">
      <alignment horizontal="left" vertical="center" wrapText="1"/>
    </xf>
    <xf numFmtId="43" fontId="12" fillId="0" borderId="53" xfId="1" applyFont="1" applyFill="1" applyBorder="1" applyAlignment="1"/>
    <xf numFmtId="43" fontId="12" fillId="0" borderId="0" xfId="1" applyFont="1" applyFill="1" applyBorder="1" applyAlignment="1"/>
    <xf numFmtId="43" fontId="12" fillId="0" borderId="28" xfId="1" applyFont="1" applyFill="1" applyBorder="1"/>
    <xf numFmtId="164" fontId="12" fillId="0" borderId="11" xfId="1" applyNumberFormat="1" applyFont="1" applyFill="1" applyBorder="1"/>
    <xf numFmtId="43" fontId="13" fillId="0" borderId="1" xfId="1" applyFont="1" applyFill="1" applyBorder="1" applyAlignment="1"/>
    <xf numFmtId="43" fontId="13" fillId="0" borderId="7" xfId="1" applyFont="1" applyFill="1" applyBorder="1" applyAlignment="1"/>
    <xf numFmtId="43" fontId="13" fillId="0" borderId="46" xfId="1" applyFont="1" applyFill="1" applyBorder="1" applyAlignment="1">
      <alignment textRotation="68"/>
    </xf>
    <xf numFmtId="43" fontId="13" fillId="0" borderId="26" xfId="1" applyFont="1" applyFill="1" applyBorder="1" applyAlignment="1">
      <alignment textRotation="68"/>
    </xf>
    <xf numFmtId="43" fontId="13" fillId="0" borderId="1" xfId="1" applyFont="1" applyFill="1" applyBorder="1" applyAlignment="1">
      <alignment textRotation="68"/>
    </xf>
    <xf numFmtId="164" fontId="12" fillId="0" borderId="10" xfId="1" applyNumberFormat="1" applyFont="1" applyFill="1" applyBorder="1"/>
    <xf numFmtId="164" fontId="12" fillId="0" borderId="10" xfId="1" applyNumberFormat="1" applyFont="1" applyFill="1" applyBorder="1" applyAlignment="1">
      <alignment horizontal="center"/>
    </xf>
    <xf numFmtId="0" fontId="4" fillId="0" borderId="7" xfId="0" applyFont="1" applyFill="1" applyBorder="1"/>
    <xf numFmtId="0" fontId="3" fillId="0" borderId="63" xfId="0" applyFont="1" applyFill="1" applyBorder="1" applyAlignment="1">
      <alignment horizontal="left" wrapText="1"/>
    </xf>
    <xf numFmtId="43" fontId="11" fillId="0" borderId="63" xfId="1" applyFont="1" applyFill="1" applyBorder="1" applyAlignment="1">
      <alignment horizontal="right" vertical="center"/>
    </xf>
    <xf numFmtId="43" fontId="12" fillId="11" borderId="11" xfId="1" applyFont="1" applyFill="1" applyBorder="1" applyAlignment="1">
      <alignment horizontal="center"/>
    </xf>
    <xf numFmtId="164" fontId="4" fillId="11" borderId="11" xfId="1" applyNumberFormat="1" applyFont="1" applyFill="1" applyBorder="1" applyAlignment="1">
      <alignment horizontal="right" vertical="center"/>
    </xf>
    <xf numFmtId="43" fontId="11" fillId="0" borderId="11" xfId="1" applyFont="1" applyBorder="1" applyAlignment="1">
      <alignment horizontal="right" vertical="center"/>
    </xf>
    <xf numFmtId="164" fontId="11" fillId="0" borderId="11" xfId="1" applyNumberFormat="1" applyFont="1" applyBorder="1" applyAlignment="1">
      <alignment horizontal="right" vertical="center"/>
    </xf>
    <xf numFmtId="164" fontId="12" fillId="0" borderId="46" xfId="1" applyNumberFormat="1" applyFont="1" applyFill="1" applyBorder="1"/>
    <xf numFmtId="43" fontId="12" fillId="0" borderId="8" xfId="1" applyFont="1" applyFill="1" applyBorder="1"/>
    <xf numFmtId="43" fontId="12" fillId="0" borderId="63" xfId="1" applyFont="1" applyFill="1" applyBorder="1" applyAlignment="1">
      <alignment horizontal="center"/>
    </xf>
    <xf numFmtId="164" fontId="12" fillId="0" borderId="63" xfId="1" applyNumberFormat="1" applyFont="1" applyFill="1" applyBorder="1" applyAlignment="1">
      <alignment horizontal="center"/>
    </xf>
    <xf numFmtId="43" fontId="12" fillId="0" borderId="64" xfId="1" applyFont="1" applyFill="1" applyBorder="1" applyAlignment="1">
      <alignment horizontal="center"/>
    </xf>
    <xf numFmtId="43" fontId="13" fillId="0" borderId="65" xfId="1" applyFont="1" applyFill="1" applyBorder="1" applyAlignment="1">
      <alignment textRotation="68"/>
    </xf>
    <xf numFmtId="43" fontId="13" fillId="0" borderId="63" xfId="1" applyFont="1" applyFill="1" applyBorder="1" applyAlignment="1">
      <alignment textRotation="68"/>
    </xf>
    <xf numFmtId="43" fontId="12" fillId="0" borderId="66" xfId="1" applyFont="1" applyFill="1" applyBorder="1" applyAlignment="1">
      <alignment horizontal="center"/>
    </xf>
    <xf numFmtId="0" fontId="12" fillId="0" borderId="66" xfId="0" applyFont="1" applyFill="1" applyBorder="1"/>
    <xf numFmtId="164" fontId="12" fillId="0" borderId="42" xfId="1" applyNumberFormat="1" applyFont="1" applyFill="1" applyBorder="1" applyAlignment="1">
      <alignment horizontal="center"/>
    </xf>
    <xf numFmtId="43" fontId="12" fillId="0" borderId="16" xfId="1" applyFont="1" applyFill="1" applyBorder="1" applyAlignment="1">
      <alignment horizontal="center"/>
    </xf>
    <xf numFmtId="43" fontId="12" fillId="8" borderId="12" xfId="1" applyFont="1" applyFill="1" applyBorder="1" applyAlignment="1">
      <alignment horizontal="center" wrapText="1"/>
    </xf>
    <xf numFmtId="43" fontId="13" fillId="0" borderId="0" xfId="1" applyFont="1" applyFill="1" applyBorder="1" applyAlignment="1">
      <alignment wrapText="1"/>
    </xf>
    <xf numFmtId="164" fontId="13" fillId="0" borderId="0" xfId="1" applyNumberFormat="1" applyFont="1" applyFill="1" applyBorder="1" applyAlignment="1">
      <alignment textRotation="71"/>
    </xf>
    <xf numFmtId="164" fontId="13" fillId="0" borderId="0" xfId="1" applyNumberFormat="1" applyFont="1" applyFill="1" applyBorder="1" applyAlignment="1">
      <alignment textRotation="67"/>
    </xf>
    <xf numFmtId="43" fontId="12" fillId="8" borderId="32" xfId="1" applyFont="1" applyFill="1" applyBorder="1"/>
    <xf numFmtId="43" fontId="12" fillId="0" borderId="34" xfId="1" applyFont="1" applyFill="1" applyBorder="1" applyAlignment="1">
      <alignment horizontal="center"/>
    </xf>
    <xf numFmtId="43" fontId="12" fillId="0" borderId="33" xfId="1" applyFont="1" applyFill="1" applyBorder="1" applyAlignment="1">
      <alignment horizontal="center"/>
    </xf>
    <xf numFmtId="164" fontId="12" fillId="0" borderId="54" xfId="1" applyNumberFormat="1" applyFont="1" applyFill="1" applyBorder="1" applyAlignment="1">
      <alignment horizontal="center"/>
    </xf>
    <xf numFmtId="0" fontId="3" fillId="0" borderId="26" xfId="0" applyFont="1" applyFill="1" applyBorder="1" applyAlignment="1">
      <alignment horizontal="left" wrapText="1"/>
    </xf>
    <xf numFmtId="43" fontId="17" fillId="11" borderId="1" xfId="1" applyFont="1" applyFill="1" applyBorder="1" applyAlignment="1">
      <alignment horizontal="center" vertical="center"/>
    </xf>
    <xf numFmtId="43" fontId="12" fillId="11" borderId="15" xfId="1" applyFont="1" applyFill="1" applyBorder="1" applyAlignment="1">
      <alignment horizontal="left" wrapText="1"/>
    </xf>
    <xf numFmtId="43" fontId="12" fillId="0" borderId="8" xfId="1" applyFont="1" applyFill="1" applyBorder="1" applyAlignment="1">
      <alignment horizontal="center"/>
    </xf>
    <xf numFmtId="43" fontId="12" fillId="0" borderId="28" xfId="1" applyFont="1" applyFill="1" applyBorder="1" applyAlignment="1">
      <alignment horizontal="center"/>
    </xf>
    <xf numFmtId="43" fontId="12" fillId="0" borderId="5" xfId="1" applyFont="1" applyFill="1" applyBorder="1" applyAlignment="1">
      <alignment horizontal="center"/>
    </xf>
    <xf numFmtId="164" fontId="12" fillId="8" borderId="48" xfId="1" applyNumberFormat="1" applyFont="1" applyFill="1" applyBorder="1"/>
    <xf numFmtId="164" fontId="12" fillId="11" borderId="11" xfId="1" applyNumberFormat="1" applyFont="1" applyFill="1" applyBorder="1" applyAlignment="1">
      <alignment horizontal="center"/>
    </xf>
    <xf numFmtId="164" fontId="12" fillId="11" borderId="1" xfId="1" applyNumberFormat="1" applyFont="1" applyFill="1" applyBorder="1" applyAlignment="1">
      <alignment horizontal="center"/>
    </xf>
    <xf numFmtId="43" fontId="12" fillId="11" borderId="12" xfId="1" applyFont="1" applyFill="1" applyBorder="1"/>
    <xf numFmtId="164" fontId="12" fillId="11" borderId="12" xfId="1" applyNumberFormat="1" applyFont="1" applyFill="1" applyBorder="1"/>
    <xf numFmtId="43" fontId="11" fillId="0" borderId="1" xfId="1" applyFont="1" applyBorder="1" applyAlignment="1">
      <alignment horizontal="center" vertical="center"/>
    </xf>
    <xf numFmtId="43" fontId="11" fillId="0" borderId="6" xfId="1" applyFont="1" applyBorder="1" applyAlignment="1">
      <alignment horizontal="center" vertical="center"/>
    </xf>
    <xf numFmtId="164" fontId="13" fillId="0" borderId="0" xfId="0" applyNumberFormat="1" applyFont="1" applyFill="1"/>
    <xf numFmtId="43" fontId="12" fillId="4" borderId="6" xfId="1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 wrapText="1"/>
    </xf>
    <xf numFmtId="14" fontId="11" fillId="0" borderId="7" xfId="1" applyNumberFormat="1" applyFont="1" applyFill="1" applyBorder="1" applyAlignment="1">
      <alignment horizontal="center" vertical="center"/>
    </xf>
    <xf numFmtId="0" fontId="11" fillId="0" borderId="7" xfId="0" applyFont="1" applyFill="1" applyBorder="1"/>
    <xf numFmtId="0" fontId="11" fillId="0" borderId="1" xfId="0" applyFont="1" applyFill="1" applyBorder="1"/>
    <xf numFmtId="0" fontId="11" fillId="0" borderId="6" xfId="0" applyFont="1" applyFill="1" applyBorder="1"/>
    <xf numFmtId="0" fontId="13" fillId="0" borderId="7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2" fillId="4" borderId="7" xfId="0" applyFont="1" applyFill="1" applyBorder="1" applyAlignment="1">
      <alignment horizontal="center" wrapText="1"/>
    </xf>
    <xf numFmtId="0" fontId="24" fillId="9" borderId="7" xfId="0" applyFont="1" applyFill="1" applyBorder="1" applyAlignment="1">
      <alignment horizontal="center" wrapText="1"/>
    </xf>
    <xf numFmtId="0" fontId="24" fillId="9" borderId="6" xfId="0" applyFont="1" applyFill="1" applyBorder="1" applyAlignment="1">
      <alignment horizontal="center" wrapText="1"/>
    </xf>
    <xf numFmtId="43" fontId="11" fillId="0" borderId="7" xfId="1" applyFont="1" applyFill="1" applyBorder="1"/>
    <xf numFmtId="14" fontId="17" fillId="0" borderId="7" xfId="1" applyNumberFormat="1" applyFont="1" applyFill="1" applyBorder="1" applyAlignment="1">
      <alignment horizontal="center" vertical="center"/>
    </xf>
    <xf numFmtId="164" fontId="25" fillId="2" borderId="8" xfId="1" applyNumberFormat="1" applyFont="1" applyFill="1" applyBorder="1" applyAlignment="1">
      <alignment horizontal="center" vertical="center"/>
    </xf>
    <xf numFmtId="164" fontId="25" fillId="2" borderId="5" xfId="1" applyNumberFormat="1" applyFont="1" applyFill="1" applyBorder="1" applyAlignment="1">
      <alignment horizontal="center" vertical="center"/>
    </xf>
    <xf numFmtId="164" fontId="25" fillId="2" borderId="16" xfId="1" applyNumberFormat="1" applyFont="1" applyFill="1" applyBorder="1" applyAlignment="1">
      <alignment horizontal="center" vertical="center"/>
    </xf>
    <xf numFmtId="164" fontId="25" fillId="6" borderId="8" xfId="1" applyNumberFormat="1" applyFont="1" applyFill="1" applyBorder="1" applyAlignment="1">
      <alignment horizontal="center" vertical="center"/>
    </xf>
    <xf numFmtId="164" fontId="25" fillId="6" borderId="16" xfId="1" applyNumberFormat="1" applyFont="1" applyFill="1" applyBorder="1" applyAlignment="1">
      <alignment horizontal="center" vertical="center"/>
    </xf>
    <xf numFmtId="164" fontId="23" fillId="6" borderId="18" xfId="1" applyNumberFormat="1" applyFont="1" applyFill="1" applyBorder="1" applyAlignment="1">
      <alignment horizontal="center" vertical="center"/>
    </xf>
    <xf numFmtId="14" fontId="11" fillId="0" borderId="6" xfId="1" applyNumberFormat="1" applyFont="1" applyFill="1" applyBorder="1" applyAlignment="1">
      <alignment vertical="center"/>
    </xf>
    <xf numFmtId="14" fontId="11" fillId="0" borderId="7" xfId="1" applyNumberFormat="1" applyFont="1" applyFill="1" applyBorder="1" applyAlignment="1">
      <alignment vertical="center"/>
    </xf>
    <xf numFmtId="14" fontId="11" fillId="0" borderId="1" xfId="1" applyNumberFormat="1" applyFont="1" applyFill="1" applyBorder="1" applyAlignment="1">
      <alignment vertical="center"/>
    </xf>
    <xf numFmtId="43" fontId="11" fillId="0" borderId="7" xfId="1" applyFont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wrapText="1"/>
    </xf>
    <xf numFmtId="43" fontId="11" fillId="0" borderId="1" xfId="1" applyFont="1" applyBorder="1" applyAlignment="1">
      <alignment horizontal="left" vertical="center" wrapText="1"/>
    </xf>
    <xf numFmtId="43" fontId="11" fillId="0" borderId="13" xfId="1" applyFont="1" applyFill="1" applyBorder="1"/>
    <xf numFmtId="43" fontId="17" fillId="0" borderId="1" xfId="1" applyFont="1" applyFill="1" applyBorder="1" applyAlignment="1">
      <alignment horizontal="center" vertical="center"/>
    </xf>
    <xf numFmtId="43" fontId="17" fillId="0" borderId="6" xfId="1" applyFont="1" applyFill="1" applyBorder="1" applyAlignment="1">
      <alignment horizontal="center" vertical="center"/>
    </xf>
    <xf numFmtId="43" fontId="17" fillId="0" borderId="7" xfId="1" applyFont="1" applyFill="1" applyBorder="1" applyAlignment="1">
      <alignment horizontal="center" vertical="center"/>
    </xf>
    <xf numFmtId="14" fontId="17" fillId="0" borderId="7" xfId="1" applyNumberFormat="1" applyFont="1" applyFill="1" applyBorder="1" applyAlignment="1">
      <alignment vertical="center"/>
    </xf>
    <xf numFmtId="43" fontId="12" fillId="0" borderId="7" xfId="1" applyFont="1" applyFill="1" applyBorder="1" applyAlignment="1">
      <alignment horizontal="left" vertical="center"/>
    </xf>
    <xf numFmtId="164" fontId="25" fillId="6" borderId="5" xfId="1" applyNumberFormat="1" applyFont="1" applyFill="1" applyBorder="1" applyAlignment="1">
      <alignment horizontal="center" vertical="center"/>
    </xf>
    <xf numFmtId="43" fontId="11" fillId="0" borderId="7" xfId="1" applyFont="1" applyFill="1" applyBorder="1" applyAlignment="1">
      <alignment horizontal="left" wrapText="1"/>
    </xf>
    <xf numFmtId="43" fontId="12" fillId="0" borderId="7" xfId="1" applyFont="1" applyFill="1" applyBorder="1" applyAlignment="1">
      <alignment horizontal="left"/>
    </xf>
    <xf numFmtId="43" fontId="12" fillId="15" borderId="7" xfId="1" applyFont="1" applyFill="1" applyBorder="1"/>
    <xf numFmtId="43" fontId="12" fillId="15" borderId="1" xfId="1" applyFont="1" applyFill="1" applyBorder="1"/>
    <xf numFmtId="43" fontId="12" fillId="15" borderId="6" xfId="1" applyFont="1" applyFill="1" applyBorder="1"/>
    <xf numFmtId="43" fontId="12" fillId="15" borderId="7" xfId="1" applyFont="1" applyFill="1" applyBorder="1" applyAlignment="1">
      <alignment horizontal="center"/>
    </xf>
    <xf numFmtId="43" fontId="12" fillId="15" borderId="1" xfId="1" applyFont="1" applyFill="1" applyBorder="1" applyAlignment="1">
      <alignment horizontal="center"/>
    </xf>
    <xf numFmtId="43" fontId="12" fillId="15" borderId="6" xfId="1" applyFont="1" applyFill="1" applyBorder="1" applyAlignment="1">
      <alignment horizontal="center"/>
    </xf>
    <xf numFmtId="164" fontId="12" fillId="15" borderId="7" xfId="1" applyNumberFormat="1" applyFont="1" applyFill="1" applyBorder="1" applyAlignment="1">
      <alignment horizontal="center"/>
    </xf>
    <xf numFmtId="164" fontId="12" fillId="15" borderId="6" xfId="1" applyNumberFormat="1" applyFont="1" applyFill="1" applyBorder="1" applyAlignment="1">
      <alignment horizontal="center"/>
    </xf>
    <xf numFmtId="43" fontId="3" fillId="15" borderId="7" xfId="1" applyFont="1" applyFill="1" applyBorder="1" applyAlignment="1">
      <alignment horizontal="left" wrapText="1"/>
    </xf>
    <xf numFmtId="43" fontId="11" fillId="15" borderId="1" xfId="1" applyFont="1" applyFill="1" applyBorder="1" applyAlignment="1">
      <alignment horizontal="right" vertical="center"/>
    </xf>
    <xf numFmtId="14" fontId="17" fillId="0" borderId="6" xfId="1" applyNumberFormat="1" applyFont="1" applyFill="1" applyBorder="1" applyAlignment="1">
      <alignment vertical="center"/>
    </xf>
    <xf numFmtId="0" fontId="3" fillId="11" borderId="12" xfId="0" applyFont="1" applyFill="1" applyBorder="1" applyAlignment="1">
      <alignment horizontal="left" wrapText="1"/>
    </xf>
    <xf numFmtId="43" fontId="17" fillId="0" borderId="48" xfId="1" applyFont="1" applyFill="1" applyBorder="1" applyAlignment="1">
      <alignment horizontal="center" vertical="center"/>
    </xf>
    <xf numFmtId="43" fontId="17" fillId="0" borderId="2" xfId="1" applyFont="1" applyFill="1" applyBorder="1" applyAlignment="1">
      <alignment horizontal="center" vertical="center"/>
    </xf>
    <xf numFmtId="43" fontId="17" fillId="0" borderId="15" xfId="1" applyFont="1" applyFill="1" applyBorder="1" applyAlignment="1">
      <alignment horizontal="center" vertical="center"/>
    </xf>
    <xf numFmtId="43" fontId="17" fillId="8" borderId="48" xfId="1" applyFont="1" applyFill="1" applyBorder="1" applyAlignment="1">
      <alignment horizontal="center" vertical="center"/>
    </xf>
    <xf numFmtId="43" fontId="4" fillId="8" borderId="15" xfId="1" applyFont="1" applyFill="1" applyBorder="1" applyAlignment="1">
      <alignment horizontal="right" vertical="center"/>
    </xf>
    <xf numFmtId="43" fontId="12" fillId="0" borderId="14" xfId="1" applyFont="1" applyFill="1" applyBorder="1" applyAlignment="1">
      <alignment horizontal="center"/>
    </xf>
    <xf numFmtId="43" fontId="12" fillId="0" borderId="2" xfId="1" applyFont="1" applyFill="1" applyBorder="1" applyAlignment="1">
      <alignment horizontal="center"/>
    </xf>
    <xf numFmtId="43" fontId="12" fillId="0" borderId="47" xfId="1" applyFont="1" applyFill="1" applyBorder="1" applyAlignment="1">
      <alignment horizontal="center"/>
    </xf>
    <xf numFmtId="43" fontId="12" fillId="0" borderId="25" xfId="1" applyFont="1" applyFill="1" applyBorder="1"/>
    <xf numFmtId="43" fontId="17" fillId="11" borderId="26" xfId="1" applyFont="1" applyFill="1" applyBorder="1" applyAlignment="1">
      <alignment horizontal="center" vertical="center"/>
    </xf>
    <xf numFmtId="164" fontId="12" fillId="11" borderId="26" xfId="1" applyNumberFormat="1" applyFont="1" applyFill="1" applyBorder="1"/>
    <xf numFmtId="164" fontId="12" fillId="11" borderId="12" xfId="1" applyNumberFormat="1" applyFont="1" applyFill="1" applyBorder="1" applyAlignment="1">
      <alignment horizontal="center"/>
    </xf>
    <xf numFmtId="14" fontId="11" fillId="0" borderId="12" xfId="1" applyNumberFormat="1" applyFont="1" applyFill="1" applyBorder="1" applyAlignment="1">
      <alignment vertical="center"/>
    </xf>
    <xf numFmtId="0" fontId="24" fillId="9" borderId="12" xfId="0" applyFont="1" applyFill="1" applyBorder="1" applyAlignment="1">
      <alignment horizontal="center" wrapText="1"/>
    </xf>
    <xf numFmtId="43" fontId="11" fillId="4" borderId="12" xfId="1" applyFont="1" applyFill="1" applyBorder="1"/>
    <xf numFmtId="14" fontId="11" fillId="0" borderId="26" xfId="1" applyNumberFormat="1" applyFont="1" applyFill="1" applyBorder="1" applyAlignment="1">
      <alignment vertical="center"/>
    </xf>
    <xf numFmtId="0" fontId="11" fillId="0" borderId="26" xfId="0" applyFont="1" applyFill="1" applyBorder="1"/>
    <xf numFmtId="43" fontId="11" fillId="0" borderId="26" xfId="1" applyFont="1" applyBorder="1" applyAlignment="1">
      <alignment horizontal="left" vertical="center" wrapText="1"/>
    </xf>
    <xf numFmtId="0" fontId="24" fillId="9" borderId="26" xfId="0" applyFont="1" applyFill="1" applyBorder="1" applyAlignment="1">
      <alignment horizontal="center" wrapText="1"/>
    </xf>
    <xf numFmtId="164" fontId="25" fillId="2" borderId="8" xfId="1" applyNumberFormat="1" applyFont="1" applyFill="1" applyBorder="1" applyAlignment="1">
      <alignment vertical="center"/>
    </xf>
    <xf numFmtId="164" fontId="25" fillId="2" borderId="5" xfId="1" applyNumberFormat="1" applyFont="1" applyFill="1" applyBorder="1" applyAlignment="1">
      <alignment vertical="center"/>
    </xf>
    <xf numFmtId="164" fontId="12" fillId="2" borderId="5" xfId="1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wrapText="1"/>
    </xf>
    <xf numFmtId="164" fontId="12" fillId="6" borderId="8" xfId="1" applyNumberFormat="1" applyFont="1" applyFill="1" applyBorder="1" applyAlignment="1">
      <alignment horizontal="center" vertical="center"/>
    </xf>
    <xf numFmtId="43" fontId="17" fillId="8" borderId="7" xfId="1" applyFont="1" applyFill="1" applyBorder="1" applyAlignment="1">
      <alignment horizontal="center" vertical="center"/>
    </xf>
    <xf numFmtId="43" fontId="11" fillId="15" borderId="7" xfId="1" applyFont="1" applyFill="1" applyBorder="1" applyAlignment="1">
      <alignment horizontal="right" vertical="center"/>
    </xf>
    <xf numFmtId="43" fontId="11" fillId="15" borderId="6" xfId="1" applyFont="1" applyFill="1" applyBorder="1" applyAlignment="1">
      <alignment horizontal="right" vertical="center"/>
    </xf>
    <xf numFmtId="14" fontId="11" fillId="0" borderId="6" xfId="0" applyNumberFormat="1" applyFont="1" applyFill="1" applyBorder="1" applyAlignment="1">
      <alignment horizontal="center" vertical="center"/>
    </xf>
    <xf numFmtId="164" fontId="11" fillId="2" borderId="8" xfId="1" applyNumberFormat="1" applyFont="1" applyFill="1" applyBorder="1" applyAlignment="1">
      <alignment horizontal="center" vertical="center"/>
    </xf>
    <xf numFmtId="43" fontId="11" fillId="0" borderId="14" xfId="1" applyFont="1" applyFill="1" applyBorder="1" applyAlignment="1">
      <alignment horizontal="center"/>
    </xf>
    <xf numFmtId="14" fontId="11" fillId="0" borderId="11" xfId="1" applyNumberFormat="1" applyFont="1" applyFill="1" applyBorder="1" applyAlignment="1">
      <alignment horizontal="center" vertical="center"/>
    </xf>
    <xf numFmtId="164" fontId="25" fillId="2" borderId="28" xfId="1" applyNumberFormat="1" applyFont="1" applyFill="1" applyBorder="1" applyAlignment="1">
      <alignment horizontal="center" vertical="center"/>
    </xf>
    <xf numFmtId="43" fontId="12" fillId="11" borderId="10" xfId="1" applyFont="1" applyFill="1" applyBorder="1" applyAlignment="1">
      <alignment horizontal="center"/>
    </xf>
    <xf numFmtId="164" fontId="12" fillId="11" borderId="10" xfId="1" applyNumberFormat="1" applyFont="1" applyFill="1" applyBorder="1" applyAlignment="1">
      <alignment horizontal="center"/>
    </xf>
    <xf numFmtId="164" fontId="25" fillId="2" borderId="18" xfId="1" applyNumberFormat="1" applyFont="1" applyFill="1" applyBorder="1" applyAlignment="1">
      <alignment horizontal="center" vertical="center"/>
    </xf>
    <xf numFmtId="164" fontId="11" fillId="6" borderId="25" xfId="1" applyNumberFormat="1" applyFont="1" applyFill="1" applyBorder="1" applyAlignment="1">
      <alignment vertical="center"/>
    </xf>
    <xf numFmtId="164" fontId="11" fillId="6" borderId="16" xfId="1" applyNumberFormat="1" applyFont="1" applyFill="1" applyBorder="1" applyAlignment="1">
      <alignment vertical="center"/>
    </xf>
    <xf numFmtId="164" fontId="12" fillId="2" borderId="18" xfId="1" applyNumberFormat="1" applyFont="1" applyFill="1" applyBorder="1" applyAlignment="1">
      <alignment horizontal="center" vertical="center"/>
    </xf>
    <xf numFmtId="164" fontId="11" fillId="2" borderId="16" xfId="1" applyNumberFormat="1" applyFont="1" applyFill="1" applyBorder="1" applyAlignment="1">
      <alignment horizontal="center" vertical="center"/>
    </xf>
    <xf numFmtId="164" fontId="12" fillId="0" borderId="48" xfId="1" applyNumberFormat="1" applyFont="1" applyFill="1" applyBorder="1" applyAlignment="1">
      <alignment horizontal="center"/>
    </xf>
    <xf numFmtId="164" fontId="12" fillId="0" borderId="47" xfId="1" applyNumberFormat="1" applyFont="1" applyFill="1" applyBorder="1" applyAlignment="1">
      <alignment horizontal="center"/>
    </xf>
    <xf numFmtId="164" fontId="25" fillId="6" borderId="8" xfId="3" applyNumberFormat="1" applyFont="1" applyFill="1" applyBorder="1" applyAlignment="1">
      <alignment vertical="center"/>
    </xf>
    <xf numFmtId="14" fontId="11" fillId="0" borderId="7" xfId="3" applyNumberFormat="1" applyFont="1" applyFill="1" applyBorder="1" applyAlignment="1">
      <alignment vertical="center"/>
    </xf>
    <xf numFmtId="164" fontId="25" fillId="6" borderId="5" xfId="3" applyNumberFormat="1" applyFont="1" applyFill="1" applyBorder="1" applyAlignment="1">
      <alignment vertical="center"/>
    </xf>
    <xf numFmtId="14" fontId="11" fillId="0" borderId="1" xfId="3" applyNumberFormat="1" applyFont="1" applyFill="1" applyBorder="1" applyAlignment="1">
      <alignment vertical="center"/>
    </xf>
    <xf numFmtId="164" fontId="25" fillId="6" borderId="16" xfId="3" applyNumberFormat="1" applyFont="1" applyFill="1" applyBorder="1" applyAlignment="1">
      <alignment vertical="center"/>
    </xf>
    <xf numFmtId="14" fontId="11" fillId="0" borderId="6" xfId="3" applyNumberFormat="1" applyFont="1" applyFill="1" applyBorder="1" applyAlignment="1">
      <alignment vertical="center"/>
    </xf>
    <xf numFmtId="164" fontId="25" fillId="6" borderId="28" xfId="1" applyNumberFormat="1" applyFont="1" applyFill="1" applyBorder="1" applyAlignment="1">
      <alignment horizontal="center" vertical="center"/>
    </xf>
    <xf numFmtId="14" fontId="17" fillId="0" borderId="11" xfId="1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wrapText="1"/>
    </xf>
    <xf numFmtId="43" fontId="11" fillId="0" borderId="1" xfId="1" applyFont="1" applyFill="1" applyBorder="1" applyAlignment="1">
      <alignment horizontal="center"/>
    </xf>
    <xf numFmtId="43" fontId="12" fillId="0" borderId="46" xfId="1" applyFont="1" applyFill="1" applyBorder="1" applyAlignment="1">
      <alignment horizontal="center"/>
    </xf>
    <xf numFmtId="14" fontId="11" fillId="0" borderId="11" xfId="1" applyNumberFormat="1" applyFont="1" applyFill="1" applyBorder="1" applyAlignment="1">
      <alignment vertical="center"/>
    </xf>
    <xf numFmtId="164" fontId="12" fillId="6" borderId="18" xfId="1" applyNumberFormat="1" applyFont="1" applyFill="1" applyBorder="1" applyAlignment="1">
      <alignment horizontal="center" vertical="center"/>
    </xf>
    <xf numFmtId="14" fontId="17" fillId="0" borderId="12" xfId="1" applyNumberFormat="1" applyFont="1" applyFill="1" applyBorder="1" applyAlignment="1">
      <alignment vertical="center"/>
    </xf>
    <xf numFmtId="43" fontId="17" fillId="0" borderId="12" xfId="1" applyFont="1" applyFill="1" applyBorder="1" applyAlignment="1">
      <alignment horizontal="center" vertical="center"/>
    </xf>
    <xf numFmtId="14" fontId="17" fillId="0" borderId="1" xfId="1" applyNumberFormat="1" applyFont="1" applyFill="1" applyBorder="1" applyAlignment="1">
      <alignment vertical="center"/>
    </xf>
    <xf numFmtId="43" fontId="11" fillId="0" borderId="26" xfId="3" applyFont="1" applyFill="1" applyBorder="1"/>
    <xf numFmtId="43" fontId="11" fillId="0" borderId="1" xfId="3" applyFont="1" applyFill="1" applyBorder="1"/>
    <xf numFmtId="43" fontId="11" fillId="4" borderId="1" xfId="3" applyFont="1" applyFill="1" applyBorder="1"/>
    <xf numFmtId="43" fontId="11" fillId="4" borderId="7" xfId="3" applyFont="1" applyFill="1" applyBorder="1"/>
    <xf numFmtId="43" fontId="11" fillId="4" borderId="6" xfId="3" applyFont="1" applyFill="1" applyBorder="1"/>
    <xf numFmtId="43" fontId="11" fillId="0" borderId="7" xfId="3" applyFont="1" applyFill="1" applyBorder="1"/>
    <xf numFmtId="43" fontId="12" fillId="0" borderId="1" xfId="3" applyFont="1" applyFill="1" applyBorder="1" applyAlignment="1">
      <alignment horizontal="right" vertical="center"/>
    </xf>
    <xf numFmtId="43" fontId="11" fillId="0" borderId="6" xfId="3" applyFont="1" applyFill="1" applyBorder="1"/>
    <xf numFmtId="43" fontId="12" fillId="0" borderId="7" xfId="3" applyFont="1" applyFill="1" applyBorder="1" applyAlignment="1">
      <alignment horizontal="right" vertical="center"/>
    </xf>
    <xf numFmtId="43" fontId="12" fillId="4" borderId="7" xfId="3" applyFont="1" applyFill="1" applyBorder="1" applyAlignment="1">
      <alignment horizontal="right" vertical="center"/>
    </xf>
    <xf numFmtId="43" fontId="12" fillId="4" borderId="6" xfId="3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wrapText="1"/>
    </xf>
    <xf numFmtId="164" fontId="11" fillId="6" borderId="5" xfId="1" applyNumberFormat="1" applyFont="1" applyFill="1" applyBorder="1" applyAlignment="1">
      <alignment vertical="center"/>
    </xf>
    <xf numFmtId="164" fontId="12" fillId="6" borderId="5" xfId="1" applyNumberFormat="1" applyFont="1" applyFill="1" applyBorder="1" applyAlignment="1">
      <alignment horizontal="center" vertical="center"/>
    </xf>
    <xf numFmtId="43" fontId="12" fillId="0" borderId="0" xfId="1" applyFont="1" applyFill="1"/>
    <xf numFmtId="164" fontId="12" fillId="0" borderId="0" xfId="1" applyNumberFormat="1" applyFont="1" applyFill="1"/>
    <xf numFmtId="164" fontId="12" fillId="4" borderId="1" xfId="1" applyNumberFormat="1" applyFont="1" applyFill="1" applyBorder="1" applyAlignment="1">
      <alignment horizontal="center"/>
    </xf>
    <xf numFmtId="43" fontId="12" fillId="4" borderId="2" xfId="1" applyFont="1" applyFill="1" applyBorder="1" applyAlignment="1">
      <alignment horizontal="center"/>
    </xf>
    <xf numFmtId="43" fontId="12" fillId="4" borderId="47" xfId="1" applyFont="1" applyFill="1" applyBorder="1" applyAlignment="1">
      <alignment horizontal="center"/>
    </xf>
    <xf numFmtId="43" fontId="12" fillId="0" borderId="18" xfId="1" applyFont="1" applyFill="1" applyBorder="1" applyAlignment="1">
      <alignment horizontal="center"/>
    </xf>
    <xf numFmtId="43" fontId="12" fillId="0" borderId="25" xfId="1" applyFont="1" applyFill="1" applyBorder="1" applyAlignment="1">
      <alignment horizontal="center"/>
    </xf>
    <xf numFmtId="43" fontId="12" fillId="4" borderId="5" xfId="1" applyFont="1" applyFill="1" applyBorder="1" applyAlignment="1">
      <alignment horizontal="center"/>
    </xf>
    <xf numFmtId="43" fontId="12" fillId="4" borderId="18" xfId="1" applyFont="1" applyFill="1" applyBorder="1" applyAlignment="1">
      <alignment horizontal="center"/>
    </xf>
    <xf numFmtId="164" fontId="12" fillId="4" borderId="2" xfId="1" applyNumberFormat="1" applyFont="1" applyFill="1" applyBorder="1" applyAlignment="1">
      <alignment horizontal="center"/>
    </xf>
    <xf numFmtId="164" fontId="12" fillId="4" borderId="15" xfId="1" applyNumberFormat="1" applyFont="1" applyFill="1" applyBorder="1" applyAlignment="1">
      <alignment horizontal="center"/>
    </xf>
    <xf numFmtId="0" fontId="3" fillId="11" borderId="26" xfId="0" applyFont="1" applyFill="1" applyBorder="1" applyAlignment="1">
      <alignment horizontal="left" wrapText="1"/>
    </xf>
    <xf numFmtId="43" fontId="11" fillId="11" borderId="26" xfId="1" applyFont="1" applyFill="1" applyBorder="1" applyAlignment="1">
      <alignment horizontal="right" vertical="center"/>
    </xf>
    <xf numFmtId="43" fontId="11" fillId="15" borderId="11" xfId="1" applyFont="1" applyFill="1" applyBorder="1" applyAlignment="1">
      <alignment horizontal="right" vertical="center"/>
    </xf>
    <xf numFmtId="43" fontId="17" fillId="8" borderId="10" xfId="1" applyFont="1" applyFill="1" applyBorder="1" applyAlignment="1">
      <alignment horizontal="center" vertical="center"/>
    </xf>
    <xf numFmtId="164" fontId="12" fillId="8" borderId="10" xfId="1" applyNumberFormat="1" applyFont="1" applyFill="1" applyBorder="1"/>
    <xf numFmtId="14" fontId="11" fillId="0" borderId="26" xfId="3" applyNumberFormat="1" applyFont="1" applyFill="1" applyBorder="1" applyAlignment="1">
      <alignment vertical="center"/>
    </xf>
    <xf numFmtId="43" fontId="12" fillId="0" borderId="26" xfId="3" applyFont="1" applyFill="1" applyBorder="1" applyAlignment="1">
      <alignment horizontal="left" vertical="center"/>
    </xf>
    <xf numFmtId="43" fontId="12" fillId="0" borderId="7" xfId="3" applyFont="1" applyFill="1" applyBorder="1" applyAlignment="1">
      <alignment horizontal="left" vertical="center"/>
    </xf>
    <xf numFmtId="164" fontId="11" fillId="2" borderId="5" xfId="1" applyNumberFormat="1" applyFont="1" applyFill="1" applyBorder="1" applyAlignment="1">
      <alignment horizontal="center" vertical="center"/>
    </xf>
    <xf numFmtId="164" fontId="12" fillId="0" borderId="16" xfId="3" applyNumberFormat="1" applyFont="1" applyFill="1" applyBorder="1" applyAlignment="1">
      <alignment horizontal="center" vertical="center"/>
    </xf>
    <xf numFmtId="164" fontId="12" fillId="2" borderId="25" xfId="3" applyNumberFormat="1" applyFont="1" applyFill="1" applyBorder="1" applyAlignment="1">
      <alignment horizontal="center" vertical="center"/>
    </xf>
    <xf numFmtId="164" fontId="12" fillId="2" borderId="16" xfId="3" applyNumberFormat="1" applyFont="1" applyFill="1" applyBorder="1" applyAlignment="1">
      <alignment horizontal="center" vertical="center"/>
    </xf>
    <xf numFmtId="164" fontId="12" fillId="6" borderId="8" xfId="3" applyNumberFormat="1" applyFont="1" applyFill="1" applyBorder="1" applyAlignment="1">
      <alignment horizontal="center" vertical="center"/>
    </xf>
    <xf numFmtId="164" fontId="12" fillId="6" borderId="5" xfId="3" applyNumberFormat="1" applyFont="1" applyFill="1" applyBorder="1" applyAlignment="1">
      <alignment horizontal="center" vertical="center"/>
    </xf>
    <xf numFmtId="164" fontId="12" fillId="6" borderId="16" xfId="3" applyNumberFormat="1" applyFont="1" applyFill="1" applyBorder="1" applyAlignment="1">
      <alignment horizontal="center" vertical="center"/>
    </xf>
    <xf numFmtId="164" fontId="12" fillId="2" borderId="8" xfId="3" applyNumberFormat="1" applyFont="1" applyFill="1" applyBorder="1" applyAlignment="1">
      <alignment horizontal="center" vertical="center"/>
    </xf>
    <xf numFmtId="164" fontId="12" fillId="2" borderId="5" xfId="3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43" fontId="27" fillId="0" borderId="12" xfId="1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wrapText="1"/>
    </xf>
    <xf numFmtId="0" fontId="13" fillId="0" borderId="26" xfId="0" applyFont="1" applyFill="1" applyBorder="1" applyAlignment="1">
      <alignment horizontal="center" wrapText="1"/>
    </xf>
    <xf numFmtId="43" fontId="11" fillId="0" borderId="13" xfId="3" applyFont="1" applyFill="1" applyBorder="1"/>
    <xf numFmtId="43" fontId="11" fillId="0" borderId="10" xfId="3" applyFont="1" applyFill="1" applyBorder="1"/>
    <xf numFmtId="43" fontId="11" fillId="4" borderId="10" xfId="3" applyFont="1" applyFill="1" applyBorder="1"/>
    <xf numFmtId="43" fontId="12" fillId="0" borderId="6" xfId="3" applyFont="1" applyFill="1" applyBorder="1" applyAlignment="1">
      <alignment horizontal="right" vertical="center"/>
    </xf>
    <xf numFmtId="43" fontId="12" fillId="0" borderId="26" xfId="3" applyFont="1" applyFill="1" applyBorder="1" applyAlignment="1">
      <alignment horizontal="right" vertical="center"/>
    </xf>
    <xf numFmtId="43" fontId="12" fillId="4" borderId="1" xfId="3" applyFont="1" applyFill="1" applyBorder="1" applyAlignment="1">
      <alignment horizontal="right" vertical="center"/>
    </xf>
    <xf numFmtId="43" fontId="11" fillId="15" borderId="12" xfId="1" applyFont="1" applyFill="1" applyBorder="1" applyAlignment="1">
      <alignment horizontal="right" vertical="center"/>
    </xf>
    <xf numFmtId="43" fontId="3" fillId="0" borderId="6" xfId="3" applyFont="1" applyFill="1" applyBorder="1"/>
    <xf numFmtId="43" fontId="4" fillId="0" borderId="6" xfId="3" applyFont="1" applyFill="1" applyBorder="1"/>
    <xf numFmtId="43" fontId="4" fillId="0" borderId="26" xfId="3" applyFont="1" applyFill="1" applyBorder="1"/>
    <xf numFmtId="43" fontId="4" fillId="0" borderId="7" xfId="3" applyFont="1" applyFill="1" applyBorder="1"/>
    <xf numFmtId="43" fontId="3" fillId="0" borderId="1" xfId="3" applyFont="1" applyFill="1" applyBorder="1"/>
    <xf numFmtId="43" fontId="11" fillId="0" borderId="10" xfId="1" applyFont="1" applyFill="1" applyBorder="1" applyAlignment="1">
      <alignment horizontal="center"/>
    </xf>
    <xf numFmtId="43" fontId="11" fillId="0" borderId="68" xfId="1" applyFont="1" applyFill="1" applyBorder="1" applyAlignment="1">
      <alignment horizontal="center"/>
    </xf>
    <xf numFmtId="43" fontId="11" fillId="0" borderId="15" xfId="1" applyFont="1" applyFill="1" applyBorder="1" applyAlignment="1">
      <alignment horizontal="center"/>
    </xf>
    <xf numFmtId="43" fontId="11" fillId="0" borderId="8" xfId="1" applyFont="1" applyFill="1" applyBorder="1" applyAlignment="1">
      <alignment horizontal="center"/>
    </xf>
    <xf numFmtId="43" fontId="11" fillId="0" borderId="19" xfId="1" applyFont="1" applyFill="1" applyBorder="1"/>
    <xf numFmtId="164" fontId="11" fillId="0" borderId="10" xfId="1" applyNumberFormat="1" applyFont="1" applyFill="1" applyBorder="1" applyAlignment="1">
      <alignment horizontal="center"/>
    </xf>
    <xf numFmtId="43" fontId="11" fillId="0" borderId="23" xfId="1" applyFont="1" applyFill="1" applyBorder="1"/>
    <xf numFmtId="164" fontId="20" fillId="5" borderId="29" xfId="1" applyNumberFormat="1" applyFont="1" applyFill="1" applyBorder="1" applyAlignment="1">
      <alignment horizontal="center"/>
    </xf>
    <xf numFmtId="43" fontId="17" fillId="8" borderId="6" xfId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wrapText="1"/>
    </xf>
    <xf numFmtId="43" fontId="12" fillId="0" borderId="1" xfId="1" applyFont="1" applyFill="1" applyBorder="1" applyAlignment="1"/>
    <xf numFmtId="164" fontId="12" fillId="6" borderId="19" xfId="3" applyNumberFormat="1" applyFont="1" applyFill="1" applyBorder="1" applyAlignment="1">
      <alignment horizontal="center" vertical="center"/>
    </xf>
    <xf numFmtId="14" fontId="11" fillId="0" borderId="10" xfId="3" applyNumberFormat="1" applyFont="1" applyFill="1" applyBorder="1" applyAlignment="1">
      <alignment vertical="center"/>
    </xf>
    <xf numFmtId="43" fontId="11" fillId="15" borderId="10" xfId="1" applyFont="1" applyFill="1" applyBorder="1" applyAlignment="1">
      <alignment horizontal="right" vertical="center"/>
    </xf>
    <xf numFmtId="43" fontId="3" fillId="0" borderId="10" xfId="3" applyFont="1" applyFill="1" applyBorder="1"/>
    <xf numFmtId="43" fontId="3" fillId="0" borderId="7" xfId="3" applyFont="1" applyFill="1" applyBorder="1" applyAlignment="1">
      <alignment horizontal="left" vertical="center"/>
    </xf>
    <xf numFmtId="43" fontId="3" fillId="3" borderId="1" xfId="3" applyFont="1" applyFill="1" applyBorder="1" applyAlignment="1">
      <alignment horizontal="left" vertical="center"/>
    </xf>
    <xf numFmtId="43" fontId="12" fillId="5" borderId="10" xfId="3" applyFont="1" applyFill="1" applyBorder="1" applyAlignment="1">
      <alignment horizontal="right" vertical="center"/>
    </xf>
    <xf numFmtId="43" fontId="13" fillId="5" borderId="6" xfId="3" applyFont="1" applyFill="1" applyBorder="1" applyAlignment="1">
      <alignment horizontal="center" vertical="center"/>
    </xf>
    <xf numFmtId="43" fontId="12" fillId="5" borderId="11" xfId="3" applyFont="1" applyFill="1" applyBorder="1" applyAlignment="1">
      <alignment horizontal="right" vertical="center"/>
    </xf>
    <xf numFmtId="0" fontId="12" fillId="0" borderId="12" xfId="0" applyFont="1" applyFill="1" applyBorder="1" applyAlignment="1">
      <alignment wrapText="1"/>
    </xf>
    <xf numFmtId="43" fontId="12" fillId="5" borderId="3" xfId="1" applyFont="1" applyFill="1" applyBorder="1" applyAlignment="1"/>
    <xf numFmtId="43" fontId="12" fillId="5" borderId="2" xfId="1" applyFont="1" applyFill="1" applyBorder="1" applyAlignment="1"/>
    <xf numFmtId="43" fontId="12" fillId="5" borderId="5" xfId="1" applyFont="1" applyFill="1" applyBorder="1" applyAlignment="1"/>
    <xf numFmtId="43" fontId="11" fillId="0" borderId="4" xfId="1" applyFont="1" applyFill="1" applyBorder="1"/>
    <xf numFmtId="164" fontId="11" fillId="0" borderId="1" xfId="1" applyNumberFormat="1" applyFont="1" applyFill="1" applyBorder="1" applyAlignment="1">
      <alignment horizontal="center"/>
    </xf>
    <xf numFmtId="164" fontId="11" fillId="0" borderId="36" xfId="1" applyNumberFormat="1" applyFont="1" applyFill="1" applyBorder="1" applyAlignment="1">
      <alignment horizontal="center"/>
    </xf>
    <xf numFmtId="43" fontId="11" fillId="0" borderId="36" xfId="1" applyFont="1" applyFill="1" applyBorder="1" applyAlignment="1">
      <alignment horizontal="center"/>
    </xf>
    <xf numFmtId="43" fontId="13" fillId="0" borderId="22" xfId="1" applyFont="1" applyFill="1" applyBorder="1" applyAlignment="1">
      <alignment wrapText="1"/>
    </xf>
    <xf numFmtId="14" fontId="11" fillId="0" borderId="19" xfId="0" applyNumberFormat="1" applyFont="1" applyFill="1" applyBorder="1" applyAlignment="1">
      <alignment horizontal="center" vertical="center"/>
    </xf>
    <xf numFmtId="43" fontId="12" fillId="4" borderId="10" xfId="1" applyFont="1" applyFill="1" applyBorder="1" applyAlignment="1">
      <alignment horizontal="center"/>
    </xf>
    <xf numFmtId="164" fontId="11" fillId="4" borderId="1" xfId="3" applyNumberFormat="1" applyFont="1" applyFill="1" applyBorder="1" applyAlignment="1">
      <alignment horizontal="center"/>
    </xf>
    <xf numFmtId="164" fontId="11" fillId="4" borderId="6" xfId="3" applyNumberFormat="1" applyFont="1" applyFill="1" applyBorder="1" applyAlignment="1">
      <alignment horizontal="center"/>
    </xf>
    <xf numFmtId="43" fontId="12" fillId="11" borderId="26" xfId="1" applyFont="1" applyFill="1" applyBorder="1"/>
    <xf numFmtId="0" fontId="11" fillId="9" borderId="1" xfId="0" applyFont="1" applyFill="1" applyBorder="1"/>
    <xf numFmtId="43" fontId="12" fillId="15" borderId="11" xfId="1" applyFont="1" applyFill="1" applyBorder="1" applyAlignment="1">
      <alignment horizontal="center"/>
    </xf>
    <xf numFmtId="164" fontId="12" fillId="15" borderId="11" xfId="1" applyNumberFormat="1" applyFont="1" applyFill="1" applyBorder="1" applyAlignment="1">
      <alignment horizontal="center"/>
    </xf>
    <xf numFmtId="43" fontId="12" fillId="15" borderId="10" xfId="1" applyFont="1" applyFill="1" applyBorder="1" applyAlignment="1">
      <alignment horizontal="center"/>
    </xf>
    <xf numFmtId="43" fontId="12" fillId="15" borderId="10" xfId="1" applyFont="1" applyFill="1" applyBorder="1"/>
    <xf numFmtId="164" fontId="25" fillId="6" borderId="1" xfId="3" applyNumberFormat="1" applyFont="1" applyFill="1" applyBorder="1" applyAlignment="1">
      <alignment horizontal="center" vertical="center"/>
    </xf>
    <xf numFmtId="14" fontId="11" fillId="0" borderId="1" xfId="3" applyNumberFormat="1" applyFont="1" applyFill="1" applyBorder="1" applyAlignment="1">
      <alignment horizontal="center" vertical="center"/>
    </xf>
    <xf numFmtId="164" fontId="25" fillId="6" borderId="6" xfId="3" applyNumberFormat="1" applyFont="1" applyFill="1" applyBorder="1" applyAlignment="1">
      <alignment horizontal="center" vertical="center"/>
    </xf>
    <xf numFmtId="14" fontId="11" fillId="0" borderId="6" xfId="3" applyNumberFormat="1" applyFont="1" applyFill="1" applyBorder="1" applyAlignment="1">
      <alignment horizontal="center" vertical="center"/>
    </xf>
    <xf numFmtId="164" fontId="25" fillId="2" borderId="7" xfId="3" applyNumberFormat="1" applyFont="1" applyFill="1" applyBorder="1" applyAlignment="1">
      <alignment horizontal="center" vertical="center"/>
    </xf>
    <xf numFmtId="14" fontId="11" fillId="0" borderId="7" xfId="3" applyNumberFormat="1" applyFont="1" applyFill="1" applyBorder="1" applyAlignment="1">
      <alignment horizontal="center" vertical="center"/>
    </xf>
    <xf numFmtId="164" fontId="25" fillId="2" borderId="1" xfId="3" applyNumberFormat="1" applyFont="1" applyFill="1" applyBorder="1" applyAlignment="1">
      <alignment horizontal="center" vertical="center"/>
    </xf>
    <xf numFmtId="164" fontId="25" fillId="2" borderId="6" xfId="3" applyNumberFormat="1" applyFont="1" applyFill="1" applyBorder="1" applyAlignment="1">
      <alignment horizontal="center" vertical="center"/>
    </xf>
    <xf numFmtId="164" fontId="25" fillId="6" borderId="7" xfId="3" applyNumberFormat="1" applyFont="1" applyFill="1" applyBorder="1" applyAlignment="1">
      <alignment horizontal="center" vertical="center"/>
    </xf>
    <xf numFmtId="14" fontId="13" fillId="0" borderId="1" xfId="3" applyNumberFormat="1" applyFont="1" applyFill="1" applyBorder="1" applyAlignment="1">
      <alignment horizontal="center" vertical="center"/>
    </xf>
    <xf numFmtId="164" fontId="4" fillId="4" borderId="1" xfId="3" applyNumberFormat="1" applyFont="1" applyFill="1" applyBorder="1" applyAlignment="1">
      <alignment horizontal="center"/>
    </xf>
    <xf numFmtId="164" fontId="4" fillId="4" borderId="7" xfId="3" applyNumberFormat="1" applyFont="1" applyFill="1" applyBorder="1" applyAlignment="1">
      <alignment horizontal="center"/>
    </xf>
    <xf numFmtId="164" fontId="4" fillId="4" borderId="6" xfId="3" applyNumberFormat="1" applyFont="1" applyFill="1" applyBorder="1" applyAlignment="1">
      <alignment horizontal="center"/>
    </xf>
    <xf numFmtId="164" fontId="12" fillId="15" borderId="1" xfId="1" applyNumberFormat="1" applyFont="1" applyFill="1" applyBorder="1" applyAlignment="1">
      <alignment horizontal="center"/>
    </xf>
    <xf numFmtId="43" fontId="12" fillId="15" borderId="11" xfId="1" applyFont="1" applyFill="1" applyBorder="1"/>
    <xf numFmtId="14" fontId="4" fillId="0" borderId="10" xfId="3" applyNumberFormat="1" applyFont="1" applyFill="1" applyBorder="1" applyAlignment="1">
      <alignment horizontal="center" vertical="center"/>
    </xf>
    <xf numFmtId="14" fontId="4" fillId="0" borderId="1" xfId="3" applyNumberFormat="1" applyFont="1" applyFill="1" applyBorder="1" applyAlignment="1">
      <alignment horizontal="center" vertical="center"/>
    </xf>
    <xf numFmtId="14" fontId="4" fillId="0" borderId="6" xfId="3" applyNumberFormat="1" applyFont="1" applyFill="1" applyBorder="1" applyAlignment="1">
      <alignment horizontal="center" vertical="center"/>
    </xf>
    <xf numFmtId="43" fontId="11" fillId="0" borderId="11" xfId="3" applyFont="1" applyFill="1" applyBorder="1"/>
    <xf numFmtId="43" fontId="3" fillId="15" borderId="1" xfId="1" applyFont="1" applyFill="1" applyBorder="1" applyAlignment="1">
      <alignment horizontal="left" wrapText="1"/>
    </xf>
    <xf numFmtId="14" fontId="11" fillId="0" borderId="11" xfId="3" applyNumberFormat="1" applyFont="1" applyFill="1" applyBorder="1" applyAlignment="1">
      <alignment vertical="center"/>
    </xf>
    <xf numFmtId="43" fontId="3" fillId="15" borderId="6" xfId="1" applyFont="1" applyFill="1" applyBorder="1" applyAlignment="1">
      <alignment horizontal="left" wrapText="1"/>
    </xf>
    <xf numFmtId="43" fontId="12" fillId="0" borderId="7" xfId="1" applyFont="1" applyFill="1" applyBorder="1" applyAlignment="1">
      <alignment horizontal="center" wrapText="1"/>
    </xf>
    <xf numFmtId="43" fontId="12" fillId="0" borderId="23" xfId="1" applyFont="1" applyFill="1" applyBorder="1" applyAlignment="1">
      <alignment horizontal="center"/>
    </xf>
    <xf numFmtId="164" fontId="25" fillId="6" borderId="25" xfId="3" applyNumberFormat="1" applyFont="1" applyFill="1" applyBorder="1" applyAlignment="1">
      <alignment vertical="center"/>
    </xf>
    <xf numFmtId="164" fontId="25" fillId="2" borderId="25" xfId="3" applyNumberFormat="1" applyFont="1" applyFill="1" applyBorder="1" applyAlignment="1">
      <alignment vertical="center"/>
    </xf>
    <xf numFmtId="164" fontId="25" fillId="2" borderId="28" xfId="3" applyNumberFormat="1" applyFont="1" applyFill="1" applyBorder="1" applyAlignment="1">
      <alignment vertical="center"/>
    </xf>
    <xf numFmtId="164" fontId="25" fillId="2" borderId="16" xfId="3" applyNumberFormat="1" applyFont="1" applyFill="1" applyBorder="1" applyAlignment="1">
      <alignment vertical="center"/>
    </xf>
    <xf numFmtId="164" fontId="11" fillId="6" borderId="5" xfId="1" applyNumberFormat="1" applyFont="1" applyFill="1" applyBorder="1" applyAlignment="1">
      <alignment horizontal="center" vertical="center"/>
    </xf>
    <xf numFmtId="164" fontId="23" fillId="2" borderId="28" xfId="3" applyNumberFormat="1" applyFont="1" applyFill="1" applyBorder="1" applyAlignment="1">
      <alignment horizontal="center" vertical="center"/>
    </xf>
    <xf numFmtId="164" fontId="23" fillId="2" borderId="5" xfId="3" applyNumberFormat="1" applyFont="1" applyFill="1" applyBorder="1" applyAlignment="1">
      <alignment horizontal="center" vertical="center"/>
    </xf>
    <xf numFmtId="164" fontId="23" fillId="2" borderId="16" xfId="3" applyNumberFormat="1" applyFont="1" applyFill="1" applyBorder="1" applyAlignment="1">
      <alignment horizontal="center" vertical="center"/>
    </xf>
    <xf numFmtId="43" fontId="17" fillId="8" borderId="14" xfId="1" applyFont="1" applyFill="1" applyBorder="1" applyAlignment="1">
      <alignment horizontal="center" vertical="center"/>
    </xf>
    <xf numFmtId="43" fontId="17" fillId="11" borderId="7" xfId="1" applyFont="1" applyFill="1" applyBorder="1" applyAlignment="1">
      <alignment horizontal="center" vertical="center"/>
    </xf>
    <xf numFmtId="164" fontId="12" fillId="11" borderId="7" xfId="1" applyNumberFormat="1" applyFont="1" applyFill="1" applyBorder="1"/>
    <xf numFmtId="43" fontId="11" fillId="0" borderId="26" xfId="1" applyFont="1" applyFill="1" applyBorder="1"/>
    <xf numFmtId="43" fontId="12" fillId="0" borderId="19" xfId="1" applyFont="1" applyFill="1" applyBorder="1"/>
    <xf numFmtId="164" fontId="12" fillId="0" borderId="68" xfId="1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left" wrapText="1"/>
    </xf>
    <xf numFmtId="43" fontId="4" fillId="11" borderId="11" xfId="1" applyFont="1" applyFill="1" applyBorder="1" applyAlignment="1">
      <alignment horizontal="left" vertical="center" wrapText="1"/>
    </xf>
    <xf numFmtId="43" fontId="17" fillId="8" borderId="46" xfId="1" applyFont="1" applyFill="1" applyBorder="1" applyAlignment="1">
      <alignment horizontal="center" vertical="center"/>
    </xf>
    <xf numFmtId="43" fontId="17" fillId="11" borderId="11" xfId="1" applyFont="1" applyFill="1" applyBorder="1" applyAlignment="1">
      <alignment horizontal="center" vertical="center"/>
    </xf>
    <xf numFmtId="164" fontId="12" fillId="11" borderId="11" xfId="1" applyNumberFormat="1" applyFont="1" applyFill="1" applyBorder="1"/>
    <xf numFmtId="0" fontId="3" fillId="11" borderId="6" xfId="0" applyFont="1" applyFill="1" applyBorder="1" applyAlignment="1">
      <alignment horizontal="left" wrapText="1"/>
    </xf>
    <xf numFmtId="43" fontId="4" fillId="11" borderId="1" xfId="1" applyFont="1" applyFill="1" applyBorder="1" applyAlignment="1">
      <alignment horizontal="left" vertical="center" wrapText="1"/>
    </xf>
    <xf numFmtId="43" fontId="12" fillId="8" borderId="12" xfId="1" applyFont="1" applyFill="1" applyBorder="1" applyAlignment="1">
      <alignment horizontal="center"/>
    </xf>
    <xf numFmtId="43" fontId="12" fillId="0" borderId="15" xfId="1" applyFont="1" applyFill="1" applyBorder="1" applyAlignment="1">
      <alignment horizontal="center"/>
    </xf>
    <xf numFmtId="164" fontId="25" fillId="2" borderId="25" xfId="1" applyNumberFormat="1" applyFont="1" applyFill="1" applyBorder="1" applyAlignment="1">
      <alignment vertical="center"/>
    </xf>
    <xf numFmtId="164" fontId="25" fillId="2" borderId="16" xfId="1" applyNumberFormat="1" applyFont="1" applyFill="1" applyBorder="1" applyAlignment="1">
      <alignment vertical="center"/>
    </xf>
    <xf numFmtId="164" fontId="25" fillId="6" borderId="8" xfId="1" applyNumberFormat="1" applyFont="1" applyFill="1" applyBorder="1" applyAlignment="1">
      <alignment vertical="center"/>
    </xf>
    <xf numFmtId="164" fontId="25" fillId="6" borderId="5" xfId="1" applyNumberFormat="1" applyFont="1" applyFill="1" applyBorder="1" applyAlignment="1">
      <alignment vertical="center"/>
    </xf>
    <xf numFmtId="164" fontId="25" fillId="6" borderId="16" xfId="1" applyNumberFormat="1" applyFont="1" applyFill="1" applyBorder="1" applyAlignment="1">
      <alignment vertical="center"/>
    </xf>
    <xf numFmtId="164" fontId="25" fillId="6" borderId="4" xfId="3" applyNumberFormat="1" applyFont="1" applyFill="1" applyBorder="1" applyAlignment="1">
      <alignment horizontal="center" vertical="center"/>
    </xf>
    <xf numFmtId="0" fontId="11" fillId="11" borderId="1" xfId="0" applyFont="1" applyFill="1" applyBorder="1"/>
    <xf numFmtId="164" fontId="25" fillId="6" borderId="45" xfId="3" applyNumberFormat="1" applyFont="1" applyFill="1" applyBorder="1" applyAlignment="1">
      <alignment horizontal="center" vertical="center"/>
    </xf>
    <xf numFmtId="0" fontId="11" fillId="11" borderId="7" xfId="0" applyFont="1" applyFill="1" applyBorder="1"/>
    <xf numFmtId="164" fontId="25" fillId="6" borderId="23" xfId="3" applyNumberFormat="1" applyFont="1" applyFill="1" applyBorder="1" applyAlignment="1">
      <alignment horizontal="center" vertical="center"/>
    </xf>
    <xf numFmtId="164" fontId="11" fillId="4" borderId="7" xfId="3" applyNumberFormat="1" applyFont="1" applyFill="1" applyBorder="1" applyAlignment="1">
      <alignment horizontal="center"/>
    </xf>
    <xf numFmtId="43" fontId="12" fillId="0" borderId="1" xfId="1" applyFont="1" applyFill="1" applyBorder="1" applyAlignment="1">
      <alignment wrapText="1"/>
    </xf>
    <xf numFmtId="43" fontId="12" fillId="0" borderId="6" xfId="1" applyFont="1" applyFill="1" applyBorder="1" applyAlignment="1">
      <alignment wrapText="1"/>
    </xf>
    <xf numFmtId="43" fontId="12" fillId="0" borderId="30" xfId="1" applyFont="1" applyFill="1" applyBorder="1" applyAlignment="1">
      <alignment wrapText="1"/>
    </xf>
    <xf numFmtId="43" fontId="12" fillId="0" borderId="7" xfId="1" applyFont="1" applyFill="1" applyBorder="1" applyAlignment="1">
      <alignment wrapText="1"/>
    </xf>
    <xf numFmtId="43" fontId="12" fillId="0" borderId="14" xfId="1" applyFont="1" applyFill="1" applyBorder="1" applyAlignment="1">
      <alignment wrapText="1"/>
    </xf>
    <xf numFmtId="43" fontId="12" fillId="11" borderId="7" xfId="1" applyFont="1" applyFill="1" applyBorder="1" applyAlignment="1">
      <alignment wrapText="1"/>
    </xf>
    <xf numFmtId="43" fontId="12" fillId="11" borderId="1" xfId="1" applyFont="1" applyFill="1" applyBorder="1" applyAlignment="1">
      <alignment wrapText="1"/>
    </xf>
    <xf numFmtId="43" fontId="12" fillId="11" borderId="6" xfId="1" applyFont="1" applyFill="1" applyBorder="1" applyAlignment="1">
      <alignment wrapText="1"/>
    </xf>
    <xf numFmtId="164" fontId="12" fillId="0" borderId="7" xfId="1" applyNumberFormat="1" applyFont="1" applyFill="1" applyBorder="1" applyAlignment="1">
      <alignment wrapText="1"/>
    </xf>
    <xf numFmtId="164" fontId="12" fillId="0" borderId="1" xfId="1" applyNumberFormat="1" applyFont="1" applyFill="1" applyBorder="1" applyAlignment="1">
      <alignment wrapText="1"/>
    </xf>
    <xf numFmtId="164" fontId="12" fillId="0" borderId="6" xfId="1" applyNumberFormat="1" applyFont="1" applyFill="1" applyBorder="1" applyAlignment="1">
      <alignment wrapText="1"/>
    </xf>
    <xf numFmtId="164" fontId="11" fillId="0" borderId="7" xfId="1" applyNumberFormat="1" applyFont="1" applyFill="1" applyBorder="1" applyAlignment="1">
      <alignment horizontal="center" vertical="center"/>
    </xf>
    <xf numFmtId="164" fontId="11" fillId="0" borderId="13" xfId="1" applyNumberFormat="1" applyFont="1" applyFill="1" applyBorder="1" applyAlignment="1">
      <alignment horizontal="center" vertical="center"/>
    </xf>
    <xf numFmtId="164" fontId="17" fillId="0" borderId="8" xfId="1" applyNumberFormat="1" applyFont="1" applyFill="1" applyBorder="1" applyAlignment="1">
      <alignment horizontal="center" vertical="center"/>
    </xf>
    <xf numFmtId="164" fontId="17" fillId="0" borderId="5" xfId="1" applyNumberFormat="1" applyFont="1" applyFill="1" applyBorder="1" applyAlignment="1">
      <alignment horizontal="center" vertical="center"/>
    </xf>
    <xf numFmtId="14" fontId="11" fillId="0" borderId="12" xfId="1" applyNumberFormat="1" applyFont="1" applyFill="1" applyBorder="1" applyAlignment="1">
      <alignment horizontal="center" vertical="center"/>
    </xf>
    <xf numFmtId="164" fontId="17" fillId="0" borderId="1" xfId="1" applyNumberFormat="1" applyFont="1" applyFill="1" applyBorder="1" applyAlignment="1">
      <alignment horizontal="center" vertical="center"/>
    </xf>
    <xf numFmtId="164" fontId="11" fillId="0" borderId="8" xfId="1" applyNumberFormat="1" applyFont="1" applyFill="1" applyBorder="1" applyAlignment="1">
      <alignment horizontal="center" vertical="center"/>
    </xf>
    <xf numFmtId="164" fontId="11" fillId="0" borderId="26" xfId="1" applyNumberFormat="1" applyFont="1" applyFill="1" applyBorder="1" applyAlignment="1">
      <alignment horizontal="center" vertical="center"/>
    </xf>
    <xf numFmtId="164" fontId="17" fillId="0" borderId="6" xfId="1" applyNumberFormat="1" applyFont="1" applyFill="1" applyBorder="1" applyAlignment="1">
      <alignment horizontal="center" vertical="center"/>
    </xf>
    <xf numFmtId="164" fontId="17" fillId="0" borderId="7" xfId="1" applyNumberFormat="1" applyFont="1" applyFill="1" applyBorder="1" applyAlignment="1">
      <alignment horizontal="center" vertical="center"/>
    </xf>
    <xf numFmtId="164" fontId="17" fillId="0" borderId="12" xfId="1" applyNumberFormat="1" applyFont="1" applyFill="1" applyBorder="1" applyAlignment="1">
      <alignment horizontal="center" vertical="center"/>
    </xf>
    <xf numFmtId="43" fontId="4" fillId="0" borderId="26" xfId="1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 wrapText="1"/>
    </xf>
    <xf numFmtId="43" fontId="11" fillId="0" borderId="11" xfId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43" fontId="3" fillId="0" borderId="12" xfId="3" applyFont="1" applyFill="1" applyBorder="1" applyAlignment="1">
      <alignment horizontal="left" vertical="center"/>
    </xf>
    <xf numFmtId="43" fontId="26" fillId="0" borderId="12" xfId="3" applyFont="1" applyFill="1" applyBorder="1" applyAlignment="1">
      <alignment horizontal="left" vertical="center"/>
    </xf>
    <xf numFmtId="164" fontId="20" fillId="4" borderId="32" xfId="1" applyNumberFormat="1" applyFont="1" applyFill="1" applyBorder="1" applyAlignment="1">
      <alignment horizontal="center"/>
    </xf>
    <xf numFmtId="164" fontId="20" fillId="4" borderId="34" xfId="1" applyNumberFormat="1" applyFont="1" applyFill="1" applyBorder="1" applyAlignment="1">
      <alignment horizontal="center"/>
    </xf>
    <xf numFmtId="164" fontId="20" fillId="4" borderId="33" xfId="1" applyNumberFormat="1" applyFont="1" applyFill="1" applyBorder="1" applyAlignment="1">
      <alignment horizontal="center"/>
    </xf>
    <xf numFmtId="164" fontId="13" fillId="5" borderId="32" xfId="1" applyNumberFormat="1" applyFont="1" applyFill="1" applyBorder="1" applyAlignment="1">
      <alignment horizontal="center"/>
    </xf>
    <xf numFmtId="164" fontId="13" fillId="5" borderId="34" xfId="1" applyNumberFormat="1" applyFont="1" applyFill="1" applyBorder="1" applyAlignment="1">
      <alignment horizontal="center"/>
    </xf>
    <xf numFmtId="164" fontId="13" fillId="5" borderId="33" xfId="1" applyNumberFormat="1" applyFont="1" applyFill="1" applyBorder="1" applyAlignment="1">
      <alignment horizontal="center"/>
    </xf>
    <xf numFmtId="164" fontId="24" fillId="9" borderId="32" xfId="1" applyNumberFormat="1" applyFont="1" applyFill="1" applyBorder="1" applyAlignment="1">
      <alignment horizontal="center" vertical="center"/>
    </xf>
    <xf numFmtId="164" fontId="24" fillId="9" borderId="34" xfId="1" applyNumberFormat="1" applyFont="1" applyFill="1" applyBorder="1" applyAlignment="1">
      <alignment horizontal="center" vertical="center"/>
    </xf>
    <xf numFmtId="164" fontId="24" fillId="9" borderId="33" xfId="1" applyNumberFormat="1" applyFont="1" applyFill="1" applyBorder="1" applyAlignment="1">
      <alignment horizontal="center" vertical="center"/>
    </xf>
    <xf numFmtId="43" fontId="12" fillId="5" borderId="68" xfId="1" applyFont="1" applyFill="1" applyBorder="1" applyAlignment="1">
      <alignment horizontal="center" wrapText="1"/>
    </xf>
    <xf numFmtId="43" fontId="12" fillId="5" borderId="69" xfId="1" applyFont="1" applyFill="1" applyBorder="1" applyAlignment="1">
      <alignment horizontal="center" wrapText="1"/>
    </xf>
    <xf numFmtId="43" fontId="12" fillId="5" borderId="19" xfId="1" applyFont="1" applyFill="1" applyBorder="1" applyAlignment="1">
      <alignment horizontal="center" wrapText="1"/>
    </xf>
    <xf numFmtId="43" fontId="12" fillId="5" borderId="46" xfId="1" applyFont="1" applyFill="1" applyBorder="1" applyAlignment="1">
      <alignment horizontal="center" wrapText="1"/>
    </xf>
    <xf numFmtId="43" fontId="12" fillId="5" borderId="0" xfId="1" applyFont="1" applyFill="1" applyBorder="1" applyAlignment="1">
      <alignment horizontal="center" wrapText="1"/>
    </xf>
    <xf numFmtId="43" fontId="12" fillId="5" borderId="28" xfId="1" applyFont="1" applyFill="1" applyBorder="1" applyAlignment="1">
      <alignment horizontal="center" wrapText="1"/>
    </xf>
    <xf numFmtId="43" fontId="12" fillId="5" borderId="14" xfId="1" applyFont="1" applyFill="1" applyBorder="1" applyAlignment="1">
      <alignment horizontal="center" wrapText="1"/>
    </xf>
    <xf numFmtId="43" fontId="12" fillId="5" borderId="9" xfId="1" applyFont="1" applyFill="1" applyBorder="1" applyAlignment="1">
      <alignment horizontal="center" wrapText="1"/>
    </xf>
    <xf numFmtId="43" fontId="12" fillId="5" borderId="8" xfId="1" applyFont="1" applyFill="1" applyBorder="1" applyAlignment="1">
      <alignment horizontal="center" wrapText="1"/>
    </xf>
    <xf numFmtId="43" fontId="12" fillId="5" borderId="47" xfId="1" applyFont="1" applyFill="1" applyBorder="1" applyAlignment="1">
      <alignment horizontal="center" wrapText="1"/>
    </xf>
    <xf numFmtId="43" fontId="12" fillId="5" borderId="22" xfId="1" applyFont="1" applyFill="1" applyBorder="1" applyAlignment="1">
      <alignment horizontal="center" wrapText="1"/>
    </xf>
    <xf numFmtId="43" fontId="12" fillId="5" borderId="18" xfId="1" applyFont="1" applyFill="1" applyBorder="1" applyAlignment="1">
      <alignment horizontal="center" wrapText="1"/>
    </xf>
    <xf numFmtId="0" fontId="12" fillId="0" borderId="11" xfId="0" applyFont="1" applyFill="1" applyBorder="1" applyAlignment="1">
      <alignment horizontal="center" wrapText="1"/>
    </xf>
    <xf numFmtId="0" fontId="12" fillId="0" borderId="7" xfId="0" applyFont="1" applyFill="1" applyBorder="1" applyAlignment="1">
      <alignment horizontal="center" wrapText="1"/>
    </xf>
    <xf numFmtId="164" fontId="20" fillId="5" borderId="32" xfId="1" applyNumberFormat="1" applyFont="1" applyFill="1" applyBorder="1" applyAlignment="1">
      <alignment horizontal="center"/>
    </xf>
    <xf numFmtId="164" fontId="20" fillId="5" borderId="34" xfId="1" applyNumberFormat="1" applyFont="1" applyFill="1" applyBorder="1" applyAlignment="1">
      <alignment horizontal="center"/>
    </xf>
    <xf numFmtId="164" fontId="20" fillId="5" borderId="33" xfId="1" applyNumberFormat="1" applyFont="1" applyFill="1" applyBorder="1" applyAlignment="1">
      <alignment horizontal="center"/>
    </xf>
    <xf numFmtId="164" fontId="4" fillId="5" borderId="2" xfId="1" applyNumberFormat="1" applyFont="1" applyFill="1" applyBorder="1" applyAlignment="1">
      <alignment horizontal="center"/>
    </xf>
    <xf numFmtId="164" fontId="4" fillId="5" borderId="3" xfId="1" applyNumberFormat="1" applyFont="1" applyFill="1" applyBorder="1" applyAlignment="1">
      <alignment horizontal="center"/>
    </xf>
    <xf numFmtId="164" fontId="4" fillId="5" borderId="5" xfId="1" applyNumberFormat="1" applyFont="1" applyFill="1" applyBorder="1" applyAlignment="1">
      <alignment horizontal="center"/>
    </xf>
    <xf numFmtId="43" fontId="13" fillId="5" borderId="55" xfId="1" applyFont="1" applyFill="1" applyBorder="1" applyAlignment="1">
      <alignment horizontal="center"/>
    </xf>
    <xf numFmtId="43" fontId="13" fillId="5" borderId="51" xfId="1" applyFont="1" applyFill="1" applyBorder="1" applyAlignment="1">
      <alignment horizontal="center"/>
    </xf>
    <xf numFmtId="43" fontId="13" fillId="5" borderId="56" xfId="1" applyFont="1" applyFill="1" applyBorder="1" applyAlignment="1">
      <alignment horizontal="center"/>
    </xf>
    <xf numFmtId="43" fontId="13" fillId="5" borderId="50" xfId="1" applyFont="1" applyFill="1" applyBorder="1" applyAlignment="1">
      <alignment horizontal="center"/>
    </xf>
    <xf numFmtId="43" fontId="13" fillId="5" borderId="57" xfId="1" applyFont="1" applyFill="1" applyBorder="1" applyAlignment="1">
      <alignment horizontal="center"/>
    </xf>
    <xf numFmtId="43" fontId="13" fillId="5" borderId="52" xfId="1" applyFont="1" applyFill="1" applyBorder="1" applyAlignment="1">
      <alignment horizontal="center"/>
    </xf>
    <xf numFmtId="14" fontId="15" fillId="0" borderId="32" xfId="1" applyNumberFormat="1" applyFont="1" applyFill="1" applyBorder="1" applyAlignment="1">
      <alignment horizontal="center"/>
    </xf>
    <xf numFmtId="43" fontId="15" fillId="0" borderId="34" xfId="1" applyFont="1" applyFill="1" applyBorder="1" applyAlignment="1">
      <alignment horizontal="center"/>
    </xf>
    <xf numFmtId="43" fontId="15" fillId="0" borderId="33" xfId="1" applyFont="1" applyFill="1" applyBorder="1" applyAlignment="1">
      <alignment horizontal="center"/>
    </xf>
    <xf numFmtId="43" fontId="12" fillId="5" borderId="31" xfId="1" applyFont="1" applyFill="1" applyBorder="1" applyAlignment="1">
      <alignment horizontal="center" wrapText="1"/>
    </xf>
    <xf numFmtId="43" fontId="12" fillId="5" borderId="53" xfId="1" applyFont="1" applyFill="1" applyBorder="1" applyAlignment="1">
      <alignment horizontal="center" wrapText="1"/>
    </xf>
    <xf numFmtId="43" fontId="12" fillId="5" borderId="17" xfId="1" applyFont="1" applyFill="1" applyBorder="1" applyAlignment="1">
      <alignment horizontal="center" wrapText="1"/>
    </xf>
    <xf numFmtId="164" fontId="11" fillId="5" borderId="3" xfId="1" applyNumberFormat="1" applyFont="1" applyFill="1" applyBorder="1" applyAlignment="1">
      <alignment horizontal="center"/>
    </xf>
    <xf numFmtId="164" fontId="11" fillId="5" borderId="68" xfId="1" applyNumberFormat="1" applyFont="1" applyFill="1" applyBorder="1" applyAlignment="1">
      <alignment horizontal="center" wrapText="1"/>
    </xf>
    <xf numFmtId="164" fontId="11" fillId="5" borderId="69" xfId="1" applyNumberFormat="1" applyFont="1" applyFill="1" applyBorder="1" applyAlignment="1">
      <alignment horizontal="center" wrapText="1"/>
    </xf>
    <xf numFmtId="164" fontId="11" fillId="5" borderId="19" xfId="1" applyNumberFormat="1" applyFont="1" applyFill="1" applyBorder="1" applyAlignment="1">
      <alignment horizontal="center" wrapText="1"/>
    </xf>
    <xf numFmtId="164" fontId="11" fillId="5" borderId="14" xfId="1" applyNumberFormat="1" applyFont="1" applyFill="1" applyBorder="1" applyAlignment="1">
      <alignment horizontal="center" wrapText="1"/>
    </xf>
    <xf numFmtId="164" fontId="11" fillId="5" borderId="9" xfId="1" applyNumberFormat="1" applyFont="1" applyFill="1" applyBorder="1" applyAlignment="1">
      <alignment horizontal="center" wrapText="1"/>
    </xf>
    <xf numFmtId="164" fontId="11" fillId="5" borderId="8" xfId="1" applyNumberFormat="1" applyFont="1" applyFill="1" applyBorder="1" applyAlignment="1">
      <alignment horizontal="center" wrapText="1"/>
    </xf>
    <xf numFmtId="43" fontId="12" fillId="5" borderId="73" xfId="1" applyFont="1" applyFill="1" applyBorder="1" applyAlignment="1">
      <alignment horizontal="center" wrapText="1"/>
    </xf>
    <xf numFmtId="43" fontId="12" fillId="5" borderId="71" xfId="1" applyFont="1" applyFill="1" applyBorder="1" applyAlignment="1">
      <alignment horizontal="center" wrapText="1"/>
    </xf>
    <xf numFmtId="43" fontId="12" fillId="5" borderId="56" xfId="1" applyFont="1" applyFill="1" applyBorder="1" applyAlignment="1">
      <alignment horizontal="center" wrapText="1"/>
    </xf>
    <xf numFmtId="43" fontId="12" fillId="5" borderId="50" xfId="1" applyFont="1" applyFill="1" applyBorder="1" applyAlignment="1">
      <alignment horizontal="center" wrapText="1"/>
    </xf>
    <xf numFmtId="43" fontId="12" fillId="5" borderId="57" xfId="1" applyFont="1" applyFill="1" applyBorder="1" applyAlignment="1">
      <alignment horizontal="center" wrapText="1"/>
    </xf>
    <xf numFmtId="43" fontId="12" fillId="5" borderId="52" xfId="1" applyFont="1" applyFill="1" applyBorder="1" applyAlignment="1">
      <alignment horizontal="center" wrapText="1"/>
    </xf>
    <xf numFmtId="43" fontId="12" fillId="5" borderId="51" xfId="1" applyFont="1" applyFill="1" applyBorder="1" applyAlignment="1">
      <alignment horizontal="center" wrapText="1"/>
    </xf>
    <xf numFmtId="43" fontId="12" fillId="5" borderId="67" xfId="1" applyFont="1" applyFill="1" applyBorder="1" applyAlignment="1">
      <alignment horizontal="center" wrapText="1"/>
    </xf>
    <xf numFmtId="43" fontId="12" fillId="5" borderId="2" xfId="1" applyFont="1" applyFill="1" applyBorder="1" applyAlignment="1">
      <alignment horizontal="center"/>
    </xf>
    <xf numFmtId="43" fontId="12" fillId="5" borderId="3" xfId="1" applyFont="1" applyFill="1" applyBorder="1" applyAlignment="1">
      <alignment horizontal="center"/>
    </xf>
    <xf numFmtId="43" fontId="12" fillId="5" borderId="5" xfId="1" applyFont="1" applyFill="1" applyBorder="1" applyAlignment="1">
      <alignment horizontal="center"/>
    </xf>
    <xf numFmtId="43" fontId="12" fillId="5" borderId="72" xfId="1" applyFont="1" applyFill="1" applyBorder="1" applyAlignment="1">
      <alignment horizontal="center"/>
    </xf>
    <xf numFmtId="43" fontId="12" fillId="5" borderId="68" xfId="1" applyFont="1" applyFill="1" applyBorder="1" applyAlignment="1">
      <alignment horizontal="center"/>
    </xf>
    <xf numFmtId="43" fontId="12" fillId="5" borderId="69" xfId="1" applyFont="1" applyFill="1" applyBorder="1" applyAlignment="1">
      <alignment horizontal="center"/>
    </xf>
    <xf numFmtId="43" fontId="12" fillId="5" borderId="19" xfId="1" applyFont="1" applyFill="1" applyBorder="1" applyAlignment="1">
      <alignment horizontal="center"/>
    </xf>
    <xf numFmtId="43" fontId="12" fillId="5" borderId="14" xfId="1" applyFont="1" applyFill="1" applyBorder="1" applyAlignment="1">
      <alignment horizontal="center"/>
    </xf>
    <xf numFmtId="43" fontId="12" fillId="5" borderId="9" xfId="1" applyFont="1" applyFill="1" applyBorder="1" applyAlignment="1">
      <alignment horizontal="center"/>
    </xf>
    <xf numFmtId="43" fontId="12" fillId="5" borderId="8" xfId="1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 textRotation="13" wrapText="1"/>
    </xf>
    <xf numFmtId="0" fontId="3" fillId="0" borderId="37" xfId="0" applyFont="1" applyFill="1" applyBorder="1" applyAlignment="1">
      <alignment horizontal="center" textRotation="13" wrapText="1"/>
    </xf>
    <xf numFmtId="0" fontId="3" fillId="0" borderId="27" xfId="0" applyFont="1" applyFill="1" applyBorder="1" applyAlignment="1">
      <alignment horizontal="center" textRotation="13" wrapText="1"/>
    </xf>
    <xf numFmtId="0" fontId="12" fillId="0" borderId="10" xfId="0" applyFont="1" applyFill="1" applyBorder="1" applyAlignment="1">
      <alignment horizontal="center" wrapText="1"/>
    </xf>
    <xf numFmtId="0" fontId="12" fillId="0" borderId="12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43" fontId="12" fillId="5" borderId="31" xfId="1" applyFont="1" applyFill="1" applyBorder="1" applyAlignment="1">
      <alignment horizontal="center"/>
    </xf>
    <xf numFmtId="43" fontId="12" fillId="5" borderId="53" xfId="1" applyFont="1" applyFill="1" applyBorder="1" applyAlignment="1">
      <alignment horizontal="center"/>
    </xf>
    <xf numFmtId="43" fontId="12" fillId="5" borderId="17" xfId="1" applyFont="1" applyFill="1" applyBorder="1" applyAlignment="1">
      <alignment horizontal="center"/>
    </xf>
    <xf numFmtId="43" fontId="12" fillId="5" borderId="46" xfId="1" applyFont="1" applyFill="1" applyBorder="1" applyAlignment="1">
      <alignment horizontal="center"/>
    </xf>
    <xf numFmtId="43" fontId="12" fillId="5" borderId="0" xfId="1" applyFont="1" applyFill="1" applyBorder="1" applyAlignment="1">
      <alignment horizontal="center"/>
    </xf>
    <xf numFmtId="43" fontId="12" fillId="5" borderId="28" xfId="1" applyFont="1" applyFill="1" applyBorder="1" applyAlignment="1">
      <alignment horizontal="center"/>
    </xf>
    <xf numFmtId="164" fontId="11" fillId="5" borderId="2" xfId="1" applyNumberFormat="1" applyFont="1" applyFill="1" applyBorder="1" applyAlignment="1">
      <alignment horizontal="center"/>
    </xf>
    <xf numFmtId="164" fontId="11" fillId="5" borderId="72" xfId="1" applyNumberFormat="1" applyFont="1" applyFill="1" applyBorder="1" applyAlignment="1">
      <alignment horizontal="center"/>
    </xf>
    <xf numFmtId="164" fontId="11" fillId="5" borderId="73" xfId="1" applyNumberFormat="1" applyFont="1" applyFill="1" applyBorder="1" applyAlignment="1">
      <alignment horizontal="center" wrapText="1"/>
    </xf>
    <xf numFmtId="164" fontId="11" fillId="5" borderId="71" xfId="1" applyNumberFormat="1" applyFont="1" applyFill="1" applyBorder="1" applyAlignment="1">
      <alignment horizontal="center" wrapText="1"/>
    </xf>
    <xf numFmtId="164" fontId="11" fillId="5" borderId="59" xfId="1" applyNumberFormat="1" applyFont="1" applyFill="1" applyBorder="1" applyAlignment="1">
      <alignment horizontal="center" wrapText="1"/>
    </xf>
    <xf numFmtId="164" fontId="11" fillId="5" borderId="67" xfId="1" applyNumberFormat="1" applyFont="1" applyFill="1" applyBorder="1" applyAlignment="1">
      <alignment horizontal="center" wrapText="1"/>
    </xf>
    <xf numFmtId="43" fontId="12" fillId="5" borderId="47" xfId="1" applyFont="1" applyFill="1" applyBorder="1" applyAlignment="1">
      <alignment horizontal="center"/>
    </xf>
    <xf numFmtId="43" fontId="12" fillId="5" borderId="22" xfId="1" applyFont="1" applyFill="1" applyBorder="1" applyAlignment="1">
      <alignment horizontal="center"/>
    </xf>
    <xf numFmtId="43" fontId="12" fillId="5" borderId="18" xfId="1" applyFont="1" applyFill="1" applyBorder="1" applyAlignment="1">
      <alignment horizontal="center"/>
    </xf>
    <xf numFmtId="164" fontId="13" fillId="5" borderId="32" xfId="1" applyNumberFormat="1" applyFont="1" applyFill="1" applyBorder="1" applyAlignment="1">
      <alignment horizontal="center" textRotation="63"/>
    </xf>
    <xf numFmtId="164" fontId="13" fillId="5" borderId="34" xfId="1" applyNumberFormat="1" applyFont="1" applyFill="1" applyBorder="1" applyAlignment="1">
      <alignment horizontal="center" textRotation="63"/>
    </xf>
    <xf numFmtId="164" fontId="13" fillId="5" borderId="33" xfId="1" applyNumberFormat="1" applyFont="1" applyFill="1" applyBorder="1" applyAlignment="1">
      <alignment horizontal="center" textRotation="63"/>
    </xf>
    <xf numFmtId="164" fontId="13" fillId="4" borderId="32" xfId="1" applyNumberFormat="1" applyFont="1" applyFill="1" applyBorder="1" applyAlignment="1">
      <alignment horizontal="center" textRotation="71"/>
    </xf>
    <xf numFmtId="164" fontId="13" fillId="4" borderId="34" xfId="1" applyNumberFormat="1" applyFont="1" applyFill="1" applyBorder="1" applyAlignment="1">
      <alignment horizontal="center" textRotation="71"/>
    </xf>
    <xf numFmtId="164" fontId="13" fillId="4" borderId="33" xfId="1" applyNumberFormat="1" applyFont="1" applyFill="1" applyBorder="1" applyAlignment="1">
      <alignment horizontal="center" textRotation="71"/>
    </xf>
    <xf numFmtId="164" fontId="13" fillId="14" borderId="32" xfId="1" applyNumberFormat="1" applyFont="1" applyFill="1" applyBorder="1" applyAlignment="1">
      <alignment horizontal="center"/>
    </xf>
    <xf numFmtId="164" fontId="13" fillId="14" borderId="34" xfId="1" applyNumberFormat="1" applyFont="1" applyFill="1" applyBorder="1" applyAlignment="1">
      <alignment horizontal="center"/>
    </xf>
    <xf numFmtId="164" fontId="13" fillId="14" borderId="33" xfId="1" applyNumberFormat="1" applyFont="1" applyFill="1" applyBorder="1" applyAlignment="1">
      <alignment horizontal="center"/>
    </xf>
    <xf numFmtId="164" fontId="24" fillId="9" borderId="32" xfId="1" applyNumberFormat="1" applyFont="1" applyFill="1" applyBorder="1" applyAlignment="1">
      <alignment horizontal="center" vertical="center" textRotation="62"/>
    </xf>
    <xf numFmtId="164" fontId="24" fillId="9" borderId="34" xfId="1" applyNumberFormat="1" applyFont="1" applyFill="1" applyBorder="1" applyAlignment="1">
      <alignment horizontal="center" vertical="center" textRotation="62"/>
    </xf>
    <xf numFmtId="164" fontId="24" fillId="9" borderId="33" xfId="1" applyNumberFormat="1" applyFont="1" applyFill="1" applyBorder="1" applyAlignment="1">
      <alignment horizontal="center" vertical="center" textRotation="62"/>
    </xf>
    <xf numFmtId="43" fontId="13" fillId="5" borderId="55" xfId="1" applyFont="1" applyFill="1" applyBorder="1" applyAlignment="1">
      <alignment horizontal="center" textRotation="8"/>
    </xf>
    <xf numFmtId="43" fontId="13" fillId="5" borderId="51" xfId="1" applyFont="1" applyFill="1" applyBorder="1" applyAlignment="1">
      <alignment horizontal="center" textRotation="8"/>
    </xf>
    <xf numFmtId="43" fontId="13" fillId="5" borderId="56" xfId="1" applyFont="1" applyFill="1" applyBorder="1" applyAlignment="1">
      <alignment horizontal="center" textRotation="8"/>
    </xf>
    <xf numFmtId="43" fontId="13" fillId="5" borderId="50" xfId="1" applyFont="1" applyFill="1" applyBorder="1" applyAlignment="1">
      <alignment horizontal="center" textRotation="8"/>
    </xf>
    <xf numFmtId="43" fontId="13" fillId="5" borderId="57" xfId="1" applyFont="1" applyFill="1" applyBorder="1" applyAlignment="1">
      <alignment horizontal="center" textRotation="8"/>
    </xf>
    <xf numFmtId="43" fontId="13" fillId="5" borderId="52" xfId="1" applyFont="1" applyFill="1" applyBorder="1" applyAlignment="1">
      <alignment horizontal="center" textRotation="8"/>
    </xf>
    <xf numFmtId="43" fontId="13" fillId="5" borderId="55" xfId="1" applyFont="1" applyFill="1" applyBorder="1" applyAlignment="1">
      <alignment horizontal="center" textRotation="11"/>
    </xf>
    <xf numFmtId="43" fontId="13" fillId="5" borderId="51" xfId="1" applyFont="1" applyFill="1" applyBorder="1" applyAlignment="1">
      <alignment horizontal="center" textRotation="11"/>
    </xf>
    <xf numFmtId="43" fontId="13" fillId="5" borderId="56" xfId="1" applyFont="1" applyFill="1" applyBorder="1" applyAlignment="1">
      <alignment horizontal="center" textRotation="11"/>
    </xf>
    <xf numFmtId="43" fontId="13" fillId="5" borderId="50" xfId="1" applyFont="1" applyFill="1" applyBorder="1" applyAlignment="1">
      <alignment horizontal="center" textRotation="11"/>
    </xf>
    <xf numFmtId="43" fontId="13" fillId="5" borderId="0" xfId="1" applyFont="1" applyFill="1" applyBorder="1" applyAlignment="1">
      <alignment horizontal="center" textRotation="11"/>
    </xf>
    <xf numFmtId="43" fontId="13" fillId="5" borderId="57" xfId="1" applyFont="1" applyFill="1" applyBorder="1" applyAlignment="1">
      <alignment horizontal="center" textRotation="11"/>
    </xf>
    <xf numFmtId="43" fontId="13" fillId="5" borderId="52" xfId="1" applyFont="1" applyFill="1" applyBorder="1" applyAlignment="1">
      <alignment horizontal="center" textRotation="11"/>
    </xf>
    <xf numFmtId="14" fontId="15" fillId="0" borderId="34" xfId="1" applyNumberFormat="1" applyFont="1" applyFill="1" applyBorder="1" applyAlignment="1">
      <alignment horizontal="center"/>
    </xf>
    <xf numFmtId="14" fontId="15" fillId="0" borderId="3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textRotation="7" wrapText="1"/>
    </xf>
    <xf numFmtId="0" fontId="3" fillId="0" borderId="11" xfId="0" applyFont="1" applyFill="1" applyBorder="1" applyAlignment="1">
      <alignment horizontal="center" textRotation="7" wrapText="1"/>
    </xf>
    <xf numFmtId="43" fontId="13" fillId="0" borderId="31" xfId="1" applyFont="1" applyFill="1" applyBorder="1" applyAlignment="1">
      <alignment horizontal="center"/>
    </xf>
    <xf numFmtId="43" fontId="13" fillId="0" borderId="53" xfId="1" applyFont="1" applyFill="1" applyBorder="1" applyAlignment="1">
      <alignment horizontal="center"/>
    </xf>
    <xf numFmtId="43" fontId="13" fillId="0" borderId="17" xfId="1" applyFont="1" applyFill="1" applyBorder="1" applyAlignment="1">
      <alignment horizontal="center"/>
    </xf>
    <xf numFmtId="43" fontId="13" fillId="0" borderId="46" xfId="1" applyFont="1" applyFill="1" applyBorder="1" applyAlignment="1">
      <alignment horizontal="center"/>
    </xf>
    <xf numFmtId="43" fontId="13" fillId="0" borderId="0" xfId="1" applyFont="1" applyFill="1" applyBorder="1" applyAlignment="1">
      <alignment horizontal="center"/>
    </xf>
    <xf numFmtId="43" fontId="13" fillId="0" borderId="28" xfId="1" applyFont="1" applyFill="1" applyBorder="1" applyAlignment="1">
      <alignment horizontal="center"/>
    </xf>
    <xf numFmtId="43" fontId="13" fillId="0" borderId="47" xfId="1" applyFont="1" applyFill="1" applyBorder="1" applyAlignment="1">
      <alignment horizontal="center"/>
    </xf>
    <xf numFmtId="43" fontId="13" fillId="0" borderId="22" xfId="1" applyFont="1" applyFill="1" applyBorder="1" applyAlignment="1">
      <alignment horizontal="center"/>
    </xf>
    <xf numFmtId="43" fontId="13" fillId="0" borderId="18" xfId="1" applyFont="1" applyFill="1" applyBorder="1" applyAlignment="1">
      <alignment horizontal="center"/>
    </xf>
    <xf numFmtId="164" fontId="13" fillId="5" borderId="32" xfId="1" applyNumberFormat="1" applyFont="1" applyFill="1" applyBorder="1" applyAlignment="1">
      <alignment horizontal="center" textRotation="74"/>
    </xf>
    <xf numFmtId="164" fontId="13" fillId="5" borderId="34" xfId="1" applyNumberFormat="1" applyFont="1" applyFill="1" applyBorder="1" applyAlignment="1">
      <alignment horizontal="center" textRotation="74"/>
    </xf>
    <xf numFmtId="164" fontId="13" fillId="5" borderId="33" xfId="1" applyNumberFormat="1" applyFont="1" applyFill="1" applyBorder="1" applyAlignment="1">
      <alignment horizontal="center" textRotation="74"/>
    </xf>
    <xf numFmtId="14" fontId="15" fillId="0" borderId="44" xfId="1" applyNumberFormat="1" applyFont="1" applyFill="1" applyBorder="1" applyAlignment="1">
      <alignment horizontal="center"/>
    </xf>
    <xf numFmtId="43" fontId="15" fillId="0" borderId="49" xfId="1" applyFont="1" applyFill="1" applyBorder="1" applyAlignment="1">
      <alignment horizontal="center"/>
    </xf>
    <xf numFmtId="43" fontId="15" fillId="0" borderId="43" xfId="1" applyFont="1" applyFill="1" applyBorder="1" applyAlignment="1">
      <alignment horizontal="center"/>
    </xf>
    <xf numFmtId="43" fontId="13" fillId="5" borderId="31" xfId="1" applyFont="1" applyFill="1" applyBorder="1" applyAlignment="1">
      <alignment horizontal="center" textRotation="69"/>
    </xf>
    <xf numFmtId="43" fontId="13" fillId="5" borderId="17" xfId="1" applyFont="1" applyFill="1" applyBorder="1" applyAlignment="1">
      <alignment horizontal="center" textRotation="69"/>
    </xf>
    <xf numFmtId="43" fontId="13" fillId="5" borderId="46" xfId="1" applyFont="1" applyFill="1" applyBorder="1" applyAlignment="1">
      <alignment horizontal="center" textRotation="69"/>
    </xf>
    <xf numFmtId="43" fontId="13" fillId="5" borderId="28" xfId="1" applyFont="1" applyFill="1" applyBorder="1" applyAlignment="1">
      <alignment horizontal="center" textRotation="69"/>
    </xf>
    <xf numFmtId="43" fontId="13" fillId="5" borderId="47" xfId="1" applyFont="1" applyFill="1" applyBorder="1" applyAlignment="1">
      <alignment horizontal="center" textRotation="69"/>
    </xf>
    <xf numFmtId="43" fontId="13" fillId="5" borderId="18" xfId="1" applyFont="1" applyFill="1" applyBorder="1" applyAlignment="1">
      <alignment horizontal="center" textRotation="69"/>
    </xf>
    <xf numFmtId="164" fontId="20" fillId="14" borderId="32" xfId="1" applyNumberFormat="1" applyFont="1" applyFill="1" applyBorder="1" applyAlignment="1">
      <alignment horizontal="center"/>
    </xf>
    <xf numFmtId="164" fontId="20" fillId="14" borderId="34" xfId="1" applyNumberFormat="1" applyFont="1" applyFill="1" applyBorder="1" applyAlignment="1">
      <alignment horizontal="center"/>
    </xf>
    <xf numFmtId="164" fontId="20" fillId="14" borderId="33" xfId="1" applyNumberFormat="1" applyFont="1" applyFill="1" applyBorder="1" applyAlignment="1">
      <alignment horizontal="center"/>
    </xf>
    <xf numFmtId="43" fontId="13" fillId="5" borderId="53" xfId="1" applyFont="1" applyFill="1" applyBorder="1" applyAlignment="1">
      <alignment horizontal="center"/>
    </xf>
    <xf numFmtId="43" fontId="13" fillId="5" borderId="0" xfId="1" applyFont="1" applyFill="1" applyBorder="1" applyAlignment="1">
      <alignment horizontal="center"/>
    </xf>
    <xf numFmtId="43" fontId="13" fillId="5" borderId="22" xfId="1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 textRotation="34" wrapText="1"/>
    </xf>
    <xf numFmtId="0" fontId="3" fillId="0" borderId="46" xfId="0" applyFont="1" applyFill="1" applyBorder="1" applyAlignment="1">
      <alignment horizontal="center" textRotation="34" wrapText="1"/>
    </xf>
    <xf numFmtId="0" fontId="3" fillId="0" borderId="47" xfId="0" applyFont="1" applyFill="1" applyBorder="1" applyAlignment="1">
      <alignment horizontal="center" textRotation="34" wrapText="1"/>
    </xf>
    <xf numFmtId="43" fontId="13" fillId="5" borderId="5" xfId="1" applyFont="1" applyFill="1" applyBorder="1" applyAlignment="1">
      <alignment horizontal="center"/>
    </xf>
    <xf numFmtId="43" fontId="13" fillId="5" borderId="1" xfId="1" applyFont="1" applyFill="1" applyBorder="1" applyAlignment="1">
      <alignment horizontal="center"/>
    </xf>
    <xf numFmtId="43" fontId="13" fillId="5" borderId="6" xfId="1" applyFont="1" applyFill="1" applyBorder="1" applyAlignment="1">
      <alignment horizontal="center"/>
    </xf>
    <xf numFmtId="43" fontId="13" fillId="5" borderId="20" xfId="1" applyFont="1" applyFill="1" applyBorder="1" applyAlignment="1">
      <alignment horizontal="center"/>
    </xf>
    <xf numFmtId="43" fontId="13" fillId="5" borderId="21" xfId="1" applyFont="1" applyFill="1" applyBorder="1" applyAlignment="1">
      <alignment horizontal="center"/>
    </xf>
    <xf numFmtId="43" fontId="13" fillId="5" borderId="28" xfId="1" applyFont="1" applyFill="1" applyBorder="1" applyAlignment="1">
      <alignment horizontal="center"/>
    </xf>
    <xf numFmtId="43" fontId="13" fillId="5" borderId="18" xfId="1" applyFont="1" applyFill="1" applyBorder="1" applyAlignment="1">
      <alignment horizontal="center"/>
    </xf>
    <xf numFmtId="43" fontId="13" fillId="5" borderId="31" xfId="1" applyFont="1" applyFill="1" applyBorder="1" applyAlignment="1">
      <alignment horizontal="center"/>
    </xf>
    <xf numFmtId="43" fontId="13" fillId="5" borderId="46" xfId="1" applyFont="1" applyFill="1" applyBorder="1" applyAlignment="1">
      <alignment horizontal="center"/>
    </xf>
    <xf numFmtId="43" fontId="13" fillId="5" borderId="47" xfId="1" applyFont="1" applyFill="1" applyBorder="1" applyAlignment="1">
      <alignment horizontal="center"/>
    </xf>
    <xf numFmtId="164" fontId="24" fillId="10" borderId="32" xfId="1" applyNumberFormat="1" applyFont="1" applyFill="1" applyBorder="1" applyAlignment="1">
      <alignment horizontal="center" vertical="center" textRotation="55"/>
    </xf>
    <xf numFmtId="164" fontId="24" fillId="10" borderId="34" xfId="1" applyNumberFormat="1" applyFont="1" applyFill="1" applyBorder="1" applyAlignment="1">
      <alignment horizontal="center" vertical="center" textRotation="55"/>
    </xf>
    <xf numFmtId="164" fontId="24" fillId="10" borderId="33" xfId="1" applyNumberFormat="1" applyFont="1" applyFill="1" applyBorder="1" applyAlignment="1">
      <alignment horizontal="center" vertical="center" textRotation="55"/>
    </xf>
    <xf numFmtId="164" fontId="11" fillId="9" borderId="13" xfId="1" applyNumberFormat="1" applyFont="1" applyFill="1" applyBorder="1" applyAlignment="1">
      <alignment horizontal="center" vertical="center"/>
    </xf>
    <xf numFmtId="164" fontId="11" fillId="9" borderId="11" xfId="1" applyNumberFormat="1" applyFont="1" applyFill="1" applyBorder="1" applyAlignment="1">
      <alignment horizontal="center" vertical="center"/>
    </xf>
    <xf numFmtId="164" fontId="11" fillId="9" borderId="12" xfId="1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textRotation="60" wrapText="1"/>
    </xf>
    <xf numFmtId="0" fontId="3" fillId="0" borderId="11" xfId="0" applyFont="1" applyFill="1" applyBorder="1" applyAlignment="1">
      <alignment horizontal="center" textRotation="60" wrapText="1"/>
    </xf>
    <xf numFmtId="0" fontId="3" fillId="0" borderId="13" xfId="0" applyFont="1" applyFill="1" applyBorder="1" applyAlignment="1">
      <alignment horizontal="center" textRotation="63" wrapText="1"/>
    </xf>
    <xf numFmtId="0" fontId="3" fillId="0" borderId="11" xfId="0" applyFont="1" applyFill="1" applyBorder="1" applyAlignment="1">
      <alignment horizontal="center" textRotation="63" wrapText="1"/>
    </xf>
    <xf numFmtId="0" fontId="3" fillId="0" borderId="12" xfId="0" applyFont="1" applyFill="1" applyBorder="1" applyAlignment="1">
      <alignment horizontal="center" textRotation="63" wrapText="1"/>
    </xf>
    <xf numFmtId="0" fontId="3" fillId="0" borderId="13" xfId="0" applyFont="1" applyFill="1" applyBorder="1" applyAlignment="1">
      <alignment horizontal="center" textRotation="19" wrapText="1"/>
    </xf>
    <xf numFmtId="0" fontId="3" fillId="0" borderId="11" xfId="0" applyFont="1" applyFill="1" applyBorder="1" applyAlignment="1">
      <alignment horizontal="center" textRotation="19" wrapText="1"/>
    </xf>
    <xf numFmtId="0" fontId="3" fillId="0" borderId="12" xfId="0" applyFont="1" applyFill="1" applyBorder="1" applyAlignment="1">
      <alignment horizontal="center" textRotation="19" wrapText="1"/>
    </xf>
    <xf numFmtId="164" fontId="24" fillId="10" borderId="32" xfId="1" applyNumberFormat="1" applyFont="1" applyFill="1" applyBorder="1" applyAlignment="1">
      <alignment horizontal="center" vertical="center" textRotation="74" wrapText="1"/>
    </xf>
    <xf numFmtId="164" fontId="24" fillId="10" borderId="34" xfId="1" applyNumberFormat="1" applyFont="1" applyFill="1" applyBorder="1" applyAlignment="1">
      <alignment horizontal="center" vertical="center" textRotation="74" wrapText="1"/>
    </xf>
    <xf numFmtId="164" fontId="24" fillId="10" borderId="33" xfId="1" applyNumberFormat="1" applyFont="1" applyFill="1" applyBorder="1" applyAlignment="1">
      <alignment horizontal="center" vertical="center" textRotation="74" wrapText="1"/>
    </xf>
    <xf numFmtId="164" fontId="13" fillId="4" borderId="32" xfId="1" applyNumberFormat="1" applyFont="1" applyFill="1" applyBorder="1" applyAlignment="1">
      <alignment horizontal="center"/>
    </xf>
    <xf numFmtId="164" fontId="13" fillId="4" borderId="34" xfId="1" applyNumberFormat="1" applyFont="1" applyFill="1" applyBorder="1" applyAlignment="1">
      <alignment horizontal="center"/>
    </xf>
    <xf numFmtId="164" fontId="13" fillId="4" borderId="33" xfId="1" applyNumberFormat="1" applyFont="1" applyFill="1" applyBorder="1" applyAlignment="1">
      <alignment horizontal="center"/>
    </xf>
    <xf numFmtId="43" fontId="13" fillId="5" borderId="31" xfId="1" applyFont="1" applyFill="1" applyBorder="1" applyAlignment="1">
      <alignment horizontal="center" textRotation="68"/>
    </xf>
    <xf numFmtId="43" fontId="13" fillId="5" borderId="17" xfId="1" applyFont="1" applyFill="1" applyBorder="1" applyAlignment="1">
      <alignment horizontal="center" textRotation="68"/>
    </xf>
    <xf numFmtId="43" fontId="13" fillId="5" borderId="46" xfId="1" applyFont="1" applyFill="1" applyBorder="1" applyAlignment="1">
      <alignment horizontal="center" textRotation="68"/>
    </xf>
    <xf numFmtId="43" fontId="13" fillId="5" borderId="28" xfId="1" applyFont="1" applyFill="1" applyBorder="1" applyAlignment="1">
      <alignment horizontal="center" textRotation="68"/>
    </xf>
    <xf numFmtId="43" fontId="13" fillId="5" borderId="47" xfId="1" applyFont="1" applyFill="1" applyBorder="1" applyAlignment="1">
      <alignment horizontal="center" textRotation="68"/>
    </xf>
    <xf numFmtId="43" fontId="13" fillId="5" borderId="18" xfId="1" applyFont="1" applyFill="1" applyBorder="1" applyAlignment="1">
      <alignment horizontal="center" textRotation="68"/>
    </xf>
    <xf numFmtId="164" fontId="13" fillId="5" borderId="32" xfId="1" applyNumberFormat="1" applyFont="1" applyFill="1" applyBorder="1" applyAlignment="1">
      <alignment horizontal="center" textRotation="72"/>
    </xf>
    <xf numFmtId="164" fontId="13" fillId="5" borderId="34" xfId="1" applyNumberFormat="1" applyFont="1" applyFill="1" applyBorder="1" applyAlignment="1">
      <alignment horizontal="center" textRotation="72"/>
    </xf>
    <xf numFmtId="164" fontId="13" fillId="5" borderId="33" xfId="1" applyNumberFormat="1" applyFont="1" applyFill="1" applyBorder="1" applyAlignment="1">
      <alignment horizontal="center" textRotation="72"/>
    </xf>
    <xf numFmtId="164" fontId="20" fillId="5" borderId="32" xfId="1" applyNumberFormat="1" applyFont="1" applyFill="1" applyBorder="1" applyAlignment="1">
      <alignment horizontal="center" textRotation="72"/>
    </xf>
    <xf numFmtId="164" fontId="20" fillId="5" borderId="34" xfId="1" applyNumberFormat="1" applyFont="1" applyFill="1" applyBorder="1" applyAlignment="1">
      <alignment horizontal="center" textRotation="72"/>
    </xf>
    <xf numFmtId="164" fontId="20" fillId="5" borderId="33" xfId="1" applyNumberFormat="1" applyFont="1" applyFill="1" applyBorder="1" applyAlignment="1">
      <alignment horizontal="center" textRotation="72"/>
    </xf>
    <xf numFmtId="164" fontId="20" fillId="5" borderId="32" xfId="1" applyNumberFormat="1" applyFont="1" applyFill="1" applyBorder="1" applyAlignment="1">
      <alignment horizontal="right" textRotation="21"/>
    </xf>
    <xf numFmtId="164" fontId="20" fillId="5" borderId="34" xfId="1" applyNumberFormat="1" applyFont="1" applyFill="1" applyBorder="1" applyAlignment="1">
      <alignment horizontal="right" textRotation="21"/>
    </xf>
    <xf numFmtId="164" fontId="20" fillId="5" borderId="33" xfId="1" applyNumberFormat="1" applyFont="1" applyFill="1" applyBorder="1" applyAlignment="1">
      <alignment horizontal="right" textRotation="21"/>
    </xf>
    <xf numFmtId="164" fontId="20" fillId="5" borderId="32" xfId="1" applyNumberFormat="1" applyFont="1" applyFill="1" applyBorder="1" applyAlignment="1">
      <alignment horizontal="center" textRotation="68"/>
    </xf>
    <xf numFmtId="164" fontId="20" fillId="5" borderId="34" xfId="1" applyNumberFormat="1" applyFont="1" applyFill="1" applyBorder="1" applyAlignment="1">
      <alignment horizontal="center" textRotation="68"/>
    </xf>
    <xf numFmtId="164" fontId="20" fillId="5" borderId="33" xfId="1" applyNumberFormat="1" applyFont="1" applyFill="1" applyBorder="1" applyAlignment="1">
      <alignment horizontal="center" textRotation="68"/>
    </xf>
    <xf numFmtId="43" fontId="13" fillId="5" borderId="10" xfId="1" applyFont="1" applyFill="1" applyBorder="1" applyAlignment="1">
      <alignment horizontal="center"/>
    </xf>
    <xf numFmtId="43" fontId="13" fillId="5" borderId="11" xfId="1" applyFont="1" applyFill="1" applyBorder="1" applyAlignment="1">
      <alignment horizontal="center"/>
    </xf>
    <xf numFmtId="43" fontId="13" fillId="5" borderId="12" xfId="1" applyFont="1" applyFill="1" applyBorder="1" applyAlignment="1">
      <alignment horizontal="center"/>
    </xf>
    <xf numFmtId="43" fontId="13" fillId="5" borderId="10" xfId="1" applyFont="1" applyFill="1" applyBorder="1" applyAlignment="1">
      <alignment horizontal="center" textRotation="9"/>
    </xf>
    <xf numFmtId="43" fontId="13" fillId="5" borderId="11" xfId="1" applyFont="1" applyFill="1" applyBorder="1" applyAlignment="1">
      <alignment horizontal="center" textRotation="9"/>
    </xf>
    <xf numFmtId="164" fontId="11" fillId="6" borderId="17" xfId="1" applyNumberFormat="1" applyFont="1" applyFill="1" applyBorder="1" applyAlignment="1">
      <alignment horizontal="center" vertical="center"/>
    </xf>
    <xf numFmtId="164" fontId="11" fillId="6" borderId="28" xfId="1" applyNumberFormat="1" applyFont="1" applyFill="1" applyBorder="1" applyAlignment="1">
      <alignment horizontal="center" vertical="center"/>
    </xf>
    <xf numFmtId="164" fontId="11" fillId="6" borderId="18" xfId="1" applyNumberFormat="1" applyFont="1" applyFill="1" applyBorder="1" applyAlignment="1">
      <alignment horizontal="center" vertical="center"/>
    </xf>
    <xf numFmtId="14" fontId="11" fillId="0" borderId="11" xfId="1" applyNumberFormat="1" applyFont="1" applyFill="1" applyBorder="1" applyAlignment="1">
      <alignment horizontal="center" vertical="center"/>
    </xf>
    <xf numFmtId="14" fontId="11" fillId="0" borderId="12" xfId="1" applyNumberFormat="1" applyFont="1" applyFill="1" applyBorder="1" applyAlignment="1">
      <alignment horizontal="center" vertical="center"/>
    </xf>
    <xf numFmtId="164" fontId="17" fillId="0" borderId="59" xfId="1" applyNumberFormat="1" applyFont="1" applyFill="1" applyBorder="1" applyAlignment="1">
      <alignment horizontal="center" vertical="center"/>
    </xf>
    <xf numFmtId="164" fontId="17" fillId="0" borderId="8" xfId="1" applyNumberFormat="1" applyFont="1" applyFill="1" applyBorder="1" applyAlignment="1">
      <alignment horizontal="center" vertical="center"/>
    </xf>
    <xf numFmtId="164" fontId="17" fillId="0" borderId="60" xfId="1" applyNumberFormat="1" applyFont="1" applyFill="1" applyBorder="1" applyAlignment="1">
      <alignment horizontal="center" vertical="center"/>
    </xf>
    <xf numFmtId="164" fontId="17" fillId="0" borderId="16" xfId="1" applyNumberFormat="1" applyFont="1" applyFill="1" applyBorder="1" applyAlignment="1">
      <alignment horizontal="center" vertical="center"/>
    </xf>
    <xf numFmtId="14" fontId="11" fillId="0" borderId="13" xfId="1" applyNumberFormat="1" applyFont="1" applyFill="1" applyBorder="1" applyAlignment="1">
      <alignment horizontal="center" vertical="center"/>
    </xf>
    <xf numFmtId="43" fontId="13" fillId="5" borderId="13" xfId="1" applyFont="1" applyFill="1" applyBorder="1" applyAlignment="1">
      <alignment horizontal="center" textRotation="69"/>
    </xf>
    <xf numFmtId="43" fontId="13" fillId="5" borderId="11" xfId="1" applyFont="1" applyFill="1" applyBorder="1" applyAlignment="1">
      <alignment horizontal="center" textRotation="69"/>
    </xf>
    <xf numFmtId="43" fontId="13" fillId="5" borderId="12" xfId="1" applyFont="1" applyFill="1" applyBorder="1" applyAlignment="1">
      <alignment horizontal="center" textRotation="69"/>
    </xf>
    <xf numFmtId="0" fontId="22" fillId="10" borderId="0" xfId="0" applyFont="1" applyFill="1" applyBorder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164" fontId="11" fillId="9" borderId="24" xfId="1" applyNumberFormat="1" applyFont="1" applyFill="1" applyBorder="1" applyAlignment="1">
      <alignment horizontal="center" vertical="center" textRotation="55"/>
    </xf>
    <xf numFmtId="164" fontId="11" fillId="9" borderId="37" xfId="1" applyNumberFormat="1" applyFont="1" applyFill="1" applyBorder="1" applyAlignment="1">
      <alignment horizontal="center" vertical="center" textRotation="55"/>
    </xf>
    <xf numFmtId="164" fontId="11" fillId="9" borderId="27" xfId="1" applyNumberFormat="1" applyFont="1" applyFill="1" applyBorder="1" applyAlignment="1">
      <alignment horizontal="center" vertical="center" textRotation="55"/>
    </xf>
    <xf numFmtId="0" fontId="3" fillId="0" borderId="13" xfId="0" applyFont="1" applyFill="1" applyBorder="1" applyAlignment="1">
      <alignment horizontal="center" textRotation="34" wrapText="1"/>
    </xf>
    <xf numFmtId="0" fontId="3" fillId="0" borderId="11" xfId="0" applyFont="1" applyFill="1" applyBorder="1" applyAlignment="1">
      <alignment horizontal="center" textRotation="34" wrapText="1"/>
    </xf>
    <xf numFmtId="0" fontId="3" fillId="0" borderId="12" xfId="0" applyFont="1" applyFill="1" applyBorder="1" applyAlignment="1">
      <alignment horizontal="center" textRotation="34" wrapText="1"/>
    </xf>
    <xf numFmtId="0" fontId="16" fillId="0" borderId="0" xfId="0" applyFont="1" applyAlignment="1">
      <alignment horizontal="center"/>
    </xf>
    <xf numFmtId="164" fontId="4" fillId="5" borderId="72" xfId="1" applyNumberFormat="1" applyFont="1" applyFill="1" applyBorder="1" applyAlignment="1">
      <alignment horizontal="center"/>
    </xf>
    <xf numFmtId="164" fontId="24" fillId="10" borderId="32" xfId="1" applyNumberFormat="1" applyFont="1" applyFill="1" applyBorder="1" applyAlignment="1">
      <alignment horizontal="center" vertical="center" textRotation="59"/>
    </xf>
    <xf numFmtId="164" fontId="24" fillId="10" borderId="34" xfId="1" applyNumberFormat="1" applyFont="1" applyFill="1" applyBorder="1" applyAlignment="1">
      <alignment horizontal="center" vertical="center" textRotation="59"/>
    </xf>
    <xf numFmtId="164" fontId="24" fillId="10" borderId="33" xfId="1" applyNumberFormat="1" applyFont="1" applyFill="1" applyBorder="1" applyAlignment="1">
      <alignment horizontal="center" vertical="center" textRotation="59"/>
    </xf>
    <xf numFmtId="0" fontId="3" fillId="0" borderId="13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43" fontId="3" fillId="0" borderId="13" xfId="1" applyFont="1" applyFill="1" applyBorder="1" applyAlignment="1">
      <alignment horizontal="center"/>
    </xf>
    <xf numFmtId="43" fontId="3" fillId="0" borderId="11" xfId="1" applyFont="1" applyFill="1" applyBorder="1" applyAlignment="1">
      <alignment horizontal="center"/>
    </xf>
    <xf numFmtId="43" fontId="3" fillId="0" borderId="12" xfId="1" applyFont="1" applyFill="1" applyBorder="1" applyAlignment="1">
      <alignment horizontal="center"/>
    </xf>
    <xf numFmtId="164" fontId="7" fillId="6" borderId="2" xfId="1" applyNumberFormat="1" applyFont="1" applyFill="1" applyBorder="1" applyAlignment="1">
      <alignment horizontal="right"/>
    </xf>
    <xf numFmtId="164" fontId="7" fillId="6" borderId="3" xfId="1" applyNumberFormat="1" applyFont="1" applyFill="1" applyBorder="1" applyAlignment="1">
      <alignment horizontal="right"/>
    </xf>
    <xf numFmtId="164" fontId="7" fillId="6" borderId="9" xfId="1" applyNumberFormat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164" fontId="17" fillId="0" borderId="61" xfId="1" applyNumberFormat="1" applyFont="1" applyFill="1" applyBorder="1" applyAlignment="1">
      <alignment horizontal="center" vertical="center"/>
    </xf>
    <xf numFmtId="164" fontId="17" fillId="0" borderId="62" xfId="1" applyNumberFormat="1" applyFont="1" applyFill="1" applyBorder="1" applyAlignment="1">
      <alignment horizontal="center" vertical="center"/>
    </xf>
    <xf numFmtId="164" fontId="17" fillId="0" borderId="58" xfId="1" applyNumberFormat="1" applyFont="1" applyFill="1" applyBorder="1" applyAlignment="1">
      <alignment horizontal="center" vertical="center"/>
    </xf>
    <xf numFmtId="164" fontId="17" fillId="0" borderId="5" xfId="1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textRotation="10" wrapText="1"/>
    </xf>
    <xf numFmtId="0" fontId="12" fillId="0" borderId="64" xfId="0" applyFont="1" applyFill="1" applyBorder="1" applyAlignment="1">
      <alignment horizontal="center" textRotation="10" wrapText="1"/>
    </xf>
    <xf numFmtId="164" fontId="11" fillId="9" borderId="17" xfId="1" applyNumberFormat="1" applyFont="1" applyFill="1" applyBorder="1" applyAlignment="1">
      <alignment horizontal="center" vertical="center" textRotation="15"/>
    </xf>
    <xf numFmtId="164" fontId="11" fillId="9" borderId="28" xfId="1" applyNumberFormat="1" applyFont="1" applyFill="1" applyBorder="1" applyAlignment="1">
      <alignment horizontal="center" vertical="center" textRotation="15"/>
    </xf>
    <xf numFmtId="164" fontId="11" fillId="9" borderId="18" xfId="1" applyNumberFormat="1" applyFont="1" applyFill="1" applyBorder="1" applyAlignment="1">
      <alignment horizontal="center" vertical="center" textRotation="15"/>
    </xf>
    <xf numFmtId="0" fontId="3" fillId="0" borderId="11" xfId="0" applyFont="1" applyFill="1" applyBorder="1" applyAlignment="1">
      <alignment horizontal="center" textRotation="55" wrapText="1"/>
    </xf>
    <xf numFmtId="0" fontId="3" fillId="0" borderId="12" xfId="0" applyFont="1" applyFill="1" applyBorder="1" applyAlignment="1">
      <alignment horizontal="center" textRotation="55" wrapText="1"/>
    </xf>
    <xf numFmtId="164" fontId="24" fillId="10" borderId="32" xfId="1" applyNumberFormat="1" applyFont="1" applyFill="1" applyBorder="1" applyAlignment="1">
      <alignment horizontal="center" vertical="center" textRotation="62"/>
    </xf>
    <xf numFmtId="164" fontId="24" fillId="10" borderId="34" xfId="1" applyNumberFormat="1" applyFont="1" applyFill="1" applyBorder="1" applyAlignment="1">
      <alignment horizontal="center" vertical="center" textRotation="62"/>
    </xf>
    <xf numFmtId="164" fontId="24" fillId="10" borderId="33" xfId="1" applyNumberFormat="1" applyFont="1" applyFill="1" applyBorder="1" applyAlignment="1">
      <alignment horizontal="center" vertical="center" textRotation="62"/>
    </xf>
    <xf numFmtId="164" fontId="11" fillId="9" borderId="24" xfId="1" applyNumberFormat="1" applyFont="1" applyFill="1" applyBorder="1" applyAlignment="1">
      <alignment horizontal="center" vertical="center"/>
    </xf>
    <xf numFmtId="164" fontId="11" fillId="9" borderId="37" xfId="1" applyNumberFormat="1" applyFont="1" applyFill="1" applyBorder="1" applyAlignment="1">
      <alignment horizontal="center" vertical="center"/>
    </xf>
    <xf numFmtId="164" fontId="11" fillId="9" borderId="27" xfId="1" applyNumberFormat="1" applyFont="1" applyFill="1" applyBorder="1" applyAlignment="1">
      <alignment horizontal="center" vertical="center"/>
    </xf>
    <xf numFmtId="164" fontId="11" fillId="9" borderId="17" xfId="1" applyNumberFormat="1" applyFont="1" applyFill="1" applyBorder="1" applyAlignment="1">
      <alignment horizontal="center" vertical="center"/>
    </xf>
    <xf numFmtId="164" fontId="11" fillId="9" borderId="28" xfId="1" applyNumberFormat="1" applyFont="1" applyFill="1" applyBorder="1" applyAlignment="1">
      <alignment horizontal="center" vertical="center"/>
    </xf>
    <xf numFmtId="164" fontId="11" fillId="9" borderId="18" xfId="1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textRotation="18" wrapText="1"/>
    </xf>
    <xf numFmtId="0" fontId="3" fillId="0" borderId="11" xfId="0" applyFont="1" applyFill="1" applyBorder="1" applyAlignment="1">
      <alignment horizontal="center" textRotation="18" wrapText="1"/>
    </xf>
    <xf numFmtId="0" fontId="3" fillId="0" borderId="12" xfId="0" applyFont="1" applyFill="1" applyBorder="1" applyAlignment="1">
      <alignment horizontal="center" textRotation="18" wrapText="1"/>
    </xf>
    <xf numFmtId="43" fontId="13" fillId="0" borderId="31" xfId="1" applyFont="1" applyBorder="1" applyAlignment="1">
      <alignment horizontal="center" vertical="center"/>
    </xf>
    <xf numFmtId="43" fontId="13" fillId="0" borderId="53" xfId="1" applyFont="1" applyBorder="1" applyAlignment="1">
      <alignment horizontal="center" vertical="center"/>
    </xf>
    <xf numFmtId="43" fontId="13" fillId="0" borderId="17" xfId="1" applyFont="1" applyBorder="1" applyAlignment="1">
      <alignment horizontal="center" vertical="center"/>
    </xf>
    <xf numFmtId="43" fontId="13" fillId="0" borderId="46" xfId="1" applyFont="1" applyBorder="1" applyAlignment="1">
      <alignment horizontal="center" vertical="center"/>
    </xf>
    <xf numFmtId="43" fontId="13" fillId="0" borderId="0" xfId="1" applyFont="1" applyBorder="1" applyAlignment="1">
      <alignment horizontal="center" vertical="center"/>
    </xf>
    <xf numFmtId="43" fontId="13" fillId="0" borderId="28" xfId="1" applyFont="1" applyBorder="1" applyAlignment="1">
      <alignment horizontal="center" vertical="center"/>
    </xf>
    <xf numFmtId="43" fontId="13" fillId="0" borderId="47" xfId="1" applyFont="1" applyBorder="1" applyAlignment="1">
      <alignment horizontal="center" vertical="center"/>
    </xf>
    <xf numFmtId="43" fontId="13" fillId="0" borderId="22" xfId="1" applyFont="1" applyBorder="1" applyAlignment="1">
      <alignment horizontal="center" vertical="center"/>
    </xf>
    <xf numFmtId="43" fontId="13" fillId="0" borderId="18" xfId="1" applyFont="1" applyBorder="1" applyAlignment="1">
      <alignment horizontal="center" vertical="center"/>
    </xf>
    <xf numFmtId="164" fontId="11" fillId="0" borderId="13" xfId="1" applyNumberFormat="1" applyFont="1" applyFill="1" applyBorder="1" applyAlignment="1">
      <alignment horizontal="center" vertical="center"/>
    </xf>
    <xf numFmtId="164" fontId="11" fillId="0" borderId="11" xfId="1" applyNumberFormat="1" applyFont="1" applyFill="1" applyBorder="1" applyAlignment="1">
      <alignment horizontal="center" vertical="center"/>
    </xf>
    <xf numFmtId="164" fontId="11" fillId="0" borderId="12" xfId="1" applyNumberFormat="1" applyFont="1" applyFill="1" applyBorder="1" applyAlignment="1">
      <alignment horizontal="center" vertical="center"/>
    </xf>
    <xf numFmtId="43" fontId="12" fillId="5" borderId="48" xfId="1" applyFont="1" applyFill="1" applyBorder="1" applyAlignment="1">
      <alignment horizontal="center"/>
    </xf>
    <xf numFmtId="43" fontId="12" fillId="5" borderId="70" xfId="1" applyFont="1" applyFill="1" applyBorder="1" applyAlignment="1">
      <alignment horizontal="center"/>
    </xf>
    <xf numFmtId="43" fontId="12" fillId="5" borderId="25" xfId="1" applyFont="1" applyFill="1" applyBorder="1" applyAlignment="1">
      <alignment horizontal="center"/>
    </xf>
    <xf numFmtId="43" fontId="13" fillId="5" borderId="54" xfId="1" applyFont="1" applyFill="1" applyBorder="1" applyAlignment="1">
      <alignment horizontal="center"/>
    </xf>
    <xf numFmtId="43" fontId="13" fillId="5" borderId="40" xfId="1" applyFont="1" applyFill="1" applyBorder="1" applyAlignment="1">
      <alignment horizontal="center"/>
    </xf>
    <xf numFmtId="164" fontId="13" fillId="5" borderId="32" xfId="1" applyNumberFormat="1" applyFont="1" applyFill="1" applyBorder="1" applyAlignment="1">
      <alignment horizontal="right" textRotation="15"/>
    </xf>
    <xf numFmtId="164" fontId="13" fillId="5" borderId="34" xfId="1" applyNumberFormat="1" applyFont="1" applyFill="1" applyBorder="1" applyAlignment="1">
      <alignment horizontal="right" textRotation="15"/>
    </xf>
    <xf numFmtId="164" fontId="13" fillId="5" borderId="33" xfId="1" applyNumberFormat="1" applyFont="1" applyFill="1" applyBorder="1" applyAlignment="1">
      <alignment horizontal="right" textRotation="15"/>
    </xf>
    <xf numFmtId="43" fontId="13" fillId="5" borderId="31" xfId="1" applyFont="1" applyFill="1" applyBorder="1" applyAlignment="1">
      <alignment horizontal="center" textRotation="20"/>
    </xf>
    <xf numFmtId="43" fontId="13" fillId="5" borderId="17" xfId="1" applyFont="1" applyFill="1" applyBorder="1" applyAlignment="1">
      <alignment horizontal="center" textRotation="20"/>
    </xf>
    <xf numFmtId="43" fontId="13" fillId="5" borderId="47" xfId="1" applyFont="1" applyFill="1" applyBorder="1" applyAlignment="1">
      <alignment horizontal="center" textRotation="20"/>
    </xf>
    <xf numFmtId="43" fontId="13" fillId="5" borderId="18" xfId="1" applyFont="1" applyFill="1" applyBorder="1" applyAlignment="1">
      <alignment horizontal="center" textRotation="20"/>
    </xf>
    <xf numFmtId="43" fontId="13" fillId="5" borderId="46" xfId="1" applyFont="1" applyFill="1" applyBorder="1" applyAlignment="1">
      <alignment horizontal="center" textRotation="20"/>
    </xf>
    <xf numFmtId="43" fontId="13" fillId="5" borderId="28" xfId="1" applyFont="1" applyFill="1" applyBorder="1" applyAlignment="1">
      <alignment horizontal="center" textRotation="20"/>
    </xf>
    <xf numFmtId="43" fontId="12" fillId="5" borderId="51" xfId="1" applyFont="1" applyFill="1" applyBorder="1" applyAlignment="1">
      <alignment horizontal="center"/>
    </xf>
    <xf numFmtId="43" fontId="12" fillId="5" borderId="50" xfId="1" applyFont="1" applyFill="1" applyBorder="1" applyAlignment="1">
      <alignment horizontal="center"/>
    </xf>
    <xf numFmtId="43" fontId="12" fillId="5" borderId="67" xfId="1" applyFont="1" applyFill="1" applyBorder="1" applyAlignment="1">
      <alignment horizontal="center"/>
    </xf>
    <xf numFmtId="43" fontId="12" fillId="5" borderId="71" xfId="1" applyFont="1" applyFill="1" applyBorder="1" applyAlignment="1">
      <alignment horizontal="center"/>
    </xf>
    <xf numFmtId="43" fontId="12" fillId="5" borderId="52" xfId="1" applyFont="1" applyFill="1" applyBorder="1" applyAlignment="1">
      <alignment horizontal="center"/>
    </xf>
    <xf numFmtId="43" fontId="11" fillId="5" borderId="55" xfId="1" applyFont="1" applyFill="1" applyBorder="1" applyAlignment="1">
      <alignment horizontal="center" wrapText="1"/>
    </xf>
    <xf numFmtId="43" fontId="11" fillId="5" borderId="53" xfId="1" applyFont="1" applyFill="1" applyBorder="1" applyAlignment="1">
      <alignment horizontal="center" wrapText="1"/>
    </xf>
    <xf numFmtId="43" fontId="11" fillId="5" borderId="51" xfId="1" applyFont="1" applyFill="1" applyBorder="1" applyAlignment="1">
      <alignment horizontal="center" wrapText="1"/>
    </xf>
    <xf numFmtId="43" fontId="11" fillId="5" borderId="56" xfId="1" applyFont="1" applyFill="1" applyBorder="1" applyAlignment="1">
      <alignment horizontal="center" wrapText="1"/>
    </xf>
    <xf numFmtId="43" fontId="11" fillId="5" borderId="0" xfId="1" applyFont="1" applyFill="1" applyBorder="1" applyAlignment="1">
      <alignment horizontal="center" wrapText="1"/>
    </xf>
    <xf numFmtId="43" fontId="11" fillId="5" borderId="50" xfId="1" applyFont="1" applyFill="1" applyBorder="1" applyAlignment="1">
      <alignment horizontal="center" wrapText="1"/>
    </xf>
    <xf numFmtId="43" fontId="11" fillId="5" borderId="59" xfId="1" applyFont="1" applyFill="1" applyBorder="1" applyAlignment="1">
      <alignment horizontal="center" wrapText="1"/>
    </xf>
    <xf numFmtId="43" fontId="11" fillId="5" borderId="9" xfId="1" applyFont="1" applyFill="1" applyBorder="1" applyAlignment="1">
      <alignment horizontal="center" wrapText="1"/>
    </xf>
    <xf numFmtId="43" fontId="11" fillId="5" borderId="67" xfId="1" applyFont="1" applyFill="1" applyBorder="1" applyAlignment="1">
      <alignment horizontal="center" wrapText="1"/>
    </xf>
    <xf numFmtId="43" fontId="11" fillId="5" borderId="58" xfId="1" applyFont="1" applyFill="1" applyBorder="1" applyAlignment="1">
      <alignment horizontal="center"/>
    </xf>
    <xf numFmtId="43" fontId="11" fillId="5" borderId="3" xfId="1" applyFont="1" applyFill="1" applyBorder="1" applyAlignment="1">
      <alignment horizontal="center"/>
    </xf>
    <xf numFmtId="43" fontId="11" fillId="5" borderId="72" xfId="1" applyFont="1" applyFill="1" applyBorder="1" applyAlignment="1">
      <alignment horizontal="center"/>
    </xf>
    <xf numFmtId="43" fontId="11" fillId="5" borderId="73" xfId="1" applyFont="1" applyFill="1" applyBorder="1" applyAlignment="1">
      <alignment horizontal="center" wrapText="1"/>
    </xf>
    <xf numFmtId="43" fontId="11" fillId="5" borderId="69" xfId="1" applyFont="1" applyFill="1" applyBorder="1" applyAlignment="1">
      <alignment horizontal="center" wrapText="1"/>
    </xf>
    <xf numFmtId="43" fontId="11" fillId="5" borderId="71" xfId="1" applyFont="1" applyFill="1" applyBorder="1" applyAlignment="1">
      <alignment horizontal="center" wrapText="1"/>
    </xf>
    <xf numFmtId="43" fontId="11" fillId="5" borderId="57" xfId="1" applyFont="1" applyFill="1" applyBorder="1" applyAlignment="1">
      <alignment horizontal="center" wrapText="1"/>
    </xf>
    <xf numFmtId="43" fontId="11" fillId="5" borderId="22" xfId="1" applyFont="1" applyFill="1" applyBorder="1" applyAlignment="1">
      <alignment horizontal="center" wrapText="1"/>
    </xf>
    <xf numFmtId="43" fontId="11" fillId="5" borderId="52" xfId="1" applyFont="1" applyFill="1" applyBorder="1" applyAlignment="1">
      <alignment horizontal="center" wrapText="1"/>
    </xf>
    <xf numFmtId="43" fontId="3" fillId="5" borderId="2" xfId="3" applyFont="1" applyFill="1" applyBorder="1" applyAlignment="1">
      <alignment horizontal="center"/>
    </xf>
    <xf numFmtId="43" fontId="3" fillId="5" borderId="3" xfId="3" applyFont="1" applyFill="1" applyBorder="1" applyAlignment="1">
      <alignment horizontal="center"/>
    </xf>
    <xf numFmtId="43" fontId="3" fillId="5" borderId="72" xfId="3" applyFont="1" applyFill="1" applyBorder="1" applyAlignment="1">
      <alignment horizontal="center"/>
    </xf>
    <xf numFmtId="164" fontId="24" fillId="10" borderId="17" xfId="1" applyNumberFormat="1" applyFont="1" applyFill="1" applyBorder="1" applyAlignment="1">
      <alignment horizontal="center" vertical="center" textRotation="74" wrapText="1"/>
    </xf>
    <xf numFmtId="164" fontId="24" fillId="10" borderId="28" xfId="1" applyNumberFormat="1" applyFont="1" applyFill="1" applyBorder="1" applyAlignment="1">
      <alignment horizontal="center" vertical="center" textRotation="74" wrapText="1"/>
    </xf>
    <xf numFmtId="164" fontId="24" fillId="10" borderId="18" xfId="1" applyNumberFormat="1" applyFont="1" applyFill="1" applyBorder="1" applyAlignment="1">
      <alignment horizontal="center" vertical="center" textRotation="74" wrapText="1"/>
    </xf>
    <xf numFmtId="164" fontId="11" fillId="6" borderId="13" xfId="1" applyNumberFormat="1" applyFont="1" applyFill="1" applyBorder="1" applyAlignment="1">
      <alignment horizontal="center" vertical="center"/>
    </xf>
    <xf numFmtId="164" fontId="11" fillId="6" borderId="11" xfId="1" applyNumberFormat="1" applyFont="1" applyFill="1" applyBorder="1" applyAlignment="1">
      <alignment horizontal="center" vertical="center"/>
    </xf>
    <xf numFmtId="164" fontId="11" fillId="6" borderId="12" xfId="1" applyNumberFormat="1" applyFont="1" applyFill="1" applyBorder="1" applyAlignment="1">
      <alignment horizontal="center" vertical="center"/>
    </xf>
    <xf numFmtId="164" fontId="13" fillId="5" borderId="51" xfId="1" applyNumberFormat="1" applyFont="1" applyFill="1" applyBorder="1" applyAlignment="1">
      <alignment horizontal="center"/>
    </xf>
    <xf numFmtId="164" fontId="13" fillId="5" borderId="50" xfId="1" applyNumberFormat="1" applyFont="1" applyFill="1" applyBorder="1" applyAlignment="1">
      <alignment horizontal="center"/>
    </xf>
    <xf numFmtId="164" fontId="13" fillId="5" borderId="52" xfId="1" applyNumberFormat="1" applyFont="1" applyFill="1" applyBorder="1" applyAlignment="1">
      <alignment horizontal="center"/>
    </xf>
    <xf numFmtId="164" fontId="13" fillId="5" borderId="32" xfId="1" applyNumberFormat="1" applyFont="1" applyFill="1" applyBorder="1" applyAlignment="1">
      <alignment horizontal="center" textRotation="69"/>
    </xf>
    <xf numFmtId="164" fontId="13" fillId="5" borderId="34" xfId="1" applyNumberFormat="1" applyFont="1" applyFill="1" applyBorder="1" applyAlignment="1">
      <alignment horizontal="center" textRotation="69"/>
    </xf>
    <xf numFmtId="164" fontId="13" fillId="5" borderId="33" xfId="1" applyNumberFormat="1" applyFont="1" applyFill="1" applyBorder="1" applyAlignment="1">
      <alignment horizontal="center" textRotation="69"/>
    </xf>
    <xf numFmtId="164" fontId="24" fillId="9" borderId="51" xfId="1" applyNumberFormat="1" applyFont="1" applyFill="1" applyBorder="1" applyAlignment="1">
      <alignment horizontal="center" vertical="center"/>
    </xf>
    <xf numFmtId="164" fontId="24" fillId="9" borderId="50" xfId="1" applyNumberFormat="1" applyFont="1" applyFill="1" applyBorder="1" applyAlignment="1">
      <alignment horizontal="center" vertical="center"/>
    </xf>
    <xf numFmtId="164" fontId="24" fillId="9" borderId="52" xfId="1" applyNumberFormat="1" applyFont="1" applyFill="1" applyBorder="1" applyAlignment="1">
      <alignment horizontal="center" vertical="center"/>
    </xf>
    <xf numFmtId="164" fontId="13" fillId="5" borderId="44" xfId="1" applyNumberFormat="1" applyFont="1" applyFill="1" applyBorder="1" applyAlignment="1">
      <alignment horizontal="center"/>
    </xf>
    <xf numFmtId="164" fontId="13" fillId="5" borderId="43" xfId="1" applyNumberFormat="1" applyFont="1" applyFill="1" applyBorder="1" applyAlignment="1">
      <alignment horizontal="center"/>
    </xf>
    <xf numFmtId="43" fontId="13" fillId="5" borderId="55" xfId="1" applyFont="1" applyFill="1" applyBorder="1" applyAlignment="1">
      <alignment horizontal="center" wrapText="1"/>
    </xf>
    <xf numFmtId="43" fontId="13" fillId="5" borderId="53" xfId="1" applyFont="1" applyFill="1" applyBorder="1" applyAlignment="1">
      <alignment horizontal="center" wrapText="1"/>
    </xf>
    <xf numFmtId="43" fontId="13" fillId="5" borderId="56" xfId="1" applyFont="1" applyFill="1" applyBorder="1" applyAlignment="1">
      <alignment horizontal="center" wrapText="1"/>
    </xf>
    <xf numFmtId="43" fontId="13" fillId="5" borderId="0" xfId="1" applyFont="1" applyFill="1" applyBorder="1" applyAlignment="1">
      <alignment horizontal="center" wrapText="1"/>
    </xf>
    <xf numFmtId="43" fontId="13" fillId="5" borderId="57" xfId="1" applyFont="1" applyFill="1" applyBorder="1" applyAlignment="1">
      <alignment horizontal="center" wrapText="1"/>
    </xf>
    <xf numFmtId="43" fontId="13" fillId="5" borderId="22" xfId="1" applyFont="1" applyFill="1" applyBorder="1" applyAlignment="1">
      <alignment horizontal="center" wrapText="1"/>
    </xf>
    <xf numFmtId="43" fontId="13" fillId="5" borderId="31" xfId="1" applyFont="1" applyFill="1" applyBorder="1" applyAlignment="1">
      <alignment horizontal="center" textRotation="27"/>
    </xf>
    <xf numFmtId="43" fontId="13" fillId="5" borderId="51" xfId="1" applyFont="1" applyFill="1" applyBorder="1" applyAlignment="1">
      <alignment horizontal="center" textRotation="27"/>
    </xf>
    <xf numFmtId="43" fontId="13" fillId="5" borderId="46" xfId="1" applyFont="1" applyFill="1" applyBorder="1" applyAlignment="1">
      <alignment horizontal="center" textRotation="27"/>
    </xf>
    <xf numFmtId="43" fontId="13" fillId="5" borderId="50" xfId="1" applyFont="1" applyFill="1" applyBorder="1" applyAlignment="1">
      <alignment horizontal="center" textRotation="27"/>
    </xf>
    <xf numFmtId="164" fontId="13" fillId="5" borderId="32" xfId="0" applyNumberFormat="1" applyFont="1" applyFill="1" applyBorder="1" applyAlignment="1">
      <alignment horizontal="center"/>
    </xf>
    <xf numFmtId="164" fontId="13" fillId="5" borderId="34" xfId="0" applyNumberFormat="1" applyFont="1" applyFill="1" applyBorder="1" applyAlignment="1">
      <alignment horizontal="center"/>
    </xf>
    <xf numFmtId="164" fontId="13" fillId="5" borderId="33" xfId="0" applyNumberFormat="1" applyFont="1" applyFill="1" applyBorder="1" applyAlignment="1">
      <alignment horizontal="center"/>
    </xf>
    <xf numFmtId="164" fontId="11" fillId="9" borderId="17" xfId="1" applyNumberFormat="1" applyFont="1" applyFill="1" applyBorder="1" applyAlignment="1">
      <alignment horizontal="center" vertical="center" textRotation="65"/>
    </xf>
    <xf numFmtId="164" fontId="11" fillId="9" borderId="28" xfId="1" applyNumberFormat="1" applyFont="1" applyFill="1" applyBorder="1" applyAlignment="1">
      <alignment horizontal="center" vertical="center" textRotation="65"/>
    </xf>
    <xf numFmtId="164" fontId="11" fillId="9" borderId="18" xfId="1" applyNumberFormat="1" applyFont="1" applyFill="1" applyBorder="1" applyAlignment="1">
      <alignment horizontal="center" vertical="center" textRotation="65"/>
    </xf>
    <xf numFmtId="164" fontId="17" fillId="0" borderId="10" xfId="1" applyNumberFormat="1" applyFont="1" applyFill="1" applyBorder="1" applyAlignment="1">
      <alignment horizontal="center" vertical="center"/>
    </xf>
    <xf numFmtId="164" fontId="17" fillId="0" borderId="7" xfId="1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43" fontId="11" fillId="5" borderId="31" xfId="1" applyFont="1" applyFill="1" applyBorder="1" applyAlignment="1">
      <alignment horizontal="center" vertical="center"/>
    </xf>
    <xf numFmtId="43" fontId="11" fillId="5" borderId="53" xfId="1" applyFont="1" applyFill="1" applyBorder="1" applyAlignment="1">
      <alignment horizontal="center" vertical="center"/>
    </xf>
    <xf numFmtId="43" fontId="11" fillId="5" borderId="51" xfId="1" applyFont="1" applyFill="1" applyBorder="1" applyAlignment="1">
      <alignment horizontal="center" vertical="center"/>
    </xf>
    <xf numFmtId="43" fontId="11" fillId="5" borderId="46" xfId="1" applyFont="1" applyFill="1" applyBorder="1" applyAlignment="1">
      <alignment horizontal="center" vertical="center"/>
    </xf>
    <xf numFmtId="43" fontId="11" fillId="5" borderId="0" xfId="1" applyFont="1" applyFill="1" applyBorder="1" applyAlignment="1">
      <alignment horizontal="center" vertical="center"/>
    </xf>
    <xf numFmtId="43" fontId="11" fillId="5" borderId="50" xfId="1" applyFont="1" applyFill="1" applyBorder="1" applyAlignment="1">
      <alignment horizontal="center" vertical="center"/>
    </xf>
    <xf numFmtId="43" fontId="11" fillId="5" borderId="14" xfId="1" applyFont="1" applyFill="1" applyBorder="1" applyAlignment="1">
      <alignment horizontal="center" vertical="center"/>
    </xf>
    <xf numFmtId="43" fontId="11" fillId="5" borderId="9" xfId="1" applyFont="1" applyFill="1" applyBorder="1" applyAlignment="1">
      <alignment horizontal="center" vertical="center"/>
    </xf>
    <xf numFmtId="43" fontId="11" fillId="5" borderId="67" xfId="1" applyFont="1" applyFill="1" applyBorder="1" applyAlignment="1">
      <alignment horizontal="center" vertical="center"/>
    </xf>
    <xf numFmtId="164" fontId="11" fillId="0" borderId="10" xfId="1" applyNumberFormat="1" applyFont="1" applyFill="1" applyBorder="1" applyAlignment="1">
      <alignment horizontal="center" vertical="center"/>
    </xf>
    <xf numFmtId="164" fontId="11" fillId="0" borderId="7" xfId="1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textRotation="23" wrapText="1"/>
    </xf>
    <xf numFmtId="0" fontId="3" fillId="0" borderId="11" xfId="0" applyFont="1" applyFill="1" applyBorder="1" applyAlignment="1">
      <alignment horizontal="center" textRotation="23" wrapText="1"/>
    </xf>
    <xf numFmtId="0" fontId="3" fillId="0" borderId="47" xfId="0" applyFont="1" applyFill="1" applyBorder="1" applyAlignment="1">
      <alignment horizontal="center" textRotation="23" wrapText="1"/>
    </xf>
    <xf numFmtId="164" fontId="11" fillId="9" borderId="24" xfId="1" applyNumberFormat="1" applyFont="1" applyFill="1" applyBorder="1" applyAlignment="1">
      <alignment horizontal="center" vertical="center" textRotation="10"/>
    </xf>
    <xf numFmtId="164" fontId="11" fillId="9" borderId="27" xfId="1" applyNumberFormat="1" applyFont="1" applyFill="1" applyBorder="1" applyAlignment="1">
      <alignment horizontal="center" vertical="center" textRotation="10"/>
    </xf>
    <xf numFmtId="164" fontId="21" fillId="5" borderId="32" xfId="1" applyNumberFormat="1" applyFont="1" applyFill="1" applyBorder="1" applyAlignment="1">
      <alignment horizontal="center" textRotation="79"/>
    </xf>
    <xf numFmtId="164" fontId="21" fillId="5" borderId="34" xfId="1" applyNumberFormat="1" applyFont="1" applyFill="1" applyBorder="1" applyAlignment="1">
      <alignment horizontal="center" textRotation="79"/>
    </xf>
    <xf numFmtId="164" fontId="21" fillId="5" borderId="33" xfId="1" applyNumberFormat="1" applyFont="1" applyFill="1" applyBorder="1" applyAlignment="1">
      <alignment horizontal="center" textRotation="79"/>
    </xf>
    <xf numFmtId="14" fontId="11" fillId="0" borderId="13" xfId="0" applyNumberFormat="1" applyFont="1" applyFill="1" applyBorder="1" applyAlignment="1">
      <alignment horizontal="center" vertical="center"/>
    </xf>
    <xf numFmtId="14" fontId="11" fillId="0" borderId="11" xfId="0" applyNumberFormat="1" applyFont="1" applyFill="1" applyBorder="1" applyAlignment="1">
      <alignment horizontal="center" vertical="center"/>
    </xf>
    <xf numFmtId="14" fontId="11" fillId="0" borderId="12" xfId="0" applyNumberFormat="1" applyFont="1" applyFill="1" applyBorder="1" applyAlignment="1">
      <alignment horizontal="center" vertical="center"/>
    </xf>
    <xf numFmtId="43" fontId="3" fillId="0" borderId="6" xfId="1" applyFont="1" applyFill="1" applyBorder="1" applyAlignment="1">
      <alignment horizontal="left" vertical="center"/>
    </xf>
    <xf numFmtId="43" fontId="11" fillId="11" borderId="6" xfId="1" applyFont="1" applyFill="1" applyBorder="1" applyAlignment="1">
      <alignment horizontal="right" vertical="center"/>
    </xf>
    <xf numFmtId="0" fontId="24" fillId="11" borderId="7" xfId="0" applyFont="1" applyFill="1" applyBorder="1" applyAlignment="1">
      <alignment horizontal="center" wrapText="1"/>
    </xf>
    <xf numFmtId="0" fontId="24" fillId="11" borderId="6" xfId="0" applyFont="1" applyFill="1" applyBorder="1" applyAlignment="1">
      <alignment horizontal="center" wrapText="1"/>
    </xf>
    <xf numFmtId="43" fontId="4" fillId="0" borderId="13" xfId="1" applyFont="1" applyBorder="1" applyAlignment="1">
      <alignment horizontal="left" vertical="center" wrapText="1"/>
    </xf>
    <xf numFmtId="43" fontId="13" fillId="0" borderId="57" xfId="1" applyFont="1" applyFill="1" applyBorder="1" applyAlignment="1"/>
    <xf numFmtId="43" fontId="13" fillId="0" borderId="22" xfId="1" applyFont="1" applyFill="1" applyBorder="1" applyAlignment="1"/>
    <xf numFmtId="43" fontId="13" fillId="0" borderId="52" xfId="1" applyFont="1" applyFill="1" applyBorder="1" applyAlignment="1"/>
    <xf numFmtId="43" fontId="11" fillId="0" borderId="42" xfId="1" applyFont="1" applyFill="1" applyBorder="1" applyAlignment="1">
      <alignment horizontal="right" vertical="center"/>
    </xf>
    <xf numFmtId="43" fontId="13" fillId="0" borderId="74" xfId="1" applyFont="1" applyFill="1" applyBorder="1" applyAlignment="1"/>
    <xf numFmtId="43" fontId="13" fillId="0" borderId="70" xfId="1" applyFont="1" applyFill="1" applyBorder="1" applyAlignment="1"/>
    <xf numFmtId="43" fontId="13" fillId="0" borderId="75" xfId="1" applyFont="1" applyFill="1" applyBorder="1" applyAlignment="1"/>
    <xf numFmtId="0" fontId="3" fillId="0" borderId="75" xfId="0" applyFont="1" applyFill="1" applyBorder="1" applyAlignment="1">
      <alignment horizontal="left" wrapText="1"/>
    </xf>
    <xf numFmtId="43" fontId="17" fillId="8" borderId="2" xfId="1" applyFont="1" applyFill="1" applyBorder="1" applyAlignment="1">
      <alignment horizontal="center" vertical="center"/>
    </xf>
    <xf numFmtId="0" fontId="3" fillId="0" borderId="13" xfId="0" quotePrefix="1" applyFont="1" applyFill="1" applyBorder="1" applyAlignment="1">
      <alignment horizontal="center" textRotation="55" wrapText="1"/>
    </xf>
    <xf numFmtId="0" fontId="3" fillId="0" borderId="13" xfId="0" quotePrefix="1" applyFont="1" applyFill="1" applyBorder="1" applyAlignment="1">
      <alignment horizontal="center" textRotation="34" wrapText="1"/>
    </xf>
    <xf numFmtId="0" fontId="3" fillId="0" borderId="41" xfId="0" quotePrefix="1" applyFont="1" applyFill="1" applyBorder="1" applyAlignment="1">
      <alignment horizontal="left" wrapText="1"/>
    </xf>
    <xf numFmtId="0" fontId="12" fillId="0" borderId="13" xfId="0" quotePrefix="1" applyFont="1" applyFill="1" applyBorder="1" applyAlignment="1">
      <alignment horizontal="center" textRotation="10" wrapText="1"/>
    </xf>
    <xf numFmtId="43" fontId="12" fillId="11" borderId="41" xfId="1" applyFont="1" applyFill="1" applyBorder="1" applyAlignment="1">
      <alignment horizontal="center"/>
    </xf>
    <xf numFmtId="164" fontId="12" fillId="11" borderId="41" xfId="1" applyNumberFormat="1" applyFont="1" applyFill="1" applyBorder="1" applyAlignment="1">
      <alignment horizontal="center"/>
    </xf>
    <xf numFmtId="43" fontId="11" fillId="11" borderId="7" xfId="1" applyFont="1" applyFill="1" applyBorder="1" applyAlignment="1">
      <alignment horizontal="center"/>
    </xf>
    <xf numFmtId="164" fontId="11" fillId="11" borderId="7" xfId="1" applyNumberFormat="1" applyFont="1" applyFill="1" applyBorder="1" applyAlignment="1">
      <alignment horizontal="center"/>
    </xf>
    <xf numFmtId="43" fontId="11" fillId="11" borderId="11" xfId="1" applyFont="1" applyFill="1" applyBorder="1" applyAlignment="1">
      <alignment horizontal="center"/>
    </xf>
    <xf numFmtId="164" fontId="11" fillId="11" borderId="11" xfId="1" applyNumberFormat="1" applyFont="1" applyFill="1" applyBorder="1" applyAlignment="1">
      <alignment horizontal="center"/>
    </xf>
    <xf numFmtId="43" fontId="11" fillId="11" borderId="6" xfId="1" applyFont="1" applyFill="1" applyBorder="1" applyAlignment="1">
      <alignment horizontal="center"/>
    </xf>
    <xf numFmtId="164" fontId="11" fillId="11" borderId="6" xfId="1" applyNumberFormat="1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 wrapText="1"/>
    </xf>
    <xf numFmtId="0" fontId="12" fillId="9" borderId="11" xfId="0" applyFont="1" applyFill="1" applyBorder="1" applyAlignment="1">
      <alignment horizontal="center" wrapText="1"/>
    </xf>
    <xf numFmtId="0" fontId="12" fillId="9" borderId="1" xfId="0" applyFont="1" applyFill="1" applyBorder="1" applyAlignment="1">
      <alignment horizontal="center" wrapText="1"/>
    </xf>
    <xf numFmtId="0" fontId="12" fillId="9" borderId="41" xfId="0" applyFont="1" applyFill="1" applyBorder="1" applyAlignment="1">
      <alignment horizontal="center" wrapText="1"/>
    </xf>
    <xf numFmtId="0" fontId="12" fillId="9" borderId="6" xfId="0" applyFont="1" applyFill="1" applyBorder="1" applyAlignment="1">
      <alignment horizontal="center" wrapText="1"/>
    </xf>
    <xf numFmtId="43" fontId="13" fillId="5" borderId="17" xfId="1" applyFont="1" applyFill="1" applyBorder="1" applyAlignment="1">
      <alignment horizontal="center"/>
    </xf>
    <xf numFmtId="43" fontId="13" fillId="5" borderId="31" xfId="1" applyFont="1" applyFill="1" applyBorder="1" applyAlignment="1">
      <alignment horizontal="center" textRotation="11"/>
    </xf>
    <xf numFmtId="43" fontId="13" fillId="5" borderId="17" xfId="1" applyFont="1" applyFill="1" applyBorder="1" applyAlignment="1">
      <alignment horizontal="center" textRotation="11"/>
    </xf>
    <xf numFmtId="43" fontId="13" fillId="5" borderId="46" xfId="1" applyFont="1" applyFill="1" applyBorder="1" applyAlignment="1">
      <alignment horizontal="center" textRotation="11"/>
    </xf>
    <xf numFmtId="43" fontId="13" fillId="5" borderId="28" xfId="1" applyFont="1" applyFill="1" applyBorder="1" applyAlignment="1">
      <alignment horizontal="center" textRotation="11"/>
    </xf>
    <xf numFmtId="43" fontId="13" fillId="5" borderId="47" xfId="1" applyFont="1" applyFill="1" applyBorder="1" applyAlignment="1">
      <alignment horizontal="center" textRotation="11"/>
    </xf>
    <xf numFmtId="43" fontId="13" fillId="5" borderId="18" xfId="1" applyFont="1" applyFill="1" applyBorder="1" applyAlignment="1">
      <alignment horizontal="center" textRotation="11"/>
    </xf>
    <xf numFmtId="43" fontId="13" fillId="5" borderId="31" xfId="1" applyFont="1" applyFill="1" applyBorder="1" applyAlignment="1">
      <alignment horizontal="center" textRotation="65"/>
    </xf>
    <xf numFmtId="43" fontId="13" fillId="5" borderId="17" xfId="1" applyFont="1" applyFill="1" applyBorder="1" applyAlignment="1">
      <alignment horizontal="center" textRotation="65"/>
    </xf>
    <xf numFmtId="43" fontId="13" fillId="5" borderId="46" xfId="1" applyFont="1" applyFill="1" applyBorder="1" applyAlignment="1">
      <alignment horizontal="center" textRotation="65"/>
    </xf>
    <xf numFmtId="43" fontId="13" fillId="5" borderId="28" xfId="1" applyFont="1" applyFill="1" applyBorder="1" applyAlignment="1">
      <alignment horizontal="center" textRotation="65"/>
    </xf>
    <xf numFmtId="43" fontId="13" fillId="5" borderId="47" xfId="1" applyFont="1" applyFill="1" applyBorder="1" applyAlignment="1">
      <alignment horizontal="center" textRotation="65"/>
    </xf>
    <xf numFmtId="43" fontId="13" fillId="5" borderId="18" xfId="1" applyFont="1" applyFill="1" applyBorder="1" applyAlignment="1">
      <alignment horizontal="center" textRotation="65"/>
    </xf>
    <xf numFmtId="43" fontId="13" fillId="5" borderId="2" xfId="1" applyFont="1" applyFill="1" applyBorder="1" applyAlignment="1">
      <alignment horizontal="center"/>
    </xf>
    <xf numFmtId="43" fontId="13" fillId="5" borderId="51" xfId="1" applyFont="1" applyFill="1" applyBorder="1" applyAlignment="1">
      <alignment horizontal="center" wrapText="1"/>
    </xf>
    <xf numFmtId="43" fontId="13" fillId="5" borderId="50" xfId="1" applyFont="1" applyFill="1" applyBorder="1" applyAlignment="1">
      <alignment horizontal="center" wrapText="1"/>
    </xf>
    <xf numFmtId="43" fontId="13" fillId="5" borderId="52" xfId="1" applyFont="1" applyFill="1" applyBorder="1" applyAlignment="1">
      <alignment horizontal="center" wrapText="1"/>
    </xf>
    <xf numFmtId="164" fontId="18" fillId="14" borderId="32" xfId="1" applyNumberFormat="1" applyFont="1" applyFill="1" applyBorder="1" applyAlignment="1">
      <alignment horizontal="center"/>
    </xf>
    <xf numFmtId="164" fontId="18" fillId="14" borderId="34" xfId="1" applyNumberFormat="1" applyFont="1" applyFill="1" applyBorder="1" applyAlignment="1">
      <alignment horizontal="center"/>
    </xf>
    <xf numFmtId="164" fontId="18" fillId="14" borderId="33" xfId="1" applyNumberFormat="1" applyFont="1" applyFill="1" applyBorder="1" applyAlignment="1">
      <alignment horizontal="center"/>
    </xf>
    <xf numFmtId="0" fontId="13" fillId="0" borderId="0" xfId="0" applyFont="1" applyFill="1" applyBorder="1"/>
  </cellXfs>
  <cellStyles count="4">
    <cellStyle name="Κανονικό" xfId="0" builtinId="0"/>
    <cellStyle name="Κόμμα" xfId="1" builtinId="3"/>
    <cellStyle name="Κόμμα 11" xfId="2"/>
    <cellStyle name="Κόμμα 3" xfId="3"/>
  </cellStyles>
  <dxfs count="0"/>
  <tableStyles count="0" defaultTableStyle="TableStyleMedium9" defaultPivotStyle="PivotStyleLight16"/>
  <colors>
    <mruColors>
      <color rgb="FF00FFFF"/>
      <color rgb="FF00FF00"/>
      <color rgb="FFFF66FF"/>
      <color rgb="FF00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637"/>
  <sheetViews>
    <sheetView tabSelected="1" workbookViewId="0">
      <pane ySplit="1" topLeftCell="A2" activePane="bottomLeft" state="frozen"/>
      <selection pane="bottomLeft" activeCell="B3" sqref="B3"/>
    </sheetView>
  </sheetViews>
  <sheetFormatPr defaultRowHeight="12.75"/>
  <cols>
    <col min="1" max="1" width="6" style="20" bestFit="1" customWidth="1"/>
    <col min="2" max="2" width="7" style="20" customWidth="1"/>
    <col min="3" max="3" width="7.88671875" style="20" customWidth="1"/>
    <col min="4" max="4" width="86.44140625" style="133" bestFit="1" customWidth="1"/>
    <col min="5" max="5" width="47.21875" style="120" customWidth="1"/>
    <col min="6" max="6" width="17.109375" style="120" customWidth="1"/>
    <col min="7" max="7" width="12.44140625" style="20" customWidth="1"/>
    <col min="8" max="8" width="10" style="20" customWidth="1"/>
    <col min="9" max="9" width="13.6640625" style="20" customWidth="1"/>
    <col min="10" max="10" width="31.6640625" style="1" customWidth="1"/>
    <col min="11" max="11" width="11.44140625" style="20" customWidth="1"/>
    <col min="12" max="12" width="10.44140625" style="21" customWidth="1"/>
    <col min="13" max="13" width="11.5546875" style="20" customWidth="1"/>
    <col min="14" max="14" width="10" style="303" customWidth="1"/>
    <col min="15" max="15" width="10" style="20" customWidth="1"/>
    <col min="16" max="16" width="10" style="303" customWidth="1"/>
    <col min="17" max="17" width="11.77734375" style="20" customWidth="1"/>
    <col min="18" max="18" width="9.21875" style="20" customWidth="1"/>
    <col min="19" max="19" width="9.6640625" style="20" customWidth="1"/>
    <col min="20" max="20" width="9.21875" style="303" customWidth="1"/>
    <col min="21" max="21" width="10.44140625" style="20" customWidth="1"/>
    <col min="22" max="22" width="9.21875" style="303" customWidth="1"/>
    <col min="23" max="26" width="9.21875" style="20" customWidth="1"/>
    <col min="27" max="28" width="8.5546875" style="20" customWidth="1"/>
    <col min="29" max="29" width="9.21875" style="20" customWidth="1"/>
    <col min="30" max="30" width="10.6640625" style="303" customWidth="1"/>
    <col min="31" max="31" width="15.33203125" style="303" customWidth="1"/>
    <col min="32" max="32" width="12.5546875" style="20" customWidth="1"/>
    <col min="33" max="33" width="14" style="20" customWidth="1"/>
    <col min="34" max="34" width="12.5546875" style="20" customWidth="1"/>
    <col min="35" max="35" width="4.6640625" style="120" bestFit="1" customWidth="1"/>
    <col min="36" max="36" width="16.109375" style="133" bestFit="1" customWidth="1"/>
    <col min="37" max="37" width="5.109375" style="1" customWidth="1"/>
    <col min="38" max="38" width="8.77734375" style="20" customWidth="1"/>
    <col min="39" max="39" width="8.44140625" style="20" customWidth="1"/>
    <col min="40" max="43" width="8.88671875" style="20" customWidth="1"/>
    <col min="44" max="16384" width="8.88671875" style="20"/>
  </cols>
  <sheetData>
    <row r="1" spans="1:37" s="9" customFormat="1" ht="36.75" thickBot="1">
      <c r="A1" s="2" t="s">
        <v>4</v>
      </c>
      <c r="B1" s="2" t="s">
        <v>5</v>
      </c>
      <c r="C1" s="3" t="s">
        <v>6</v>
      </c>
      <c r="D1" s="125" t="s">
        <v>7</v>
      </c>
      <c r="E1" s="126" t="s">
        <v>28</v>
      </c>
      <c r="F1" s="126" t="s">
        <v>60</v>
      </c>
      <c r="G1" s="127" t="s">
        <v>8</v>
      </c>
      <c r="H1" s="128" t="s">
        <v>20</v>
      </c>
      <c r="I1" s="129" t="s">
        <v>9</v>
      </c>
      <c r="J1" s="4" t="s">
        <v>10</v>
      </c>
      <c r="K1" s="5" t="s">
        <v>66</v>
      </c>
      <c r="L1" s="122" t="s">
        <v>67</v>
      </c>
      <c r="M1" s="6" t="s">
        <v>62</v>
      </c>
      <c r="N1" s="284" t="s">
        <v>11</v>
      </c>
      <c r="O1" s="6" t="s">
        <v>19</v>
      </c>
      <c r="P1" s="284" t="s">
        <v>11</v>
      </c>
      <c r="Q1" s="8" t="s">
        <v>31</v>
      </c>
      <c r="R1" s="8" t="s">
        <v>32</v>
      </c>
      <c r="S1" s="261" t="s">
        <v>89</v>
      </c>
      <c r="T1" s="284" t="s">
        <v>11</v>
      </c>
      <c r="U1" s="6" t="s">
        <v>72</v>
      </c>
      <c r="V1" s="284" t="s">
        <v>11</v>
      </c>
      <c r="W1" s="6" t="s">
        <v>68</v>
      </c>
      <c r="X1" s="7" t="s">
        <v>11</v>
      </c>
      <c r="Y1" s="200" t="s">
        <v>69</v>
      </c>
      <c r="Z1" s="7" t="s">
        <v>11</v>
      </c>
      <c r="AA1" s="2" t="s">
        <v>12</v>
      </c>
      <c r="AB1" s="262" t="s">
        <v>11</v>
      </c>
      <c r="AC1" s="8" t="s">
        <v>13</v>
      </c>
      <c r="AD1" s="284" t="s">
        <v>11</v>
      </c>
      <c r="AE1" s="321" t="s">
        <v>14</v>
      </c>
      <c r="AF1" s="266" t="s">
        <v>61</v>
      </c>
      <c r="AG1" s="274" t="s">
        <v>14</v>
      </c>
      <c r="AH1" s="274" t="s">
        <v>14</v>
      </c>
      <c r="AI1" s="274"/>
      <c r="AJ1" s="196" t="s">
        <v>26</v>
      </c>
      <c r="AK1" s="1"/>
    </row>
    <row r="2" spans="1:37" s="95" customFormat="1">
      <c r="A2" s="92"/>
      <c r="B2" s="92"/>
      <c r="C2" s="93"/>
      <c r="D2" s="94"/>
      <c r="E2" s="94"/>
      <c r="F2" s="94"/>
      <c r="G2" s="85"/>
      <c r="H2" s="85"/>
      <c r="I2" s="85"/>
      <c r="J2" s="94"/>
      <c r="K2" s="87"/>
      <c r="L2" s="86"/>
      <c r="M2" s="87"/>
      <c r="N2" s="294"/>
      <c r="O2" s="87"/>
      <c r="P2" s="294"/>
      <c r="Q2" s="87"/>
      <c r="R2" s="87"/>
      <c r="S2" s="87"/>
      <c r="T2" s="285"/>
      <c r="U2" s="86"/>
      <c r="V2" s="285"/>
      <c r="W2" s="86"/>
      <c r="X2" s="86"/>
      <c r="Y2" s="86"/>
      <c r="Z2" s="86"/>
      <c r="AA2" s="86"/>
      <c r="AB2" s="86"/>
      <c r="AC2" s="86"/>
      <c r="AD2" s="285"/>
      <c r="AE2" s="285"/>
      <c r="AF2" s="86"/>
      <c r="AI2" s="142"/>
      <c r="AJ2" s="260"/>
      <c r="AK2" s="195"/>
    </row>
    <row r="3" spans="1:37" s="95" customFormat="1" ht="13.5" thickBot="1">
      <c r="A3" s="92"/>
      <c r="B3" s="92"/>
      <c r="C3" s="93"/>
      <c r="D3" s="260"/>
      <c r="E3" s="260"/>
      <c r="F3" s="260"/>
      <c r="G3" s="85"/>
      <c r="H3" s="88"/>
      <c r="I3" s="85"/>
      <c r="J3" s="260"/>
      <c r="K3" s="87"/>
      <c r="L3" s="86"/>
      <c r="M3" s="87"/>
      <c r="N3" s="294"/>
      <c r="O3" s="87"/>
      <c r="P3" s="294"/>
      <c r="Q3" s="87"/>
      <c r="R3" s="87"/>
      <c r="S3" s="87"/>
      <c r="T3" s="285"/>
      <c r="U3" s="86"/>
      <c r="V3" s="285"/>
      <c r="W3" s="86"/>
      <c r="X3" s="86"/>
      <c r="Y3" s="86"/>
      <c r="Z3" s="86"/>
      <c r="AA3" s="86"/>
      <c r="AB3" s="86"/>
      <c r="AC3" s="86"/>
      <c r="AD3" s="285"/>
      <c r="AE3" s="285"/>
      <c r="AF3" s="86"/>
      <c r="AI3" s="142"/>
      <c r="AJ3" s="260"/>
      <c r="AK3" s="195"/>
    </row>
    <row r="4" spans="1:37" s="95" customFormat="1" ht="12.75" customHeight="1">
      <c r="A4" s="1031" t="s">
        <v>140</v>
      </c>
      <c r="B4" s="1034" t="s">
        <v>102</v>
      </c>
      <c r="C4" s="72">
        <v>30028</v>
      </c>
      <c r="D4" s="81"/>
      <c r="E4" s="563" t="s">
        <v>283</v>
      </c>
      <c r="F4" s="563"/>
      <c r="G4" s="564"/>
      <c r="H4" s="503" t="s">
        <v>103</v>
      </c>
      <c r="I4" s="82"/>
      <c r="J4" s="864" t="s">
        <v>284</v>
      </c>
      <c r="K4" s="759" t="s">
        <v>141</v>
      </c>
      <c r="L4" s="760"/>
      <c r="M4" s="761"/>
      <c r="N4" s="759" t="s">
        <v>141</v>
      </c>
      <c r="O4" s="760"/>
      <c r="P4" s="761"/>
      <c r="Q4" s="759" t="s">
        <v>141</v>
      </c>
      <c r="R4" s="760"/>
      <c r="S4" s="761"/>
      <c r="T4" s="759" t="s">
        <v>141</v>
      </c>
      <c r="U4" s="760"/>
      <c r="V4" s="761"/>
      <c r="W4" s="759" t="s">
        <v>141</v>
      </c>
      <c r="X4" s="760"/>
      <c r="Y4" s="760"/>
      <c r="Z4" s="761"/>
      <c r="AA4" s="852" t="s">
        <v>19</v>
      </c>
      <c r="AB4" s="853"/>
      <c r="AC4" s="759" t="s">
        <v>141</v>
      </c>
      <c r="AD4" s="760"/>
      <c r="AE4" s="761"/>
      <c r="AF4" s="756">
        <v>46153</v>
      </c>
      <c r="AG4" s="1138">
        <f>SUM(AE5:AE30)</f>
        <v>0</v>
      </c>
      <c r="AI4" s="16"/>
      <c r="AJ4" s="142"/>
      <c r="AK4" s="260"/>
    </row>
    <row r="5" spans="1:37" s="95" customFormat="1" ht="15" customHeight="1">
      <c r="A5" s="1032"/>
      <c r="B5" s="1035"/>
      <c r="C5" s="160"/>
      <c r="D5" s="439" t="s">
        <v>227</v>
      </c>
      <c r="E5" s="503" t="s">
        <v>73</v>
      </c>
      <c r="F5" s="627" t="s">
        <v>102</v>
      </c>
      <c r="G5" s="54">
        <v>5881.1298606016144</v>
      </c>
      <c r="H5" s="503" t="s">
        <v>73</v>
      </c>
      <c r="I5" s="627" t="s">
        <v>102</v>
      </c>
      <c r="J5" s="865"/>
      <c r="K5" s="733"/>
      <c r="L5" s="734"/>
      <c r="M5" s="735"/>
      <c r="N5" s="733"/>
      <c r="O5" s="734"/>
      <c r="P5" s="735"/>
      <c r="Q5" s="733"/>
      <c r="R5" s="734"/>
      <c r="S5" s="735"/>
      <c r="T5" s="733"/>
      <c r="U5" s="734"/>
      <c r="V5" s="735"/>
      <c r="W5" s="733"/>
      <c r="X5" s="734"/>
      <c r="Y5" s="734"/>
      <c r="Z5" s="735"/>
      <c r="AA5" s="854"/>
      <c r="AB5" s="855"/>
      <c r="AC5" s="733"/>
      <c r="AD5" s="734"/>
      <c r="AE5" s="735"/>
      <c r="AF5" s="757"/>
      <c r="AG5" s="1139"/>
      <c r="AI5" s="16"/>
      <c r="AJ5" s="260"/>
      <c r="AK5" s="260"/>
    </row>
    <row r="6" spans="1:37" s="95" customFormat="1" ht="15" customHeight="1">
      <c r="A6" s="1032"/>
      <c r="B6" s="1035"/>
      <c r="C6" s="161"/>
      <c r="D6" s="439" t="s">
        <v>202</v>
      </c>
      <c r="E6" s="503" t="s">
        <v>73</v>
      </c>
      <c r="F6" s="627" t="s">
        <v>102</v>
      </c>
      <c r="G6" s="54">
        <v>1630.3888481291269</v>
      </c>
      <c r="H6" s="503" t="s">
        <v>73</v>
      </c>
      <c r="I6" s="627" t="s">
        <v>102</v>
      </c>
      <c r="J6" s="865"/>
      <c r="K6" s="733"/>
      <c r="L6" s="734"/>
      <c r="M6" s="735"/>
      <c r="N6" s="733"/>
      <c r="O6" s="734"/>
      <c r="P6" s="735"/>
      <c r="Q6" s="733"/>
      <c r="R6" s="734"/>
      <c r="S6" s="735"/>
      <c r="T6" s="733"/>
      <c r="U6" s="734"/>
      <c r="V6" s="735"/>
      <c r="W6" s="733"/>
      <c r="X6" s="734"/>
      <c r="Y6" s="734"/>
      <c r="Z6" s="735"/>
      <c r="AA6" s="854"/>
      <c r="AB6" s="855"/>
      <c r="AC6" s="733"/>
      <c r="AD6" s="734"/>
      <c r="AE6" s="735"/>
      <c r="AF6" s="757"/>
      <c r="AG6" s="1139"/>
      <c r="AI6" s="16"/>
      <c r="AJ6" s="142"/>
      <c r="AK6" s="260"/>
    </row>
    <row r="7" spans="1:37" s="95" customFormat="1" ht="15" customHeight="1">
      <c r="A7" s="1032"/>
      <c r="B7" s="1035"/>
      <c r="C7" s="51"/>
      <c r="D7" s="630" t="s">
        <v>203</v>
      </c>
      <c r="E7" s="503" t="s">
        <v>73</v>
      </c>
      <c r="F7" s="627" t="s">
        <v>102</v>
      </c>
      <c r="G7" s="54">
        <v>30.814380044020542</v>
      </c>
      <c r="H7" s="503" t="s">
        <v>73</v>
      </c>
      <c r="I7" s="627" t="s">
        <v>102</v>
      </c>
      <c r="J7" s="865"/>
      <c r="K7" s="733"/>
      <c r="L7" s="734"/>
      <c r="M7" s="735"/>
      <c r="N7" s="733"/>
      <c r="O7" s="734"/>
      <c r="P7" s="735"/>
      <c r="Q7" s="733"/>
      <c r="R7" s="734"/>
      <c r="S7" s="735"/>
      <c r="T7" s="733"/>
      <c r="U7" s="734"/>
      <c r="V7" s="735"/>
      <c r="W7" s="733"/>
      <c r="X7" s="734"/>
      <c r="Y7" s="734"/>
      <c r="Z7" s="735"/>
      <c r="AA7" s="854"/>
      <c r="AB7" s="855"/>
      <c r="AC7" s="733"/>
      <c r="AD7" s="734"/>
      <c r="AE7" s="735"/>
      <c r="AF7" s="757"/>
      <c r="AG7" s="1139"/>
      <c r="AI7" s="16"/>
      <c r="AJ7" s="197" t="s">
        <v>90</v>
      </c>
      <c r="AK7" s="260"/>
    </row>
    <row r="8" spans="1:37" s="95" customFormat="1" ht="15" customHeight="1">
      <c r="A8" s="1032"/>
      <c r="B8" s="1035"/>
      <c r="C8" s="180"/>
      <c r="D8" s="630" t="s">
        <v>204</v>
      </c>
      <c r="E8" s="503" t="s">
        <v>73</v>
      </c>
      <c r="F8" s="627" t="s">
        <v>102</v>
      </c>
      <c r="G8" s="234">
        <v>30.814380044020542</v>
      </c>
      <c r="H8" s="503" t="s">
        <v>73</v>
      </c>
      <c r="I8" s="627" t="s">
        <v>102</v>
      </c>
      <c r="J8" s="865"/>
      <c r="K8" s="733"/>
      <c r="L8" s="734"/>
      <c r="M8" s="735"/>
      <c r="N8" s="733"/>
      <c r="O8" s="734"/>
      <c r="P8" s="735"/>
      <c r="Q8" s="733"/>
      <c r="R8" s="734"/>
      <c r="S8" s="735"/>
      <c r="T8" s="733"/>
      <c r="U8" s="734"/>
      <c r="V8" s="735"/>
      <c r="W8" s="733"/>
      <c r="X8" s="734"/>
      <c r="Y8" s="734"/>
      <c r="Z8" s="735"/>
      <c r="AA8" s="854"/>
      <c r="AB8" s="855"/>
      <c r="AC8" s="733"/>
      <c r="AD8" s="734"/>
      <c r="AE8" s="735"/>
      <c r="AF8" s="757"/>
      <c r="AG8" s="1139"/>
      <c r="AI8" s="16"/>
      <c r="AJ8" s="142"/>
      <c r="AK8" s="260"/>
    </row>
    <row r="9" spans="1:37" s="95" customFormat="1" ht="15" customHeight="1">
      <c r="A9" s="1032"/>
      <c r="B9" s="1035"/>
      <c r="C9" s="11"/>
      <c r="D9" s="630" t="s">
        <v>205</v>
      </c>
      <c r="E9" s="503" t="s">
        <v>73</v>
      </c>
      <c r="F9" s="627" t="s">
        <v>102</v>
      </c>
      <c r="G9" s="25">
        <v>1760.8217168011738</v>
      </c>
      <c r="H9" s="503" t="s">
        <v>73</v>
      </c>
      <c r="I9" s="627" t="s">
        <v>102</v>
      </c>
      <c r="J9" s="865"/>
      <c r="K9" s="733"/>
      <c r="L9" s="734"/>
      <c r="M9" s="735"/>
      <c r="N9" s="733"/>
      <c r="O9" s="734"/>
      <c r="P9" s="735"/>
      <c r="Q9" s="733"/>
      <c r="R9" s="734"/>
      <c r="S9" s="735"/>
      <c r="T9" s="733"/>
      <c r="U9" s="734"/>
      <c r="V9" s="735"/>
      <c r="W9" s="733"/>
      <c r="X9" s="734"/>
      <c r="Y9" s="734"/>
      <c r="Z9" s="735"/>
      <c r="AA9" s="854"/>
      <c r="AB9" s="855"/>
      <c r="AC9" s="733"/>
      <c r="AD9" s="734"/>
      <c r="AE9" s="735"/>
      <c r="AF9" s="757"/>
      <c r="AG9" s="1139"/>
      <c r="AI9" s="16"/>
      <c r="AJ9" s="142"/>
      <c r="AK9" s="260"/>
    </row>
    <row r="10" spans="1:37" s="95" customFormat="1" ht="15" customHeight="1">
      <c r="A10" s="1032"/>
      <c r="B10" s="1035"/>
      <c r="C10" s="625"/>
      <c r="D10" s="630" t="s">
        <v>206</v>
      </c>
      <c r="E10" s="503" t="s">
        <v>73</v>
      </c>
      <c r="F10" s="627" t="s">
        <v>102</v>
      </c>
      <c r="G10" s="626">
        <v>176.0821716801174</v>
      </c>
      <c r="H10" s="503" t="s">
        <v>73</v>
      </c>
      <c r="I10" s="627" t="s">
        <v>102</v>
      </c>
      <c r="J10" s="865"/>
      <c r="K10" s="733"/>
      <c r="L10" s="734"/>
      <c r="M10" s="735"/>
      <c r="N10" s="733"/>
      <c r="O10" s="734"/>
      <c r="P10" s="735"/>
      <c r="Q10" s="733"/>
      <c r="R10" s="734"/>
      <c r="S10" s="735"/>
      <c r="T10" s="733"/>
      <c r="U10" s="734"/>
      <c r="V10" s="735"/>
      <c r="W10" s="733"/>
      <c r="X10" s="734"/>
      <c r="Y10" s="734"/>
      <c r="Z10" s="735"/>
      <c r="AA10" s="854"/>
      <c r="AB10" s="855"/>
      <c r="AC10" s="733"/>
      <c r="AD10" s="734"/>
      <c r="AE10" s="735"/>
      <c r="AF10" s="757"/>
      <c r="AG10" s="1139"/>
      <c r="AI10" s="16"/>
      <c r="AJ10" s="142"/>
      <c r="AK10" s="260"/>
    </row>
    <row r="11" spans="1:37" s="95" customFormat="1" ht="15" customHeight="1">
      <c r="A11" s="1032"/>
      <c r="B11" s="1035"/>
      <c r="C11" s="625"/>
      <c r="D11" s="630" t="s">
        <v>207</v>
      </c>
      <c r="E11" s="503" t="s">
        <v>73</v>
      </c>
      <c r="F11" s="627" t="s">
        <v>102</v>
      </c>
      <c r="G11" s="626">
        <v>176.0821716801174</v>
      </c>
      <c r="H11" s="503" t="s">
        <v>73</v>
      </c>
      <c r="I11" s="627" t="s">
        <v>102</v>
      </c>
      <c r="J11" s="865"/>
      <c r="K11" s="733"/>
      <c r="L11" s="734"/>
      <c r="M11" s="735"/>
      <c r="N11" s="733"/>
      <c r="O11" s="734"/>
      <c r="P11" s="735"/>
      <c r="Q11" s="733"/>
      <c r="R11" s="734"/>
      <c r="S11" s="735"/>
      <c r="T11" s="733"/>
      <c r="U11" s="734"/>
      <c r="V11" s="735"/>
      <c r="W11" s="733"/>
      <c r="X11" s="734"/>
      <c r="Y11" s="734"/>
      <c r="Z11" s="735"/>
      <c r="AA11" s="854"/>
      <c r="AB11" s="855"/>
      <c r="AC11" s="733"/>
      <c r="AD11" s="734"/>
      <c r="AE11" s="735"/>
      <c r="AF11" s="757"/>
      <c r="AG11" s="1139"/>
      <c r="AI11" s="16"/>
      <c r="AJ11" s="142"/>
      <c r="AK11" s="260"/>
    </row>
    <row r="12" spans="1:37" s="95" customFormat="1" ht="15" customHeight="1">
      <c r="A12" s="1032"/>
      <c r="B12" s="1035"/>
      <c r="C12" s="625"/>
      <c r="D12" s="630" t="s">
        <v>208</v>
      </c>
      <c r="E12" s="503" t="s">
        <v>73</v>
      </c>
      <c r="F12" s="627" t="s">
        <v>102</v>
      </c>
      <c r="G12" s="626">
        <v>6521.5612619222302</v>
      </c>
      <c r="H12" s="503" t="s">
        <v>73</v>
      </c>
      <c r="I12" s="627" t="s">
        <v>102</v>
      </c>
      <c r="J12" s="865"/>
      <c r="K12" s="733"/>
      <c r="L12" s="734"/>
      <c r="M12" s="735"/>
      <c r="N12" s="733"/>
      <c r="O12" s="734"/>
      <c r="P12" s="735"/>
      <c r="Q12" s="733"/>
      <c r="R12" s="734"/>
      <c r="S12" s="735"/>
      <c r="T12" s="733"/>
      <c r="U12" s="734"/>
      <c r="V12" s="735"/>
      <c r="W12" s="733"/>
      <c r="X12" s="734"/>
      <c r="Y12" s="734"/>
      <c r="Z12" s="735"/>
      <c r="AA12" s="854"/>
      <c r="AB12" s="855"/>
      <c r="AC12" s="733"/>
      <c r="AD12" s="734"/>
      <c r="AE12" s="735"/>
      <c r="AF12" s="757"/>
      <c r="AG12" s="1139"/>
      <c r="AI12" s="16"/>
      <c r="AJ12" s="142"/>
      <c r="AK12" s="260"/>
    </row>
    <row r="13" spans="1:37" s="95" customFormat="1" ht="15" customHeight="1">
      <c r="A13" s="1032"/>
      <c r="B13" s="1035"/>
      <c r="C13" s="625"/>
      <c r="D13" s="630" t="s">
        <v>209</v>
      </c>
      <c r="E13" s="503" t="s">
        <v>73</v>
      </c>
      <c r="F13" s="627" t="s">
        <v>102</v>
      </c>
      <c r="G13" s="626">
        <v>652.15612619222304</v>
      </c>
      <c r="H13" s="503" t="s">
        <v>73</v>
      </c>
      <c r="I13" s="627" t="s">
        <v>102</v>
      </c>
      <c r="J13" s="865"/>
      <c r="K13" s="733"/>
      <c r="L13" s="734"/>
      <c r="M13" s="735"/>
      <c r="N13" s="733"/>
      <c r="O13" s="734"/>
      <c r="P13" s="735"/>
      <c r="Q13" s="733"/>
      <c r="R13" s="734"/>
      <c r="S13" s="735"/>
      <c r="T13" s="733"/>
      <c r="U13" s="734"/>
      <c r="V13" s="735"/>
      <c r="W13" s="733"/>
      <c r="X13" s="734"/>
      <c r="Y13" s="734"/>
      <c r="Z13" s="735"/>
      <c r="AA13" s="854"/>
      <c r="AB13" s="855"/>
      <c r="AC13" s="733"/>
      <c r="AD13" s="734"/>
      <c r="AE13" s="735"/>
      <c r="AF13" s="757"/>
      <c r="AG13" s="1139"/>
      <c r="AI13" s="16"/>
      <c r="AJ13" s="142"/>
      <c r="AK13" s="260"/>
    </row>
    <row r="14" spans="1:37" s="95" customFormat="1" ht="15" customHeight="1">
      <c r="A14" s="1032"/>
      <c r="B14" s="1035"/>
      <c r="C14" s="625"/>
      <c r="D14" s="630" t="s">
        <v>210</v>
      </c>
      <c r="E14" s="503" t="s">
        <v>73</v>
      </c>
      <c r="F14" s="627" t="s">
        <v>102</v>
      </c>
      <c r="G14" s="626">
        <v>652.15553925165079</v>
      </c>
      <c r="H14" s="503" t="s">
        <v>73</v>
      </c>
      <c r="I14" s="627" t="s">
        <v>102</v>
      </c>
      <c r="J14" s="865"/>
      <c r="K14" s="733"/>
      <c r="L14" s="734"/>
      <c r="M14" s="735"/>
      <c r="N14" s="733"/>
      <c r="O14" s="734"/>
      <c r="P14" s="735"/>
      <c r="Q14" s="733"/>
      <c r="R14" s="734"/>
      <c r="S14" s="735"/>
      <c r="T14" s="733"/>
      <c r="U14" s="734"/>
      <c r="V14" s="735"/>
      <c r="W14" s="733"/>
      <c r="X14" s="734"/>
      <c r="Y14" s="734"/>
      <c r="Z14" s="735"/>
      <c r="AA14" s="854"/>
      <c r="AB14" s="855"/>
      <c r="AC14" s="733"/>
      <c r="AD14" s="734"/>
      <c r="AE14" s="735"/>
      <c r="AF14" s="757"/>
      <c r="AG14" s="1139"/>
      <c r="AI14" s="16"/>
      <c r="AJ14" s="142"/>
      <c r="AK14" s="260"/>
    </row>
    <row r="15" spans="1:37" s="95" customFormat="1" ht="15" customHeight="1">
      <c r="A15" s="1032"/>
      <c r="B15" s="1035"/>
      <c r="C15" s="625"/>
      <c r="D15" s="630" t="s">
        <v>211</v>
      </c>
      <c r="E15" s="503" t="s">
        <v>73</v>
      </c>
      <c r="F15" s="627" t="s">
        <v>102</v>
      </c>
      <c r="G15" s="626">
        <v>326.0777696258254</v>
      </c>
      <c r="H15" s="503" t="s">
        <v>73</v>
      </c>
      <c r="I15" s="627" t="s">
        <v>102</v>
      </c>
      <c r="J15" s="865"/>
      <c r="K15" s="733"/>
      <c r="L15" s="734"/>
      <c r="M15" s="735"/>
      <c r="N15" s="733"/>
      <c r="O15" s="734"/>
      <c r="P15" s="735"/>
      <c r="Q15" s="733"/>
      <c r="R15" s="734"/>
      <c r="S15" s="735"/>
      <c r="T15" s="733"/>
      <c r="U15" s="734"/>
      <c r="V15" s="735"/>
      <c r="W15" s="733"/>
      <c r="X15" s="734"/>
      <c r="Y15" s="734"/>
      <c r="Z15" s="735"/>
      <c r="AA15" s="854"/>
      <c r="AB15" s="855"/>
      <c r="AC15" s="733"/>
      <c r="AD15" s="734"/>
      <c r="AE15" s="735"/>
      <c r="AF15" s="757"/>
      <c r="AG15" s="1139"/>
      <c r="AI15" s="16"/>
      <c r="AJ15" s="142"/>
      <c r="AK15" s="260"/>
    </row>
    <row r="16" spans="1:37" s="95" customFormat="1" ht="15" customHeight="1">
      <c r="A16" s="1032"/>
      <c r="B16" s="1035"/>
      <c r="C16" s="625"/>
      <c r="D16" s="630" t="s">
        <v>212</v>
      </c>
      <c r="E16" s="503" t="s">
        <v>73</v>
      </c>
      <c r="F16" s="627" t="s">
        <v>102</v>
      </c>
      <c r="G16" s="626">
        <v>3260.7806309611151</v>
      </c>
      <c r="H16" s="503" t="s">
        <v>73</v>
      </c>
      <c r="I16" s="627" t="s">
        <v>102</v>
      </c>
      <c r="J16" s="865"/>
      <c r="K16" s="733"/>
      <c r="L16" s="734"/>
      <c r="M16" s="735"/>
      <c r="N16" s="733"/>
      <c r="O16" s="734"/>
      <c r="P16" s="735"/>
      <c r="Q16" s="733"/>
      <c r="R16" s="734"/>
      <c r="S16" s="735"/>
      <c r="T16" s="733"/>
      <c r="U16" s="734"/>
      <c r="V16" s="735"/>
      <c r="W16" s="733"/>
      <c r="X16" s="734"/>
      <c r="Y16" s="734"/>
      <c r="Z16" s="735"/>
      <c r="AA16" s="854"/>
      <c r="AB16" s="855"/>
      <c r="AC16" s="733"/>
      <c r="AD16" s="734"/>
      <c r="AE16" s="735"/>
      <c r="AF16" s="757"/>
      <c r="AG16" s="1139"/>
      <c r="AI16" s="16"/>
      <c r="AJ16" s="142"/>
      <c r="AK16" s="260"/>
    </row>
    <row r="17" spans="1:37" s="95" customFormat="1" ht="15" customHeight="1">
      <c r="A17" s="1032"/>
      <c r="B17" s="1035"/>
      <c r="C17" s="625"/>
      <c r="D17" s="630" t="s">
        <v>213</v>
      </c>
      <c r="E17" s="503" t="s">
        <v>73</v>
      </c>
      <c r="F17" s="627" t="s">
        <v>102</v>
      </c>
      <c r="G17" s="626">
        <v>326.07806309611152</v>
      </c>
      <c r="H17" s="503" t="s">
        <v>73</v>
      </c>
      <c r="I17" s="627" t="s">
        <v>102</v>
      </c>
      <c r="J17" s="865"/>
      <c r="K17" s="733"/>
      <c r="L17" s="734"/>
      <c r="M17" s="735"/>
      <c r="N17" s="733"/>
      <c r="O17" s="734"/>
      <c r="P17" s="735"/>
      <c r="Q17" s="733"/>
      <c r="R17" s="734"/>
      <c r="S17" s="735"/>
      <c r="T17" s="733"/>
      <c r="U17" s="734"/>
      <c r="V17" s="735"/>
      <c r="W17" s="733"/>
      <c r="X17" s="734"/>
      <c r="Y17" s="734"/>
      <c r="Z17" s="735"/>
      <c r="AA17" s="854"/>
      <c r="AB17" s="855"/>
      <c r="AC17" s="733"/>
      <c r="AD17" s="734"/>
      <c r="AE17" s="735"/>
      <c r="AF17" s="757"/>
      <c r="AG17" s="1139"/>
      <c r="AI17" s="16"/>
      <c r="AJ17" s="142"/>
      <c r="AK17" s="260"/>
    </row>
    <row r="18" spans="1:37" s="95" customFormat="1" ht="15" customHeight="1">
      <c r="A18" s="1032"/>
      <c r="B18" s="1035"/>
      <c r="C18" s="625"/>
      <c r="D18" s="630" t="s">
        <v>214</v>
      </c>
      <c r="E18" s="503" t="s">
        <v>73</v>
      </c>
      <c r="F18" s="627" t="s">
        <v>102</v>
      </c>
      <c r="G18" s="626">
        <v>168.13499633162144</v>
      </c>
      <c r="H18" s="503" t="s">
        <v>73</v>
      </c>
      <c r="I18" s="627" t="s">
        <v>102</v>
      </c>
      <c r="J18" s="865"/>
      <c r="K18" s="733"/>
      <c r="L18" s="734"/>
      <c r="M18" s="735"/>
      <c r="N18" s="733"/>
      <c r="O18" s="734"/>
      <c r="P18" s="735"/>
      <c r="Q18" s="733"/>
      <c r="R18" s="734"/>
      <c r="S18" s="735"/>
      <c r="T18" s="733"/>
      <c r="U18" s="734"/>
      <c r="V18" s="735"/>
      <c r="W18" s="733"/>
      <c r="X18" s="734"/>
      <c r="Y18" s="734"/>
      <c r="Z18" s="735"/>
      <c r="AA18" s="854"/>
      <c r="AB18" s="855"/>
      <c r="AC18" s="733"/>
      <c r="AD18" s="734"/>
      <c r="AE18" s="735"/>
      <c r="AF18" s="757"/>
      <c r="AG18" s="1139"/>
      <c r="AI18" s="16"/>
      <c r="AJ18" s="142"/>
      <c r="AK18" s="260"/>
    </row>
    <row r="19" spans="1:37" s="95" customFormat="1" ht="15" customHeight="1">
      <c r="A19" s="1032"/>
      <c r="B19" s="1035"/>
      <c r="C19" s="625"/>
      <c r="D19" s="630" t="s">
        <v>215</v>
      </c>
      <c r="E19" s="503" t="s">
        <v>73</v>
      </c>
      <c r="F19" s="627" t="s">
        <v>102</v>
      </c>
      <c r="G19" s="626">
        <v>3.2604548789435071</v>
      </c>
      <c r="H19" s="503" t="s">
        <v>73</v>
      </c>
      <c r="I19" s="627" t="s">
        <v>102</v>
      </c>
      <c r="J19" s="865"/>
      <c r="K19" s="733"/>
      <c r="L19" s="734"/>
      <c r="M19" s="735"/>
      <c r="N19" s="733"/>
      <c r="O19" s="734"/>
      <c r="P19" s="735"/>
      <c r="Q19" s="733"/>
      <c r="R19" s="734"/>
      <c r="S19" s="735"/>
      <c r="T19" s="733"/>
      <c r="U19" s="734"/>
      <c r="V19" s="735"/>
      <c r="W19" s="733"/>
      <c r="X19" s="734"/>
      <c r="Y19" s="734"/>
      <c r="Z19" s="735"/>
      <c r="AA19" s="854"/>
      <c r="AB19" s="855"/>
      <c r="AC19" s="733"/>
      <c r="AD19" s="734"/>
      <c r="AE19" s="735"/>
      <c r="AF19" s="757"/>
      <c r="AG19" s="1139"/>
      <c r="AI19" s="16"/>
      <c r="AJ19" s="142"/>
      <c r="AK19" s="260"/>
    </row>
    <row r="20" spans="1:37" s="95" customFormat="1" ht="15" customHeight="1">
      <c r="A20" s="1032"/>
      <c r="B20" s="1035"/>
      <c r="C20" s="625"/>
      <c r="D20" s="630" t="s">
        <v>216</v>
      </c>
      <c r="E20" s="503" t="s">
        <v>73</v>
      </c>
      <c r="F20" s="627" t="s">
        <v>102</v>
      </c>
      <c r="G20" s="626">
        <v>19.562729273661041</v>
      </c>
      <c r="H20" s="503" t="s">
        <v>73</v>
      </c>
      <c r="I20" s="627" t="s">
        <v>102</v>
      </c>
      <c r="J20" s="865"/>
      <c r="K20" s="733"/>
      <c r="L20" s="734"/>
      <c r="M20" s="735"/>
      <c r="N20" s="733"/>
      <c r="O20" s="734"/>
      <c r="P20" s="735"/>
      <c r="Q20" s="733"/>
      <c r="R20" s="734"/>
      <c r="S20" s="735"/>
      <c r="T20" s="733"/>
      <c r="U20" s="734"/>
      <c r="V20" s="735"/>
      <c r="W20" s="733"/>
      <c r="X20" s="734"/>
      <c r="Y20" s="734"/>
      <c r="Z20" s="735"/>
      <c r="AA20" s="854"/>
      <c r="AB20" s="855"/>
      <c r="AC20" s="733"/>
      <c r="AD20" s="734"/>
      <c r="AE20" s="735"/>
      <c r="AF20" s="757"/>
      <c r="AG20" s="1139"/>
      <c r="AI20" s="16"/>
      <c r="AJ20" s="142"/>
      <c r="AK20" s="260"/>
    </row>
    <row r="21" spans="1:37" s="95" customFormat="1" ht="15" customHeight="1">
      <c r="A21" s="1032"/>
      <c r="B21" s="1035"/>
      <c r="C21" s="625"/>
      <c r="D21" s="630" t="s">
        <v>217</v>
      </c>
      <c r="E21" s="503" t="s">
        <v>73</v>
      </c>
      <c r="F21" s="627" t="s">
        <v>102</v>
      </c>
      <c r="G21" s="626">
        <v>3.2604548789435071</v>
      </c>
      <c r="H21" s="503" t="s">
        <v>73</v>
      </c>
      <c r="I21" s="627" t="s">
        <v>102</v>
      </c>
      <c r="J21" s="865"/>
      <c r="K21" s="733"/>
      <c r="L21" s="734"/>
      <c r="M21" s="735"/>
      <c r="N21" s="733"/>
      <c r="O21" s="734"/>
      <c r="P21" s="735"/>
      <c r="Q21" s="733"/>
      <c r="R21" s="734"/>
      <c r="S21" s="735"/>
      <c r="T21" s="733"/>
      <c r="U21" s="734"/>
      <c r="V21" s="735"/>
      <c r="W21" s="733"/>
      <c r="X21" s="734"/>
      <c r="Y21" s="734"/>
      <c r="Z21" s="735"/>
      <c r="AA21" s="854"/>
      <c r="AB21" s="855"/>
      <c r="AC21" s="733"/>
      <c r="AD21" s="734"/>
      <c r="AE21" s="735"/>
      <c r="AF21" s="757"/>
      <c r="AG21" s="1139"/>
      <c r="AI21" s="16"/>
      <c r="AJ21" s="142"/>
      <c r="AK21" s="260"/>
    </row>
    <row r="22" spans="1:37" s="95" customFormat="1" ht="15" customHeight="1">
      <c r="A22" s="1032"/>
      <c r="B22" s="1035"/>
      <c r="C22" s="625"/>
      <c r="D22" s="439" t="s">
        <v>139</v>
      </c>
      <c r="E22" s="503" t="s">
        <v>73</v>
      </c>
      <c r="F22" s="627" t="s">
        <v>102</v>
      </c>
      <c r="G22" s="223">
        <v>567.45414526779166</v>
      </c>
      <c r="H22" s="503" t="s">
        <v>73</v>
      </c>
      <c r="I22" s="627" t="s">
        <v>102</v>
      </c>
      <c r="J22" s="865"/>
      <c r="K22" s="733"/>
      <c r="L22" s="734"/>
      <c r="M22" s="735"/>
      <c r="N22" s="733"/>
      <c r="O22" s="734"/>
      <c r="P22" s="735"/>
      <c r="Q22" s="733"/>
      <c r="R22" s="734"/>
      <c r="S22" s="735"/>
      <c r="T22" s="733"/>
      <c r="U22" s="734"/>
      <c r="V22" s="735"/>
      <c r="W22" s="733"/>
      <c r="X22" s="734"/>
      <c r="Y22" s="734"/>
      <c r="Z22" s="735"/>
      <c r="AA22" s="854"/>
      <c r="AB22" s="855"/>
      <c r="AC22" s="733"/>
      <c r="AD22" s="734"/>
      <c r="AE22" s="735"/>
      <c r="AF22" s="757"/>
      <c r="AG22" s="1139"/>
      <c r="AI22" s="16"/>
      <c r="AJ22" s="142"/>
      <c r="AK22" s="260"/>
    </row>
    <row r="23" spans="1:37" s="95" customFormat="1" ht="15" customHeight="1">
      <c r="A23" s="1032"/>
      <c r="B23" s="1035"/>
      <c r="C23" s="625"/>
      <c r="D23" s="439" t="s">
        <v>218</v>
      </c>
      <c r="E23" s="503" t="s">
        <v>73</v>
      </c>
      <c r="F23" s="627" t="s">
        <v>102</v>
      </c>
      <c r="G23" s="626">
        <v>13.206162876008804</v>
      </c>
      <c r="H23" s="503" t="s">
        <v>73</v>
      </c>
      <c r="I23" s="627" t="s">
        <v>102</v>
      </c>
      <c r="J23" s="865"/>
      <c r="K23" s="733"/>
      <c r="L23" s="734"/>
      <c r="M23" s="735"/>
      <c r="N23" s="733"/>
      <c r="O23" s="734"/>
      <c r="P23" s="735"/>
      <c r="Q23" s="733"/>
      <c r="R23" s="734"/>
      <c r="S23" s="735"/>
      <c r="T23" s="733"/>
      <c r="U23" s="734"/>
      <c r="V23" s="735"/>
      <c r="W23" s="733"/>
      <c r="X23" s="734"/>
      <c r="Y23" s="734"/>
      <c r="Z23" s="735"/>
      <c r="AA23" s="854"/>
      <c r="AB23" s="855"/>
      <c r="AC23" s="733"/>
      <c r="AD23" s="734"/>
      <c r="AE23" s="735"/>
      <c r="AF23" s="757"/>
      <c r="AG23" s="1139"/>
      <c r="AI23" s="16"/>
      <c r="AJ23" s="142"/>
      <c r="AK23" s="260"/>
    </row>
    <row r="24" spans="1:37" s="95" customFormat="1" ht="15" customHeight="1">
      <c r="A24" s="1032"/>
      <c r="B24" s="1035"/>
      <c r="C24" s="625"/>
      <c r="D24" s="439" t="s">
        <v>219</v>
      </c>
      <c r="E24" s="503" t="s">
        <v>73</v>
      </c>
      <c r="F24" s="627" t="s">
        <v>102</v>
      </c>
      <c r="G24" s="626">
        <v>326.07806309611152</v>
      </c>
      <c r="H24" s="503" t="s">
        <v>73</v>
      </c>
      <c r="I24" s="627" t="s">
        <v>102</v>
      </c>
      <c r="J24" s="865"/>
      <c r="K24" s="733"/>
      <c r="L24" s="734"/>
      <c r="M24" s="735"/>
      <c r="N24" s="733"/>
      <c r="O24" s="734"/>
      <c r="P24" s="735"/>
      <c r="Q24" s="733"/>
      <c r="R24" s="734"/>
      <c r="S24" s="735"/>
      <c r="T24" s="733"/>
      <c r="U24" s="734"/>
      <c r="V24" s="735"/>
      <c r="W24" s="733"/>
      <c r="X24" s="734"/>
      <c r="Y24" s="734"/>
      <c r="Z24" s="735"/>
      <c r="AA24" s="854"/>
      <c r="AB24" s="855"/>
      <c r="AC24" s="733"/>
      <c r="AD24" s="734"/>
      <c r="AE24" s="735"/>
      <c r="AF24" s="757"/>
      <c r="AG24" s="1139"/>
      <c r="AI24" s="16"/>
      <c r="AJ24" s="142"/>
      <c r="AK24" s="260"/>
    </row>
    <row r="25" spans="1:37" s="95" customFormat="1" ht="15" customHeight="1">
      <c r="A25" s="1032"/>
      <c r="B25" s="1035"/>
      <c r="C25" s="625"/>
      <c r="D25" s="439" t="s">
        <v>220</v>
      </c>
      <c r="E25" s="503" t="s">
        <v>73</v>
      </c>
      <c r="F25" s="627" t="s">
        <v>102</v>
      </c>
      <c r="G25" s="626">
        <v>16.305209097578871</v>
      </c>
      <c r="H25" s="503" t="s">
        <v>73</v>
      </c>
      <c r="I25" s="627" t="s">
        <v>102</v>
      </c>
      <c r="J25" s="865"/>
      <c r="K25" s="733"/>
      <c r="L25" s="734"/>
      <c r="M25" s="735"/>
      <c r="N25" s="733"/>
      <c r="O25" s="734"/>
      <c r="P25" s="735"/>
      <c r="Q25" s="733"/>
      <c r="R25" s="734"/>
      <c r="S25" s="735"/>
      <c r="T25" s="733"/>
      <c r="U25" s="734"/>
      <c r="V25" s="735"/>
      <c r="W25" s="733"/>
      <c r="X25" s="734"/>
      <c r="Y25" s="734"/>
      <c r="Z25" s="735"/>
      <c r="AA25" s="854"/>
      <c r="AB25" s="855"/>
      <c r="AC25" s="733"/>
      <c r="AD25" s="734"/>
      <c r="AE25" s="735"/>
      <c r="AF25" s="757"/>
      <c r="AG25" s="1139"/>
      <c r="AI25" s="16"/>
      <c r="AJ25" s="142"/>
      <c r="AK25" s="260"/>
    </row>
    <row r="26" spans="1:37" s="95" customFormat="1" ht="15" customHeight="1">
      <c r="A26" s="1032"/>
      <c r="B26" s="1035"/>
      <c r="C26" s="625"/>
      <c r="D26" s="439" t="s">
        <v>221</v>
      </c>
      <c r="E26" s="503" t="s">
        <v>73</v>
      </c>
      <c r="F26" s="627" t="s">
        <v>102</v>
      </c>
      <c r="G26" s="626">
        <v>163.03741746148202</v>
      </c>
      <c r="H26" s="503" t="s">
        <v>73</v>
      </c>
      <c r="I26" s="627" t="s">
        <v>102</v>
      </c>
      <c r="J26" s="865"/>
      <c r="K26" s="733"/>
      <c r="L26" s="734"/>
      <c r="M26" s="735"/>
      <c r="N26" s="733"/>
      <c r="O26" s="734"/>
      <c r="P26" s="735"/>
      <c r="Q26" s="733"/>
      <c r="R26" s="734"/>
      <c r="S26" s="735"/>
      <c r="T26" s="733"/>
      <c r="U26" s="734"/>
      <c r="V26" s="735"/>
      <c r="W26" s="733"/>
      <c r="X26" s="734"/>
      <c r="Y26" s="734"/>
      <c r="Z26" s="735"/>
      <c r="AA26" s="854"/>
      <c r="AB26" s="855"/>
      <c r="AC26" s="733"/>
      <c r="AD26" s="734"/>
      <c r="AE26" s="735"/>
      <c r="AF26" s="757"/>
      <c r="AG26" s="1139"/>
      <c r="AI26" s="16"/>
      <c r="AJ26" s="142"/>
      <c r="AK26" s="260"/>
    </row>
    <row r="27" spans="1:37" s="95" customFormat="1" ht="15" customHeight="1">
      <c r="A27" s="1032"/>
      <c r="B27" s="1035"/>
      <c r="C27" s="625"/>
      <c r="D27" s="439" t="s">
        <v>222</v>
      </c>
      <c r="E27" s="503" t="s">
        <v>73</v>
      </c>
      <c r="F27" s="627" t="s">
        <v>102</v>
      </c>
      <c r="G27" s="626">
        <v>1630.3888481291269</v>
      </c>
      <c r="H27" s="503" t="s">
        <v>73</v>
      </c>
      <c r="I27" s="627" t="s">
        <v>102</v>
      </c>
      <c r="J27" s="865"/>
      <c r="K27" s="733"/>
      <c r="L27" s="734"/>
      <c r="M27" s="735"/>
      <c r="N27" s="733"/>
      <c r="O27" s="734"/>
      <c r="P27" s="735"/>
      <c r="Q27" s="733"/>
      <c r="R27" s="734"/>
      <c r="S27" s="735"/>
      <c r="T27" s="733"/>
      <c r="U27" s="734"/>
      <c r="V27" s="735"/>
      <c r="W27" s="733"/>
      <c r="X27" s="734"/>
      <c r="Y27" s="734"/>
      <c r="Z27" s="735"/>
      <c r="AA27" s="854"/>
      <c r="AB27" s="855"/>
      <c r="AC27" s="733"/>
      <c r="AD27" s="734"/>
      <c r="AE27" s="735"/>
      <c r="AF27" s="757"/>
      <c r="AG27" s="1139"/>
      <c r="AI27" s="16"/>
      <c r="AJ27" s="142"/>
      <c r="AK27" s="260"/>
    </row>
    <row r="28" spans="1:37" s="95" customFormat="1" ht="15" customHeight="1">
      <c r="A28" s="1032"/>
      <c r="B28" s="1035"/>
      <c r="C28" s="625"/>
      <c r="D28" s="439" t="s">
        <v>223</v>
      </c>
      <c r="E28" s="503" t="s">
        <v>73</v>
      </c>
      <c r="F28" s="627" t="s">
        <v>102</v>
      </c>
      <c r="G28" s="626">
        <v>168.13499633162144</v>
      </c>
      <c r="H28" s="503" t="s">
        <v>73</v>
      </c>
      <c r="I28" s="627" t="s">
        <v>102</v>
      </c>
      <c r="J28" s="865"/>
      <c r="K28" s="733"/>
      <c r="L28" s="734"/>
      <c r="M28" s="735"/>
      <c r="N28" s="733"/>
      <c r="O28" s="734"/>
      <c r="P28" s="735"/>
      <c r="Q28" s="733"/>
      <c r="R28" s="734"/>
      <c r="S28" s="735"/>
      <c r="T28" s="733"/>
      <c r="U28" s="734"/>
      <c r="V28" s="735"/>
      <c r="W28" s="733"/>
      <c r="X28" s="734"/>
      <c r="Y28" s="734"/>
      <c r="Z28" s="735"/>
      <c r="AA28" s="854"/>
      <c r="AB28" s="855"/>
      <c r="AC28" s="733"/>
      <c r="AD28" s="734"/>
      <c r="AE28" s="735"/>
      <c r="AF28" s="757"/>
      <c r="AG28" s="1139"/>
      <c r="AI28" s="16"/>
      <c r="AJ28" s="142"/>
      <c r="AK28" s="260"/>
    </row>
    <row r="29" spans="1:37" s="95" customFormat="1" ht="15" customHeight="1">
      <c r="A29" s="1032"/>
      <c r="B29" s="1035"/>
      <c r="C29" s="625"/>
      <c r="D29" s="439" t="s">
        <v>224</v>
      </c>
      <c r="E29" s="503" t="s">
        <v>73</v>
      </c>
      <c r="F29" s="627" t="s">
        <v>102</v>
      </c>
      <c r="G29" s="626">
        <v>3.2604548789435071</v>
      </c>
      <c r="H29" s="503" t="s">
        <v>73</v>
      </c>
      <c r="I29" s="627" t="s">
        <v>102</v>
      </c>
      <c r="J29" s="865"/>
      <c r="K29" s="733"/>
      <c r="L29" s="734"/>
      <c r="M29" s="735"/>
      <c r="N29" s="733"/>
      <c r="O29" s="734"/>
      <c r="P29" s="735"/>
      <c r="Q29" s="733"/>
      <c r="R29" s="734"/>
      <c r="S29" s="735"/>
      <c r="T29" s="733"/>
      <c r="U29" s="734"/>
      <c r="V29" s="735"/>
      <c r="W29" s="733"/>
      <c r="X29" s="734"/>
      <c r="Y29" s="734"/>
      <c r="Z29" s="735"/>
      <c r="AA29" s="854"/>
      <c r="AB29" s="855"/>
      <c r="AC29" s="733"/>
      <c r="AD29" s="734"/>
      <c r="AE29" s="735"/>
      <c r="AF29" s="757"/>
      <c r="AG29" s="1139"/>
      <c r="AI29" s="16"/>
      <c r="AJ29" s="142"/>
      <c r="AK29" s="260"/>
    </row>
    <row r="30" spans="1:37" s="95" customFormat="1" ht="15.75" customHeight="1" thickBot="1">
      <c r="A30" s="1033"/>
      <c r="B30" s="1036"/>
      <c r="C30" s="47"/>
      <c r="D30" s="440" t="s">
        <v>225</v>
      </c>
      <c r="E30" s="442" t="s">
        <v>73</v>
      </c>
      <c r="F30" s="628" t="s">
        <v>102</v>
      </c>
      <c r="G30" s="157">
        <v>3.2604548789435071</v>
      </c>
      <c r="H30" s="442" t="s">
        <v>73</v>
      </c>
      <c r="I30" s="628" t="s">
        <v>102</v>
      </c>
      <c r="J30" s="866"/>
      <c r="K30" s="739"/>
      <c r="L30" s="740"/>
      <c r="M30" s="741"/>
      <c r="N30" s="739"/>
      <c r="O30" s="740"/>
      <c r="P30" s="741"/>
      <c r="Q30" s="739"/>
      <c r="R30" s="740"/>
      <c r="S30" s="741"/>
      <c r="T30" s="739"/>
      <c r="U30" s="740"/>
      <c r="V30" s="741"/>
      <c r="W30" s="739"/>
      <c r="X30" s="740"/>
      <c r="Y30" s="740"/>
      <c r="Z30" s="741"/>
      <c r="AA30" s="856"/>
      <c r="AB30" s="857"/>
      <c r="AC30" s="739"/>
      <c r="AD30" s="740"/>
      <c r="AE30" s="741"/>
      <c r="AF30" s="758"/>
      <c r="AG30" s="1140"/>
      <c r="AI30" s="16"/>
      <c r="AJ30" s="415"/>
      <c r="AK30" s="415"/>
    </row>
    <row r="31" spans="1:37" s="16" customFormat="1">
      <c r="A31" s="943" t="s">
        <v>83</v>
      </c>
      <c r="B31" s="448" t="s">
        <v>102</v>
      </c>
      <c r="C31" s="437">
        <v>32394</v>
      </c>
      <c r="D31" s="438" t="s">
        <v>228</v>
      </c>
      <c r="E31" s="438" t="s">
        <v>84</v>
      </c>
      <c r="F31" s="443" t="s">
        <v>58</v>
      </c>
      <c r="G31" s="17">
        <v>255.31914893617022</v>
      </c>
      <c r="H31" s="446">
        <v>255.32</v>
      </c>
      <c r="I31" s="443" t="s">
        <v>58</v>
      </c>
      <c r="J31" s="946" t="s">
        <v>285</v>
      </c>
      <c r="K31" s="224">
        <v>93.955979457079977</v>
      </c>
      <c r="L31" s="18">
        <v>23.184152604548789</v>
      </c>
      <c r="M31" s="216"/>
      <c r="N31" s="318"/>
      <c r="O31" s="224">
        <v>70.771826852531177</v>
      </c>
      <c r="P31" s="221">
        <v>37158.003511776275</v>
      </c>
      <c r="Q31" s="54" t="s">
        <v>58</v>
      </c>
      <c r="R31" s="224"/>
      <c r="S31" s="162">
        <v>3.3191489361702127</v>
      </c>
      <c r="T31" s="295">
        <v>1742.6842475511137</v>
      </c>
      <c r="U31" s="224">
        <v>3.9195157740278797</v>
      </c>
      <c r="V31" s="221">
        <v>2058.1547805693435</v>
      </c>
      <c r="W31" s="216"/>
      <c r="X31" s="318"/>
      <c r="Y31" s="224">
        <v>18.261041819515775</v>
      </c>
      <c r="Z31" s="323">
        <v>9587.7679895441634</v>
      </c>
      <c r="AA31" s="750" t="s">
        <v>19</v>
      </c>
      <c r="AB31" s="751"/>
      <c r="AC31" s="424">
        <v>70.771826852531177</v>
      </c>
      <c r="AD31" s="323">
        <v>74316.007023552549</v>
      </c>
      <c r="AE31" s="323">
        <f>AD31</f>
        <v>74316.007023552549</v>
      </c>
      <c r="AF31" s="756">
        <v>46139</v>
      </c>
      <c r="AG31" s="724">
        <f>SUM(AE31:AE38)</f>
        <v>1223496.2896348662</v>
      </c>
      <c r="AH31" s="858">
        <f>AG31+AG39+AG48+AG56</f>
        <v>1980474.7271837357</v>
      </c>
      <c r="AI31" s="142"/>
      <c r="AJ31" s="135"/>
      <c r="AK31" s="185"/>
    </row>
    <row r="32" spans="1:37" s="16" customFormat="1">
      <c r="A32" s="944"/>
      <c r="B32" s="448"/>
      <c r="C32" s="437"/>
      <c r="D32" s="439" t="s">
        <v>218</v>
      </c>
      <c r="E32" s="441" t="s">
        <v>73</v>
      </c>
      <c r="F32" s="443" t="s">
        <v>58</v>
      </c>
      <c r="G32" s="17">
        <v>2.9347028613352899</v>
      </c>
      <c r="H32" s="441" t="s">
        <v>73</v>
      </c>
      <c r="I32" s="443" t="s">
        <v>58</v>
      </c>
      <c r="J32" s="947"/>
      <c r="K32" s="224">
        <v>34.374174614820248</v>
      </c>
      <c r="L32" s="441" t="s">
        <v>73</v>
      </c>
      <c r="M32" s="216"/>
      <c r="N32" s="318"/>
      <c r="O32" s="224">
        <v>34.374174614820248</v>
      </c>
      <c r="P32" s="221">
        <v>18047.798931535101</v>
      </c>
      <c r="Q32" s="54" t="s">
        <v>58</v>
      </c>
      <c r="R32" s="224"/>
      <c r="S32" s="162">
        <v>3.815113719735877E-2</v>
      </c>
      <c r="T32" s="295">
        <v>20.030853420127727</v>
      </c>
      <c r="U32" s="224">
        <v>2.3888481291269259</v>
      </c>
      <c r="V32" s="221">
        <v>1254.8443687654938</v>
      </c>
      <c r="W32" s="216"/>
      <c r="X32" s="318"/>
      <c r="Y32" s="224">
        <v>9.8606016140865744</v>
      </c>
      <c r="Z32" s="323">
        <v>5177.2051916637938</v>
      </c>
      <c r="AA32" s="752"/>
      <c r="AB32" s="753"/>
      <c r="AC32" s="424">
        <v>34.374174614820248</v>
      </c>
      <c r="AD32" s="323">
        <v>36095.597863070201</v>
      </c>
      <c r="AE32" s="323">
        <f t="shared" ref="AE32:AE35" si="0">AD32</f>
        <v>36095.597863070201</v>
      </c>
      <c r="AF32" s="833"/>
      <c r="AG32" s="725"/>
      <c r="AH32" s="859"/>
      <c r="AI32" s="142"/>
      <c r="AJ32" s="135"/>
      <c r="AK32" s="185"/>
    </row>
    <row r="33" spans="1:38" s="16" customFormat="1">
      <c r="A33" s="944"/>
      <c r="B33" s="448"/>
      <c r="C33" s="437"/>
      <c r="D33" s="439" t="s">
        <v>219</v>
      </c>
      <c r="E33" s="441" t="s">
        <v>73</v>
      </c>
      <c r="F33" s="443" t="s">
        <v>58</v>
      </c>
      <c r="G33" s="17">
        <v>29347.028613352897</v>
      </c>
      <c r="H33" s="441" t="s">
        <v>73</v>
      </c>
      <c r="I33" s="443" t="s">
        <v>58</v>
      </c>
      <c r="J33" s="947"/>
      <c r="K33" s="224">
        <v>751.31327953044752</v>
      </c>
      <c r="L33" s="18">
        <v>28.231841526045489</v>
      </c>
      <c r="M33" s="216"/>
      <c r="N33" s="318"/>
      <c r="O33" s="224">
        <v>723.081438004402</v>
      </c>
      <c r="P33" s="221">
        <v>379646.30570656003</v>
      </c>
      <c r="Q33" s="54" t="s">
        <v>58</v>
      </c>
      <c r="R33" s="224"/>
      <c r="S33" s="162">
        <v>353.27953044754224</v>
      </c>
      <c r="T33" s="295">
        <v>185485.70267038303</v>
      </c>
      <c r="U33" s="224">
        <v>52.708730741012474</v>
      </c>
      <c r="V33" s="221">
        <v>27674.831245869875</v>
      </c>
      <c r="W33" s="216"/>
      <c r="X33" s="318"/>
      <c r="Y33" s="224">
        <v>110.50036683785767</v>
      </c>
      <c r="Z33" s="323">
        <v>58017.055679082325</v>
      </c>
      <c r="AA33" s="752"/>
      <c r="AB33" s="753"/>
      <c r="AC33" s="424">
        <v>723.081438004402</v>
      </c>
      <c r="AD33" s="323">
        <v>759292.61141312006</v>
      </c>
      <c r="AE33" s="323">
        <f t="shared" si="0"/>
        <v>759292.61141312006</v>
      </c>
      <c r="AF33" s="833"/>
      <c r="AG33" s="725"/>
      <c r="AH33" s="859"/>
      <c r="AI33" s="142"/>
      <c r="AJ33" s="135"/>
      <c r="AK33" s="185"/>
    </row>
    <row r="34" spans="1:38" s="16" customFormat="1">
      <c r="A34" s="944"/>
      <c r="B34" s="448"/>
      <c r="C34" s="437"/>
      <c r="D34" s="439" t="s">
        <v>220</v>
      </c>
      <c r="E34" s="441" t="s">
        <v>73</v>
      </c>
      <c r="F34" s="443" t="s">
        <v>58</v>
      </c>
      <c r="G34" s="17">
        <v>1467.351430667645</v>
      </c>
      <c r="H34" s="441" t="s">
        <v>73</v>
      </c>
      <c r="I34" s="443" t="s">
        <v>58</v>
      </c>
      <c r="J34" s="947"/>
      <c r="K34" s="224">
        <v>68.261188554658844</v>
      </c>
      <c r="L34" s="441" t="s">
        <v>73</v>
      </c>
      <c r="M34" s="216"/>
      <c r="N34" s="318"/>
      <c r="O34" s="224">
        <v>68.261188554658844</v>
      </c>
      <c r="P34" s="221">
        <v>35839.819273243964</v>
      </c>
      <c r="Q34" s="54" t="s">
        <v>58</v>
      </c>
      <c r="R34" s="224"/>
      <c r="S34" s="162">
        <v>19.075568598679386</v>
      </c>
      <c r="T34" s="295">
        <v>10015.426710063883</v>
      </c>
      <c r="U34" s="224">
        <v>4.616287600880411</v>
      </c>
      <c r="V34" s="221">
        <v>2423.7332638354605</v>
      </c>
      <c r="W34" s="216"/>
      <c r="X34" s="318"/>
      <c r="Y34" s="224">
        <v>14.315480557593544</v>
      </c>
      <c r="Z34" s="323">
        <v>7516.1925371833113</v>
      </c>
      <c r="AA34" s="752"/>
      <c r="AB34" s="753"/>
      <c r="AC34" s="424">
        <v>68.261188554658844</v>
      </c>
      <c r="AD34" s="323">
        <v>71679.638546487928</v>
      </c>
      <c r="AE34" s="323">
        <f t="shared" si="0"/>
        <v>71679.638546487928</v>
      </c>
      <c r="AF34" s="833"/>
      <c r="AG34" s="725"/>
      <c r="AH34" s="859"/>
      <c r="AI34" s="142"/>
      <c r="AJ34" s="135"/>
      <c r="AK34" s="185"/>
    </row>
    <row r="35" spans="1:38" s="16" customFormat="1">
      <c r="A35" s="944"/>
      <c r="B35" s="448"/>
      <c r="C35" s="437"/>
      <c r="D35" s="439" t="s">
        <v>221</v>
      </c>
      <c r="E35" s="441" t="s">
        <v>73</v>
      </c>
      <c r="F35" s="443" t="s">
        <v>58</v>
      </c>
      <c r="G35" s="17">
        <v>851.063829787234</v>
      </c>
      <c r="H35" s="441" t="s">
        <v>73</v>
      </c>
      <c r="I35" s="443" t="s">
        <v>58</v>
      </c>
      <c r="J35" s="947"/>
      <c r="K35" s="224">
        <v>48.760088041085837</v>
      </c>
      <c r="L35" s="441" t="s">
        <v>73</v>
      </c>
      <c r="M35" s="216"/>
      <c r="N35" s="318"/>
      <c r="O35" s="224">
        <v>48.760088041085837</v>
      </c>
      <c r="P35" s="221">
        <v>25600.971505801728</v>
      </c>
      <c r="Q35" s="54" t="s">
        <v>58</v>
      </c>
      <c r="R35" s="224"/>
      <c r="S35" s="162">
        <v>11.063829787234043</v>
      </c>
      <c r="T35" s="295">
        <v>5808.9474918370497</v>
      </c>
      <c r="U35" s="224">
        <v>2.3793103448275863</v>
      </c>
      <c r="V35" s="221">
        <v>1249.2318777206615</v>
      </c>
      <c r="W35" s="216"/>
      <c r="X35" s="318"/>
      <c r="Y35" s="224">
        <v>11.22083639031548</v>
      </c>
      <c r="Z35" s="323">
        <v>5891.3821578352718</v>
      </c>
      <c r="AA35" s="752"/>
      <c r="AB35" s="753"/>
      <c r="AC35" s="424">
        <v>48.760088041085837</v>
      </c>
      <c r="AD35" s="323">
        <v>51201.943011603456</v>
      </c>
      <c r="AE35" s="323">
        <f t="shared" si="0"/>
        <v>51201.943011603456</v>
      </c>
      <c r="AF35" s="833"/>
      <c r="AG35" s="725"/>
      <c r="AH35" s="859"/>
      <c r="AI35" s="142"/>
      <c r="AJ35" s="135"/>
      <c r="AK35" s="185"/>
    </row>
    <row r="36" spans="1:38" s="16" customFormat="1">
      <c r="A36" s="944"/>
      <c r="B36" s="448"/>
      <c r="C36" s="437"/>
      <c r="D36" s="439" t="s">
        <v>222</v>
      </c>
      <c r="E36" s="441" t="s">
        <v>73</v>
      </c>
      <c r="F36" s="443" t="s">
        <v>58</v>
      </c>
      <c r="G36" s="12">
        <v>85.106382978723403</v>
      </c>
      <c r="H36" s="441" t="s">
        <v>73</v>
      </c>
      <c r="I36" s="443" t="s">
        <v>58</v>
      </c>
      <c r="J36" s="947"/>
      <c r="K36" s="224">
        <v>35.442406456346298</v>
      </c>
      <c r="L36" s="441" t="s">
        <v>73</v>
      </c>
      <c r="M36" s="216"/>
      <c r="N36" s="318"/>
      <c r="O36" s="224">
        <v>35.442406456346298</v>
      </c>
      <c r="P36" s="221">
        <v>18608.662827298678</v>
      </c>
      <c r="Q36" s="54" t="s">
        <v>58</v>
      </c>
      <c r="R36" s="224"/>
      <c r="S36" s="224">
        <v>1.1063829787234045</v>
      </c>
      <c r="T36" s="221">
        <v>580.89474918370593</v>
      </c>
      <c r="U36" s="224">
        <v>2.3888481291269259</v>
      </c>
      <c r="V36" s="221">
        <v>1254.2395910756916</v>
      </c>
      <c r="W36" s="216"/>
      <c r="X36" s="318"/>
      <c r="Y36" s="224">
        <v>9.8606016140865744</v>
      </c>
      <c r="Z36" s="323">
        <v>5177.2051916637938</v>
      </c>
      <c r="AA36" s="752"/>
      <c r="AB36" s="753"/>
      <c r="AC36" s="424">
        <v>35.442406456346298</v>
      </c>
      <c r="AD36" s="323">
        <v>37217.325654597356</v>
      </c>
      <c r="AE36" s="323">
        <f t="shared" ref="AE36:AE62" si="1">AD36</f>
        <v>37217.325654597356</v>
      </c>
      <c r="AF36" s="757"/>
      <c r="AG36" s="725"/>
      <c r="AH36" s="859"/>
      <c r="AJ36" s="142"/>
      <c r="AK36" s="135"/>
      <c r="AL36" s="185"/>
    </row>
    <row r="37" spans="1:38" s="16" customFormat="1">
      <c r="A37" s="944"/>
      <c r="B37" s="449"/>
      <c r="C37" s="24"/>
      <c r="D37" s="439" t="s">
        <v>223</v>
      </c>
      <c r="E37" s="441" t="s">
        <v>73</v>
      </c>
      <c r="F37" s="443" t="s">
        <v>58</v>
      </c>
      <c r="G37" s="247">
        <v>1630.3888481291269</v>
      </c>
      <c r="H37" s="441" t="s">
        <v>73</v>
      </c>
      <c r="I37" s="443" t="s">
        <v>58</v>
      </c>
      <c r="J37" s="947"/>
      <c r="K37" s="224">
        <v>72.255605282465154</v>
      </c>
      <c r="L37" s="441" t="s">
        <v>73</v>
      </c>
      <c r="M37" s="216"/>
      <c r="N37" s="318"/>
      <c r="O37" s="224">
        <v>72.255605282465154</v>
      </c>
      <c r="P37" s="221">
        <v>37937.045774244172</v>
      </c>
      <c r="Q37" s="54" t="s">
        <v>58</v>
      </c>
      <c r="R37" s="224"/>
      <c r="S37" s="224">
        <v>21.195055025678652</v>
      </c>
      <c r="T37" s="221">
        <v>11128.240771819086</v>
      </c>
      <c r="U37" s="224">
        <v>4.8975271460014671</v>
      </c>
      <c r="V37" s="221">
        <v>2571.395129722207</v>
      </c>
      <c r="W37" s="216"/>
      <c r="X37" s="318"/>
      <c r="Y37" s="224">
        <v>14.877959647835656</v>
      </c>
      <c r="Z37" s="323">
        <v>7811.5162689568224</v>
      </c>
      <c r="AA37" s="752"/>
      <c r="AB37" s="753"/>
      <c r="AC37" s="424">
        <v>72.255605282465154</v>
      </c>
      <c r="AD37" s="323">
        <v>75874.091548488344</v>
      </c>
      <c r="AE37" s="323">
        <f t="shared" si="1"/>
        <v>75874.091548488344</v>
      </c>
      <c r="AF37" s="757"/>
      <c r="AG37" s="725"/>
      <c r="AH37" s="859"/>
      <c r="AJ37" s="142"/>
      <c r="AK37" s="135"/>
      <c r="AL37" s="185"/>
    </row>
    <row r="38" spans="1:38" s="16" customFormat="1" ht="13.5" thickBot="1">
      <c r="A38" s="944"/>
      <c r="B38" s="450"/>
      <c r="C38" s="37"/>
      <c r="D38" s="440" t="s">
        <v>224</v>
      </c>
      <c r="E38" s="442" t="s">
        <v>73</v>
      </c>
      <c r="F38" s="436" t="s">
        <v>58</v>
      </c>
      <c r="G38" s="157">
        <v>3260.7806309611151</v>
      </c>
      <c r="H38" s="442" t="s">
        <v>73</v>
      </c>
      <c r="I38" s="436" t="s">
        <v>58</v>
      </c>
      <c r="J38" s="947"/>
      <c r="K38" s="39">
        <v>112.20020396184886</v>
      </c>
      <c r="L38" s="442" t="s">
        <v>73</v>
      </c>
      <c r="M38" s="219"/>
      <c r="N38" s="319"/>
      <c r="O38" s="39">
        <v>112.20020396184886</v>
      </c>
      <c r="P38" s="222">
        <v>58909.537286973202</v>
      </c>
      <c r="Q38" s="435" t="s">
        <v>58</v>
      </c>
      <c r="R38" s="39"/>
      <c r="S38" s="39">
        <v>42.390148202494501</v>
      </c>
      <c r="T38" s="222">
        <v>22256.501574491602</v>
      </c>
      <c r="U38" s="39">
        <v>7.709952971386647</v>
      </c>
      <c r="V38" s="222">
        <v>4048.0297362306751</v>
      </c>
      <c r="W38" s="219"/>
      <c r="X38" s="319"/>
      <c r="Y38" s="39">
        <v>20.502811298606016</v>
      </c>
      <c r="Z38" s="326">
        <v>10764.785481973759</v>
      </c>
      <c r="AA38" s="752"/>
      <c r="AB38" s="753"/>
      <c r="AC38" s="412">
        <v>112.20020396184886</v>
      </c>
      <c r="AD38" s="326">
        <v>117819.0745739464</v>
      </c>
      <c r="AE38" s="326">
        <f t="shared" si="1"/>
        <v>117819.0745739464</v>
      </c>
      <c r="AF38" s="757"/>
      <c r="AG38" s="726"/>
      <c r="AH38" s="859"/>
      <c r="AJ38" s="142"/>
      <c r="AK38" s="135"/>
      <c r="AL38" s="185"/>
    </row>
    <row r="39" spans="1:38" s="16" customFormat="1">
      <c r="A39" s="944"/>
      <c r="B39" s="451" t="s">
        <v>102</v>
      </c>
      <c r="C39" s="447">
        <v>33515</v>
      </c>
      <c r="D39" s="438" t="s">
        <v>226</v>
      </c>
      <c r="E39" s="438" t="s">
        <v>282</v>
      </c>
      <c r="F39" s="443" t="s">
        <v>58</v>
      </c>
      <c r="G39" s="17">
        <v>1531.91</v>
      </c>
      <c r="H39" s="503" t="s">
        <v>103</v>
      </c>
      <c r="I39" s="443" t="s">
        <v>58</v>
      </c>
      <c r="J39" s="947"/>
      <c r="K39" s="224">
        <v>72.630961115187091</v>
      </c>
      <c r="L39" s="18">
        <v>6.1041819515774032</v>
      </c>
      <c r="M39" s="216"/>
      <c r="N39" s="318"/>
      <c r="O39" s="224">
        <v>66.526779163609689</v>
      </c>
      <c r="P39" s="221">
        <v>16025.240948328923</v>
      </c>
      <c r="Q39" s="54" t="s">
        <v>58</v>
      </c>
      <c r="R39" s="224"/>
      <c r="S39" s="224">
        <v>19.914893617021278</v>
      </c>
      <c r="T39" s="221">
        <v>4797.1805141541254</v>
      </c>
      <c r="U39" s="224">
        <v>4.8215700660308141</v>
      </c>
      <c r="V39" s="221">
        <v>1161.4393937119842</v>
      </c>
      <c r="W39" s="216"/>
      <c r="X39" s="318"/>
      <c r="Y39" s="224">
        <v>13.631401320616286</v>
      </c>
      <c r="Z39" s="323">
        <v>3283.587351929637</v>
      </c>
      <c r="AA39" s="752"/>
      <c r="AB39" s="753"/>
      <c r="AC39" s="424">
        <v>66.526779163609689</v>
      </c>
      <c r="AD39" s="323">
        <v>32050.481896657846</v>
      </c>
      <c r="AE39" s="323">
        <f t="shared" si="1"/>
        <v>32050.481896657846</v>
      </c>
      <c r="AF39" s="757"/>
      <c r="AG39" s="724">
        <f>SUM(AE39:AE47)</f>
        <v>113180.51751512205</v>
      </c>
      <c r="AH39" s="859"/>
      <c r="AJ39" s="197" t="s">
        <v>90</v>
      </c>
      <c r="AK39" s="135"/>
      <c r="AL39" s="185"/>
    </row>
    <row r="40" spans="1:38" s="16" customFormat="1">
      <c r="A40" s="944"/>
      <c r="B40" s="466"/>
      <c r="C40" s="160"/>
      <c r="D40" s="439" t="s">
        <v>218</v>
      </c>
      <c r="E40" s="441" t="s">
        <v>73</v>
      </c>
      <c r="F40" s="443" t="s">
        <v>58</v>
      </c>
      <c r="G40" s="12"/>
      <c r="H40" s="441" t="s">
        <v>73</v>
      </c>
      <c r="I40" s="443" t="s">
        <v>58</v>
      </c>
      <c r="J40" s="947"/>
      <c r="K40" s="13">
        <v>12.146735143066765</v>
      </c>
      <c r="L40" s="441" t="s">
        <v>73</v>
      </c>
      <c r="M40" s="346"/>
      <c r="N40" s="429"/>
      <c r="O40" s="13">
        <v>12.146735143066765</v>
      </c>
      <c r="P40" s="291">
        <v>2925.9549289837878</v>
      </c>
      <c r="Q40" s="54" t="s">
        <v>58</v>
      </c>
      <c r="R40" s="13"/>
      <c r="S40" s="13">
        <v>0.1144534115920763</v>
      </c>
      <c r="T40" s="291">
        <v>27.57000295490877</v>
      </c>
      <c r="U40" s="13">
        <v>2.3888481291269259</v>
      </c>
      <c r="V40" s="291">
        <v>575.43544628963411</v>
      </c>
      <c r="W40" s="346"/>
      <c r="X40" s="429"/>
      <c r="Y40" s="13">
        <v>3.1694790902421128</v>
      </c>
      <c r="Z40" s="320">
        <v>763.47700490516559</v>
      </c>
      <c r="AA40" s="752"/>
      <c r="AB40" s="753"/>
      <c r="AC40" s="426">
        <v>12.146735143066765</v>
      </c>
      <c r="AD40" s="291">
        <v>5851.9098579675756</v>
      </c>
      <c r="AE40" s="323">
        <f t="shared" si="1"/>
        <v>5851.9098579675756</v>
      </c>
      <c r="AF40" s="757"/>
      <c r="AG40" s="725"/>
      <c r="AH40" s="859"/>
      <c r="AJ40" s="197"/>
      <c r="AK40" s="135"/>
      <c r="AL40" s="185"/>
    </row>
    <row r="41" spans="1:38" s="16" customFormat="1">
      <c r="A41" s="944"/>
      <c r="B41" s="466"/>
      <c r="C41" s="160"/>
      <c r="D41" s="439" t="s">
        <v>219</v>
      </c>
      <c r="E41" s="441" t="s">
        <v>73</v>
      </c>
      <c r="F41" s="443" t="s">
        <v>58</v>
      </c>
      <c r="G41" s="12"/>
      <c r="H41" s="441" t="s">
        <v>73</v>
      </c>
      <c r="I41" s="443" t="s">
        <v>58</v>
      </c>
      <c r="J41" s="947"/>
      <c r="K41" s="13">
        <v>12.146735143066765</v>
      </c>
      <c r="L41" s="441" t="s">
        <v>73</v>
      </c>
      <c r="M41" s="346"/>
      <c r="N41" s="429"/>
      <c r="O41" s="13">
        <v>12.146735143066765</v>
      </c>
      <c r="P41" s="291">
        <v>2925.9549289837878</v>
      </c>
      <c r="Q41" s="54" t="s">
        <v>58</v>
      </c>
      <c r="R41" s="13"/>
      <c r="S41" s="13">
        <v>0.1144534115920763</v>
      </c>
      <c r="T41" s="291">
        <v>27.57000295490877</v>
      </c>
      <c r="U41" s="13">
        <v>2.3888481291269259</v>
      </c>
      <c r="V41" s="291">
        <v>575.43544628963411</v>
      </c>
      <c r="W41" s="346"/>
      <c r="X41" s="429"/>
      <c r="Y41" s="13">
        <v>3.1694790902421128</v>
      </c>
      <c r="Z41" s="320">
        <v>763.47700490516559</v>
      </c>
      <c r="AA41" s="752"/>
      <c r="AB41" s="753"/>
      <c r="AC41" s="426">
        <v>12.146735143066765</v>
      </c>
      <c r="AD41" s="291">
        <v>5851.9098579675756</v>
      </c>
      <c r="AE41" s="323">
        <f t="shared" si="1"/>
        <v>5851.9098579675756</v>
      </c>
      <c r="AF41" s="757"/>
      <c r="AG41" s="725"/>
      <c r="AH41" s="859"/>
      <c r="AJ41" s="197"/>
      <c r="AK41" s="135"/>
      <c r="AL41" s="185"/>
    </row>
    <row r="42" spans="1:38" s="16" customFormat="1">
      <c r="A42" s="944"/>
      <c r="B42" s="466"/>
      <c r="C42" s="160"/>
      <c r="D42" s="439" t="s">
        <v>220</v>
      </c>
      <c r="E42" s="441" t="s">
        <v>73</v>
      </c>
      <c r="F42" s="443" t="s">
        <v>58</v>
      </c>
      <c r="G42" s="12"/>
      <c r="H42" s="441" t="s">
        <v>73</v>
      </c>
      <c r="I42" s="443" t="s">
        <v>58</v>
      </c>
      <c r="J42" s="947"/>
      <c r="K42" s="13">
        <v>45.957446808510639</v>
      </c>
      <c r="L42" s="441" t="s">
        <v>73</v>
      </c>
      <c r="M42" s="346"/>
      <c r="N42" s="429"/>
      <c r="O42" s="13">
        <v>45.957446808510639</v>
      </c>
      <c r="P42" s="291">
        <v>11070.416571124884</v>
      </c>
      <c r="Q42" s="54" t="s">
        <v>58</v>
      </c>
      <c r="R42" s="13"/>
      <c r="S42" s="13">
        <v>19.075568598679386</v>
      </c>
      <c r="T42" s="291">
        <v>4595.0004924847854</v>
      </c>
      <c r="U42" s="13">
        <v>4.616287600880411</v>
      </c>
      <c r="V42" s="291">
        <v>1111.9901191813226</v>
      </c>
      <c r="W42" s="346"/>
      <c r="X42" s="429"/>
      <c r="Y42" s="13">
        <v>7.6243580337490826</v>
      </c>
      <c r="Z42" s="320">
        <v>1836.5863506885387</v>
      </c>
      <c r="AA42" s="752"/>
      <c r="AB42" s="753"/>
      <c r="AC42" s="426">
        <v>45.957446808510639</v>
      </c>
      <c r="AD42" s="291">
        <v>22140.833142249769</v>
      </c>
      <c r="AE42" s="323">
        <f t="shared" si="1"/>
        <v>22140.833142249769</v>
      </c>
      <c r="AF42" s="757"/>
      <c r="AG42" s="725"/>
      <c r="AH42" s="859"/>
      <c r="AJ42" s="197"/>
      <c r="AK42" s="135"/>
      <c r="AL42" s="185"/>
    </row>
    <row r="43" spans="1:38" s="16" customFormat="1">
      <c r="A43" s="944"/>
      <c r="B43" s="466"/>
      <c r="C43" s="160"/>
      <c r="D43" s="439" t="s">
        <v>221</v>
      </c>
      <c r="E43" s="441" t="s">
        <v>73</v>
      </c>
      <c r="F43" s="443" t="s">
        <v>58</v>
      </c>
      <c r="G43" s="12"/>
      <c r="H43" s="441" t="s">
        <v>73</v>
      </c>
      <c r="I43" s="443" t="s">
        <v>58</v>
      </c>
      <c r="J43" s="947"/>
      <c r="K43" s="13">
        <v>45.957446808510639</v>
      </c>
      <c r="L43" s="441" t="s">
        <v>73</v>
      </c>
      <c r="M43" s="346"/>
      <c r="N43" s="429"/>
      <c r="O43" s="13">
        <v>45.957446808510639</v>
      </c>
      <c r="P43" s="291">
        <v>11070.416571124884</v>
      </c>
      <c r="Q43" s="54" t="s">
        <v>58</v>
      </c>
      <c r="R43" s="13"/>
      <c r="S43" s="13">
        <v>19.075568598679386</v>
      </c>
      <c r="T43" s="291">
        <v>4595.0004924847854</v>
      </c>
      <c r="U43" s="13">
        <v>4.616287600880411</v>
      </c>
      <c r="V43" s="291">
        <v>1111.9901191813226</v>
      </c>
      <c r="W43" s="346"/>
      <c r="X43" s="429"/>
      <c r="Y43" s="13">
        <v>7.6243580337490826</v>
      </c>
      <c r="Z43" s="320">
        <v>1836.5863506885387</v>
      </c>
      <c r="AA43" s="752"/>
      <c r="AB43" s="753"/>
      <c r="AC43" s="426">
        <v>45.957446808510639</v>
      </c>
      <c r="AD43" s="291">
        <v>22140.833142249769</v>
      </c>
      <c r="AE43" s="323">
        <f t="shared" si="1"/>
        <v>22140.833142249769</v>
      </c>
      <c r="AF43" s="757"/>
      <c r="AG43" s="725"/>
      <c r="AH43" s="859"/>
      <c r="AJ43" s="197"/>
      <c r="AK43" s="135"/>
      <c r="AL43" s="185"/>
    </row>
    <row r="44" spans="1:38" s="16" customFormat="1">
      <c r="A44" s="944"/>
      <c r="B44" s="466"/>
      <c r="C44" s="160"/>
      <c r="D44" s="439" t="s">
        <v>222</v>
      </c>
      <c r="E44" s="441" t="s">
        <v>73</v>
      </c>
      <c r="F44" s="443" t="s">
        <v>58</v>
      </c>
      <c r="G44" s="12"/>
      <c r="H44" s="441" t="s">
        <v>73</v>
      </c>
      <c r="I44" s="443" t="s">
        <v>58</v>
      </c>
      <c r="J44" s="947"/>
      <c r="K44" s="13">
        <v>12.986060161408657</v>
      </c>
      <c r="L44" s="441" t="s">
        <v>73</v>
      </c>
      <c r="M44" s="346"/>
      <c r="N44" s="429"/>
      <c r="O44" s="13">
        <v>12.986060161408657</v>
      </c>
      <c r="P44" s="291">
        <v>3128.1349506531124</v>
      </c>
      <c r="Q44" s="54" t="s">
        <v>58</v>
      </c>
      <c r="R44" s="13"/>
      <c r="S44" s="13">
        <v>0.95377842993396933</v>
      </c>
      <c r="T44" s="291">
        <v>229.75002462423978</v>
      </c>
      <c r="U44" s="13">
        <v>2.3888481291269259</v>
      </c>
      <c r="V44" s="291">
        <v>575.43544628963411</v>
      </c>
      <c r="W44" s="346"/>
      <c r="X44" s="429"/>
      <c r="Y44" s="13">
        <v>3.1694790902421128</v>
      </c>
      <c r="Z44" s="320">
        <v>763.47700490516559</v>
      </c>
      <c r="AA44" s="752"/>
      <c r="AB44" s="753"/>
      <c r="AC44" s="426">
        <v>12.986060161408657</v>
      </c>
      <c r="AD44" s="291">
        <v>6256.2699013062247</v>
      </c>
      <c r="AE44" s="323">
        <f t="shared" si="1"/>
        <v>6256.2699013062247</v>
      </c>
      <c r="AF44" s="757"/>
      <c r="AG44" s="725"/>
      <c r="AH44" s="859"/>
      <c r="AJ44" s="197"/>
      <c r="AK44" s="135"/>
      <c r="AL44" s="185"/>
    </row>
    <row r="45" spans="1:38" s="16" customFormat="1">
      <c r="A45" s="944"/>
      <c r="B45" s="466"/>
      <c r="C45" s="160"/>
      <c r="D45" s="439" t="s">
        <v>223</v>
      </c>
      <c r="E45" s="441" t="s">
        <v>73</v>
      </c>
      <c r="F45" s="443" t="s">
        <v>58</v>
      </c>
      <c r="G45" s="12"/>
      <c r="H45" s="441" t="s">
        <v>73</v>
      </c>
      <c r="I45" s="443" t="s">
        <v>58</v>
      </c>
      <c r="J45" s="947"/>
      <c r="K45" s="13">
        <v>13.138664710198093</v>
      </c>
      <c r="L45" s="441" t="s">
        <v>73</v>
      </c>
      <c r="M45" s="346"/>
      <c r="N45" s="429"/>
      <c r="O45" s="13">
        <v>13.138664710198093</v>
      </c>
      <c r="P45" s="291">
        <v>3164.8949545929927</v>
      </c>
      <c r="Q45" s="54" t="s">
        <v>58</v>
      </c>
      <c r="R45" s="13"/>
      <c r="S45" s="13">
        <v>1.1063829787234045</v>
      </c>
      <c r="T45" s="291">
        <v>266.51002856411827</v>
      </c>
      <c r="U45" s="13">
        <v>2.3888481291269259</v>
      </c>
      <c r="V45" s="291">
        <v>575.43544628963411</v>
      </c>
      <c r="W45" s="346"/>
      <c r="X45" s="429"/>
      <c r="Y45" s="13">
        <v>3.1694790902421128</v>
      </c>
      <c r="Z45" s="320">
        <v>763.47700490516559</v>
      </c>
      <c r="AA45" s="752"/>
      <c r="AB45" s="753"/>
      <c r="AC45" s="426">
        <v>13.138664710198093</v>
      </c>
      <c r="AD45" s="291">
        <v>6329.7899091859854</v>
      </c>
      <c r="AE45" s="323">
        <f t="shared" si="1"/>
        <v>6329.7899091859854</v>
      </c>
      <c r="AF45" s="757"/>
      <c r="AG45" s="725"/>
      <c r="AH45" s="859"/>
      <c r="AJ45" s="197"/>
      <c r="AK45" s="135"/>
      <c r="AL45" s="185"/>
    </row>
    <row r="46" spans="1:38" s="16" customFormat="1">
      <c r="A46" s="944"/>
      <c r="B46" s="528"/>
      <c r="C46" s="529"/>
      <c r="D46" s="439" t="s">
        <v>224</v>
      </c>
      <c r="E46" s="441" t="s">
        <v>73</v>
      </c>
      <c r="F46" s="443" t="s">
        <v>58</v>
      </c>
      <c r="G46" s="32"/>
      <c r="H46" s="441" t="s">
        <v>73</v>
      </c>
      <c r="I46" s="443" t="s">
        <v>58</v>
      </c>
      <c r="J46" s="947"/>
      <c r="K46" s="33">
        <v>13.939838591342626</v>
      </c>
      <c r="L46" s="441" t="s">
        <v>73</v>
      </c>
      <c r="M46" s="398"/>
      <c r="N46" s="428"/>
      <c r="O46" s="33">
        <v>13.939838591342626</v>
      </c>
      <c r="P46" s="293">
        <v>3357.8849752773535</v>
      </c>
      <c r="Q46" s="54" t="s">
        <v>58</v>
      </c>
      <c r="R46" s="33"/>
      <c r="S46" s="33">
        <v>1.9075568598679387</v>
      </c>
      <c r="T46" s="293">
        <v>459.50004924847957</v>
      </c>
      <c r="U46" s="33">
        <v>2.3888481291269259</v>
      </c>
      <c r="V46" s="293">
        <v>575.43544628963411</v>
      </c>
      <c r="W46" s="398"/>
      <c r="X46" s="428"/>
      <c r="Y46" s="33">
        <v>3.1694790902421128</v>
      </c>
      <c r="Z46" s="337">
        <v>763.47700490516559</v>
      </c>
      <c r="AA46" s="752"/>
      <c r="AB46" s="753"/>
      <c r="AC46" s="425">
        <v>13.939838591342626</v>
      </c>
      <c r="AD46" s="337">
        <v>6715.7699505547071</v>
      </c>
      <c r="AE46" s="323">
        <f t="shared" si="1"/>
        <v>6715.7699505547071</v>
      </c>
      <c r="AF46" s="757"/>
      <c r="AG46" s="725"/>
      <c r="AH46" s="859"/>
      <c r="AJ46" s="197"/>
      <c r="AK46" s="135"/>
      <c r="AL46" s="185"/>
    </row>
    <row r="47" spans="1:38" s="16" customFormat="1" ht="13.5" thickBot="1">
      <c r="A47" s="944"/>
      <c r="B47" s="452"/>
      <c r="C47" s="37"/>
      <c r="D47" s="440" t="s">
        <v>225</v>
      </c>
      <c r="E47" s="442" t="s">
        <v>73</v>
      </c>
      <c r="F47" s="436" t="s">
        <v>58</v>
      </c>
      <c r="G47" s="169">
        <v>32.61</v>
      </c>
      <c r="H47" s="442" t="s">
        <v>73</v>
      </c>
      <c r="I47" s="436" t="s">
        <v>58</v>
      </c>
      <c r="J47" s="948"/>
      <c r="K47" s="39">
        <v>12.127659574468085</v>
      </c>
      <c r="L47" s="442" t="s">
        <v>73</v>
      </c>
      <c r="M47" s="219"/>
      <c r="N47" s="319"/>
      <c r="O47" s="39">
        <v>12.127659574468085</v>
      </c>
      <c r="P47" s="222">
        <v>2921.3599284912912</v>
      </c>
      <c r="Q47" s="435" t="s">
        <v>58</v>
      </c>
      <c r="R47" s="39"/>
      <c r="S47" s="39">
        <v>9.5377842993396925E-2</v>
      </c>
      <c r="T47" s="222">
        <v>22.975002462423976</v>
      </c>
      <c r="U47" s="39">
        <v>2.3888481291269259</v>
      </c>
      <c r="V47" s="222">
        <v>575.43544628963411</v>
      </c>
      <c r="W47" s="219"/>
      <c r="X47" s="319"/>
      <c r="Y47" s="39">
        <v>3.1694790902421128</v>
      </c>
      <c r="Z47" s="326">
        <v>763.47700490516559</v>
      </c>
      <c r="AA47" s="752"/>
      <c r="AB47" s="753"/>
      <c r="AC47" s="412">
        <v>12.127659574468085</v>
      </c>
      <c r="AD47" s="326">
        <v>5842.7198569825823</v>
      </c>
      <c r="AE47" s="326">
        <f t="shared" si="1"/>
        <v>5842.7198569825823</v>
      </c>
      <c r="AF47" s="757"/>
      <c r="AG47" s="726"/>
      <c r="AH47" s="859"/>
      <c r="AJ47" s="197"/>
      <c r="AK47" s="135"/>
      <c r="AL47" s="185"/>
    </row>
    <row r="48" spans="1:38" s="95" customFormat="1">
      <c r="A48" s="944"/>
      <c r="B48" s="448" t="s">
        <v>102</v>
      </c>
      <c r="C48" s="437">
        <v>34962</v>
      </c>
      <c r="D48" s="438" t="s">
        <v>229</v>
      </c>
      <c r="E48" s="438" t="s">
        <v>85</v>
      </c>
      <c r="F48" s="438" t="s">
        <v>87</v>
      </c>
      <c r="G48" s="446">
        <v>215.92956713132796</v>
      </c>
      <c r="H48" s="446">
        <v>215.93</v>
      </c>
      <c r="I48" s="438">
        <v>215.93</v>
      </c>
      <c r="J48" s="946" t="s">
        <v>286</v>
      </c>
      <c r="K48" s="224">
        <v>160.1421863536317</v>
      </c>
      <c r="L48" s="18">
        <v>61.922230374174617</v>
      </c>
      <c r="M48" s="216"/>
      <c r="N48" s="318"/>
      <c r="O48" s="224">
        <v>98.219955979457097</v>
      </c>
      <c r="P48" s="221">
        <v>6232.0781988817726</v>
      </c>
      <c r="Q48" s="444" t="s">
        <v>73</v>
      </c>
      <c r="R48" s="224"/>
      <c r="S48" s="224">
        <v>2.8070843727072639</v>
      </c>
      <c r="T48" s="221">
        <v>178.11013196981651</v>
      </c>
      <c r="U48" s="224">
        <v>9.1986512105649307</v>
      </c>
      <c r="V48" s="221">
        <v>583.6564789386498</v>
      </c>
      <c r="W48" s="216"/>
      <c r="X48" s="318"/>
      <c r="Y48" s="224">
        <v>20.797889361702126</v>
      </c>
      <c r="Z48" s="323">
        <v>1319.6307367611562</v>
      </c>
      <c r="AA48" s="752"/>
      <c r="AB48" s="753"/>
      <c r="AC48" s="424">
        <v>98.219955979457097</v>
      </c>
      <c r="AD48" s="323">
        <v>12464.156397763545</v>
      </c>
      <c r="AE48" s="323">
        <f t="shared" si="1"/>
        <v>12464.156397763545</v>
      </c>
      <c r="AF48" s="757"/>
      <c r="AG48" s="724">
        <f>SUM(AE48:AE55)</f>
        <v>620055.38670858403</v>
      </c>
      <c r="AH48" s="859"/>
      <c r="AI48" s="16"/>
      <c r="AJ48" s="142"/>
      <c r="AK48" s="260"/>
      <c r="AL48" s="195"/>
    </row>
    <row r="49" spans="1:38" s="95" customFormat="1">
      <c r="A49" s="944"/>
      <c r="B49" s="448"/>
      <c r="C49" s="437"/>
      <c r="D49" s="439" t="s">
        <v>218</v>
      </c>
      <c r="E49" s="441" t="s">
        <v>73</v>
      </c>
      <c r="F49" s="444" t="s">
        <v>73</v>
      </c>
      <c r="G49" s="446">
        <v>2.9347028613352899</v>
      </c>
      <c r="H49" s="441" t="s">
        <v>73</v>
      </c>
      <c r="I49" s="444" t="s">
        <v>73</v>
      </c>
      <c r="J49" s="947"/>
      <c r="K49" s="224">
        <v>67.242846661775502</v>
      </c>
      <c r="L49" s="441" t="s">
        <v>73</v>
      </c>
      <c r="M49" s="216"/>
      <c r="N49" s="318"/>
      <c r="O49" s="224">
        <v>67.242846661775502</v>
      </c>
      <c r="P49" s="221">
        <v>4266.5736767307208</v>
      </c>
      <c r="Q49" s="444" t="s">
        <v>73</v>
      </c>
      <c r="R49" s="224"/>
      <c r="S49" s="224">
        <v>3.815113719735877E-2</v>
      </c>
      <c r="T49" s="221">
        <v>2.4206981974206472</v>
      </c>
      <c r="U49" s="224">
        <v>4.7776962582538518</v>
      </c>
      <c r="V49" s="221">
        <v>303.14589733852375</v>
      </c>
      <c r="W49" s="216"/>
      <c r="X49" s="318"/>
      <c r="Y49" s="224">
        <v>19.280997798972855</v>
      </c>
      <c r="Z49" s="323">
        <v>1223.3836274656646</v>
      </c>
      <c r="AA49" s="752"/>
      <c r="AB49" s="753"/>
      <c r="AC49" s="424">
        <v>67.242846661775502</v>
      </c>
      <c r="AD49" s="323">
        <v>8533.1473534614415</v>
      </c>
      <c r="AE49" s="323">
        <f t="shared" si="1"/>
        <v>8533.1473534614415</v>
      </c>
      <c r="AF49" s="757"/>
      <c r="AG49" s="725"/>
      <c r="AH49" s="859"/>
      <c r="AI49" s="16"/>
      <c r="AJ49" s="142"/>
      <c r="AK49" s="260"/>
      <c r="AL49" s="195"/>
    </row>
    <row r="50" spans="1:38" s="95" customFormat="1">
      <c r="A50" s="944"/>
      <c r="B50" s="448"/>
      <c r="C50" s="437"/>
      <c r="D50" s="439" t="s">
        <v>219</v>
      </c>
      <c r="E50" s="441" t="s">
        <v>73</v>
      </c>
      <c r="F50" s="444" t="s">
        <v>73</v>
      </c>
      <c r="G50" s="446">
        <v>146735.14306676449</v>
      </c>
      <c r="H50" s="441" t="s">
        <v>73</v>
      </c>
      <c r="I50" s="444" t="s">
        <v>73</v>
      </c>
      <c r="J50" s="947"/>
      <c r="K50" s="224">
        <v>3733.470286133529</v>
      </c>
      <c r="L50" s="18">
        <v>22.890682318415262</v>
      </c>
      <c r="M50" s="216"/>
      <c r="N50" s="318"/>
      <c r="O50" s="224">
        <v>3710.5796038151138</v>
      </c>
      <c r="P50" s="221">
        <v>235437.10668113234</v>
      </c>
      <c r="Q50" s="444" t="s">
        <v>73</v>
      </c>
      <c r="R50" s="224"/>
      <c r="S50" s="224">
        <v>1884.6661775495231</v>
      </c>
      <c r="T50" s="221">
        <v>119582.49095258012</v>
      </c>
      <c r="U50" s="224">
        <v>268.5840058694057</v>
      </c>
      <c r="V50" s="221">
        <v>17041.715309841344</v>
      </c>
      <c r="W50" s="216"/>
      <c r="X50" s="318"/>
      <c r="Y50" s="224">
        <v>546.89361702127655</v>
      </c>
      <c r="Z50" s="323">
        <v>34700.522452471341</v>
      </c>
      <c r="AA50" s="752"/>
      <c r="AB50" s="753"/>
      <c r="AC50" s="424">
        <v>3710.5796038151138</v>
      </c>
      <c r="AD50" s="323">
        <v>470874.21336226468</v>
      </c>
      <c r="AE50" s="323">
        <f t="shared" si="1"/>
        <v>470874.21336226468</v>
      </c>
      <c r="AF50" s="757"/>
      <c r="AG50" s="725"/>
      <c r="AH50" s="859"/>
      <c r="AI50" s="16"/>
      <c r="AJ50" s="142"/>
      <c r="AK50" s="260"/>
      <c r="AL50" s="195"/>
    </row>
    <row r="51" spans="1:38" s="95" customFormat="1">
      <c r="A51" s="944"/>
      <c r="B51" s="448"/>
      <c r="C51" s="437"/>
      <c r="D51" s="439" t="s">
        <v>220</v>
      </c>
      <c r="E51" s="441" t="s">
        <v>73</v>
      </c>
      <c r="F51" s="444" t="s">
        <v>73</v>
      </c>
      <c r="G51" s="12">
        <v>7336.7571533382243</v>
      </c>
      <c r="H51" s="441" t="s">
        <v>73</v>
      </c>
      <c r="I51" s="444" t="s">
        <v>73</v>
      </c>
      <c r="J51" s="947"/>
      <c r="K51" s="224">
        <v>248.51063829787233</v>
      </c>
      <c r="L51" s="441" t="s">
        <v>73</v>
      </c>
      <c r="M51" s="216"/>
      <c r="N51" s="318"/>
      <c r="O51" s="224">
        <v>248.51063829787233</v>
      </c>
      <c r="P51" s="221">
        <v>15768.055642890798</v>
      </c>
      <c r="Q51" s="444" t="s">
        <v>73</v>
      </c>
      <c r="R51" s="224"/>
      <c r="S51" s="224">
        <v>95.377842993396925</v>
      </c>
      <c r="T51" s="221">
        <v>6051.7454935516098</v>
      </c>
      <c r="U51" s="224">
        <v>17.666911225238444</v>
      </c>
      <c r="V51" s="221">
        <v>1120.9694729594069</v>
      </c>
      <c r="W51" s="216"/>
      <c r="X51" s="318"/>
      <c r="Y51" s="224">
        <v>45.059427732942041</v>
      </c>
      <c r="Z51" s="323">
        <v>2859.0307787074307</v>
      </c>
      <c r="AA51" s="752"/>
      <c r="AB51" s="753"/>
      <c r="AC51" s="424">
        <v>248.51063829787233</v>
      </c>
      <c r="AD51" s="323">
        <v>31536.111285781597</v>
      </c>
      <c r="AE51" s="323">
        <f t="shared" si="1"/>
        <v>31536.111285781597</v>
      </c>
      <c r="AF51" s="757"/>
      <c r="AG51" s="725"/>
      <c r="AH51" s="859"/>
      <c r="AI51" s="16"/>
      <c r="AJ51" s="142"/>
      <c r="AK51" s="260"/>
      <c r="AL51" s="195"/>
    </row>
    <row r="52" spans="1:38" s="95" customFormat="1">
      <c r="A52" s="944"/>
      <c r="B52" s="448"/>
      <c r="C52" s="437"/>
      <c r="D52" s="439" t="s">
        <v>221</v>
      </c>
      <c r="E52" s="441" t="s">
        <v>73</v>
      </c>
      <c r="F52" s="444" t="s">
        <v>73</v>
      </c>
      <c r="G52" s="531">
        <v>690.41819515774023</v>
      </c>
      <c r="H52" s="441" t="s">
        <v>73</v>
      </c>
      <c r="I52" s="444" t="s">
        <v>73</v>
      </c>
      <c r="J52" s="947"/>
      <c r="K52" s="224">
        <v>82.352164343360243</v>
      </c>
      <c r="L52" s="441" t="s">
        <v>73</v>
      </c>
      <c r="M52" s="346"/>
      <c r="N52" s="429"/>
      <c r="O52" s="13">
        <v>82.352164343360243</v>
      </c>
      <c r="P52" s="291">
        <v>5225.2632666861191</v>
      </c>
      <c r="Q52" s="444" t="s">
        <v>73</v>
      </c>
      <c r="R52" s="13"/>
      <c r="S52" s="13">
        <v>8.9754365370506246</v>
      </c>
      <c r="T52" s="291">
        <v>569.49345792518193</v>
      </c>
      <c r="U52" s="13">
        <v>5.7035011005135727</v>
      </c>
      <c r="V52" s="291">
        <v>361.88842187267011</v>
      </c>
      <c r="W52" s="346"/>
      <c r="X52" s="429"/>
      <c r="Y52" s="13">
        <v>21.132607483492297</v>
      </c>
      <c r="Z52" s="320">
        <v>1340.8686765339596</v>
      </c>
      <c r="AA52" s="752"/>
      <c r="AB52" s="753"/>
      <c r="AC52" s="426">
        <v>82.352164343360243</v>
      </c>
      <c r="AD52" s="320">
        <v>10450.526533372238</v>
      </c>
      <c r="AE52" s="323">
        <f t="shared" si="1"/>
        <v>10450.526533372238</v>
      </c>
      <c r="AF52" s="757"/>
      <c r="AG52" s="725"/>
      <c r="AH52" s="859"/>
      <c r="AI52" s="16"/>
      <c r="AJ52" s="142"/>
      <c r="AK52" s="260"/>
      <c r="AL52" s="195"/>
    </row>
    <row r="53" spans="1:38" s="95" customFormat="1">
      <c r="A53" s="944"/>
      <c r="B53" s="449"/>
      <c r="C53" s="24"/>
      <c r="D53" s="439" t="s">
        <v>222</v>
      </c>
      <c r="E53" s="441" t="s">
        <v>73</v>
      </c>
      <c r="F53" s="444" t="s">
        <v>73</v>
      </c>
      <c r="G53" s="12">
        <v>69.041819515774023</v>
      </c>
      <c r="H53" s="441" t="s">
        <v>73</v>
      </c>
      <c r="I53" s="444" t="s">
        <v>73</v>
      </c>
      <c r="J53" s="947"/>
      <c r="K53" s="13">
        <v>68.102239178283199</v>
      </c>
      <c r="L53" s="441" t="s">
        <v>73</v>
      </c>
      <c r="M53" s="346"/>
      <c r="N53" s="346"/>
      <c r="O53" s="13">
        <v>68.102239178283199</v>
      </c>
      <c r="P53" s="13">
        <v>4321.1023243258151</v>
      </c>
      <c r="Q53" s="444" t="s">
        <v>73</v>
      </c>
      <c r="R53" s="223"/>
      <c r="S53" s="13">
        <v>0.89754365370506239</v>
      </c>
      <c r="T53" s="13">
        <v>56.949345792518216</v>
      </c>
      <c r="U53" s="13">
        <v>4.7776962582538518</v>
      </c>
      <c r="V53" s="13">
        <v>303.14589733852375</v>
      </c>
      <c r="W53" s="513"/>
      <c r="X53" s="514"/>
      <c r="Y53" s="13">
        <v>19.280997798972855</v>
      </c>
      <c r="Z53" s="487">
        <v>1223.3836274656646</v>
      </c>
      <c r="AA53" s="752"/>
      <c r="AB53" s="753"/>
      <c r="AC53" s="426">
        <v>68.102239178283199</v>
      </c>
      <c r="AD53" s="13">
        <v>8642.2046486516301</v>
      </c>
      <c r="AE53" s="323">
        <f t="shared" si="1"/>
        <v>8642.2046486516301</v>
      </c>
      <c r="AF53" s="757"/>
      <c r="AG53" s="725"/>
      <c r="AH53" s="859"/>
      <c r="AI53" s="16"/>
      <c r="AJ53" s="142"/>
      <c r="AK53" s="260"/>
      <c r="AL53" s="195"/>
    </row>
    <row r="54" spans="1:38" s="95" customFormat="1">
      <c r="A54" s="944"/>
      <c r="B54" s="512"/>
      <c r="C54" s="511"/>
      <c r="D54" s="439" t="s">
        <v>223</v>
      </c>
      <c r="E54" s="441" t="s">
        <v>73</v>
      </c>
      <c r="F54" s="444" t="s">
        <v>73</v>
      </c>
      <c r="G54" s="105">
        <v>1630.3888481291269</v>
      </c>
      <c r="H54" s="441" t="s">
        <v>73</v>
      </c>
      <c r="I54" s="444" t="s">
        <v>73</v>
      </c>
      <c r="J54" s="947"/>
      <c r="K54" s="33">
        <v>105.85143066764491</v>
      </c>
      <c r="L54" s="441" t="s">
        <v>73</v>
      </c>
      <c r="M54" s="346"/>
      <c r="N54" s="346"/>
      <c r="O54" s="33">
        <v>105.85143066764491</v>
      </c>
      <c r="P54" s="33">
        <v>6716.2969765762109</v>
      </c>
      <c r="Q54" s="444" t="s">
        <v>73</v>
      </c>
      <c r="R54" s="223"/>
      <c r="S54" s="33">
        <v>21.195055025678652</v>
      </c>
      <c r="T54" s="33">
        <v>1344.8309870680289</v>
      </c>
      <c r="U54" s="33">
        <v>7.3954482758620683</v>
      </c>
      <c r="V54" s="33">
        <v>469.24284898475673</v>
      </c>
      <c r="W54" s="513"/>
      <c r="X54" s="514"/>
      <c r="Y54" s="33">
        <v>24.516501834189288</v>
      </c>
      <c r="Z54" s="532">
        <v>1555.5775307581298</v>
      </c>
      <c r="AA54" s="752"/>
      <c r="AB54" s="753"/>
      <c r="AC54" s="426">
        <v>105.85143066764491</v>
      </c>
      <c r="AD54" s="13">
        <v>13432.593953152422</v>
      </c>
      <c r="AE54" s="323">
        <f t="shared" si="1"/>
        <v>13432.593953152422</v>
      </c>
      <c r="AF54" s="757"/>
      <c r="AG54" s="725"/>
      <c r="AH54" s="859"/>
      <c r="AI54" s="16"/>
      <c r="AJ54" s="142"/>
      <c r="AK54" s="260"/>
      <c r="AL54" s="195"/>
    </row>
    <row r="55" spans="1:38" s="95" customFormat="1" ht="13.5" thickBot="1">
      <c r="A55" s="944"/>
      <c r="B55" s="450"/>
      <c r="C55" s="37"/>
      <c r="D55" s="440" t="s">
        <v>224</v>
      </c>
      <c r="E55" s="442" t="s">
        <v>73</v>
      </c>
      <c r="F55" s="445" t="s">
        <v>73</v>
      </c>
      <c r="G55" s="38">
        <v>17608.217168011739</v>
      </c>
      <c r="H55" s="442" t="s">
        <v>73</v>
      </c>
      <c r="I55" s="445" t="s">
        <v>73</v>
      </c>
      <c r="J55" s="948"/>
      <c r="K55" s="39">
        <v>505.29713866471019</v>
      </c>
      <c r="L55" s="442" t="s">
        <v>73</v>
      </c>
      <c r="M55" s="219"/>
      <c r="N55" s="319"/>
      <c r="O55" s="39">
        <v>505.29713866471019</v>
      </c>
      <c r="P55" s="222">
        <v>32061.216587068244</v>
      </c>
      <c r="Q55" s="445" t="s">
        <v>73</v>
      </c>
      <c r="R55" s="39"/>
      <c r="S55" s="39">
        <v>228.90682318415261</v>
      </c>
      <c r="T55" s="222">
        <v>14524.189184523864</v>
      </c>
      <c r="U55" s="39">
        <v>36.155539251650772</v>
      </c>
      <c r="V55" s="222">
        <v>2294.0770609401807</v>
      </c>
      <c r="W55" s="219"/>
      <c r="X55" s="319"/>
      <c r="Y55" s="39">
        <v>82.036683785766698</v>
      </c>
      <c r="Z55" s="326">
        <v>5205.2459546689824</v>
      </c>
      <c r="AA55" s="752"/>
      <c r="AB55" s="753"/>
      <c r="AC55" s="412">
        <v>505.29713866471019</v>
      </c>
      <c r="AD55" s="326">
        <v>64122.433174136488</v>
      </c>
      <c r="AE55" s="326">
        <f t="shared" si="1"/>
        <v>64122.433174136488</v>
      </c>
      <c r="AF55" s="757"/>
      <c r="AG55" s="726"/>
      <c r="AH55" s="859"/>
      <c r="AI55" s="16"/>
      <c r="AJ55" s="142"/>
      <c r="AK55" s="260"/>
      <c r="AL55" s="195"/>
    </row>
    <row r="56" spans="1:38" s="95" customFormat="1">
      <c r="A56" s="944"/>
      <c r="B56" s="451" t="s">
        <v>102</v>
      </c>
      <c r="C56" s="447">
        <v>35185</v>
      </c>
      <c r="D56" s="438" t="s">
        <v>230</v>
      </c>
      <c r="E56" s="438" t="s">
        <v>86</v>
      </c>
      <c r="F56" s="438" t="s">
        <v>88</v>
      </c>
      <c r="G56" s="17">
        <v>1531.9148936170213</v>
      </c>
      <c r="H56" s="503" t="s">
        <v>103</v>
      </c>
      <c r="I56" s="444" t="s">
        <v>73</v>
      </c>
      <c r="J56" s="949" t="s">
        <v>287</v>
      </c>
      <c r="K56" s="224">
        <v>93.61702127659575</v>
      </c>
      <c r="L56" s="18">
        <v>12.942039618488629</v>
      </c>
      <c r="M56" s="216"/>
      <c r="N56" s="318"/>
      <c r="O56" s="224">
        <v>80.674981658107114</v>
      </c>
      <c r="P56" s="221">
        <v>4333.5887905840609</v>
      </c>
      <c r="Q56" s="444" t="s">
        <v>73</v>
      </c>
      <c r="R56" s="224"/>
      <c r="S56" s="224">
        <v>19.914893617021278</v>
      </c>
      <c r="T56" s="221">
        <v>1069.761132517405</v>
      </c>
      <c r="U56" s="224">
        <v>9.8418195157740271</v>
      </c>
      <c r="V56" s="221">
        <v>528.66945682439825</v>
      </c>
      <c r="W56" s="216"/>
      <c r="X56" s="318"/>
      <c r="Y56" s="224">
        <v>16.696111518708729</v>
      </c>
      <c r="Z56" s="323">
        <v>896.85897953404242</v>
      </c>
      <c r="AA56" s="752"/>
      <c r="AB56" s="753"/>
      <c r="AC56" s="424">
        <v>80.674981658107114</v>
      </c>
      <c r="AD56" s="323">
        <v>8667.1775811681218</v>
      </c>
      <c r="AE56" s="323">
        <f t="shared" si="1"/>
        <v>8667.1775811681218</v>
      </c>
      <c r="AF56" s="757"/>
      <c r="AG56" s="724">
        <f>SUM(AE56:AE62)</f>
        <v>23742.533325163491</v>
      </c>
      <c r="AH56" s="859"/>
      <c r="AJ56" s="142"/>
      <c r="AK56" s="260"/>
      <c r="AL56" s="195"/>
    </row>
    <row r="57" spans="1:38" s="95" customFormat="1">
      <c r="A57" s="944"/>
      <c r="B57" s="466"/>
      <c r="C57" s="160"/>
      <c r="D57" s="439" t="s">
        <v>218</v>
      </c>
      <c r="E57" s="441" t="s">
        <v>73</v>
      </c>
      <c r="F57" s="444" t="s">
        <v>73</v>
      </c>
      <c r="G57" s="12">
        <v>14.673514306676449</v>
      </c>
      <c r="H57" s="441" t="s">
        <v>73</v>
      </c>
      <c r="I57" s="444" t="s">
        <v>73</v>
      </c>
      <c r="J57" s="950"/>
      <c r="K57" s="33">
        <v>21.027146001467351</v>
      </c>
      <c r="L57" s="441" t="s">
        <v>73</v>
      </c>
      <c r="M57" s="398"/>
      <c r="N57" s="428"/>
      <c r="O57" s="33">
        <v>21.027146001467351</v>
      </c>
      <c r="P57" s="293">
        <v>1129.5075912890059</v>
      </c>
      <c r="Q57" s="444" t="s">
        <v>73</v>
      </c>
      <c r="R57" s="33"/>
      <c r="S57" s="33">
        <v>0.19075568598679385</v>
      </c>
      <c r="T57" s="293">
        <v>10.246754142887013</v>
      </c>
      <c r="U57" s="33">
        <v>4.7776962582538518</v>
      </c>
      <c r="V57" s="293">
        <v>256.64178068646231</v>
      </c>
      <c r="W57" s="398"/>
      <c r="X57" s="428"/>
      <c r="Y57" s="33">
        <v>5.37050623624358</v>
      </c>
      <c r="Z57" s="337">
        <v>288.48553971512638</v>
      </c>
      <c r="AA57" s="752"/>
      <c r="AB57" s="753"/>
      <c r="AC57" s="425">
        <v>21.027146001467351</v>
      </c>
      <c r="AD57" s="337">
        <v>2259.0151825780117</v>
      </c>
      <c r="AE57" s="323">
        <f t="shared" si="1"/>
        <v>2259.0151825780117</v>
      </c>
      <c r="AF57" s="757"/>
      <c r="AG57" s="725"/>
      <c r="AH57" s="859"/>
      <c r="AJ57" s="142"/>
      <c r="AK57" s="260"/>
      <c r="AL57" s="195"/>
    </row>
    <row r="58" spans="1:38" s="95" customFormat="1">
      <c r="A58" s="944"/>
      <c r="B58" s="466"/>
      <c r="C58" s="160"/>
      <c r="D58" s="439" t="s">
        <v>219</v>
      </c>
      <c r="E58" s="441" t="s">
        <v>73</v>
      </c>
      <c r="F58" s="444" t="s">
        <v>73</v>
      </c>
      <c r="G58" s="12">
        <v>11.73881144534116</v>
      </c>
      <c r="H58" s="441" t="s">
        <v>73</v>
      </c>
      <c r="I58" s="444" t="s">
        <v>73</v>
      </c>
      <c r="J58" s="950"/>
      <c r="K58" s="13">
        <v>20.988994864269994</v>
      </c>
      <c r="L58" s="441" t="s">
        <v>73</v>
      </c>
      <c r="M58" s="346"/>
      <c r="N58" s="429"/>
      <c r="O58" s="13">
        <v>20.988994864269994</v>
      </c>
      <c r="P58" s="291">
        <v>1127.4582404604309</v>
      </c>
      <c r="Q58" s="444" t="s">
        <v>73</v>
      </c>
      <c r="R58" s="13"/>
      <c r="S58" s="13">
        <v>0.15260454878943508</v>
      </c>
      <c r="T58" s="291">
        <v>8.1974033143096054</v>
      </c>
      <c r="U58" s="13">
        <v>4.7776962582538518</v>
      </c>
      <c r="V58" s="291">
        <v>256.64178068646231</v>
      </c>
      <c r="W58" s="346"/>
      <c r="X58" s="429"/>
      <c r="Y58" s="13">
        <v>5.37050623624358</v>
      </c>
      <c r="Z58" s="320">
        <v>288.48553971512638</v>
      </c>
      <c r="AA58" s="752"/>
      <c r="AB58" s="753"/>
      <c r="AC58" s="426">
        <v>20.988994864269994</v>
      </c>
      <c r="AD58" s="291">
        <v>2254.9164809208619</v>
      </c>
      <c r="AE58" s="323">
        <f t="shared" si="1"/>
        <v>2254.9164809208619</v>
      </c>
      <c r="AF58" s="757"/>
      <c r="AG58" s="725"/>
      <c r="AH58" s="859"/>
      <c r="AJ58" s="142"/>
      <c r="AK58" s="260"/>
      <c r="AL58" s="195"/>
    </row>
    <row r="59" spans="1:38" s="95" customFormat="1">
      <c r="A59" s="944"/>
      <c r="B59" s="466"/>
      <c r="C59" s="160"/>
      <c r="D59" s="439" t="s">
        <v>220</v>
      </c>
      <c r="E59" s="441" t="s">
        <v>73</v>
      </c>
      <c r="F59" s="444" t="s">
        <v>73</v>
      </c>
      <c r="G59" s="12">
        <v>358.68525311812181</v>
      </c>
      <c r="H59" s="441" t="s">
        <v>73</v>
      </c>
      <c r="I59" s="444" t="s">
        <v>73</v>
      </c>
      <c r="J59" s="950"/>
      <c r="K59" s="13">
        <v>27.69053558327219</v>
      </c>
      <c r="L59" s="441" t="s">
        <v>73</v>
      </c>
      <c r="M59" s="346"/>
      <c r="N59" s="429"/>
      <c r="O59" s="13">
        <v>27.69053558327219</v>
      </c>
      <c r="P59" s="291">
        <v>1487.4424777371903</v>
      </c>
      <c r="Q59" s="444" t="s">
        <v>73</v>
      </c>
      <c r="R59" s="13"/>
      <c r="S59" s="13">
        <v>4.6629082905355839</v>
      </c>
      <c r="T59" s="291">
        <v>250.47575697038701</v>
      </c>
      <c r="U59" s="13">
        <v>5.1063818048422602</v>
      </c>
      <c r="V59" s="291">
        <v>274.2976632295655</v>
      </c>
      <c r="W59" s="346"/>
      <c r="X59" s="429"/>
      <c r="Y59" s="13">
        <v>6.0278773294203951</v>
      </c>
      <c r="Z59" s="320">
        <v>323.79730480133225</v>
      </c>
      <c r="AA59" s="752"/>
      <c r="AB59" s="753"/>
      <c r="AC59" s="426">
        <v>27.69053558327219</v>
      </c>
      <c r="AD59" s="291">
        <v>2974.8849554743806</v>
      </c>
      <c r="AE59" s="323">
        <f t="shared" si="1"/>
        <v>2974.8849554743806</v>
      </c>
      <c r="AF59" s="757"/>
      <c r="AG59" s="725"/>
      <c r="AH59" s="859"/>
      <c r="AJ59" s="142"/>
      <c r="AK59" s="260"/>
      <c r="AL59" s="195"/>
    </row>
    <row r="60" spans="1:38" s="95" customFormat="1">
      <c r="A60" s="944"/>
      <c r="B60" s="466"/>
      <c r="C60" s="160"/>
      <c r="D60" s="439" t="s">
        <v>221</v>
      </c>
      <c r="E60" s="441" t="s">
        <v>73</v>
      </c>
      <c r="F60" s="444" t="s">
        <v>73</v>
      </c>
      <c r="G60" s="105">
        <v>73.367571533382247</v>
      </c>
      <c r="H60" s="441" t="s">
        <v>73</v>
      </c>
      <c r="I60" s="444" t="s">
        <v>73</v>
      </c>
      <c r="J60" s="950"/>
      <c r="K60" s="13">
        <v>21.790168745414526</v>
      </c>
      <c r="L60" s="441" t="s">
        <v>73</v>
      </c>
      <c r="M60" s="346"/>
      <c r="N60" s="429"/>
      <c r="O60" s="13">
        <v>21.790168745414526</v>
      </c>
      <c r="P60" s="291">
        <v>1170.4946078605542</v>
      </c>
      <c r="Q60" s="444" t="s">
        <v>73</v>
      </c>
      <c r="R60" s="13"/>
      <c r="S60" s="13">
        <v>0.95377842993396933</v>
      </c>
      <c r="T60" s="291">
        <v>51.233770714435011</v>
      </c>
      <c r="U60" s="13">
        <v>4.7776962582538518</v>
      </c>
      <c r="V60" s="291">
        <v>256.64178068646231</v>
      </c>
      <c r="W60" s="346"/>
      <c r="X60" s="429"/>
      <c r="Y60" s="13">
        <v>5.37050623624358</v>
      </c>
      <c r="Z60" s="320">
        <v>288.48553971512638</v>
      </c>
      <c r="AA60" s="752"/>
      <c r="AB60" s="753"/>
      <c r="AC60" s="426">
        <v>21.790168745414526</v>
      </c>
      <c r="AD60" s="291">
        <v>2340.9892157211084</v>
      </c>
      <c r="AE60" s="323">
        <f t="shared" si="1"/>
        <v>2340.9892157211084</v>
      </c>
      <c r="AF60" s="757"/>
      <c r="AG60" s="725"/>
      <c r="AH60" s="859"/>
      <c r="AJ60" s="142"/>
      <c r="AK60" s="260"/>
      <c r="AL60" s="195"/>
    </row>
    <row r="61" spans="1:38" s="95" customFormat="1">
      <c r="A61" s="944"/>
      <c r="B61" s="466"/>
      <c r="C61" s="160"/>
      <c r="D61" s="439" t="s">
        <v>222</v>
      </c>
      <c r="E61" s="441" t="s">
        <v>73</v>
      </c>
      <c r="F61" s="444" t="s">
        <v>73</v>
      </c>
      <c r="G61" s="105">
        <v>366.83785766691125</v>
      </c>
      <c r="H61" s="441" t="s">
        <v>73</v>
      </c>
      <c r="I61" s="444" t="s">
        <v>73</v>
      </c>
      <c r="J61" s="950"/>
      <c r="K61" s="33">
        <v>27.894350696991928</v>
      </c>
      <c r="L61" s="441" t="s">
        <v>73</v>
      </c>
      <c r="M61" s="398"/>
      <c r="N61" s="428"/>
      <c r="O61" s="33">
        <v>27.894350696991928</v>
      </c>
      <c r="P61" s="293">
        <v>1498.3907404329402</v>
      </c>
      <c r="Q61" s="444" t="s">
        <v>73</v>
      </c>
      <c r="R61" s="33"/>
      <c r="S61" s="33">
        <v>4.7688921496698464</v>
      </c>
      <c r="T61" s="293">
        <v>256.16885357217507</v>
      </c>
      <c r="U61" s="33">
        <v>5.121056493030081</v>
      </c>
      <c r="V61" s="293">
        <v>275.08593814365884</v>
      </c>
      <c r="W61" s="398"/>
      <c r="X61" s="428"/>
      <c r="Y61" s="33">
        <v>6.0572267057960385</v>
      </c>
      <c r="Z61" s="337">
        <v>325.37385462952045</v>
      </c>
      <c r="AA61" s="752"/>
      <c r="AB61" s="753"/>
      <c r="AC61" s="425">
        <v>27.894350696991928</v>
      </c>
      <c r="AD61" s="337">
        <v>2996.7814808658804</v>
      </c>
      <c r="AE61" s="323">
        <f t="shared" si="1"/>
        <v>2996.7814808658804</v>
      </c>
      <c r="AF61" s="757"/>
      <c r="AG61" s="725"/>
      <c r="AH61" s="859"/>
      <c r="AJ61" s="142"/>
      <c r="AK61" s="260"/>
      <c r="AL61" s="195"/>
    </row>
    <row r="62" spans="1:38" s="95" customFormat="1" ht="13.5" thickBot="1">
      <c r="A62" s="945"/>
      <c r="B62" s="453"/>
      <c r="C62" s="194"/>
      <c r="D62" s="440" t="s">
        <v>223</v>
      </c>
      <c r="E62" s="530" t="s">
        <v>73</v>
      </c>
      <c r="F62" s="494" t="s">
        <v>73</v>
      </c>
      <c r="G62" s="495">
        <v>7.3367571533382243</v>
      </c>
      <c r="H62" s="530" t="s">
        <v>73</v>
      </c>
      <c r="I62" s="445" t="s">
        <v>73</v>
      </c>
      <c r="J62" s="951"/>
      <c r="K62" s="39">
        <v>20.931768158473954</v>
      </c>
      <c r="L62" s="442" t="s">
        <v>73</v>
      </c>
      <c r="M62" s="219"/>
      <c r="N62" s="319"/>
      <c r="O62" s="39">
        <v>20.931768158473954</v>
      </c>
      <c r="P62" s="222">
        <v>1124.3842142175642</v>
      </c>
      <c r="Q62" s="445" t="s">
        <v>73</v>
      </c>
      <c r="R62" s="39"/>
      <c r="S62" s="39">
        <v>9.5377842993396925E-2</v>
      </c>
      <c r="T62" s="222">
        <v>5.1233770714435067</v>
      </c>
      <c r="U62" s="39">
        <v>4.7776962582538518</v>
      </c>
      <c r="V62" s="222">
        <v>256.64178068646231</v>
      </c>
      <c r="W62" s="219"/>
      <c r="X62" s="319"/>
      <c r="Y62" s="39">
        <v>5.37050623624358</v>
      </c>
      <c r="Z62" s="326">
        <v>288.48553971512638</v>
      </c>
      <c r="AA62" s="754"/>
      <c r="AB62" s="755"/>
      <c r="AC62" s="412">
        <v>20.931768158473954</v>
      </c>
      <c r="AD62" s="326">
        <v>2248.7684284351285</v>
      </c>
      <c r="AE62" s="326">
        <f t="shared" si="1"/>
        <v>2248.7684284351285</v>
      </c>
      <c r="AF62" s="758"/>
      <c r="AG62" s="726"/>
      <c r="AH62" s="860"/>
      <c r="AJ62" s="142"/>
      <c r="AK62" s="260"/>
      <c r="AL62" s="195"/>
    </row>
    <row r="63" spans="1:38" s="95" customFormat="1">
      <c r="A63" s="727" t="s">
        <v>25</v>
      </c>
      <c r="B63" s="448" t="s">
        <v>102</v>
      </c>
      <c r="C63" s="447">
        <v>39334</v>
      </c>
      <c r="D63" s="438" t="s">
        <v>231</v>
      </c>
      <c r="E63" s="457" t="s">
        <v>1</v>
      </c>
      <c r="F63" s="457" t="s">
        <v>0</v>
      </c>
      <c r="G63" s="538">
        <v>5297.62</v>
      </c>
      <c r="H63" s="503" t="s">
        <v>103</v>
      </c>
      <c r="I63" s="444" t="s">
        <v>73</v>
      </c>
      <c r="J63" s="792" t="s">
        <v>288</v>
      </c>
      <c r="K63" s="224">
        <v>252.84049999999999</v>
      </c>
      <c r="L63" s="224">
        <v>18.5</v>
      </c>
      <c r="M63" s="216"/>
      <c r="N63" s="318"/>
      <c r="O63" s="224">
        <v>234.34049999999999</v>
      </c>
      <c r="P63" s="221">
        <v>2043.6776736091679</v>
      </c>
      <c r="Q63" s="444" t="s">
        <v>73</v>
      </c>
      <c r="R63" s="224"/>
      <c r="S63" s="224">
        <v>68.869060000000005</v>
      </c>
      <c r="T63" s="221">
        <v>600.60535982662032</v>
      </c>
      <c r="U63" s="224">
        <v>14.795716000000001</v>
      </c>
      <c r="V63" s="221">
        <v>129.03307133961866</v>
      </c>
      <c r="W63" s="398"/>
      <c r="X63" s="398"/>
      <c r="Y63" s="136">
        <v>64.788576000000006</v>
      </c>
      <c r="Z63" s="520">
        <v>565.01956032410374</v>
      </c>
      <c r="AA63" s="826" t="s">
        <v>19</v>
      </c>
      <c r="AB63" s="827"/>
      <c r="AC63" s="424">
        <v>234.34049999999999</v>
      </c>
      <c r="AD63" s="221">
        <v>4087.3553472183357</v>
      </c>
      <c r="AE63" s="323">
        <f>AD63</f>
        <v>4087.3553472183357</v>
      </c>
      <c r="AF63" s="756">
        <v>46142</v>
      </c>
      <c r="AG63" s="744">
        <f>SUM(AE63:AE72)</f>
        <v>15379.396548500908</v>
      </c>
      <c r="AH63" s="721">
        <f>AG63+AG73+AG82+AG96+AG109+AG118+AG139+AG140+AG142+AG180+AG205+AG231+AG232</f>
        <v>112764.23072070768</v>
      </c>
      <c r="AI63" s="552"/>
      <c r="AJ63" s="141"/>
      <c r="AK63" s="141"/>
    </row>
    <row r="64" spans="1:38" s="95" customFormat="1" ht="12.75" customHeight="1">
      <c r="A64" s="728"/>
      <c r="B64" s="449"/>
      <c r="C64" s="160"/>
      <c r="D64" s="439" t="s">
        <v>218</v>
      </c>
      <c r="E64" s="441" t="s">
        <v>73</v>
      </c>
      <c r="F64" s="444" t="s">
        <v>73</v>
      </c>
      <c r="G64" s="539">
        <v>167.26</v>
      </c>
      <c r="H64" s="441" t="s">
        <v>73</v>
      </c>
      <c r="I64" s="444" t="s">
        <v>73</v>
      </c>
      <c r="J64" s="742"/>
      <c r="K64" s="33">
        <v>27.1815</v>
      </c>
      <c r="L64" s="441" t="s">
        <v>73</v>
      </c>
      <c r="M64" s="398"/>
      <c r="N64" s="428"/>
      <c r="O64" s="33">
        <v>27.1815</v>
      </c>
      <c r="P64" s="293">
        <v>237.04918563034391</v>
      </c>
      <c r="Q64" s="444" t="s">
        <v>73</v>
      </c>
      <c r="R64" s="33"/>
      <c r="S64" s="33">
        <v>2.1743800000000002</v>
      </c>
      <c r="T64" s="293">
        <v>18.962713913908601</v>
      </c>
      <c r="U64" s="33">
        <v>4.6210680000000002</v>
      </c>
      <c r="V64" s="293">
        <v>40.300219124862167</v>
      </c>
      <c r="W64" s="346"/>
      <c r="X64" s="346"/>
      <c r="Y64" s="33">
        <v>8.8028480000000009</v>
      </c>
      <c r="Z64" s="337">
        <v>76.769418524647236</v>
      </c>
      <c r="AA64" s="828"/>
      <c r="AB64" s="829"/>
      <c r="AC64" s="425">
        <v>27.1815</v>
      </c>
      <c r="AD64" s="293">
        <v>474.09837126068783</v>
      </c>
      <c r="AE64" s="323">
        <f t="shared" ref="AE64:AE72" si="2">AD64</f>
        <v>474.09837126068783</v>
      </c>
      <c r="AF64" s="833"/>
      <c r="AG64" s="745"/>
      <c r="AH64" s="722"/>
      <c r="AI64" s="552"/>
      <c r="AJ64" s="141"/>
      <c r="AK64" s="141"/>
    </row>
    <row r="65" spans="1:37" s="95" customFormat="1" ht="12.75" customHeight="1">
      <c r="A65" s="728"/>
      <c r="B65" s="449"/>
      <c r="C65" s="160"/>
      <c r="D65" s="439" t="s">
        <v>219</v>
      </c>
      <c r="E65" s="441" t="s">
        <v>73</v>
      </c>
      <c r="F65" s="444" t="s">
        <v>73</v>
      </c>
      <c r="G65" s="539">
        <v>167.26</v>
      </c>
      <c r="H65" s="441" t="s">
        <v>73</v>
      </c>
      <c r="I65" s="444" t="s">
        <v>73</v>
      </c>
      <c r="J65" s="742"/>
      <c r="K65" s="13">
        <v>27.1815</v>
      </c>
      <c r="L65" s="441" t="s">
        <v>73</v>
      </c>
      <c r="M65" s="346"/>
      <c r="N65" s="429"/>
      <c r="O65" s="13">
        <v>27.1815</v>
      </c>
      <c r="P65" s="291">
        <v>237.04918563034391</v>
      </c>
      <c r="Q65" s="444" t="s">
        <v>73</v>
      </c>
      <c r="R65" s="13"/>
      <c r="S65" s="13">
        <v>2.1743800000000002</v>
      </c>
      <c r="T65" s="291">
        <v>18.962713913908601</v>
      </c>
      <c r="U65" s="13">
        <v>4.6210680000000002</v>
      </c>
      <c r="V65" s="291">
        <v>40.300219124862167</v>
      </c>
      <c r="W65" s="346"/>
      <c r="X65" s="346"/>
      <c r="Y65" s="13">
        <v>8.8028480000000009</v>
      </c>
      <c r="Z65" s="320">
        <v>76.769418524647236</v>
      </c>
      <c r="AA65" s="828"/>
      <c r="AB65" s="829"/>
      <c r="AC65" s="426">
        <v>27.1815</v>
      </c>
      <c r="AD65" s="291">
        <v>474.09837126068783</v>
      </c>
      <c r="AE65" s="323">
        <f t="shared" si="2"/>
        <v>474.09837126068783</v>
      </c>
      <c r="AF65" s="833"/>
      <c r="AG65" s="745"/>
      <c r="AH65" s="722"/>
      <c r="AI65" s="552"/>
      <c r="AJ65" s="141"/>
      <c r="AK65" s="141"/>
    </row>
    <row r="66" spans="1:37" s="95" customFormat="1" ht="12.75" customHeight="1">
      <c r="A66" s="728"/>
      <c r="B66" s="449"/>
      <c r="C66" s="160"/>
      <c r="D66" s="439" t="s">
        <v>220</v>
      </c>
      <c r="E66" s="441" t="s">
        <v>73</v>
      </c>
      <c r="F66" s="444" t="s">
        <v>73</v>
      </c>
      <c r="G66" s="539">
        <v>72</v>
      </c>
      <c r="H66" s="441" t="s">
        <v>73</v>
      </c>
      <c r="I66" s="444" t="s">
        <v>73</v>
      </c>
      <c r="J66" s="742"/>
      <c r="K66" s="13">
        <v>24.8</v>
      </c>
      <c r="L66" s="441" t="s">
        <v>73</v>
      </c>
      <c r="M66" s="346"/>
      <c r="N66" s="429"/>
      <c r="O66" s="13">
        <v>24.8</v>
      </c>
      <c r="P66" s="291">
        <v>216.28018334648681</v>
      </c>
      <c r="Q66" s="444" t="s">
        <v>73</v>
      </c>
      <c r="R66" s="13"/>
      <c r="S66" s="13">
        <v>0.93600000000000005</v>
      </c>
      <c r="T66" s="291">
        <v>8.1628327263028773</v>
      </c>
      <c r="U66" s="13">
        <v>4.4496000000000002</v>
      </c>
      <c r="V66" s="291">
        <v>38.804850960424439</v>
      </c>
      <c r="W66" s="346"/>
      <c r="X66" s="346"/>
      <c r="Y66" s="13">
        <v>8.345600000000001</v>
      </c>
      <c r="Z66" s="320">
        <v>72.781770086146707</v>
      </c>
      <c r="AA66" s="828"/>
      <c r="AB66" s="829"/>
      <c r="AC66" s="426">
        <v>24.8</v>
      </c>
      <c r="AD66" s="291">
        <v>432.56036669297362</v>
      </c>
      <c r="AE66" s="323">
        <f t="shared" si="2"/>
        <v>432.56036669297362</v>
      </c>
      <c r="AF66" s="833"/>
      <c r="AG66" s="745"/>
      <c r="AH66" s="722"/>
      <c r="AI66" s="552"/>
      <c r="AJ66" s="141"/>
      <c r="AK66" s="141"/>
    </row>
    <row r="67" spans="1:37" s="95" customFormat="1" ht="12.75" customHeight="1">
      <c r="A67" s="728"/>
      <c r="B67" s="449"/>
      <c r="C67" s="160"/>
      <c r="D67" s="439" t="s">
        <v>221</v>
      </c>
      <c r="E67" s="441" t="s">
        <v>73</v>
      </c>
      <c r="F67" s="444" t="s">
        <v>73</v>
      </c>
      <c r="G67" s="539">
        <v>7336.7571533382243</v>
      </c>
      <c r="H67" s="441" t="s">
        <v>73</v>
      </c>
      <c r="I67" s="444" t="s">
        <v>73</v>
      </c>
      <c r="J67" s="742"/>
      <c r="K67" s="13">
        <v>206.41892883345565</v>
      </c>
      <c r="L67" s="441" t="s">
        <v>73</v>
      </c>
      <c r="M67" s="346"/>
      <c r="N67" s="429"/>
      <c r="O67" s="13">
        <v>206.41892883345565</v>
      </c>
      <c r="P67" s="291">
        <v>1800.174345737305</v>
      </c>
      <c r="Q67" s="444" t="s">
        <v>73</v>
      </c>
      <c r="R67" s="13"/>
      <c r="S67" s="13">
        <v>95.377842993396925</v>
      </c>
      <c r="T67" s="291">
        <v>831.78779716952818</v>
      </c>
      <c r="U67" s="13">
        <v>17.526162876008804</v>
      </c>
      <c r="V67" s="291">
        <v>152.84523065256323</v>
      </c>
      <c r="W67" s="346"/>
      <c r="X67" s="346"/>
      <c r="Y67" s="13">
        <v>43.216434336023489</v>
      </c>
      <c r="Z67" s="320">
        <v>376.88944926518366</v>
      </c>
      <c r="AA67" s="828"/>
      <c r="AB67" s="829"/>
      <c r="AC67" s="426">
        <v>206.41892883345565</v>
      </c>
      <c r="AD67" s="291">
        <v>3600.34869147461</v>
      </c>
      <c r="AE67" s="323">
        <f t="shared" si="2"/>
        <v>3600.34869147461</v>
      </c>
      <c r="AF67" s="833"/>
      <c r="AG67" s="745"/>
      <c r="AH67" s="722"/>
      <c r="AI67" s="552"/>
      <c r="AJ67" s="141"/>
      <c r="AK67" s="141"/>
    </row>
    <row r="68" spans="1:37" s="95" customFormat="1" ht="12.75" customHeight="1">
      <c r="A68" s="728"/>
      <c r="B68" s="449"/>
      <c r="C68" s="160"/>
      <c r="D68" s="439" t="s">
        <v>222</v>
      </c>
      <c r="E68" s="441" t="s">
        <v>73</v>
      </c>
      <c r="F68" s="444" t="s">
        <v>73</v>
      </c>
      <c r="G68" s="540">
        <v>690.42</v>
      </c>
      <c r="H68" s="441" t="s">
        <v>73</v>
      </c>
      <c r="I68" s="444" t="s">
        <v>73</v>
      </c>
      <c r="J68" s="742"/>
      <c r="K68" s="13">
        <v>40.2605</v>
      </c>
      <c r="L68" s="441" t="s">
        <v>73</v>
      </c>
      <c r="M68" s="346"/>
      <c r="N68" s="429"/>
      <c r="O68" s="13">
        <v>40.2605</v>
      </c>
      <c r="P68" s="291">
        <v>351.11081942021036</v>
      </c>
      <c r="Q68" s="444" t="s">
        <v>73</v>
      </c>
      <c r="R68" s="13"/>
      <c r="S68" s="13">
        <v>8.97546</v>
      </c>
      <c r="T68" s="291">
        <v>78.274763484639379</v>
      </c>
      <c r="U68" s="13">
        <v>5.5627560000000003</v>
      </c>
      <c r="V68" s="291">
        <v>48.512656757732543</v>
      </c>
      <c r="W68" s="346"/>
      <c r="X68" s="346"/>
      <c r="Y68" s="13">
        <v>11.314016000000002</v>
      </c>
      <c r="Z68" s="320">
        <v>98.669252212301828</v>
      </c>
      <c r="AA68" s="828"/>
      <c r="AB68" s="829"/>
      <c r="AC68" s="426">
        <v>40.2605</v>
      </c>
      <c r="AD68" s="291">
        <v>702.22163884042072</v>
      </c>
      <c r="AE68" s="323">
        <f t="shared" si="2"/>
        <v>702.22163884042072</v>
      </c>
      <c r="AF68" s="833"/>
      <c r="AG68" s="745"/>
      <c r="AH68" s="722"/>
      <c r="AI68" s="552"/>
      <c r="AJ68" s="141"/>
      <c r="AK68" s="141"/>
    </row>
    <row r="69" spans="1:37" s="95" customFormat="1" ht="12.75" customHeight="1">
      <c r="A69" s="728"/>
      <c r="B69" s="449"/>
      <c r="C69" s="160"/>
      <c r="D69" s="439" t="s">
        <v>223</v>
      </c>
      <c r="E69" s="441" t="s">
        <v>73</v>
      </c>
      <c r="F69" s="444" t="s">
        <v>73</v>
      </c>
      <c r="G69" s="541">
        <f>11*G68</f>
        <v>7594.62</v>
      </c>
      <c r="H69" s="441" t="s">
        <v>73</v>
      </c>
      <c r="I69" s="444" t="s">
        <v>73</v>
      </c>
      <c r="J69" s="742"/>
      <c r="K69" s="13">
        <v>212.86550000000003</v>
      </c>
      <c r="L69" s="441" t="s">
        <v>73</v>
      </c>
      <c r="M69" s="346"/>
      <c r="N69" s="429"/>
      <c r="O69" s="13">
        <v>212.86550000000003</v>
      </c>
      <c r="P69" s="291">
        <v>1856.394732586351</v>
      </c>
      <c r="Q69" s="444" t="s">
        <v>73</v>
      </c>
      <c r="R69" s="13"/>
      <c r="S69" s="13">
        <v>98.730060000000009</v>
      </c>
      <c r="T69" s="291">
        <v>861.02239833103306</v>
      </c>
      <c r="U69" s="13">
        <v>17.990316</v>
      </c>
      <c r="V69" s="291">
        <v>156.89309850569487</v>
      </c>
      <c r="W69" s="346"/>
      <c r="X69" s="346"/>
      <c r="Y69" s="13">
        <v>44.454176000000011</v>
      </c>
      <c r="Z69" s="320">
        <v>387.68376354020086</v>
      </c>
      <c r="AA69" s="828"/>
      <c r="AB69" s="829"/>
      <c r="AC69" s="426">
        <v>212.86550000000003</v>
      </c>
      <c r="AD69" s="291">
        <v>3712.789465172702</v>
      </c>
      <c r="AE69" s="323">
        <f t="shared" si="2"/>
        <v>3712.789465172702</v>
      </c>
      <c r="AF69" s="833"/>
      <c r="AG69" s="745"/>
      <c r="AH69" s="722"/>
      <c r="AI69" s="552"/>
      <c r="AJ69" s="141"/>
      <c r="AK69" s="141"/>
    </row>
    <row r="70" spans="1:37" s="95" customFormat="1" ht="12.75" customHeight="1">
      <c r="A70" s="728"/>
      <c r="B70" s="449"/>
      <c r="C70" s="160"/>
      <c r="D70" s="439" t="s">
        <v>224</v>
      </c>
      <c r="E70" s="441" t="s">
        <v>73</v>
      </c>
      <c r="F70" s="444" t="s">
        <v>73</v>
      </c>
      <c r="G70" s="541">
        <v>69.040000000000006</v>
      </c>
      <c r="H70" s="441" t="s">
        <v>73</v>
      </c>
      <c r="I70" s="444" t="s">
        <v>73</v>
      </c>
      <c r="J70" s="742"/>
      <c r="K70" s="13">
        <v>24.726000000000003</v>
      </c>
      <c r="L70" s="441" t="s">
        <v>73</v>
      </c>
      <c r="M70" s="346"/>
      <c r="N70" s="429"/>
      <c r="O70" s="13">
        <v>24.726000000000003</v>
      </c>
      <c r="P70" s="291">
        <v>215.634831186501</v>
      </c>
      <c r="Q70" s="444" t="s">
        <v>73</v>
      </c>
      <c r="R70" s="13"/>
      <c r="S70" s="13">
        <v>0.89752000000000021</v>
      </c>
      <c r="T70" s="291">
        <v>7.8272496031104346</v>
      </c>
      <c r="U70" s="13">
        <v>4.4442720000000007</v>
      </c>
      <c r="V70" s="291">
        <v>38.75838560490552</v>
      </c>
      <c r="W70" s="346"/>
      <c r="X70" s="346"/>
      <c r="Y70" s="13">
        <v>8.331392000000001</v>
      </c>
      <c r="Z70" s="320">
        <v>72.65786247142934</v>
      </c>
      <c r="AA70" s="828"/>
      <c r="AB70" s="829"/>
      <c r="AC70" s="426">
        <v>24.726000000000003</v>
      </c>
      <c r="AD70" s="291">
        <v>431.26966237300201</v>
      </c>
      <c r="AE70" s="323">
        <f t="shared" si="2"/>
        <v>431.26966237300201</v>
      </c>
      <c r="AF70" s="833"/>
      <c r="AG70" s="745"/>
      <c r="AH70" s="722"/>
      <c r="AI70" s="552"/>
      <c r="AJ70" s="141"/>
      <c r="AK70" s="141"/>
    </row>
    <row r="71" spans="1:37" s="95" customFormat="1" ht="12.75" customHeight="1">
      <c r="A71" s="728"/>
      <c r="B71" s="449"/>
      <c r="C71" s="160"/>
      <c r="D71" s="439" t="s">
        <v>225</v>
      </c>
      <c r="E71" s="441" t="s">
        <v>73</v>
      </c>
      <c r="F71" s="444" t="s">
        <v>73</v>
      </c>
      <c r="G71" s="541">
        <f>G69*10%</f>
        <v>759.46199999999999</v>
      </c>
      <c r="H71" s="441" t="s">
        <v>73</v>
      </c>
      <c r="I71" s="444" t="s">
        <v>73</v>
      </c>
      <c r="J71" s="742"/>
      <c r="K71" s="13">
        <v>41.986549999999994</v>
      </c>
      <c r="L71" s="441" t="s">
        <v>73</v>
      </c>
      <c r="M71" s="346"/>
      <c r="N71" s="429"/>
      <c r="O71" s="13">
        <v>41.986549999999994</v>
      </c>
      <c r="P71" s="291">
        <v>366.16365855187161</v>
      </c>
      <c r="Q71" s="444" t="s">
        <v>73</v>
      </c>
      <c r="R71" s="13"/>
      <c r="S71" s="13">
        <v>9.8730060000000002</v>
      </c>
      <c r="T71" s="291">
        <v>86.102239833103326</v>
      </c>
      <c r="U71" s="13">
        <v>5.6870316000000001</v>
      </c>
      <c r="V71" s="291">
        <v>49.596461175212198</v>
      </c>
      <c r="W71" s="346"/>
      <c r="X71" s="346"/>
      <c r="Y71" s="13">
        <v>11.6454176</v>
      </c>
      <c r="Z71" s="320">
        <v>101.55939732558062</v>
      </c>
      <c r="AA71" s="828"/>
      <c r="AB71" s="829"/>
      <c r="AC71" s="426">
        <v>41.986549999999994</v>
      </c>
      <c r="AD71" s="293">
        <v>732.32731710374321</v>
      </c>
      <c r="AE71" s="323">
        <f t="shared" si="2"/>
        <v>732.32731710374321</v>
      </c>
      <c r="AF71" s="833"/>
      <c r="AG71" s="745"/>
      <c r="AH71" s="722"/>
      <c r="AI71" s="552"/>
      <c r="AJ71" s="141"/>
      <c r="AK71" s="141"/>
    </row>
    <row r="72" spans="1:37" s="95" customFormat="1" ht="15.75" customHeight="1" thickBot="1">
      <c r="A72" s="728"/>
      <c r="B72" s="515"/>
      <c r="C72" s="361"/>
      <c r="D72" s="440" t="s">
        <v>232</v>
      </c>
      <c r="E72" s="442" t="s">
        <v>73</v>
      </c>
      <c r="F72" s="445" t="s">
        <v>73</v>
      </c>
      <c r="G72" s="542">
        <f>G71</f>
        <v>759.46199999999999</v>
      </c>
      <c r="H72" s="442" t="s">
        <v>73</v>
      </c>
      <c r="I72" s="445" t="s">
        <v>73</v>
      </c>
      <c r="J72" s="742"/>
      <c r="K72" s="70">
        <v>41.986549999999994</v>
      </c>
      <c r="L72" s="530" t="s">
        <v>73</v>
      </c>
      <c r="M72" s="354"/>
      <c r="N72" s="492"/>
      <c r="O72" s="70">
        <v>41.986549999999994</v>
      </c>
      <c r="P72" s="290">
        <v>366.16365855187161</v>
      </c>
      <c r="Q72" s="445" t="s">
        <v>73</v>
      </c>
      <c r="R72" s="70"/>
      <c r="S72" s="70">
        <v>9.8730060000000002</v>
      </c>
      <c r="T72" s="290">
        <v>86.102239833103326</v>
      </c>
      <c r="U72" s="70">
        <v>5.6870316000000001</v>
      </c>
      <c r="V72" s="290">
        <v>49.596461175212198</v>
      </c>
      <c r="W72" s="354"/>
      <c r="X72" s="354"/>
      <c r="Y72" s="70">
        <v>11.6454176</v>
      </c>
      <c r="Z72" s="521">
        <v>101.55939732558062</v>
      </c>
      <c r="AA72" s="828"/>
      <c r="AB72" s="829"/>
      <c r="AC72" s="557">
        <v>41.986549999999994</v>
      </c>
      <c r="AD72" s="222">
        <v>732.32731710374321</v>
      </c>
      <c r="AE72" s="324">
        <f t="shared" si="2"/>
        <v>732.32731710374321</v>
      </c>
      <c r="AF72" s="833"/>
      <c r="AG72" s="746"/>
      <c r="AH72" s="722"/>
      <c r="AI72" s="552"/>
      <c r="AJ72" s="141"/>
      <c r="AK72" s="141"/>
    </row>
    <row r="73" spans="1:37" s="95" customFormat="1" ht="15" customHeight="1">
      <c r="A73" s="728"/>
      <c r="B73" s="516" t="s">
        <v>102</v>
      </c>
      <c r="C73" s="496">
        <v>40423</v>
      </c>
      <c r="D73" s="497" t="s">
        <v>233</v>
      </c>
      <c r="E73" s="498" t="s">
        <v>1</v>
      </c>
      <c r="F73" s="498" t="s">
        <v>0</v>
      </c>
      <c r="G73" s="543">
        <v>26488.080000000002</v>
      </c>
      <c r="H73" s="503" t="s">
        <v>103</v>
      </c>
      <c r="I73" s="499" t="s">
        <v>73</v>
      </c>
      <c r="J73" s="742"/>
      <c r="K73" s="136">
        <v>858.45476800000017</v>
      </c>
      <c r="L73" s="74">
        <v>26.1</v>
      </c>
      <c r="M73" s="215"/>
      <c r="N73" s="317"/>
      <c r="O73" s="136">
        <v>832.35476800000015</v>
      </c>
      <c r="P73" s="201">
        <v>5372.9287912701984</v>
      </c>
      <c r="Q73" s="499" t="s">
        <v>73</v>
      </c>
      <c r="R73" s="136"/>
      <c r="S73" s="136">
        <v>344.34504000000004</v>
      </c>
      <c r="T73" s="201">
        <v>2222.7798177844857</v>
      </c>
      <c r="U73" s="136">
        <v>44.932120000000005</v>
      </c>
      <c r="V73" s="201">
        <v>290.04108642386882</v>
      </c>
      <c r="W73" s="136">
        <v>70.428928000000013</v>
      </c>
      <c r="X73" s="136">
        <v>454.62539476856313</v>
      </c>
      <c r="Y73" s="136">
        <v>186.33636000000004</v>
      </c>
      <c r="Z73" s="520">
        <v>1202.818836384065</v>
      </c>
      <c r="AA73" s="828"/>
      <c r="AB73" s="829"/>
      <c r="AC73" s="558">
        <v>832.35476800000015</v>
      </c>
      <c r="AD73" s="221">
        <v>10745.857582540397</v>
      </c>
      <c r="AE73" s="323">
        <f t="shared" ref="AE73:AE134" si="3">AD73</f>
        <v>10745.857582540397</v>
      </c>
      <c r="AF73" s="833"/>
      <c r="AG73" s="744">
        <f>SUM(AE73:AE81)</f>
        <v>16295.308889082058</v>
      </c>
      <c r="AH73" s="722"/>
      <c r="AI73" s="552"/>
      <c r="AJ73" s="198"/>
      <c r="AK73" s="141"/>
    </row>
    <row r="74" spans="1:37" s="95" customFormat="1" ht="15" customHeight="1">
      <c r="A74" s="728"/>
      <c r="B74" s="550"/>
      <c r="C74" s="533"/>
      <c r="D74" s="439" t="s">
        <v>218</v>
      </c>
      <c r="E74" s="441" t="s">
        <v>73</v>
      </c>
      <c r="F74" s="444" t="s">
        <v>73</v>
      </c>
      <c r="G74" s="543">
        <v>216</v>
      </c>
      <c r="H74" s="441" t="s">
        <v>73</v>
      </c>
      <c r="I74" s="444" t="s">
        <v>73</v>
      </c>
      <c r="J74" s="742"/>
      <c r="K74" s="13">
        <v>50.073599999999999</v>
      </c>
      <c r="L74" s="441" t="s">
        <v>73</v>
      </c>
      <c r="M74" s="346"/>
      <c r="N74" s="429"/>
      <c r="O74" s="13">
        <v>50.073599999999999</v>
      </c>
      <c r="P74" s="291">
        <v>323.22982635037596</v>
      </c>
      <c r="Q74" s="444" t="s">
        <v>73</v>
      </c>
      <c r="R74" s="13"/>
      <c r="S74" s="13">
        <v>2.8080000000000003</v>
      </c>
      <c r="T74" s="291">
        <v>18.125905714625169</v>
      </c>
      <c r="U74" s="13">
        <v>5.524</v>
      </c>
      <c r="V74" s="291">
        <v>35.657942723500497</v>
      </c>
      <c r="W74" s="13">
        <v>6.105599999999999</v>
      </c>
      <c r="X74" s="13">
        <v>39.412225758979851</v>
      </c>
      <c r="Y74" s="13">
        <v>17.172000000000001</v>
      </c>
      <c r="Z74" s="320">
        <v>110.8468849471308</v>
      </c>
      <c r="AA74" s="828"/>
      <c r="AB74" s="829"/>
      <c r="AC74" s="425">
        <v>50.073599999999999</v>
      </c>
      <c r="AD74" s="293">
        <v>646.45965270075192</v>
      </c>
      <c r="AE74" s="323">
        <f t="shared" si="3"/>
        <v>646.45965270075192</v>
      </c>
      <c r="AF74" s="833"/>
      <c r="AG74" s="745"/>
      <c r="AH74" s="722"/>
      <c r="AI74" s="552"/>
      <c r="AJ74" s="198"/>
      <c r="AK74" s="141"/>
    </row>
    <row r="75" spans="1:37" s="95" customFormat="1" ht="15" customHeight="1">
      <c r="A75" s="728"/>
      <c r="B75" s="550"/>
      <c r="C75" s="456"/>
      <c r="D75" s="439" t="s">
        <v>219</v>
      </c>
      <c r="E75" s="441" t="s">
        <v>73</v>
      </c>
      <c r="F75" s="444" t="s">
        <v>73</v>
      </c>
      <c r="G75" s="543">
        <v>144</v>
      </c>
      <c r="H75" s="441" t="s">
        <v>73</v>
      </c>
      <c r="I75" s="444" t="s">
        <v>73</v>
      </c>
      <c r="J75" s="742"/>
      <c r="K75" s="13">
        <v>48.302399999999999</v>
      </c>
      <c r="L75" s="441" t="s">
        <v>73</v>
      </c>
      <c r="M75" s="346"/>
      <c r="N75" s="429"/>
      <c r="O75" s="13">
        <v>48.302399999999999</v>
      </c>
      <c r="P75" s="291">
        <v>311.79656274576581</v>
      </c>
      <c r="Q75" s="444" t="s">
        <v>73</v>
      </c>
      <c r="R75" s="13"/>
      <c r="S75" s="13">
        <v>1.8720000000000001</v>
      </c>
      <c r="T75" s="291">
        <v>12.083937143083451</v>
      </c>
      <c r="U75" s="13">
        <v>5.4160000000000004</v>
      </c>
      <c r="V75" s="291">
        <v>34.960792503707246</v>
      </c>
      <c r="W75" s="13">
        <v>5.9904000000000011</v>
      </c>
      <c r="X75" s="13">
        <v>38.668598857867053</v>
      </c>
      <c r="Y75" s="13">
        <v>16.847999999999999</v>
      </c>
      <c r="Z75" s="320">
        <v>108.75543428775104</v>
      </c>
      <c r="AA75" s="828"/>
      <c r="AB75" s="829"/>
      <c r="AC75" s="426">
        <v>48.302399999999999</v>
      </c>
      <c r="AD75" s="291">
        <v>623.59312549153162</v>
      </c>
      <c r="AE75" s="323">
        <f t="shared" si="3"/>
        <v>623.59312549153162</v>
      </c>
      <c r="AF75" s="833"/>
      <c r="AG75" s="745"/>
      <c r="AH75" s="722"/>
      <c r="AI75" s="552"/>
      <c r="AJ75" s="198"/>
      <c r="AK75" s="141"/>
    </row>
    <row r="76" spans="1:37" s="95" customFormat="1" ht="15" customHeight="1">
      <c r="A76" s="728"/>
      <c r="B76" s="550"/>
      <c r="C76" s="456"/>
      <c r="D76" s="439" t="s">
        <v>220</v>
      </c>
      <c r="E76" s="441" t="s">
        <v>73</v>
      </c>
      <c r="F76" s="444" t="s">
        <v>73</v>
      </c>
      <c r="G76" s="539">
        <v>72</v>
      </c>
      <c r="H76" s="441" t="s">
        <v>73</v>
      </c>
      <c r="I76" s="444" t="s">
        <v>73</v>
      </c>
      <c r="J76" s="742"/>
      <c r="K76" s="13">
        <v>46.531199999999998</v>
      </c>
      <c r="L76" s="441" t="s">
        <v>73</v>
      </c>
      <c r="M76" s="346"/>
      <c r="N76" s="429"/>
      <c r="O76" s="13">
        <v>46.531199999999998</v>
      </c>
      <c r="P76" s="291">
        <v>300.36329914115657</v>
      </c>
      <c r="Q76" s="444" t="s">
        <v>73</v>
      </c>
      <c r="R76" s="13"/>
      <c r="S76" s="13">
        <v>0.93600000000000005</v>
      </c>
      <c r="T76" s="291">
        <v>6.0419685715417257</v>
      </c>
      <c r="U76" s="13">
        <v>5.3079999999999998</v>
      </c>
      <c r="V76" s="291">
        <v>34.263642283913995</v>
      </c>
      <c r="W76" s="13">
        <v>5.8751999999999995</v>
      </c>
      <c r="X76" s="13">
        <v>37.924971956754199</v>
      </c>
      <c r="Y76" s="13">
        <v>16.524000000000001</v>
      </c>
      <c r="Z76" s="320">
        <v>106.66398362837123</v>
      </c>
      <c r="AA76" s="828"/>
      <c r="AB76" s="829"/>
      <c r="AC76" s="426">
        <v>46.531199999999998</v>
      </c>
      <c r="AD76" s="291">
        <v>600.72659828231315</v>
      </c>
      <c r="AE76" s="323">
        <f t="shared" si="3"/>
        <v>600.72659828231315</v>
      </c>
      <c r="AF76" s="833"/>
      <c r="AG76" s="745"/>
      <c r="AH76" s="722"/>
      <c r="AI76" s="552"/>
      <c r="AJ76" s="198"/>
      <c r="AK76" s="141"/>
    </row>
    <row r="77" spans="1:37" s="95" customFormat="1" ht="15" customHeight="1">
      <c r="A77" s="728"/>
      <c r="B77" s="550"/>
      <c r="C77" s="456"/>
      <c r="D77" s="439" t="s">
        <v>221</v>
      </c>
      <c r="E77" s="441" t="s">
        <v>73</v>
      </c>
      <c r="F77" s="444" t="s">
        <v>73</v>
      </c>
      <c r="G77" s="540">
        <v>690.42</v>
      </c>
      <c r="H77" s="441" t="s">
        <v>73</v>
      </c>
      <c r="I77" s="444" t="s">
        <v>73</v>
      </c>
      <c r="J77" s="742"/>
      <c r="K77" s="13">
        <v>61.744332</v>
      </c>
      <c r="L77" s="441" t="s">
        <v>73</v>
      </c>
      <c r="M77" s="346"/>
      <c r="N77" s="429"/>
      <c r="O77" s="13">
        <v>61.744332</v>
      </c>
      <c r="P77" s="291">
        <v>398.56550578508347</v>
      </c>
      <c r="Q77" s="444" t="s">
        <v>73</v>
      </c>
      <c r="R77" s="13"/>
      <c r="S77" s="13">
        <v>8.97546</v>
      </c>
      <c r="T77" s="291">
        <v>57.937443627275428</v>
      </c>
      <c r="U77" s="13">
        <v>6.2356299999999996</v>
      </c>
      <c r="V77" s="291">
        <v>40.25158171342165</v>
      </c>
      <c r="W77" s="13">
        <v>6.8646720000000006</v>
      </c>
      <c r="X77" s="13">
        <v>44.312107348229148</v>
      </c>
      <c r="Y77" s="13">
        <v>19.306889999999999</v>
      </c>
      <c r="Z77" s="320">
        <v>124.62780191689438</v>
      </c>
      <c r="AA77" s="828"/>
      <c r="AB77" s="829"/>
      <c r="AC77" s="426">
        <v>61.744332</v>
      </c>
      <c r="AD77" s="291">
        <v>797.13101157016695</v>
      </c>
      <c r="AE77" s="323">
        <f t="shared" si="3"/>
        <v>797.13101157016695</v>
      </c>
      <c r="AF77" s="833"/>
      <c r="AG77" s="745"/>
      <c r="AH77" s="722"/>
      <c r="AI77" s="552"/>
      <c r="AJ77" s="198"/>
      <c r="AK77" s="141"/>
    </row>
    <row r="78" spans="1:37" s="95" customFormat="1" ht="15" customHeight="1">
      <c r="A78" s="728"/>
      <c r="B78" s="550"/>
      <c r="C78" s="456"/>
      <c r="D78" s="439" t="s">
        <v>222</v>
      </c>
      <c r="E78" s="441" t="s">
        <v>73</v>
      </c>
      <c r="F78" s="444" t="s">
        <v>73</v>
      </c>
      <c r="G78" s="541">
        <f>G77*2</f>
        <v>1380.84</v>
      </c>
      <c r="H78" s="441" t="s">
        <v>73</v>
      </c>
      <c r="I78" s="444" t="s">
        <v>73</v>
      </c>
      <c r="J78" s="742"/>
      <c r="K78" s="13">
        <v>78.728663999999995</v>
      </c>
      <c r="L78" s="441" t="s">
        <v>73</v>
      </c>
      <c r="M78" s="346"/>
      <c r="N78" s="429"/>
      <c r="O78" s="13">
        <v>78.728663999999995</v>
      </c>
      <c r="P78" s="291">
        <v>508.20097603361955</v>
      </c>
      <c r="Q78" s="444" t="s">
        <v>73</v>
      </c>
      <c r="R78" s="13"/>
      <c r="S78" s="13">
        <v>17.95092</v>
      </c>
      <c r="T78" s="291">
        <v>115.87488725455086</v>
      </c>
      <c r="U78" s="13">
        <v>7.2712599999999998</v>
      </c>
      <c r="V78" s="291">
        <v>46.936671362722706</v>
      </c>
      <c r="W78" s="13">
        <v>7.9693439999999995</v>
      </c>
      <c r="X78" s="13">
        <v>51.44286964081688</v>
      </c>
      <c r="Y78" s="13">
        <v>22.413779999999999</v>
      </c>
      <c r="Z78" s="320">
        <v>144.68307086479749</v>
      </c>
      <c r="AA78" s="828"/>
      <c r="AB78" s="829"/>
      <c r="AC78" s="426">
        <v>78.728663999999995</v>
      </c>
      <c r="AD78" s="291">
        <v>1016.4019520672391</v>
      </c>
      <c r="AE78" s="323">
        <f t="shared" si="3"/>
        <v>1016.4019520672391</v>
      </c>
      <c r="AF78" s="833"/>
      <c r="AG78" s="745"/>
      <c r="AH78" s="722"/>
      <c r="AI78" s="552"/>
      <c r="AJ78" s="198"/>
      <c r="AK78" s="141"/>
    </row>
    <row r="79" spans="1:37" s="95" customFormat="1" ht="15" customHeight="1">
      <c r="A79" s="728"/>
      <c r="B79" s="550"/>
      <c r="C79" s="456"/>
      <c r="D79" s="439" t="s">
        <v>223</v>
      </c>
      <c r="E79" s="441" t="s">
        <v>73</v>
      </c>
      <c r="F79" s="444" t="s">
        <v>73</v>
      </c>
      <c r="G79" s="541">
        <v>69.040000000000006</v>
      </c>
      <c r="H79" s="441" t="s">
        <v>73</v>
      </c>
      <c r="I79" s="444" t="s">
        <v>73</v>
      </c>
      <c r="J79" s="742"/>
      <c r="K79" s="13">
        <v>46.458384000000002</v>
      </c>
      <c r="L79" s="441" t="s">
        <v>73</v>
      </c>
      <c r="M79" s="346"/>
      <c r="N79" s="429"/>
      <c r="O79" s="13">
        <v>46.458384000000002</v>
      </c>
      <c r="P79" s="291">
        <v>299.89326497074461</v>
      </c>
      <c r="Q79" s="444" t="s">
        <v>73</v>
      </c>
      <c r="R79" s="13"/>
      <c r="S79" s="13">
        <v>0.89752000000000021</v>
      </c>
      <c r="T79" s="291">
        <v>5.7935765302672282</v>
      </c>
      <c r="U79" s="13">
        <v>5.3035600000000009</v>
      </c>
      <c r="V79" s="291">
        <v>34.234981663766895</v>
      </c>
      <c r="W79" s="13">
        <v>5.8704640000000001</v>
      </c>
      <c r="X79" s="13">
        <v>37.894400628597346</v>
      </c>
      <c r="Y79" s="13">
        <v>16.510680000000001</v>
      </c>
      <c r="Z79" s="320">
        <v>106.57800176793008</v>
      </c>
      <c r="AA79" s="828"/>
      <c r="AB79" s="829"/>
      <c r="AC79" s="426">
        <v>46.458384000000002</v>
      </c>
      <c r="AD79" s="291">
        <v>599.78652994148922</v>
      </c>
      <c r="AE79" s="323">
        <f t="shared" si="3"/>
        <v>599.78652994148922</v>
      </c>
      <c r="AF79" s="833"/>
      <c r="AG79" s="745"/>
      <c r="AH79" s="722"/>
      <c r="AI79" s="552"/>
      <c r="AJ79" s="198"/>
      <c r="AK79" s="141"/>
    </row>
    <row r="80" spans="1:37" s="95" customFormat="1" ht="15" customHeight="1">
      <c r="A80" s="728"/>
      <c r="B80" s="550"/>
      <c r="C80" s="533"/>
      <c r="D80" s="439" t="s">
        <v>224</v>
      </c>
      <c r="E80" s="441" t="s">
        <v>73</v>
      </c>
      <c r="F80" s="444" t="s">
        <v>73</v>
      </c>
      <c r="G80" s="541">
        <f>G79*2</f>
        <v>138.08000000000001</v>
      </c>
      <c r="H80" s="441" t="s">
        <v>73</v>
      </c>
      <c r="I80" s="444" t="s">
        <v>73</v>
      </c>
      <c r="J80" s="742"/>
      <c r="K80" s="33">
        <v>48.156768000000007</v>
      </c>
      <c r="L80" s="441" t="s">
        <v>73</v>
      </c>
      <c r="M80" s="398"/>
      <c r="N80" s="428"/>
      <c r="O80" s="33">
        <v>48.156768000000007</v>
      </c>
      <c r="P80" s="293">
        <v>310.85649440494279</v>
      </c>
      <c r="Q80" s="444" t="s">
        <v>73</v>
      </c>
      <c r="R80" s="33"/>
      <c r="S80" s="33">
        <v>1.7950400000000004</v>
      </c>
      <c r="T80" s="293">
        <v>11.587153060534456</v>
      </c>
      <c r="U80" s="33">
        <v>5.4071199999999999</v>
      </c>
      <c r="V80" s="293">
        <v>34.903471263413103</v>
      </c>
      <c r="W80" s="33">
        <v>5.9809280000000005</v>
      </c>
      <c r="X80" s="33">
        <v>38.607456201553283</v>
      </c>
      <c r="Y80" s="33">
        <v>16.821360000000002</v>
      </c>
      <c r="Z80" s="337">
        <v>108.58347056686867</v>
      </c>
      <c r="AA80" s="828"/>
      <c r="AB80" s="829"/>
      <c r="AC80" s="425">
        <v>48.156768000000007</v>
      </c>
      <c r="AD80" s="293">
        <v>621.71298880988559</v>
      </c>
      <c r="AE80" s="323">
        <f t="shared" si="3"/>
        <v>621.71298880988559</v>
      </c>
      <c r="AF80" s="833"/>
      <c r="AG80" s="745"/>
      <c r="AH80" s="722"/>
      <c r="AI80" s="552"/>
      <c r="AJ80" s="198"/>
      <c r="AK80" s="141"/>
    </row>
    <row r="81" spans="1:37" s="95" customFormat="1" ht="15.75" customHeight="1" thickBot="1">
      <c r="A81" s="728"/>
      <c r="B81" s="517"/>
      <c r="C81" s="454"/>
      <c r="D81" s="440" t="s">
        <v>225</v>
      </c>
      <c r="E81" s="442" t="s">
        <v>73</v>
      </c>
      <c r="F81" s="445" t="s">
        <v>73</v>
      </c>
      <c r="G81" s="542">
        <f>G79*3</f>
        <v>207.12</v>
      </c>
      <c r="H81" s="442" t="s">
        <v>73</v>
      </c>
      <c r="I81" s="445" t="s">
        <v>73</v>
      </c>
      <c r="J81" s="791"/>
      <c r="K81" s="39">
        <v>49.855152000000004</v>
      </c>
      <c r="L81" s="530" t="s">
        <v>73</v>
      </c>
      <c r="M81" s="219"/>
      <c r="N81" s="319"/>
      <c r="O81" s="39">
        <v>49.855152000000004</v>
      </c>
      <c r="P81" s="222">
        <v>321.81972383914024</v>
      </c>
      <c r="Q81" s="445" t="s">
        <v>73</v>
      </c>
      <c r="R81" s="39"/>
      <c r="S81" s="39">
        <v>2.6925600000000003</v>
      </c>
      <c r="T81" s="222">
        <v>17.380729590801696</v>
      </c>
      <c r="U81" s="39">
        <v>5.5106799999999998</v>
      </c>
      <c r="V81" s="222">
        <v>35.571960863059367</v>
      </c>
      <c r="W81" s="39">
        <v>6.0913920000000008</v>
      </c>
      <c r="X81" s="39">
        <v>39.320511774509256</v>
      </c>
      <c r="Y81" s="39">
        <v>17.132040000000003</v>
      </c>
      <c r="Z81" s="326">
        <v>110.58893936580743</v>
      </c>
      <c r="AA81" s="828"/>
      <c r="AB81" s="829"/>
      <c r="AC81" s="412">
        <v>49.855152000000004</v>
      </c>
      <c r="AD81" s="222">
        <v>643.63944767828048</v>
      </c>
      <c r="AE81" s="323">
        <f t="shared" si="3"/>
        <v>643.63944767828048</v>
      </c>
      <c r="AF81" s="833"/>
      <c r="AG81" s="746"/>
      <c r="AH81" s="722"/>
      <c r="AI81" s="552"/>
      <c r="AJ81" s="198"/>
      <c r="AK81" s="141"/>
    </row>
    <row r="82" spans="1:37" s="95" customFormat="1" ht="15" customHeight="1">
      <c r="A82" s="728"/>
      <c r="B82" s="500" t="s">
        <v>102</v>
      </c>
      <c r="C82" s="455">
        <v>42173</v>
      </c>
      <c r="D82" s="438" t="s">
        <v>234</v>
      </c>
      <c r="E82" s="458" t="s">
        <v>92</v>
      </c>
      <c r="F82" s="458" t="s">
        <v>0</v>
      </c>
      <c r="G82" s="543">
        <v>3303.72</v>
      </c>
      <c r="H82" s="446">
        <v>3303.72</v>
      </c>
      <c r="I82" s="463" t="s">
        <v>21</v>
      </c>
      <c r="J82" s="792" t="s">
        <v>289</v>
      </c>
      <c r="K82" s="991" t="s">
        <v>105</v>
      </c>
      <c r="L82" s="992"/>
      <c r="M82" s="992"/>
      <c r="N82" s="993"/>
      <c r="O82" s="991" t="s">
        <v>105</v>
      </c>
      <c r="P82" s="992"/>
      <c r="Q82" s="992"/>
      <c r="R82" s="992"/>
      <c r="S82" s="992"/>
      <c r="T82" s="992"/>
      <c r="U82" s="992"/>
      <c r="V82" s="992"/>
      <c r="W82" s="992"/>
      <c r="X82" s="992"/>
      <c r="Y82" s="992"/>
      <c r="Z82" s="992"/>
      <c r="AA82" s="828"/>
      <c r="AB82" s="829"/>
      <c r="AC82" s="992" t="s">
        <v>106</v>
      </c>
      <c r="AD82" s="992"/>
      <c r="AE82" s="992"/>
      <c r="AF82" s="833"/>
      <c r="AG82" s="744">
        <f>AE83+AE84+AE86+AE87+AE88+AE92+AE93</f>
        <v>8877.2090733487003</v>
      </c>
      <c r="AH82" s="722"/>
      <c r="AI82" s="552"/>
      <c r="AJ82" s="198"/>
      <c r="AK82" s="260"/>
    </row>
    <row r="83" spans="1:37" s="95" customFormat="1" ht="15" customHeight="1">
      <c r="A83" s="728"/>
      <c r="B83" s="501"/>
      <c r="C83" s="456"/>
      <c r="D83" s="439" t="s">
        <v>218</v>
      </c>
      <c r="E83" s="503" t="s">
        <v>73</v>
      </c>
      <c r="F83" s="461" t="s">
        <v>21</v>
      </c>
      <c r="G83" s="543">
        <v>1101.24</v>
      </c>
      <c r="H83" s="441" t="s">
        <v>73</v>
      </c>
      <c r="I83" s="461" t="s">
        <v>21</v>
      </c>
      <c r="J83" s="742"/>
      <c r="K83" s="13">
        <v>150.730504</v>
      </c>
      <c r="L83" s="503" t="s">
        <v>73</v>
      </c>
      <c r="M83" s="346"/>
      <c r="N83" s="429"/>
      <c r="O83" s="13">
        <v>150.730504</v>
      </c>
      <c r="P83" s="291">
        <v>660.35760852473038</v>
      </c>
      <c r="Q83" s="461" t="s">
        <v>21</v>
      </c>
      <c r="R83" s="13"/>
      <c r="S83" s="13">
        <v>14.32</v>
      </c>
      <c r="T83" s="291">
        <v>62.72</v>
      </c>
      <c r="U83" s="13">
        <v>6.85</v>
      </c>
      <c r="V83" s="291">
        <v>30</v>
      </c>
      <c r="W83" s="13">
        <v>18.401983999999999</v>
      </c>
      <c r="X83" s="13">
        <v>80.6199795255136</v>
      </c>
      <c r="Y83" s="13">
        <v>37.954092000000003</v>
      </c>
      <c r="Z83" s="320">
        <v>166.27870777137213</v>
      </c>
      <c r="AA83" s="828"/>
      <c r="AB83" s="829"/>
      <c r="AC83" s="426">
        <v>150.730504</v>
      </c>
      <c r="AD83" s="13">
        <v>1320.7152170494608</v>
      </c>
      <c r="AE83" s="320">
        <f t="shared" si="3"/>
        <v>1320.7152170494608</v>
      </c>
      <c r="AF83" s="833"/>
      <c r="AG83" s="745"/>
      <c r="AH83" s="722"/>
      <c r="AI83" s="553"/>
      <c r="AJ83" s="141"/>
      <c r="AK83" s="141"/>
    </row>
    <row r="84" spans="1:37" s="95" customFormat="1" ht="15" customHeight="1">
      <c r="A84" s="728"/>
      <c r="B84" s="502"/>
      <c r="C84" s="456"/>
      <c r="D84" s="439" t="s">
        <v>219</v>
      </c>
      <c r="E84" s="441" t="s">
        <v>73</v>
      </c>
      <c r="F84" s="461" t="s">
        <v>21</v>
      </c>
      <c r="G84" s="543">
        <v>1101.24</v>
      </c>
      <c r="H84" s="441" t="s">
        <v>73</v>
      </c>
      <c r="I84" s="461" t="s">
        <v>21</v>
      </c>
      <c r="J84" s="742"/>
      <c r="K84" s="13">
        <v>150.730504</v>
      </c>
      <c r="L84" s="503" t="s">
        <v>73</v>
      </c>
      <c r="M84" s="346"/>
      <c r="N84" s="429"/>
      <c r="O84" s="13">
        <v>150.730504</v>
      </c>
      <c r="P84" s="291">
        <v>660.35760852473038</v>
      </c>
      <c r="Q84" s="461" t="s">
        <v>21</v>
      </c>
      <c r="R84" s="13"/>
      <c r="S84" s="13">
        <v>14.32</v>
      </c>
      <c r="T84" s="291">
        <v>62.72</v>
      </c>
      <c r="U84" s="13">
        <v>6.85</v>
      </c>
      <c r="V84" s="291">
        <v>30</v>
      </c>
      <c r="W84" s="13">
        <v>18.401983999999999</v>
      </c>
      <c r="X84" s="13">
        <v>80.6199795255136</v>
      </c>
      <c r="Y84" s="13">
        <v>37.954092000000003</v>
      </c>
      <c r="Z84" s="320">
        <v>166.27870777137213</v>
      </c>
      <c r="AA84" s="828"/>
      <c r="AB84" s="829"/>
      <c r="AC84" s="426">
        <v>150.730504</v>
      </c>
      <c r="AD84" s="13">
        <v>1320.7152170494608</v>
      </c>
      <c r="AE84" s="320">
        <f t="shared" si="3"/>
        <v>1320.7152170494608</v>
      </c>
      <c r="AF84" s="833"/>
      <c r="AG84" s="745"/>
      <c r="AH84" s="722"/>
      <c r="AI84" s="553"/>
      <c r="AJ84" s="198"/>
      <c r="AK84" s="141"/>
    </row>
    <row r="85" spans="1:37" s="95" customFormat="1" ht="15" customHeight="1">
      <c r="A85" s="728"/>
      <c r="B85" s="502"/>
      <c r="C85" s="456"/>
      <c r="D85" s="439" t="s">
        <v>220</v>
      </c>
      <c r="E85" s="503" t="s">
        <v>73</v>
      </c>
      <c r="F85" s="461" t="s">
        <v>21</v>
      </c>
      <c r="G85" s="541">
        <v>666.66</v>
      </c>
      <c r="H85" s="503" t="s">
        <v>73</v>
      </c>
      <c r="I85" s="461" t="s">
        <v>21</v>
      </c>
      <c r="J85" s="742"/>
      <c r="K85" s="784" t="s">
        <v>105</v>
      </c>
      <c r="L85" s="785"/>
      <c r="M85" s="785"/>
      <c r="N85" s="786"/>
      <c r="O85" s="777" t="s">
        <v>105</v>
      </c>
      <c r="P85" s="778"/>
      <c r="Q85" s="778"/>
      <c r="R85" s="778"/>
      <c r="S85" s="778"/>
      <c r="T85" s="778"/>
      <c r="U85" s="778"/>
      <c r="V85" s="778"/>
      <c r="W85" s="778"/>
      <c r="X85" s="778"/>
      <c r="Y85" s="778"/>
      <c r="Z85" s="778"/>
      <c r="AA85" s="828"/>
      <c r="AB85" s="829"/>
      <c r="AC85" s="778" t="s">
        <v>106</v>
      </c>
      <c r="AD85" s="778"/>
      <c r="AE85" s="778"/>
      <c r="AF85" s="833"/>
      <c r="AG85" s="745"/>
      <c r="AH85" s="722"/>
      <c r="AI85" s="553"/>
      <c r="AJ85" s="198"/>
      <c r="AK85" s="260"/>
    </row>
    <row r="86" spans="1:37" s="95" customFormat="1" ht="15" customHeight="1">
      <c r="A86" s="728"/>
      <c r="B86" s="502"/>
      <c r="C86" s="456"/>
      <c r="D86" s="439" t="s">
        <v>221</v>
      </c>
      <c r="E86" s="503" t="s">
        <v>73</v>
      </c>
      <c r="F86" s="461" t="s">
        <v>21</v>
      </c>
      <c r="G86" s="541">
        <v>666.66</v>
      </c>
      <c r="H86" s="503" t="s">
        <v>73</v>
      </c>
      <c r="I86" s="461" t="s">
        <v>21</v>
      </c>
      <c r="J86" s="742"/>
      <c r="K86" s="13">
        <v>140.03983599999998</v>
      </c>
      <c r="L86" s="503" t="s">
        <v>73</v>
      </c>
      <c r="M86" s="346"/>
      <c r="N86" s="429"/>
      <c r="O86" s="13">
        <v>140.03983599999998</v>
      </c>
      <c r="P86" s="291">
        <v>613.52127635130512</v>
      </c>
      <c r="Q86" s="461" t="s">
        <v>21</v>
      </c>
      <c r="R86" s="13"/>
      <c r="S86" s="13">
        <v>8.6665799999999997</v>
      </c>
      <c r="T86" s="291">
        <v>37.968705013341307</v>
      </c>
      <c r="U86" s="13">
        <v>6.1999899999999997</v>
      </c>
      <c r="V86" s="291">
        <v>27</v>
      </c>
      <c r="W86" s="13">
        <v>17.706656000000002</v>
      </c>
      <c r="X86" s="13">
        <v>77.573714018299057</v>
      </c>
      <c r="Y86" s="13">
        <v>36.519978000000002</v>
      </c>
      <c r="Z86" s="320">
        <v>159.9957851627419</v>
      </c>
      <c r="AA86" s="828"/>
      <c r="AB86" s="829"/>
      <c r="AC86" s="426">
        <v>140.03983599999998</v>
      </c>
      <c r="AD86" s="291">
        <v>1227.0425527026102</v>
      </c>
      <c r="AE86" s="320">
        <f t="shared" si="3"/>
        <v>1227.0425527026102</v>
      </c>
      <c r="AF86" s="833"/>
      <c r="AG86" s="745"/>
      <c r="AH86" s="722"/>
      <c r="AI86" s="553"/>
      <c r="AJ86" s="198"/>
      <c r="AK86" s="260"/>
    </row>
    <row r="87" spans="1:37" s="95" customFormat="1" ht="15" customHeight="1">
      <c r="A87" s="728"/>
      <c r="B87" s="502"/>
      <c r="C87" s="456"/>
      <c r="D87" s="439" t="s">
        <v>222</v>
      </c>
      <c r="E87" s="503" t="s">
        <v>73</v>
      </c>
      <c r="F87" s="461" t="s">
        <v>21</v>
      </c>
      <c r="G87" s="541">
        <v>66.599999999999994</v>
      </c>
      <c r="H87" s="441" t="s">
        <v>73</v>
      </c>
      <c r="I87" s="461" t="s">
        <v>21</v>
      </c>
      <c r="J87" s="742"/>
      <c r="K87" s="13">
        <v>125.27836000000001</v>
      </c>
      <c r="L87" s="441" t="s">
        <v>73</v>
      </c>
      <c r="M87" s="346"/>
      <c r="N87" s="429"/>
      <c r="O87" s="13">
        <v>125.27836000000001</v>
      </c>
      <c r="P87" s="291">
        <v>548.85053797405419</v>
      </c>
      <c r="Q87" s="461" t="s">
        <v>21</v>
      </c>
      <c r="R87" s="13"/>
      <c r="S87" s="13">
        <v>0.86580000000000001</v>
      </c>
      <c r="T87" s="291">
        <v>3.7931115619484159</v>
      </c>
      <c r="U87" s="13">
        <v>5.2999000000000001</v>
      </c>
      <c r="V87" s="291">
        <v>23</v>
      </c>
      <c r="W87" s="13">
        <v>16.746560000000002</v>
      </c>
      <c r="X87" s="13">
        <v>73.367487131973746</v>
      </c>
      <c r="Y87" s="13">
        <v>34.53978</v>
      </c>
      <c r="Z87" s="320">
        <v>151.32044220969573</v>
      </c>
      <c r="AA87" s="828"/>
      <c r="AB87" s="829"/>
      <c r="AC87" s="426">
        <v>125.27836000000001</v>
      </c>
      <c r="AD87" s="291">
        <v>1097.7010759481084</v>
      </c>
      <c r="AE87" s="320">
        <f t="shared" si="3"/>
        <v>1097.7010759481084</v>
      </c>
      <c r="AF87" s="833"/>
      <c r="AG87" s="745"/>
      <c r="AH87" s="722"/>
      <c r="AI87" s="553"/>
      <c r="AJ87" s="198"/>
      <c r="AK87" s="260"/>
    </row>
    <row r="88" spans="1:37" s="95" customFormat="1" ht="15" customHeight="1">
      <c r="A88" s="728"/>
      <c r="B88" s="502"/>
      <c r="C88" s="456"/>
      <c r="D88" s="439" t="s">
        <v>223</v>
      </c>
      <c r="E88" s="503" t="s">
        <v>73</v>
      </c>
      <c r="F88" s="461" t="s">
        <v>21</v>
      </c>
      <c r="G88" s="541">
        <v>66.599999999999994</v>
      </c>
      <c r="H88" s="441" t="s">
        <v>73</v>
      </c>
      <c r="I88" s="461" t="s">
        <v>21</v>
      </c>
      <c r="J88" s="742"/>
      <c r="K88" s="13">
        <v>125.27836000000001</v>
      </c>
      <c r="L88" s="441" t="s">
        <v>73</v>
      </c>
      <c r="M88" s="346"/>
      <c r="N88" s="429"/>
      <c r="O88" s="13">
        <v>125.27836000000001</v>
      </c>
      <c r="P88" s="291">
        <v>548.85053797405419</v>
      </c>
      <c r="Q88" s="461" t="s">
        <v>21</v>
      </c>
      <c r="R88" s="13"/>
      <c r="S88" s="13">
        <v>0.86580000000000001</v>
      </c>
      <c r="T88" s="291">
        <v>3.7931115619484159</v>
      </c>
      <c r="U88" s="13">
        <v>5.2999000000000001</v>
      </c>
      <c r="V88" s="291">
        <v>23</v>
      </c>
      <c r="W88" s="13">
        <v>16.746560000000002</v>
      </c>
      <c r="X88" s="13">
        <v>73.367487131973746</v>
      </c>
      <c r="Y88" s="13">
        <v>34.53978</v>
      </c>
      <c r="Z88" s="320">
        <v>151.32044220969573</v>
      </c>
      <c r="AA88" s="828"/>
      <c r="AB88" s="829"/>
      <c r="AC88" s="426">
        <v>125.27836000000001</v>
      </c>
      <c r="AD88" s="291">
        <v>1097.7010759481084</v>
      </c>
      <c r="AE88" s="320">
        <f t="shared" si="3"/>
        <v>1097.7010759481084</v>
      </c>
      <c r="AF88" s="833"/>
      <c r="AG88" s="745"/>
      <c r="AH88" s="722"/>
      <c r="AI88" s="553"/>
      <c r="AJ88" s="198"/>
      <c r="AK88" s="260"/>
    </row>
    <row r="89" spans="1:37" s="95" customFormat="1" ht="15" customHeight="1">
      <c r="A89" s="728"/>
      <c r="B89" s="502"/>
      <c r="C89" s="456"/>
      <c r="D89" s="439" t="s">
        <v>224</v>
      </c>
      <c r="E89" s="459" t="s">
        <v>91</v>
      </c>
      <c r="F89" s="459" t="s">
        <v>104</v>
      </c>
      <c r="G89" s="539">
        <v>5000</v>
      </c>
      <c r="H89" s="549">
        <v>5000</v>
      </c>
      <c r="I89" s="461" t="s">
        <v>21</v>
      </c>
      <c r="J89" s="742"/>
      <c r="K89" s="781" t="s">
        <v>105</v>
      </c>
      <c r="L89" s="782"/>
      <c r="M89" s="782"/>
      <c r="N89" s="783"/>
      <c r="O89" s="781" t="s">
        <v>105</v>
      </c>
      <c r="P89" s="782"/>
      <c r="Q89" s="782"/>
      <c r="R89" s="782"/>
      <c r="S89" s="782"/>
      <c r="T89" s="782"/>
      <c r="U89" s="782"/>
      <c r="V89" s="782"/>
      <c r="W89" s="782"/>
      <c r="X89" s="782"/>
      <c r="Y89" s="782"/>
      <c r="Z89" s="782"/>
      <c r="AA89" s="828"/>
      <c r="AB89" s="829"/>
      <c r="AC89" s="782" t="s">
        <v>106</v>
      </c>
      <c r="AD89" s="782"/>
      <c r="AE89" s="782"/>
      <c r="AF89" s="833"/>
      <c r="AG89" s="745"/>
      <c r="AH89" s="722"/>
      <c r="AI89" s="553"/>
      <c r="AJ89" s="198"/>
      <c r="AK89" s="260"/>
    </row>
    <row r="90" spans="1:37" s="95" customFormat="1" ht="15" customHeight="1">
      <c r="A90" s="728"/>
      <c r="B90" s="502"/>
      <c r="C90" s="456"/>
      <c r="D90" s="439" t="s">
        <v>225</v>
      </c>
      <c r="E90" s="503" t="s">
        <v>73</v>
      </c>
      <c r="F90" s="461" t="s">
        <v>21</v>
      </c>
      <c r="G90" s="544">
        <v>40903</v>
      </c>
      <c r="H90" s="441" t="s">
        <v>73</v>
      </c>
      <c r="I90" s="461" t="s">
        <v>21</v>
      </c>
      <c r="J90" s="742"/>
      <c r="K90" s="796"/>
      <c r="L90" s="797"/>
      <c r="M90" s="797"/>
      <c r="N90" s="798"/>
      <c r="O90" s="796"/>
      <c r="P90" s="797"/>
      <c r="Q90" s="797"/>
      <c r="R90" s="797"/>
      <c r="S90" s="797"/>
      <c r="T90" s="797"/>
      <c r="U90" s="797"/>
      <c r="V90" s="797"/>
      <c r="W90" s="797"/>
      <c r="X90" s="797"/>
      <c r="Y90" s="797"/>
      <c r="Z90" s="797"/>
      <c r="AA90" s="828"/>
      <c r="AB90" s="829"/>
      <c r="AC90" s="797"/>
      <c r="AD90" s="797"/>
      <c r="AE90" s="797"/>
      <c r="AF90" s="833"/>
      <c r="AG90" s="745"/>
      <c r="AH90" s="722"/>
      <c r="AI90" s="553"/>
      <c r="AJ90" s="198"/>
      <c r="AK90" s="260"/>
    </row>
    <row r="91" spans="1:37" s="95" customFormat="1" ht="15" customHeight="1">
      <c r="A91" s="728"/>
      <c r="B91" s="502"/>
      <c r="C91" s="456"/>
      <c r="D91" s="439" t="s">
        <v>232</v>
      </c>
      <c r="E91" s="503" t="s">
        <v>73</v>
      </c>
      <c r="F91" s="461" t="s">
        <v>21</v>
      </c>
      <c r="G91" s="544">
        <v>15000</v>
      </c>
      <c r="H91" s="441" t="s">
        <v>73</v>
      </c>
      <c r="I91" s="461" t="s">
        <v>21</v>
      </c>
      <c r="J91" s="742"/>
      <c r="K91" s="784"/>
      <c r="L91" s="785"/>
      <c r="M91" s="785"/>
      <c r="N91" s="786"/>
      <c r="O91" s="784"/>
      <c r="P91" s="785"/>
      <c r="Q91" s="785"/>
      <c r="R91" s="785"/>
      <c r="S91" s="785"/>
      <c r="T91" s="785"/>
      <c r="U91" s="785"/>
      <c r="V91" s="785"/>
      <c r="W91" s="785"/>
      <c r="X91" s="785"/>
      <c r="Y91" s="785"/>
      <c r="Z91" s="785"/>
      <c r="AA91" s="828"/>
      <c r="AB91" s="829"/>
      <c r="AC91" s="785"/>
      <c r="AD91" s="785"/>
      <c r="AE91" s="785"/>
      <c r="AF91" s="833"/>
      <c r="AG91" s="745"/>
      <c r="AH91" s="722"/>
      <c r="AI91" s="553"/>
      <c r="AJ91" s="198"/>
      <c r="AK91" s="260"/>
    </row>
    <row r="92" spans="1:37" s="95" customFormat="1" ht="15" customHeight="1">
      <c r="A92" s="728"/>
      <c r="B92" s="502"/>
      <c r="C92" s="456"/>
      <c r="D92" s="439" t="s">
        <v>235</v>
      </c>
      <c r="E92" s="503" t="s">
        <v>73</v>
      </c>
      <c r="F92" s="461" t="s">
        <v>21</v>
      </c>
      <c r="G92" s="539">
        <v>1500</v>
      </c>
      <c r="H92" s="441" t="s">
        <v>73</v>
      </c>
      <c r="I92" s="461" t="s">
        <v>21</v>
      </c>
      <c r="J92" s="742"/>
      <c r="K92" s="13">
        <v>160.53999999999996</v>
      </c>
      <c r="L92" s="441" t="s">
        <v>73</v>
      </c>
      <c r="M92" s="346"/>
      <c r="N92" s="429"/>
      <c r="O92" s="13">
        <v>160.53999999999996</v>
      </c>
      <c r="P92" s="291">
        <v>703</v>
      </c>
      <c r="Q92" s="461" t="s">
        <v>21</v>
      </c>
      <c r="R92" s="13"/>
      <c r="S92" s="13">
        <v>19.5</v>
      </c>
      <c r="T92" s="552">
        <v>85.430440584423792</v>
      </c>
      <c r="U92" s="13">
        <v>7.45</v>
      </c>
      <c r="V92" s="291">
        <v>33</v>
      </c>
      <c r="W92" s="13">
        <v>19.04</v>
      </c>
      <c r="X92" s="13">
        <v>83.415158396278358</v>
      </c>
      <c r="Y92" s="13">
        <v>39.270000000000003</v>
      </c>
      <c r="Z92" s="320">
        <v>172.04376419232437</v>
      </c>
      <c r="AA92" s="828"/>
      <c r="AB92" s="829"/>
      <c r="AC92" s="426">
        <v>160.53999999999996</v>
      </c>
      <c r="AD92" s="291">
        <v>1406.6669673254762</v>
      </c>
      <c r="AE92" s="320">
        <f t="shared" si="3"/>
        <v>1406.6669673254762</v>
      </c>
      <c r="AF92" s="833"/>
      <c r="AG92" s="745"/>
      <c r="AH92" s="722"/>
      <c r="AI92" s="553"/>
      <c r="AJ92" s="198"/>
      <c r="AK92" s="260"/>
    </row>
    <row r="93" spans="1:37" s="95" customFormat="1" ht="15" customHeight="1">
      <c r="A93" s="728"/>
      <c r="B93" s="502"/>
      <c r="C93" s="456"/>
      <c r="D93" s="439" t="s">
        <v>236</v>
      </c>
      <c r="E93" s="503" t="s">
        <v>73</v>
      </c>
      <c r="F93" s="461" t="s">
        <v>21</v>
      </c>
      <c r="G93" s="539">
        <v>1500</v>
      </c>
      <c r="H93" s="441" t="s">
        <v>73</v>
      </c>
      <c r="I93" s="461" t="s">
        <v>21</v>
      </c>
      <c r="J93" s="742"/>
      <c r="K93" s="13">
        <v>160.53999999999996</v>
      </c>
      <c r="L93" s="441" t="s">
        <v>73</v>
      </c>
      <c r="M93" s="346"/>
      <c r="N93" s="429"/>
      <c r="O93" s="13">
        <v>160.53999999999996</v>
      </c>
      <c r="P93" s="291">
        <v>703</v>
      </c>
      <c r="Q93" s="461" t="s">
        <v>21</v>
      </c>
      <c r="R93" s="13"/>
      <c r="S93" s="13">
        <v>19.5</v>
      </c>
      <c r="T93" s="552">
        <v>85.430440584423792</v>
      </c>
      <c r="U93" s="13">
        <v>7.45</v>
      </c>
      <c r="V93" s="291">
        <v>33</v>
      </c>
      <c r="W93" s="13">
        <v>19.04</v>
      </c>
      <c r="X93" s="13">
        <v>83.415158396278358</v>
      </c>
      <c r="Y93" s="13">
        <v>39.270000000000003</v>
      </c>
      <c r="Z93" s="320">
        <v>172.04376419232437</v>
      </c>
      <c r="AA93" s="828"/>
      <c r="AB93" s="829"/>
      <c r="AC93" s="426">
        <v>160.53999999999996</v>
      </c>
      <c r="AD93" s="291">
        <v>1406.6669673254762</v>
      </c>
      <c r="AE93" s="320">
        <f t="shared" si="3"/>
        <v>1406.6669673254762</v>
      </c>
      <c r="AF93" s="833"/>
      <c r="AG93" s="745"/>
      <c r="AH93" s="722"/>
      <c r="AI93" s="553"/>
      <c r="AJ93" s="198"/>
      <c r="AK93" s="260"/>
    </row>
    <row r="94" spans="1:37" s="95" customFormat="1" ht="15" customHeight="1">
      <c r="A94" s="728"/>
      <c r="B94" s="502"/>
      <c r="C94" s="456"/>
      <c r="D94" s="439" t="s">
        <v>237</v>
      </c>
      <c r="E94" s="503" t="s">
        <v>73</v>
      </c>
      <c r="F94" s="461" t="s">
        <v>21</v>
      </c>
      <c r="G94" s="539"/>
      <c r="H94" s="503" t="s">
        <v>73</v>
      </c>
      <c r="I94" s="461" t="s">
        <v>21</v>
      </c>
      <c r="J94" s="742"/>
      <c r="K94" s="781" t="s">
        <v>105</v>
      </c>
      <c r="L94" s="782"/>
      <c r="M94" s="782"/>
      <c r="N94" s="783"/>
      <c r="O94" s="781" t="s">
        <v>105</v>
      </c>
      <c r="P94" s="782"/>
      <c r="Q94" s="782"/>
      <c r="R94" s="782"/>
      <c r="S94" s="782"/>
      <c r="T94" s="782"/>
      <c r="U94" s="782"/>
      <c r="V94" s="782"/>
      <c r="W94" s="782"/>
      <c r="X94" s="782"/>
      <c r="Y94" s="782"/>
      <c r="Z94" s="782"/>
      <c r="AA94" s="828"/>
      <c r="AB94" s="829"/>
      <c r="AC94" s="782" t="s">
        <v>106</v>
      </c>
      <c r="AD94" s="782"/>
      <c r="AE94" s="782"/>
      <c r="AF94" s="833"/>
      <c r="AG94" s="745"/>
      <c r="AH94" s="722"/>
      <c r="AI94" s="553"/>
      <c r="AJ94" s="198"/>
      <c r="AK94" s="260"/>
    </row>
    <row r="95" spans="1:37" s="95" customFormat="1" ht="15.75" customHeight="1" thickBot="1">
      <c r="A95" s="728"/>
      <c r="B95" s="518"/>
      <c r="C95" s="493"/>
      <c r="D95" s="440" t="s">
        <v>238</v>
      </c>
      <c r="E95" s="442" t="s">
        <v>73</v>
      </c>
      <c r="F95" s="462" t="s">
        <v>21</v>
      </c>
      <c r="G95" s="545">
        <v>164206.72</v>
      </c>
      <c r="H95" s="442" t="s">
        <v>73</v>
      </c>
      <c r="I95" s="462" t="s">
        <v>21</v>
      </c>
      <c r="J95" s="791"/>
      <c r="K95" s="805"/>
      <c r="L95" s="806"/>
      <c r="M95" s="806"/>
      <c r="N95" s="807"/>
      <c r="O95" s="805"/>
      <c r="P95" s="806"/>
      <c r="Q95" s="806"/>
      <c r="R95" s="806"/>
      <c r="S95" s="806"/>
      <c r="T95" s="806"/>
      <c r="U95" s="806"/>
      <c r="V95" s="806"/>
      <c r="W95" s="806"/>
      <c r="X95" s="806"/>
      <c r="Y95" s="806"/>
      <c r="Z95" s="806"/>
      <c r="AA95" s="828"/>
      <c r="AB95" s="829"/>
      <c r="AC95" s="806"/>
      <c r="AD95" s="806"/>
      <c r="AE95" s="806"/>
      <c r="AF95" s="833"/>
      <c r="AG95" s="746"/>
      <c r="AH95" s="722"/>
      <c r="AI95" s="553"/>
      <c r="AJ95" s="198"/>
      <c r="AK95" s="260"/>
    </row>
    <row r="96" spans="1:37" s="95" customFormat="1" ht="12.75" customHeight="1">
      <c r="A96" s="728"/>
      <c r="B96" s="504" t="s">
        <v>102</v>
      </c>
      <c r="C96" s="464">
        <v>42349</v>
      </c>
      <c r="D96" s="465" t="s">
        <v>239</v>
      </c>
      <c r="E96" s="457" t="s">
        <v>1</v>
      </c>
      <c r="F96" s="463" t="s">
        <v>21</v>
      </c>
      <c r="G96" s="546">
        <v>26608.84</v>
      </c>
      <c r="H96" s="503" t="s">
        <v>103</v>
      </c>
      <c r="I96" s="463" t="s">
        <v>21</v>
      </c>
      <c r="J96" s="792" t="s">
        <v>290</v>
      </c>
      <c r="K96" s="136">
        <v>781.56546400000002</v>
      </c>
      <c r="L96" s="74">
        <v>70.48</v>
      </c>
      <c r="M96" s="215"/>
      <c r="N96" s="317"/>
      <c r="O96" s="136">
        <v>719.32546400000001</v>
      </c>
      <c r="P96" s="201">
        <v>3038.8437841586906</v>
      </c>
      <c r="Q96" s="463" t="s">
        <v>21</v>
      </c>
      <c r="R96" s="136"/>
      <c r="S96" s="136">
        <v>345.91492000000005</v>
      </c>
      <c r="T96" s="201">
        <v>1461.3432404358077</v>
      </c>
      <c r="U96" s="136">
        <v>39.913259999999994</v>
      </c>
      <c r="V96" s="201">
        <v>168.61652774259306</v>
      </c>
      <c r="W96" s="136">
        <v>51.02214399999999</v>
      </c>
      <c r="X96" s="136">
        <v>215.54683228737971</v>
      </c>
      <c r="Y96" s="136">
        <v>105.728172</v>
      </c>
      <c r="Z96" s="520">
        <v>446.65650581314736</v>
      </c>
      <c r="AA96" s="828"/>
      <c r="AB96" s="829"/>
      <c r="AC96" s="558">
        <v>719.32546400000001</v>
      </c>
      <c r="AD96" s="201">
        <v>6077.6875683173812</v>
      </c>
      <c r="AE96" s="325">
        <f t="shared" si="3"/>
        <v>6077.6875683173812</v>
      </c>
      <c r="AF96" s="833"/>
      <c r="AG96" s="744">
        <f>SUM(AE96:AE108)</f>
        <v>12519.601108860184</v>
      </c>
      <c r="AH96" s="722"/>
      <c r="AI96" s="552"/>
      <c r="AJ96" s="141"/>
      <c r="AK96" s="260"/>
    </row>
    <row r="97" spans="1:37" s="95" customFormat="1" ht="15" customHeight="1">
      <c r="A97" s="728"/>
      <c r="B97" s="551"/>
      <c r="C97" s="537"/>
      <c r="D97" s="439" t="s">
        <v>218</v>
      </c>
      <c r="E97" s="503" t="s">
        <v>73</v>
      </c>
      <c r="F97" s="461" t="s">
        <v>21</v>
      </c>
      <c r="G97" s="546">
        <v>778</v>
      </c>
      <c r="H97" s="441" t="s">
        <v>73</v>
      </c>
      <c r="I97" s="461" t="s">
        <v>21</v>
      </c>
      <c r="J97" s="742"/>
      <c r="K97" s="33">
        <v>68.538799999999995</v>
      </c>
      <c r="L97" s="441" t="s">
        <v>73</v>
      </c>
      <c r="M97" s="398"/>
      <c r="N97" s="428"/>
      <c r="O97" s="33">
        <v>68.538799999999995</v>
      </c>
      <c r="P97" s="293">
        <v>289.54724499186608</v>
      </c>
      <c r="Q97" s="461" t="s">
        <v>21</v>
      </c>
      <c r="R97" s="33"/>
      <c r="S97" s="33">
        <v>10.114000000000001</v>
      </c>
      <c r="T97" s="293">
        <v>42.72734328362521</v>
      </c>
      <c r="U97" s="33">
        <v>6.3670000000000009</v>
      </c>
      <c r="V97" s="293">
        <v>26.897863821123373</v>
      </c>
      <c r="W97" s="33">
        <v>7.6448</v>
      </c>
      <c r="X97" s="33">
        <v>32.296024711751834</v>
      </c>
      <c r="Y97" s="33">
        <v>15.767399999999999</v>
      </c>
      <c r="Z97" s="337">
        <v>66.61055096798809</v>
      </c>
      <c r="AA97" s="828"/>
      <c r="AB97" s="829"/>
      <c r="AC97" s="425">
        <v>68.538799999999995</v>
      </c>
      <c r="AD97" s="293">
        <v>579.09448998373216</v>
      </c>
      <c r="AE97" s="320">
        <f t="shared" si="3"/>
        <v>579.09448998373216</v>
      </c>
      <c r="AF97" s="833"/>
      <c r="AG97" s="745"/>
      <c r="AH97" s="722"/>
      <c r="AI97" s="552"/>
      <c r="AJ97" s="141"/>
      <c r="AK97" s="260"/>
    </row>
    <row r="98" spans="1:37" s="95" customFormat="1" ht="15" customHeight="1">
      <c r="A98" s="728"/>
      <c r="B98" s="551"/>
      <c r="C98" s="537"/>
      <c r="D98" s="439" t="s">
        <v>219</v>
      </c>
      <c r="E98" s="503" t="s">
        <v>73</v>
      </c>
      <c r="F98" s="461" t="s">
        <v>21</v>
      </c>
      <c r="G98" s="546">
        <v>778</v>
      </c>
      <c r="H98" s="441" t="s">
        <v>73</v>
      </c>
      <c r="I98" s="461" t="s">
        <v>21</v>
      </c>
      <c r="J98" s="742"/>
      <c r="K98" s="13">
        <v>68.538799999999995</v>
      </c>
      <c r="L98" s="441" t="s">
        <v>73</v>
      </c>
      <c r="M98" s="346"/>
      <c r="N98" s="429"/>
      <c r="O98" s="13">
        <v>68.538799999999995</v>
      </c>
      <c r="P98" s="291">
        <v>289.54724499186608</v>
      </c>
      <c r="Q98" s="461" t="s">
        <v>21</v>
      </c>
      <c r="R98" s="13"/>
      <c r="S98" s="13">
        <v>10.114000000000001</v>
      </c>
      <c r="T98" s="291">
        <v>42.72734328362521</v>
      </c>
      <c r="U98" s="13">
        <v>6.3670000000000009</v>
      </c>
      <c r="V98" s="291">
        <v>26.897863821123373</v>
      </c>
      <c r="W98" s="13">
        <v>7.6448</v>
      </c>
      <c r="X98" s="13">
        <v>32.296024711751834</v>
      </c>
      <c r="Y98" s="13">
        <v>15.767399999999999</v>
      </c>
      <c r="Z98" s="320">
        <v>66.61055096798809</v>
      </c>
      <c r="AA98" s="828"/>
      <c r="AB98" s="829"/>
      <c r="AC98" s="426">
        <v>68.538799999999995</v>
      </c>
      <c r="AD98" s="291">
        <v>579.09448998373216</v>
      </c>
      <c r="AE98" s="320">
        <f t="shared" si="3"/>
        <v>579.09448998373216</v>
      </c>
      <c r="AF98" s="833"/>
      <c r="AG98" s="745"/>
      <c r="AH98" s="722"/>
      <c r="AI98" s="552"/>
      <c r="AJ98" s="141"/>
      <c r="AK98" s="260"/>
    </row>
    <row r="99" spans="1:37" s="95" customFormat="1" ht="15" customHeight="1">
      <c r="A99" s="728"/>
      <c r="B99" s="551"/>
      <c r="C99" s="537"/>
      <c r="D99" s="439" t="s">
        <v>220</v>
      </c>
      <c r="E99" s="503" t="s">
        <v>73</v>
      </c>
      <c r="F99" s="461" t="s">
        <v>21</v>
      </c>
      <c r="G99" s="546">
        <v>150</v>
      </c>
      <c r="H99" s="441" t="s">
        <v>73</v>
      </c>
      <c r="I99" s="461" t="s">
        <v>21</v>
      </c>
      <c r="J99" s="742"/>
      <c r="K99" s="13">
        <v>53.089999999999996</v>
      </c>
      <c r="L99" s="441" t="s">
        <v>73</v>
      </c>
      <c r="M99" s="346"/>
      <c r="N99" s="429"/>
      <c r="O99" s="13">
        <v>53.089999999999996</v>
      </c>
      <c r="P99" s="291">
        <v>224.28264335847973</v>
      </c>
      <c r="Q99" s="461" t="s">
        <v>21</v>
      </c>
      <c r="R99" s="13"/>
      <c r="S99" s="13">
        <v>1.9500000000000002</v>
      </c>
      <c r="T99" s="291">
        <v>8.2379196562259445</v>
      </c>
      <c r="U99" s="13">
        <v>5.4249999999999998</v>
      </c>
      <c r="V99" s="291">
        <v>22.918314941038862</v>
      </c>
      <c r="W99" s="13">
        <v>6.6400000000000006</v>
      </c>
      <c r="X99" s="13">
        <v>28.051172572995011</v>
      </c>
      <c r="Y99" s="13">
        <v>13.695</v>
      </c>
      <c r="Z99" s="320">
        <v>57.855543431802161</v>
      </c>
      <c r="AA99" s="828"/>
      <c r="AB99" s="829"/>
      <c r="AC99" s="426">
        <v>53.089999999999996</v>
      </c>
      <c r="AD99" s="291">
        <v>448.56528671695946</v>
      </c>
      <c r="AE99" s="320">
        <f t="shared" si="3"/>
        <v>448.56528671695946</v>
      </c>
      <c r="AF99" s="833"/>
      <c r="AG99" s="745"/>
      <c r="AH99" s="722"/>
      <c r="AI99" s="552"/>
      <c r="AJ99" s="141"/>
      <c r="AK99" s="260"/>
    </row>
    <row r="100" spans="1:37" s="95" customFormat="1" ht="15" customHeight="1">
      <c r="A100" s="728"/>
      <c r="B100" s="551"/>
      <c r="C100" s="537"/>
      <c r="D100" s="439" t="s">
        <v>221</v>
      </c>
      <c r="E100" s="503" t="s">
        <v>73</v>
      </c>
      <c r="F100" s="461" t="s">
        <v>21</v>
      </c>
      <c r="G100" s="547">
        <v>1111.1099999999999</v>
      </c>
      <c r="H100" s="441" t="s">
        <v>73</v>
      </c>
      <c r="I100" s="461" t="s">
        <v>21</v>
      </c>
      <c r="J100" s="742"/>
      <c r="K100" s="13">
        <v>76.733305999999985</v>
      </c>
      <c r="L100" s="441" t="s">
        <v>73</v>
      </c>
      <c r="M100" s="346"/>
      <c r="N100" s="429"/>
      <c r="O100" s="13">
        <v>76.733305999999985</v>
      </c>
      <c r="P100" s="291">
        <v>324.16554347928189</v>
      </c>
      <c r="Q100" s="461" t="s">
        <v>21</v>
      </c>
      <c r="R100" s="13"/>
      <c r="S100" s="13">
        <v>14.444430000000001</v>
      </c>
      <c r="T100" s="291">
        <v>61.021566061528141</v>
      </c>
      <c r="U100" s="13">
        <v>6.8666649999999994</v>
      </c>
      <c r="V100" s="291">
        <v>29.008735680112153</v>
      </c>
      <c r="W100" s="13">
        <v>8.1777759999999997</v>
      </c>
      <c r="X100" s="13">
        <v>34.547621361339871</v>
      </c>
      <c r="Y100" s="13">
        <v>16.866662999999999</v>
      </c>
      <c r="Z100" s="320">
        <v>71.254469057763487</v>
      </c>
      <c r="AA100" s="828"/>
      <c r="AB100" s="829"/>
      <c r="AC100" s="426">
        <v>76.733305999999985</v>
      </c>
      <c r="AD100" s="291">
        <v>648.33108695856379</v>
      </c>
      <c r="AE100" s="320">
        <f t="shared" si="3"/>
        <v>648.33108695856379</v>
      </c>
      <c r="AF100" s="833"/>
      <c r="AG100" s="745"/>
      <c r="AH100" s="722"/>
      <c r="AI100" s="552"/>
      <c r="AJ100" s="141"/>
      <c r="AK100" s="260"/>
    </row>
    <row r="101" spans="1:37" s="95" customFormat="1" ht="15" customHeight="1">
      <c r="A101" s="728"/>
      <c r="B101" s="551"/>
      <c r="C101" s="537"/>
      <c r="D101" s="439" t="s">
        <v>222</v>
      </c>
      <c r="E101" s="503" t="s">
        <v>73</v>
      </c>
      <c r="F101" s="461" t="s">
        <v>21</v>
      </c>
      <c r="G101" s="547">
        <f>9*G100</f>
        <v>9999.99</v>
      </c>
      <c r="H101" s="441" t="s">
        <v>73</v>
      </c>
      <c r="I101" s="461" t="s">
        <v>21</v>
      </c>
      <c r="J101" s="742"/>
      <c r="K101" s="13">
        <v>295.39975400000003</v>
      </c>
      <c r="L101" s="441" t="s">
        <v>73</v>
      </c>
      <c r="M101" s="346"/>
      <c r="N101" s="429"/>
      <c r="O101" s="13">
        <v>295.39975400000003</v>
      </c>
      <c r="P101" s="291">
        <v>1247.9381743184158</v>
      </c>
      <c r="Q101" s="461" t="s">
        <v>21</v>
      </c>
      <c r="R101" s="13"/>
      <c r="S101" s="13">
        <v>129.99987000000002</v>
      </c>
      <c r="T101" s="291">
        <v>549.19409455375285</v>
      </c>
      <c r="U101" s="13">
        <v>20.199984999999998</v>
      </c>
      <c r="V101" s="291">
        <v>85.336335121522737</v>
      </c>
      <c r="W101" s="13">
        <v>22.399984</v>
      </c>
      <c r="X101" s="13">
        <v>94.630394098844491</v>
      </c>
      <c r="Y101" s="13">
        <v>46.199967000000001</v>
      </c>
      <c r="Z101" s="320">
        <v>195.17518782886665</v>
      </c>
      <c r="AA101" s="828"/>
      <c r="AB101" s="829"/>
      <c r="AC101" s="426">
        <v>295.39975400000003</v>
      </c>
      <c r="AD101" s="291">
        <v>2495.8763486368316</v>
      </c>
      <c r="AE101" s="320">
        <f t="shared" si="3"/>
        <v>2495.8763486368316</v>
      </c>
      <c r="AF101" s="833"/>
      <c r="AG101" s="745"/>
      <c r="AH101" s="722"/>
      <c r="AI101" s="552"/>
      <c r="AJ101" s="141"/>
      <c r="AK101" s="260"/>
    </row>
    <row r="102" spans="1:37" s="95" customFormat="1" ht="15" customHeight="1">
      <c r="A102" s="728"/>
      <c r="B102" s="551"/>
      <c r="C102" s="537"/>
      <c r="D102" s="439" t="s">
        <v>223</v>
      </c>
      <c r="E102" s="503" t="s">
        <v>73</v>
      </c>
      <c r="F102" s="461" t="s">
        <v>21</v>
      </c>
      <c r="G102" s="547">
        <v>111.11</v>
      </c>
      <c r="H102" s="441" t="s">
        <v>73</v>
      </c>
      <c r="I102" s="461" t="s">
        <v>21</v>
      </c>
      <c r="J102" s="742"/>
      <c r="K102" s="13">
        <v>52.133305999999997</v>
      </c>
      <c r="L102" s="441" t="s">
        <v>73</v>
      </c>
      <c r="M102" s="346"/>
      <c r="N102" s="429"/>
      <c r="O102" s="13">
        <v>52.133305999999997</v>
      </c>
      <c r="P102" s="291">
        <v>220.24101858535482</v>
      </c>
      <c r="Q102" s="461" t="s">
        <v>21</v>
      </c>
      <c r="R102" s="13"/>
      <c r="S102" s="13">
        <v>1.4444300000000001</v>
      </c>
      <c r="T102" s="291">
        <v>6.1021016866884281</v>
      </c>
      <c r="U102" s="13">
        <v>5.3666649999999994</v>
      </c>
      <c r="V102" s="291">
        <v>22.671874406092201</v>
      </c>
      <c r="W102" s="13">
        <v>6.5777760000000001</v>
      </c>
      <c r="X102" s="13">
        <v>27.788302669051927</v>
      </c>
      <c r="Y102" s="13">
        <v>13.566663</v>
      </c>
      <c r="Z102" s="320">
        <v>57.313374254919601</v>
      </c>
      <c r="AA102" s="828"/>
      <c r="AB102" s="829"/>
      <c r="AC102" s="426">
        <v>52.133305999999997</v>
      </c>
      <c r="AD102" s="291">
        <v>440.48203717070965</v>
      </c>
      <c r="AE102" s="320">
        <f t="shared" si="3"/>
        <v>440.48203717070965</v>
      </c>
      <c r="AF102" s="833"/>
      <c r="AG102" s="745"/>
      <c r="AH102" s="722"/>
      <c r="AI102" s="552"/>
      <c r="AJ102" s="141"/>
      <c r="AK102" s="260"/>
    </row>
    <row r="103" spans="1:37" s="95" customFormat="1" ht="15" customHeight="1">
      <c r="A103" s="728"/>
      <c r="B103" s="551"/>
      <c r="C103" s="537"/>
      <c r="D103" s="439" t="s">
        <v>224</v>
      </c>
      <c r="E103" s="503" t="s">
        <v>73</v>
      </c>
      <c r="F103" s="461" t="s">
        <v>21</v>
      </c>
      <c r="G103" s="547">
        <v>999.99</v>
      </c>
      <c r="H103" s="441" t="s">
        <v>73</v>
      </c>
      <c r="I103" s="461" t="s">
        <v>21</v>
      </c>
      <c r="J103" s="742"/>
      <c r="K103" s="13">
        <v>73.999753999999996</v>
      </c>
      <c r="L103" s="441" t="s">
        <v>73</v>
      </c>
      <c r="M103" s="346"/>
      <c r="N103" s="429"/>
      <c r="O103" s="13">
        <v>73.999753999999996</v>
      </c>
      <c r="P103" s="291">
        <v>312.6174502730687</v>
      </c>
      <c r="Q103" s="461" t="s">
        <v>21</v>
      </c>
      <c r="R103" s="13"/>
      <c r="S103" s="13">
        <v>12.999870000000001</v>
      </c>
      <c r="T103" s="291">
        <v>54.918915180195825</v>
      </c>
      <c r="U103" s="13">
        <v>6.6999849999999999</v>
      </c>
      <c r="V103" s="291">
        <v>28.30458365534307</v>
      </c>
      <c r="W103" s="13">
        <v>7.9999839999999995</v>
      </c>
      <c r="X103" s="13">
        <v>33.796525868252829</v>
      </c>
      <c r="Y103" s="13">
        <v>16.499966999999998</v>
      </c>
      <c r="Z103" s="320">
        <v>69.705334603271524</v>
      </c>
      <c r="AA103" s="828"/>
      <c r="AB103" s="829"/>
      <c r="AC103" s="426">
        <v>73.999753999999996</v>
      </c>
      <c r="AD103" s="291">
        <v>625.2349005461374</v>
      </c>
      <c r="AE103" s="320">
        <f t="shared" si="3"/>
        <v>625.2349005461374</v>
      </c>
      <c r="AF103" s="833"/>
      <c r="AG103" s="745"/>
      <c r="AH103" s="722"/>
      <c r="AI103" s="552"/>
      <c r="AJ103" s="141"/>
      <c r="AK103" s="260"/>
    </row>
    <row r="104" spans="1:37" s="95" customFormat="1" ht="15" customHeight="1">
      <c r="A104" s="728"/>
      <c r="B104" s="551"/>
      <c r="C104" s="537"/>
      <c r="D104" s="439" t="s">
        <v>225</v>
      </c>
      <c r="E104" s="503" t="s">
        <v>73</v>
      </c>
      <c r="F104" s="461" t="s">
        <v>21</v>
      </c>
      <c r="G104" s="547">
        <v>999.99</v>
      </c>
      <c r="H104" s="441" t="s">
        <v>73</v>
      </c>
      <c r="I104" s="461" t="s">
        <v>21</v>
      </c>
      <c r="J104" s="742"/>
      <c r="K104" s="13">
        <v>74</v>
      </c>
      <c r="L104" s="441" t="s">
        <v>73</v>
      </c>
      <c r="M104" s="346"/>
      <c r="N104" s="429"/>
      <c r="O104" s="13">
        <v>73.999753999999996</v>
      </c>
      <c r="P104" s="291">
        <v>312.6174502730687</v>
      </c>
      <c r="Q104" s="461" t="s">
        <v>21</v>
      </c>
      <c r="R104" s="13"/>
      <c r="S104" s="13">
        <v>12.999870000000001</v>
      </c>
      <c r="T104" s="291">
        <v>54.918915180195825</v>
      </c>
      <c r="U104" s="13">
        <v>6.6999849999999999</v>
      </c>
      <c r="V104" s="291">
        <v>28.30458365534307</v>
      </c>
      <c r="W104" s="13">
        <v>7.9999839999999995</v>
      </c>
      <c r="X104" s="13">
        <v>33.796525868252829</v>
      </c>
      <c r="Y104" s="13">
        <v>16.499966999999998</v>
      </c>
      <c r="Z104" s="320">
        <v>69.705334603271524</v>
      </c>
      <c r="AA104" s="828"/>
      <c r="AB104" s="829"/>
      <c r="AC104" s="426">
        <v>73.999753999999996</v>
      </c>
      <c r="AD104" s="291">
        <v>625.2349005461374</v>
      </c>
      <c r="AE104" s="320">
        <f t="shared" ref="AE104" si="4">AD104</f>
        <v>625.2349005461374</v>
      </c>
      <c r="AF104" s="833"/>
      <c r="AG104" s="745"/>
      <c r="AH104" s="722"/>
      <c r="AI104" s="552"/>
      <c r="AJ104" s="141"/>
      <c r="AK104" s="260"/>
    </row>
    <row r="105" spans="1:37" s="95" customFormat="1" ht="15" customHeight="1">
      <c r="A105" s="728"/>
      <c r="B105" s="551"/>
      <c r="C105" s="537"/>
      <c r="D105" s="439" t="s">
        <v>232</v>
      </c>
      <c r="E105" s="503" t="s">
        <v>73</v>
      </c>
      <c r="F105" s="461" t="s">
        <v>21</v>
      </c>
      <c r="G105" s="547"/>
      <c r="H105" s="441" t="s">
        <v>73</v>
      </c>
      <c r="I105" s="461" t="s">
        <v>21</v>
      </c>
      <c r="J105" s="742"/>
      <c r="K105" s="25"/>
      <c r="L105" s="441" t="s">
        <v>73</v>
      </c>
      <c r="M105" s="346"/>
      <c r="N105" s="429"/>
      <c r="O105" s="25"/>
      <c r="P105" s="25"/>
      <c r="Q105" s="461" t="s">
        <v>21</v>
      </c>
      <c r="R105" s="25"/>
      <c r="S105" s="25"/>
      <c r="T105" s="25"/>
      <c r="U105" s="25"/>
      <c r="V105" s="25"/>
      <c r="W105" s="25"/>
      <c r="X105" s="25"/>
      <c r="Y105" s="25"/>
      <c r="Z105" s="555"/>
      <c r="AA105" s="828"/>
      <c r="AB105" s="829"/>
      <c r="AC105" s="559"/>
      <c r="AD105" s="554"/>
      <c r="AE105" s="561">
        <f t="shared" si="3"/>
        <v>0</v>
      </c>
      <c r="AF105" s="833"/>
      <c r="AG105" s="745"/>
      <c r="AH105" s="722"/>
      <c r="AI105" s="16"/>
      <c r="AJ105" s="141"/>
      <c r="AK105" s="260"/>
    </row>
    <row r="106" spans="1:37" s="95" customFormat="1" ht="15" customHeight="1">
      <c r="A106" s="728"/>
      <c r="B106" s="551"/>
      <c r="C106" s="537"/>
      <c r="D106" s="439" t="s">
        <v>235</v>
      </c>
      <c r="E106" s="503" t="s">
        <v>73</v>
      </c>
      <c r="F106" s="461" t="s">
        <v>21</v>
      </c>
      <c r="G106" s="547"/>
      <c r="H106" s="441" t="s">
        <v>73</v>
      </c>
      <c r="I106" s="461" t="s">
        <v>21</v>
      </c>
      <c r="J106" s="742"/>
      <c r="K106" s="25"/>
      <c r="L106" s="441" t="s">
        <v>73</v>
      </c>
      <c r="M106" s="346"/>
      <c r="N106" s="429"/>
      <c r="O106" s="25"/>
      <c r="P106" s="25"/>
      <c r="Q106" s="461" t="s">
        <v>21</v>
      </c>
      <c r="R106" s="25"/>
      <c r="S106" s="25"/>
      <c r="T106" s="25"/>
      <c r="U106" s="25"/>
      <c r="V106" s="25"/>
      <c r="W106" s="25"/>
      <c r="X106" s="25"/>
      <c r="Y106" s="25"/>
      <c r="Z106" s="555"/>
      <c r="AA106" s="828"/>
      <c r="AB106" s="829"/>
      <c r="AC106" s="559"/>
      <c r="AD106" s="554"/>
      <c r="AE106" s="561">
        <f t="shared" si="3"/>
        <v>0</v>
      </c>
      <c r="AF106" s="833"/>
      <c r="AG106" s="745"/>
      <c r="AH106" s="722"/>
      <c r="AI106" s="16"/>
      <c r="AJ106" s="141"/>
      <c r="AK106" s="260"/>
    </row>
    <row r="107" spans="1:37" s="95" customFormat="1" ht="15" customHeight="1">
      <c r="A107" s="728"/>
      <c r="B107" s="551"/>
      <c r="C107" s="537"/>
      <c r="D107" s="439" t="s">
        <v>236</v>
      </c>
      <c r="E107" s="503" t="s">
        <v>73</v>
      </c>
      <c r="F107" s="461" t="s">
        <v>21</v>
      </c>
      <c r="G107" s="547"/>
      <c r="H107" s="441" t="s">
        <v>73</v>
      </c>
      <c r="I107" s="461" t="s">
        <v>21</v>
      </c>
      <c r="J107" s="742"/>
      <c r="K107" s="25"/>
      <c r="L107" s="441" t="s">
        <v>73</v>
      </c>
      <c r="M107" s="346"/>
      <c r="N107" s="429"/>
      <c r="O107" s="25"/>
      <c r="P107" s="25"/>
      <c r="Q107" s="461" t="s">
        <v>21</v>
      </c>
      <c r="R107" s="25"/>
      <c r="S107" s="25"/>
      <c r="T107" s="25"/>
      <c r="U107" s="25"/>
      <c r="V107" s="25"/>
      <c r="W107" s="25"/>
      <c r="X107" s="25"/>
      <c r="Y107" s="25"/>
      <c r="Z107" s="555"/>
      <c r="AA107" s="828"/>
      <c r="AB107" s="829"/>
      <c r="AC107" s="559"/>
      <c r="AD107" s="554"/>
      <c r="AE107" s="561">
        <f t="shared" si="3"/>
        <v>0</v>
      </c>
      <c r="AF107" s="833"/>
      <c r="AG107" s="745"/>
      <c r="AH107" s="722"/>
      <c r="AI107" s="16"/>
      <c r="AJ107" s="141"/>
      <c r="AK107" s="260"/>
    </row>
    <row r="108" spans="1:37" s="95" customFormat="1" ht="15.75" customHeight="1" thickBot="1">
      <c r="A108" s="728"/>
      <c r="B108" s="534"/>
      <c r="C108" s="535"/>
      <c r="D108" s="440" t="s">
        <v>237</v>
      </c>
      <c r="E108" s="530" t="s">
        <v>73</v>
      </c>
      <c r="F108" s="536" t="s">
        <v>21</v>
      </c>
      <c r="G108" s="548"/>
      <c r="H108" s="530" t="s">
        <v>73</v>
      </c>
      <c r="I108" s="462" t="s">
        <v>21</v>
      </c>
      <c r="J108" s="791"/>
      <c r="K108" s="76"/>
      <c r="L108" s="530" t="s">
        <v>73</v>
      </c>
      <c r="M108" s="354"/>
      <c r="N108" s="492"/>
      <c r="O108" s="76"/>
      <c r="P108" s="76"/>
      <c r="Q108" s="462" t="s">
        <v>21</v>
      </c>
      <c r="R108" s="76"/>
      <c r="S108" s="76"/>
      <c r="T108" s="76"/>
      <c r="U108" s="76"/>
      <c r="V108" s="76"/>
      <c r="W108" s="76"/>
      <c r="X108" s="76"/>
      <c r="Y108" s="76"/>
      <c r="Z108" s="556"/>
      <c r="AA108" s="828"/>
      <c r="AB108" s="829"/>
      <c r="AC108" s="560"/>
      <c r="AD108" s="315"/>
      <c r="AE108" s="562">
        <f t="shared" si="3"/>
        <v>0</v>
      </c>
      <c r="AF108" s="834"/>
      <c r="AG108" s="746"/>
      <c r="AH108" s="722"/>
      <c r="AI108" s="16"/>
      <c r="AJ108" s="141"/>
      <c r="AK108" s="260"/>
    </row>
    <row r="109" spans="1:37" s="95" customFormat="1" ht="15" customHeight="1">
      <c r="A109" s="728"/>
      <c r="B109" s="509" t="s">
        <v>102</v>
      </c>
      <c r="C109" s="61">
        <v>42963</v>
      </c>
      <c r="D109" s="457" t="s">
        <v>240</v>
      </c>
      <c r="E109" s="114" t="s">
        <v>1</v>
      </c>
      <c r="F109" s="506"/>
      <c r="G109" s="584">
        <v>94392.42</v>
      </c>
      <c r="H109" s="17">
        <v>8303.7199999999993</v>
      </c>
      <c r="I109" s="565"/>
      <c r="J109" s="792" t="s">
        <v>291</v>
      </c>
      <c r="K109" s="224">
        <v>1035.2808063999998</v>
      </c>
      <c r="L109" s="224">
        <v>143.13</v>
      </c>
      <c r="M109" s="216"/>
      <c r="N109" s="216"/>
      <c r="O109" s="224">
        <v>892.15080639999985</v>
      </c>
      <c r="P109" s="221">
        <v>3664.3305238643889</v>
      </c>
      <c r="Q109" s="505"/>
      <c r="R109" s="26"/>
      <c r="S109" s="26"/>
      <c r="T109" s="287"/>
      <c r="U109" s="224">
        <v>3</v>
      </c>
      <c r="V109" s="221">
        <v>12.321898374953012</v>
      </c>
      <c r="W109" s="593">
        <f t="shared" ref="W109:W134" si="5">U109+V109</f>
        <v>15.321898374953012</v>
      </c>
      <c r="X109" s="162">
        <v>698.82187063610388</v>
      </c>
      <c r="Y109" s="162">
        <v>323.55421200000001</v>
      </c>
      <c r="Z109" s="510">
        <v>1328.9340396839993</v>
      </c>
      <c r="AA109" s="828"/>
      <c r="AB109" s="829"/>
      <c r="AC109" s="599">
        <v>892.15080639999985</v>
      </c>
      <c r="AD109" s="295">
        <v>7328.6610477287777</v>
      </c>
      <c r="AE109" s="333">
        <f t="shared" si="3"/>
        <v>7328.6610477287777</v>
      </c>
      <c r="AF109" s="756">
        <v>46148</v>
      </c>
      <c r="AG109" s="744">
        <f>SUM(AE109:AE117)</f>
        <v>10150.142612417367</v>
      </c>
      <c r="AH109" s="722"/>
      <c r="AI109" s="16"/>
      <c r="AJ109" s="141"/>
      <c r="AK109" s="141"/>
    </row>
    <row r="110" spans="1:37" s="95" customFormat="1" ht="15.75" customHeight="1">
      <c r="A110" s="728"/>
      <c r="B110" s="571">
        <v>0</v>
      </c>
      <c r="C110" s="51"/>
      <c r="D110" s="439" t="s">
        <v>218</v>
      </c>
      <c r="E110" s="503" t="s">
        <v>73</v>
      </c>
      <c r="F110" s="478"/>
      <c r="G110" s="539">
        <f>2*1101.24</f>
        <v>2202.48</v>
      </c>
      <c r="H110" s="503" t="s">
        <v>73</v>
      </c>
      <c r="I110" s="478"/>
      <c r="J110" s="742"/>
      <c r="K110" s="223">
        <v>55.848601599999995</v>
      </c>
      <c r="L110" s="441" t="s">
        <v>73</v>
      </c>
      <c r="M110" s="513"/>
      <c r="N110" s="513"/>
      <c r="O110" s="223">
        <v>55.848601599999995</v>
      </c>
      <c r="P110" s="394">
        <v>229.38693109947906</v>
      </c>
      <c r="Q110" s="566"/>
      <c r="R110" s="108"/>
      <c r="S110" s="108"/>
      <c r="T110" s="567"/>
      <c r="U110" s="223">
        <v>3</v>
      </c>
      <c r="V110" s="394">
        <v>12.321898374953012</v>
      </c>
      <c r="W110" s="594">
        <f t="shared" si="5"/>
        <v>15.321898374953012</v>
      </c>
      <c r="X110" s="596">
        <v>42.012586978940547</v>
      </c>
      <c r="Y110" s="596">
        <v>19.178927999999999</v>
      </c>
      <c r="Z110" s="597">
        <v>78.773600585513591</v>
      </c>
      <c r="AA110" s="828"/>
      <c r="AB110" s="829"/>
      <c r="AC110" s="600">
        <v>55.848601599999995</v>
      </c>
      <c r="AD110" s="601">
        <v>458.77386219895811</v>
      </c>
      <c r="AE110" s="333">
        <f t="shared" si="3"/>
        <v>458.77386219895811</v>
      </c>
      <c r="AF110" s="833"/>
      <c r="AG110" s="745"/>
      <c r="AH110" s="722"/>
      <c r="AI110" s="16"/>
      <c r="AJ110" s="141"/>
      <c r="AK110" s="141"/>
    </row>
    <row r="111" spans="1:37" s="95" customFormat="1" ht="15" customHeight="1">
      <c r="A111" s="728"/>
      <c r="B111" s="571">
        <v>0</v>
      </c>
      <c r="C111" s="51"/>
      <c r="D111" s="439" t="s">
        <v>219</v>
      </c>
      <c r="E111" s="503" t="s">
        <v>73</v>
      </c>
      <c r="F111" s="478"/>
      <c r="G111" s="539">
        <v>1101.24</v>
      </c>
      <c r="H111" s="503" t="s">
        <v>73</v>
      </c>
      <c r="I111" s="478"/>
      <c r="J111" s="742"/>
      <c r="K111" s="223">
        <v>44.924300799999997</v>
      </c>
      <c r="L111" s="441" t="s">
        <v>73</v>
      </c>
      <c r="M111" s="513"/>
      <c r="N111" s="513"/>
      <c r="O111" s="223">
        <v>44.924300799999997</v>
      </c>
      <c r="P111" s="394">
        <v>184.51755634114005</v>
      </c>
      <c r="Q111" s="566"/>
      <c r="R111" s="108"/>
      <c r="S111" s="108"/>
      <c r="T111" s="567"/>
      <c r="U111" s="223">
        <v>3</v>
      </c>
      <c r="V111" s="394">
        <v>12.321898374953012</v>
      </c>
      <c r="W111" s="594">
        <f t="shared" si="5"/>
        <v>15.321898374953012</v>
      </c>
      <c r="X111" s="596">
        <v>33.328191864423275</v>
      </c>
      <c r="Y111" s="596">
        <v>15.214464</v>
      </c>
      <c r="Z111" s="597">
        <v>62.490359745793654</v>
      </c>
      <c r="AA111" s="828"/>
      <c r="AB111" s="829"/>
      <c r="AC111" s="600">
        <v>44.924300799999997</v>
      </c>
      <c r="AD111" s="601">
        <v>369.0351126822801</v>
      </c>
      <c r="AE111" s="333">
        <f t="shared" si="3"/>
        <v>369.0351126822801</v>
      </c>
      <c r="AF111" s="833"/>
      <c r="AG111" s="745"/>
      <c r="AH111" s="722"/>
      <c r="AI111" s="16"/>
      <c r="AJ111" s="141"/>
      <c r="AK111" s="141"/>
    </row>
    <row r="112" spans="1:37" s="95" customFormat="1" ht="15" customHeight="1">
      <c r="A112" s="728"/>
      <c r="B112" s="571">
        <v>0</v>
      </c>
      <c r="C112" s="51"/>
      <c r="D112" s="439" t="s">
        <v>220</v>
      </c>
      <c r="E112" s="503" t="s">
        <v>73</v>
      </c>
      <c r="F112" s="478"/>
      <c r="G112" s="539">
        <v>1101.24</v>
      </c>
      <c r="H112" s="503" t="s">
        <v>73</v>
      </c>
      <c r="I112" s="478"/>
      <c r="J112" s="742"/>
      <c r="K112" s="223">
        <v>44.924300799999997</v>
      </c>
      <c r="L112" s="441" t="s">
        <v>73</v>
      </c>
      <c r="M112" s="513"/>
      <c r="N112" s="513"/>
      <c r="O112" s="223">
        <v>44.924300799999997</v>
      </c>
      <c r="P112" s="394">
        <v>184.51755634114005</v>
      </c>
      <c r="Q112" s="566"/>
      <c r="R112" s="108"/>
      <c r="S112" s="108"/>
      <c r="T112" s="567"/>
      <c r="U112" s="223">
        <v>3</v>
      </c>
      <c r="V112" s="394">
        <v>12.321898374953012</v>
      </c>
      <c r="W112" s="594">
        <f t="shared" si="5"/>
        <v>15.321898374953012</v>
      </c>
      <c r="X112" s="596">
        <v>33.328191864423275</v>
      </c>
      <c r="Y112" s="596">
        <v>15.214464</v>
      </c>
      <c r="Z112" s="597">
        <v>62.490359745793654</v>
      </c>
      <c r="AA112" s="828"/>
      <c r="AB112" s="829"/>
      <c r="AC112" s="600">
        <v>44.924300799999997</v>
      </c>
      <c r="AD112" s="601">
        <v>369.0351126822801</v>
      </c>
      <c r="AE112" s="333">
        <f t="shared" si="3"/>
        <v>369.0351126822801</v>
      </c>
      <c r="AF112" s="833"/>
      <c r="AG112" s="745"/>
      <c r="AH112" s="722"/>
      <c r="AI112" s="16"/>
      <c r="AJ112" s="141"/>
      <c r="AK112" s="141"/>
    </row>
    <row r="113" spans="1:37" s="95" customFormat="1" ht="15" customHeight="1">
      <c r="A113" s="728"/>
      <c r="B113" s="571">
        <v>0</v>
      </c>
      <c r="C113" s="51"/>
      <c r="D113" s="439" t="s">
        <v>221</v>
      </c>
      <c r="E113" s="503" t="s">
        <v>73</v>
      </c>
      <c r="F113" s="478"/>
      <c r="G113" s="540">
        <v>666.66</v>
      </c>
      <c r="H113" s="503" t="s">
        <v>73</v>
      </c>
      <c r="I113" s="478"/>
      <c r="J113" s="742"/>
      <c r="K113" s="223">
        <v>40.613267200000003</v>
      </c>
      <c r="L113" s="441" t="s">
        <v>73</v>
      </c>
      <c r="M113" s="513"/>
      <c r="N113" s="513"/>
      <c r="O113" s="223">
        <v>40.613267200000003</v>
      </c>
      <c r="P113" s="394">
        <v>166.8108503710707</v>
      </c>
      <c r="Q113" s="566"/>
      <c r="R113" s="108"/>
      <c r="S113" s="108"/>
      <c r="T113" s="567"/>
      <c r="U113" s="223">
        <v>3</v>
      </c>
      <c r="V113" s="394">
        <v>12.321898374953012</v>
      </c>
      <c r="W113" s="594">
        <f t="shared" si="5"/>
        <v>15.321898374953012</v>
      </c>
      <c r="X113" s="596">
        <v>29.901087483119554</v>
      </c>
      <c r="Y113" s="596">
        <v>13.649976000000001</v>
      </c>
      <c r="Z113" s="597">
        <v>56.064539030849119</v>
      </c>
      <c r="AA113" s="828"/>
      <c r="AB113" s="829"/>
      <c r="AC113" s="600">
        <v>40.613267200000003</v>
      </c>
      <c r="AD113" s="601">
        <v>333.6217007421414</v>
      </c>
      <c r="AE113" s="333">
        <f t="shared" si="3"/>
        <v>333.6217007421414</v>
      </c>
      <c r="AF113" s="833"/>
      <c r="AG113" s="745"/>
      <c r="AH113" s="722"/>
      <c r="AI113" s="16"/>
      <c r="AJ113" s="141"/>
      <c r="AK113" s="141"/>
    </row>
    <row r="114" spans="1:37" s="95" customFormat="1" ht="15" customHeight="1">
      <c r="A114" s="728"/>
      <c r="B114" s="571">
        <v>0</v>
      </c>
      <c r="C114" s="51"/>
      <c r="D114" s="439" t="s">
        <v>222</v>
      </c>
      <c r="E114" s="503" t="s">
        <v>73</v>
      </c>
      <c r="F114" s="478"/>
      <c r="G114" s="540">
        <v>666.66</v>
      </c>
      <c r="H114" s="503" t="s">
        <v>73</v>
      </c>
      <c r="I114" s="478"/>
      <c r="J114" s="742"/>
      <c r="K114" s="223">
        <v>40.613267200000003</v>
      </c>
      <c r="L114" s="441" t="s">
        <v>73</v>
      </c>
      <c r="M114" s="513"/>
      <c r="N114" s="513"/>
      <c r="O114" s="223">
        <v>40.613267200000003</v>
      </c>
      <c r="P114" s="394">
        <v>166.8108503710707</v>
      </c>
      <c r="Q114" s="566"/>
      <c r="R114" s="108"/>
      <c r="S114" s="108"/>
      <c r="T114" s="567"/>
      <c r="U114" s="223">
        <v>3</v>
      </c>
      <c r="V114" s="394">
        <v>12.321898374953012</v>
      </c>
      <c r="W114" s="594">
        <f t="shared" si="5"/>
        <v>15.321898374953012</v>
      </c>
      <c r="X114" s="596">
        <v>29.901087483119554</v>
      </c>
      <c r="Y114" s="596">
        <v>13.649976000000001</v>
      </c>
      <c r="Z114" s="597">
        <v>56.064539030849119</v>
      </c>
      <c r="AA114" s="828"/>
      <c r="AB114" s="829"/>
      <c r="AC114" s="600">
        <v>40.613267200000003</v>
      </c>
      <c r="AD114" s="601">
        <v>333.6217007421414</v>
      </c>
      <c r="AE114" s="333">
        <f t="shared" si="3"/>
        <v>333.6217007421414</v>
      </c>
      <c r="AF114" s="833"/>
      <c r="AG114" s="745"/>
      <c r="AH114" s="722"/>
      <c r="AI114" s="16"/>
      <c r="AJ114" s="141"/>
      <c r="AK114" s="141"/>
    </row>
    <row r="115" spans="1:37" s="95" customFormat="1" ht="15" customHeight="1">
      <c r="A115" s="728"/>
      <c r="B115" s="571">
        <v>0</v>
      </c>
      <c r="C115" s="51"/>
      <c r="D115" s="439" t="s">
        <v>223</v>
      </c>
      <c r="E115" s="503" t="s">
        <v>73</v>
      </c>
      <c r="F115" s="478"/>
      <c r="G115" s="541">
        <v>66.599999999999994</v>
      </c>
      <c r="H115" s="503" t="s">
        <v>73</v>
      </c>
      <c r="I115" s="478"/>
      <c r="J115" s="742"/>
      <c r="K115" s="223">
        <v>34.660672000000005</v>
      </c>
      <c r="L115" s="441" t="s">
        <v>73</v>
      </c>
      <c r="M115" s="513"/>
      <c r="N115" s="513"/>
      <c r="O115" s="223">
        <v>34.660672000000005</v>
      </c>
      <c r="P115" s="394">
        <v>142.36175933052638</v>
      </c>
      <c r="Q115" s="566"/>
      <c r="R115" s="108"/>
      <c r="S115" s="108"/>
      <c r="T115" s="567"/>
      <c r="U115" s="223">
        <v>3</v>
      </c>
      <c r="V115" s="394">
        <v>12.321898374953012</v>
      </c>
      <c r="W115" s="594">
        <f t="shared" si="5"/>
        <v>15.321898374953012</v>
      </c>
      <c r="X115" s="596">
        <v>25.169005346239999</v>
      </c>
      <c r="Y115" s="596">
        <v>11.48976</v>
      </c>
      <c r="Z115" s="597">
        <v>47.191885024199948</v>
      </c>
      <c r="AA115" s="828"/>
      <c r="AB115" s="829"/>
      <c r="AC115" s="600">
        <v>34.660672000000005</v>
      </c>
      <c r="AD115" s="601">
        <v>284.72351866105276</v>
      </c>
      <c r="AE115" s="333">
        <f t="shared" si="3"/>
        <v>284.72351866105276</v>
      </c>
      <c r="AF115" s="833"/>
      <c r="AG115" s="745"/>
      <c r="AH115" s="722"/>
      <c r="AI115" s="16"/>
      <c r="AJ115" s="141"/>
      <c r="AK115" s="141"/>
    </row>
    <row r="116" spans="1:37" s="95" customFormat="1" ht="15" customHeight="1">
      <c r="A116" s="728"/>
      <c r="B116" s="571">
        <v>0</v>
      </c>
      <c r="C116" s="51"/>
      <c r="D116" s="439" t="s">
        <v>224</v>
      </c>
      <c r="E116" s="503" t="s">
        <v>73</v>
      </c>
      <c r="F116" s="478"/>
      <c r="G116" s="541">
        <v>66.599999999999994</v>
      </c>
      <c r="H116" s="503" t="s">
        <v>73</v>
      </c>
      <c r="I116" s="478"/>
      <c r="J116" s="742"/>
      <c r="K116" s="223">
        <v>34.660672000000005</v>
      </c>
      <c r="L116" s="441" t="s">
        <v>73</v>
      </c>
      <c r="M116" s="513"/>
      <c r="N116" s="513"/>
      <c r="O116" s="223">
        <v>34.660672000000005</v>
      </c>
      <c r="P116" s="394">
        <v>142.36175933052638</v>
      </c>
      <c r="Q116" s="566"/>
      <c r="R116" s="108"/>
      <c r="S116" s="108"/>
      <c r="T116" s="567"/>
      <c r="U116" s="223">
        <v>3</v>
      </c>
      <c r="V116" s="394">
        <v>12.321898374953012</v>
      </c>
      <c r="W116" s="594">
        <f t="shared" si="5"/>
        <v>15.321898374953012</v>
      </c>
      <c r="X116" s="596">
        <v>25.169005346239999</v>
      </c>
      <c r="Y116" s="596">
        <v>11.48976</v>
      </c>
      <c r="Z116" s="597">
        <v>47.191885024199948</v>
      </c>
      <c r="AA116" s="828"/>
      <c r="AB116" s="829"/>
      <c r="AC116" s="600">
        <v>34.660672000000005</v>
      </c>
      <c r="AD116" s="601">
        <v>284.72351866105276</v>
      </c>
      <c r="AE116" s="333">
        <f t="shared" si="3"/>
        <v>284.72351866105276</v>
      </c>
      <c r="AF116" s="833"/>
      <c r="AG116" s="745"/>
      <c r="AH116" s="722"/>
      <c r="AI116" s="16"/>
      <c r="AJ116" s="141"/>
      <c r="AK116" s="141"/>
    </row>
    <row r="117" spans="1:37" s="95" customFormat="1" ht="15.75" customHeight="1" thickBot="1">
      <c r="A117" s="728"/>
      <c r="B117" s="519">
        <v>0</v>
      </c>
      <c r="C117" s="508"/>
      <c r="D117" s="440" t="s">
        <v>225</v>
      </c>
      <c r="E117" s="530" t="s">
        <v>73</v>
      </c>
      <c r="F117" s="507"/>
      <c r="G117" s="542">
        <f>2*G114</f>
        <v>1333.32</v>
      </c>
      <c r="H117" s="530" t="s">
        <v>73</v>
      </c>
      <c r="I117" s="478"/>
      <c r="J117" s="742"/>
      <c r="K117" s="39">
        <v>47.226534400000006</v>
      </c>
      <c r="L117" s="442" t="s">
        <v>73</v>
      </c>
      <c r="M117" s="219"/>
      <c r="N117" s="219"/>
      <c r="O117" s="39">
        <v>47.226534400000006</v>
      </c>
      <c r="P117" s="222">
        <v>193.97351915934061</v>
      </c>
      <c r="Q117" s="604"/>
      <c r="R117" s="42"/>
      <c r="S117" s="42"/>
      <c r="T117" s="306"/>
      <c r="U117" s="39">
        <v>3</v>
      </c>
      <c r="V117" s="222">
        <v>12.321898374953012</v>
      </c>
      <c r="W117" s="592">
        <f t="shared" si="5"/>
        <v>15.321898374953012</v>
      </c>
      <c r="X117" s="169">
        <v>35.158378216333141</v>
      </c>
      <c r="Y117" s="169">
        <v>16.049952000000001</v>
      </c>
      <c r="Z117" s="598">
        <v>65.921959155624535</v>
      </c>
      <c r="AA117" s="828"/>
      <c r="AB117" s="829"/>
      <c r="AC117" s="602">
        <v>47.226534400000006</v>
      </c>
      <c r="AD117" s="297">
        <v>387.94703831868122</v>
      </c>
      <c r="AE117" s="334">
        <f t="shared" si="3"/>
        <v>387.94703831868122</v>
      </c>
      <c r="AF117" s="833"/>
      <c r="AG117" s="746"/>
      <c r="AH117" s="722"/>
      <c r="AI117" s="16"/>
      <c r="AJ117" s="141"/>
      <c r="AK117" s="141"/>
    </row>
    <row r="118" spans="1:37" s="95" customFormat="1" ht="15.75" customHeight="1">
      <c r="A118" s="728"/>
      <c r="B118" s="522" t="s">
        <v>102</v>
      </c>
      <c r="C118" s="523">
        <v>43188</v>
      </c>
      <c r="D118" s="438" t="s">
        <v>107</v>
      </c>
      <c r="E118" s="549" t="s">
        <v>108</v>
      </c>
      <c r="F118" s="506"/>
      <c r="G118" s="543"/>
      <c r="H118" s="503"/>
      <c r="I118" s="478"/>
      <c r="J118" s="742"/>
      <c r="K118" s="793" t="s">
        <v>133</v>
      </c>
      <c r="L118" s="794"/>
      <c r="M118" s="794"/>
      <c r="N118" s="794"/>
      <c r="O118" s="794"/>
      <c r="P118" s="795"/>
      <c r="Q118" s="793" t="s">
        <v>133</v>
      </c>
      <c r="R118" s="794"/>
      <c r="S118" s="794"/>
      <c r="T118" s="794"/>
      <c r="U118" s="794"/>
      <c r="V118" s="794"/>
      <c r="W118" s="794"/>
      <c r="X118" s="794"/>
      <c r="Y118" s="794"/>
      <c r="Z118" s="1005"/>
      <c r="AA118" s="828"/>
      <c r="AB118" s="829"/>
      <c r="AC118" s="1010" t="s">
        <v>133</v>
      </c>
      <c r="AD118" s="1011"/>
      <c r="AE118" s="1012"/>
      <c r="AF118" s="833"/>
      <c r="AG118" s="744">
        <f>SUM(AE118:AE138)</f>
        <v>6154.6831061748007</v>
      </c>
      <c r="AH118" s="722"/>
      <c r="AI118" s="16"/>
      <c r="AJ118" s="141"/>
      <c r="AK118" s="141"/>
    </row>
    <row r="119" spans="1:37" s="95" customFormat="1" ht="15.75" customHeight="1">
      <c r="A119" s="728"/>
      <c r="B119" s="524"/>
      <c r="C119" s="525"/>
      <c r="D119" s="439" t="s">
        <v>218</v>
      </c>
      <c r="E119" s="549" t="s">
        <v>109</v>
      </c>
      <c r="F119" s="478"/>
      <c r="G119" s="585"/>
      <c r="H119" s="503"/>
      <c r="I119" s="478"/>
      <c r="J119" s="742"/>
      <c r="K119" s="796"/>
      <c r="L119" s="797"/>
      <c r="M119" s="797"/>
      <c r="N119" s="797"/>
      <c r="O119" s="797"/>
      <c r="P119" s="798"/>
      <c r="Q119" s="796"/>
      <c r="R119" s="797"/>
      <c r="S119" s="797"/>
      <c r="T119" s="797"/>
      <c r="U119" s="797"/>
      <c r="V119" s="797"/>
      <c r="W119" s="797"/>
      <c r="X119" s="797"/>
      <c r="Y119" s="797"/>
      <c r="Z119" s="1006"/>
      <c r="AA119" s="828"/>
      <c r="AB119" s="829"/>
      <c r="AC119" s="1013"/>
      <c r="AD119" s="1014"/>
      <c r="AE119" s="1015"/>
      <c r="AF119" s="833"/>
      <c r="AG119" s="745"/>
      <c r="AH119" s="722"/>
      <c r="AI119" s="16"/>
      <c r="AJ119" s="141"/>
      <c r="AK119" s="141"/>
    </row>
    <row r="120" spans="1:37" s="95" customFormat="1" ht="15.75" customHeight="1">
      <c r="A120" s="728"/>
      <c r="B120" s="524"/>
      <c r="C120" s="525"/>
      <c r="D120" s="439" t="s">
        <v>219</v>
      </c>
      <c r="E120" s="549" t="s">
        <v>110</v>
      </c>
      <c r="F120" s="478"/>
      <c r="G120" s="586">
        <v>66666.66</v>
      </c>
      <c r="H120" s="503" t="s">
        <v>103</v>
      </c>
      <c r="I120" s="478"/>
      <c r="J120" s="742"/>
      <c r="K120" s="796"/>
      <c r="L120" s="797"/>
      <c r="M120" s="797"/>
      <c r="N120" s="797"/>
      <c r="O120" s="797"/>
      <c r="P120" s="798"/>
      <c r="Q120" s="796"/>
      <c r="R120" s="797"/>
      <c r="S120" s="797"/>
      <c r="T120" s="797"/>
      <c r="U120" s="797"/>
      <c r="V120" s="797"/>
      <c r="W120" s="797"/>
      <c r="X120" s="797"/>
      <c r="Y120" s="797"/>
      <c r="Z120" s="1006"/>
      <c r="AA120" s="828"/>
      <c r="AB120" s="829"/>
      <c r="AC120" s="1013"/>
      <c r="AD120" s="1014"/>
      <c r="AE120" s="1015"/>
      <c r="AF120" s="833"/>
      <c r="AG120" s="745"/>
      <c r="AH120" s="722"/>
      <c r="AI120" s="16"/>
      <c r="AJ120" s="141"/>
      <c r="AK120" s="141"/>
    </row>
    <row r="121" spans="1:37" s="95" customFormat="1" ht="15.75" customHeight="1">
      <c r="A121" s="728"/>
      <c r="B121" s="524"/>
      <c r="C121" s="525"/>
      <c r="D121" s="439" t="s">
        <v>220</v>
      </c>
      <c r="E121" s="503" t="s">
        <v>73</v>
      </c>
      <c r="F121" s="478"/>
      <c r="G121" s="539">
        <v>9596.56</v>
      </c>
      <c r="H121" s="503" t="s">
        <v>73</v>
      </c>
      <c r="I121" s="478"/>
      <c r="J121" s="742"/>
      <c r="K121" s="784"/>
      <c r="L121" s="785"/>
      <c r="M121" s="785"/>
      <c r="N121" s="785"/>
      <c r="O121" s="785"/>
      <c r="P121" s="786"/>
      <c r="Q121" s="784"/>
      <c r="R121" s="785"/>
      <c r="S121" s="785"/>
      <c r="T121" s="785"/>
      <c r="U121" s="785"/>
      <c r="V121" s="785"/>
      <c r="W121" s="785"/>
      <c r="X121" s="785"/>
      <c r="Y121" s="785"/>
      <c r="Z121" s="1007"/>
      <c r="AA121" s="828"/>
      <c r="AB121" s="829"/>
      <c r="AC121" s="1016"/>
      <c r="AD121" s="1017"/>
      <c r="AE121" s="1018"/>
      <c r="AF121" s="833"/>
      <c r="AG121" s="745"/>
      <c r="AH121" s="722"/>
      <c r="AI121" s="16"/>
      <c r="AJ121" s="141"/>
      <c r="AK121" s="141"/>
    </row>
    <row r="122" spans="1:37" s="95" customFormat="1" ht="15.75" customHeight="1">
      <c r="A122" s="728"/>
      <c r="B122" s="524"/>
      <c r="C122" s="525"/>
      <c r="D122" s="439" t="s">
        <v>221</v>
      </c>
      <c r="E122" s="503" t="s">
        <v>73</v>
      </c>
      <c r="F122" s="478"/>
      <c r="G122" s="539">
        <v>1101.24</v>
      </c>
      <c r="H122" s="503" t="s">
        <v>73</v>
      </c>
      <c r="I122" s="478"/>
      <c r="J122" s="742"/>
      <c r="K122" s="223">
        <v>82.1243008</v>
      </c>
      <c r="L122" s="441" t="s">
        <v>73</v>
      </c>
      <c r="M122" s="513"/>
      <c r="N122" s="513"/>
      <c r="O122" s="223">
        <v>82.1243008</v>
      </c>
      <c r="P122" s="394">
        <v>323.38607339841371</v>
      </c>
      <c r="Q122" s="566"/>
      <c r="R122" s="108"/>
      <c r="S122" s="108"/>
      <c r="T122" s="567"/>
      <c r="U122" s="223">
        <v>3</v>
      </c>
      <c r="V122" s="394">
        <v>11.813290472425445</v>
      </c>
      <c r="W122" s="595">
        <f t="shared" si="5"/>
        <v>14.813290472425445</v>
      </c>
      <c r="X122" s="596">
        <v>60.304409598578353</v>
      </c>
      <c r="Y122" s="596">
        <v>28.714464</v>
      </c>
      <c r="Z122" s="597">
        <v>113.07076799733436</v>
      </c>
      <c r="AA122" s="828"/>
      <c r="AB122" s="829"/>
      <c r="AC122" s="600">
        <v>82.1243008</v>
      </c>
      <c r="AD122" s="601">
        <v>646.77214679682743</v>
      </c>
      <c r="AE122" s="333">
        <f t="shared" si="3"/>
        <v>646.77214679682743</v>
      </c>
      <c r="AF122" s="833"/>
      <c r="AG122" s="745"/>
      <c r="AH122" s="722"/>
      <c r="AI122" s="16"/>
      <c r="AJ122" s="141"/>
      <c r="AK122" s="141"/>
    </row>
    <row r="123" spans="1:37" s="95" customFormat="1" ht="15.75" customHeight="1">
      <c r="A123" s="728"/>
      <c r="B123" s="524"/>
      <c r="C123" s="525"/>
      <c r="D123" s="439" t="s">
        <v>222</v>
      </c>
      <c r="E123" s="503" t="s">
        <v>73</v>
      </c>
      <c r="F123" s="478"/>
      <c r="G123" s="539">
        <v>1101.24</v>
      </c>
      <c r="H123" s="503" t="s">
        <v>73</v>
      </c>
      <c r="I123" s="478"/>
      <c r="J123" s="742"/>
      <c r="K123" s="223">
        <v>82.1243008</v>
      </c>
      <c r="L123" s="441" t="s">
        <v>73</v>
      </c>
      <c r="M123" s="513"/>
      <c r="N123" s="513"/>
      <c r="O123" s="223">
        <v>82.1243008</v>
      </c>
      <c r="P123" s="394">
        <v>323.38607339841371</v>
      </c>
      <c r="Q123" s="566"/>
      <c r="R123" s="108"/>
      <c r="S123" s="108"/>
      <c r="T123" s="567"/>
      <c r="U123" s="223">
        <v>3</v>
      </c>
      <c r="V123" s="394">
        <v>11.813290472425445</v>
      </c>
      <c r="W123" s="595">
        <f t="shared" si="5"/>
        <v>14.813290472425445</v>
      </c>
      <c r="X123" s="596">
        <v>60.304409598578353</v>
      </c>
      <c r="Y123" s="596">
        <v>28.714464</v>
      </c>
      <c r="Z123" s="597">
        <v>113.07076799733436</v>
      </c>
      <c r="AA123" s="828"/>
      <c r="AB123" s="829"/>
      <c r="AC123" s="600">
        <v>82.1243008</v>
      </c>
      <c r="AD123" s="601">
        <v>646.77214679682743</v>
      </c>
      <c r="AE123" s="333">
        <f t="shared" si="3"/>
        <v>646.77214679682743</v>
      </c>
      <c r="AF123" s="833"/>
      <c r="AG123" s="745"/>
      <c r="AH123" s="722"/>
      <c r="AI123" s="16"/>
      <c r="AJ123" s="141"/>
      <c r="AK123" s="141"/>
    </row>
    <row r="124" spans="1:37" s="95" customFormat="1" ht="15.75" customHeight="1">
      <c r="A124" s="728"/>
      <c r="B124" s="524"/>
      <c r="C124" s="525"/>
      <c r="D124" s="439" t="s">
        <v>223</v>
      </c>
      <c r="E124" s="503" t="s">
        <v>73</v>
      </c>
      <c r="F124" s="478"/>
      <c r="G124" s="540">
        <v>3999.96</v>
      </c>
      <c r="H124" s="503" t="s">
        <v>73</v>
      </c>
      <c r="I124" s="478"/>
      <c r="J124" s="742"/>
      <c r="K124" s="777" t="s">
        <v>133</v>
      </c>
      <c r="L124" s="778"/>
      <c r="M124" s="778"/>
      <c r="N124" s="778"/>
      <c r="O124" s="778"/>
      <c r="P124" s="779"/>
      <c r="Q124" s="777" t="s">
        <v>133</v>
      </c>
      <c r="R124" s="778"/>
      <c r="S124" s="778"/>
      <c r="T124" s="778"/>
      <c r="U124" s="778"/>
      <c r="V124" s="778"/>
      <c r="W124" s="778"/>
      <c r="X124" s="778"/>
      <c r="Y124" s="778"/>
      <c r="Z124" s="780"/>
      <c r="AA124" s="828"/>
      <c r="AB124" s="829"/>
      <c r="AC124" s="1019" t="s">
        <v>133</v>
      </c>
      <c r="AD124" s="1020"/>
      <c r="AE124" s="1021"/>
      <c r="AF124" s="833"/>
      <c r="AG124" s="745"/>
      <c r="AH124" s="722"/>
      <c r="AI124" s="16"/>
      <c r="AJ124" s="141"/>
      <c r="AK124" s="141"/>
    </row>
    <row r="125" spans="1:37" s="95" customFormat="1" ht="15.75" customHeight="1">
      <c r="A125" s="728"/>
      <c r="B125" s="524"/>
      <c r="C125" s="525"/>
      <c r="D125" s="439" t="s">
        <v>224</v>
      </c>
      <c r="E125" s="503" t="s">
        <v>73</v>
      </c>
      <c r="F125" s="478"/>
      <c r="G125" s="540">
        <v>666.66</v>
      </c>
      <c r="H125" s="503" t="s">
        <v>73</v>
      </c>
      <c r="I125" s="478"/>
      <c r="J125" s="742"/>
      <c r="K125" s="223">
        <v>77.813267199999999</v>
      </c>
      <c r="L125" s="441" t="s">
        <v>73</v>
      </c>
      <c r="M125" s="513"/>
      <c r="N125" s="513"/>
      <c r="O125" s="223">
        <v>77.813267199999999</v>
      </c>
      <c r="P125" s="394">
        <v>306.41024268068486</v>
      </c>
      <c r="Q125" s="566"/>
      <c r="R125" s="108"/>
      <c r="S125" s="108"/>
      <c r="T125" s="567"/>
      <c r="U125" s="223">
        <v>3</v>
      </c>
      <c r="V125" s="394">
        <v>11.813290472425445</v>
      </c>
      <c r="W125" s="595">
        <f t="shared" si="5"/>
        <v>14.813290472425445</v>
      </c>
      <c r="X125" s="596">
        <v>57.018764943534151</v>
      </c>
      <c r="Y125" s="596">
        <v>27.149976000000002</v>
      </c>
      <c r="Z125" s="597">
        <v>106.91018426912638</v>
      </c>
      <c r="AA125" s="828"/>
      <c r="AB125" s="829"/>
      <c r="AC125" s="600">
        <v>77.813267199999999</v>
      </c>
      <c r="AD125" s="601">
        <v>612.82048536136972</v>
      </c>
      <c r="AE125" s="333">
        <f t="shared" si="3"/>
        <v>612.82048536136972</v>
      </c>
      <c r="AF125" s="833"/>
      <c r="AG125" s="745"/>
      <c r="AH125" s="722"/>
      <c r="AI125" s="16"/>
      <c r="AJ125" s="141"/>
      <c r="AK125" s="141"/>
    </row>
    <row r="126" spans="1:37" s="95" customFormat="1" ht="15.75" customHeight="1">
      <c r="A126" s="728"/>
      <c r="B126" s="524"/>
      <c r="C126" s="525"/>
      <c r="D126" s="439" t="s">
        <v>225</v>
      </c>
      <c r="E126" s="503" t="s">
        <v>73</v>
      </c>
      <c r="F126" s="478"/>
      <c r="G126" s="541">
        <v>66.599999999999994</v>
      </c>
      <c r="H126" s="503" t="s">
        <v>73</v>
      </c>
      <c r="I126" s="478"/>
      <c r="J126" s="742"/>
      <c r="K126" s="223">
        <v>71.860671999999994</v>
      </c>
      <c r="L126" s="441" t="s">
        <v>73</v>
      </c>
      <c r="M126" s="513"/>
      <c r="N126" s="513"/>
      <c r="O126" s="223">
        <v>71.860671999999994</v>
      </c>
      <c r="P126" s="394">
        <v>282.97033062656317</v>
      </c>
      <c r="Q126" s="566"/>
      <c r="R126" s="108"/>
      <c r="S126" s="108"/>
      <c r="T126" s="567"/>
      <c r="U126" s="223">
        <v>3</v>
      </c>
      <c r="V126" s="394">
        <v>11.813290472425445</v>
      </c>
      <c r="W126" s="595">
        <f t="shared" si="5"/>
        <v>14.813290472425445</v>
      </c>
      <c r="X126" s="596">
        <v>52.482007771768586</v>
      </c>
      <c r="Y126" s="596">
        <v>24.98976</v>
      </c>
      <c r="Z126" s="597">
        <v>98.403764572066066</v>
      </c>
      <c r="AA126" s="828"/>
      <c r="AB126" s="829"/>
      <c r="AC126" s="600">
        <v>71.860671999999994</v>
      </c>
      <c r="AD126" s="601">
        <v>565.94066125312634</v>
      </c>
      <c r="AE126" s="333">
        <f t="shared" si="3"/>
        <v>565.94066125312634</v>
      </c>
      <c r="AF126" s="833"/>
      <c r="AG126" s="745"/>
      <c r="AH126" s="722"/>
      <c r="AI126" s="16"/>
      <c r="AJ126" s="141"/>
      <c r="AK126" s="141"/>
    </row>
    <row r="127" spans="1:37" s="95" customFormat="1" ht="15.75" customHeight="1">
      <c r="A127" s="728"/>
      <c r="B127" s="524"/>
      <c r="C127" s="525"/>
      <c r="D127" s="439" t="s">
        <v>232</v>
      </c>
      <c r="E127" s="503" t="s">
        <v>73</v>
      </c>
      <c r="F127" s="478"/>
      <c r="G127" s="541">
        <v>66.599999999999994</v>
      </c>
      <c r="H127" s="503" t="s">
        <v>73</v>
      </c>
      <c r="I127" s="478"/>
      <c r="J127" s="742"/>
      <c r="K127" s="223">
        <v>71.860671999999994</v>
      </c>
      <c r="L127" s="441" t="s">
        <v>73</v>
      </c>
      <c r="M127" s="513"/>
      <c r="N127" s="513"/>
      <c r="O127" s="223">
        <v>71.860671999999994</v>
      </c>
      <c r="P127" s="394">
        <v>282.97033062656317</v>
      </c>
      <c r="Q127" s="566"/>
      <c r="R127" s="108"/>
      <c r="S127" s="108"/>
      <c r="T127" s="567"/>
      <c r="U127" s="223">
        <v>3</v>
      </c>
      <c r="V127" s="394">
        <v>11.813290472425445</v>
      </c>
      <c r="W127" s="595">
        <f t="shared" si="5"/>
        <v>14.813290472425445</v>
      </c>
      <c r="X127" s="596">
        <v>52.482007771768586</v>
      </c>
      <c r="Y127" s="596">
        <v>24.98976</v>
      </c>
      <c r="Z127" s="597">
        <v>98.403764572066066</v>
      </c>
      <c r="AA127" s="828"/>
      <c r="AB127" s="829"/>
      <c r="AC127" s="600">
        <v>71.860671999999994</v>
      </c>
      <c r="AD127" s="601">
        <v>565.94066125312634</v>
      </c>
      <c r="AE127" s="333">
        <f t="shared" si="3"/>
        <v>565.94066125312634</v>
      </c>
      <c r="AF127" s="833"/>
      <c r="AG127" s="745"/>
      <c r="AH127" s="722"/>
      <c r="AI127" s="16"/>
      <c r="AJ127" s="141"/>
      <c r="AK127" s="141"/>
    </row>
    <row r="128" spans="1:37" s="95" customFormat="1" ht="15.75" customHeight="1">
      <c r="A128" s="728"/>
      <c r="B128" s="524"/>
      <c r="C128" s="525"/>
      <c r="D128" s="439" t="s">
        <v>235</v>
      </c>
      <c r="E128" s="503" t="s">
        <v>73</v>
      </c>
      <c r="F128" s="478"/>
      <c r="G128" s="585">
        <v>5000</v>
      </c>
      <c r="H128" s="503" t="s">
        <v>73</v>
      </c>
      <c r="I128" s="478"/>
      <c r="J128" s="742"/>
      <c r="K128" s="781" t="s">
        <v>133</v>
      </c>
      <c r="L128" s="782"/>
      <c r="M128" s="782"/>
      <c r="N128" s="782"/>
      <c r="O128" s="782"/>
      <c r="P128" s="783"/>
      <c r="Q128" s="781" t="s">
        <v>133</v>
      </c>
      <c r="R128" s="782"/>
      <c r="S128" s="782"/>
      <c r="T128" s="782"/>
      <c r="U128" s="782"/>
      <c r="V128" s="782"/>
      <c r="W128" s="782"/>
      <c r="X128" s="782"/>
      <c r="Y128" s="782"/>
      <c r="Z128" s="1008"/>
      <c r="AA128" s="828"/>
      <c r="AB128" s="829"/>
      <c r="AC128" s="1022" t="s">
        <v>133</v>
      </c>
      <c r="AD128" s="1023"/>
      <c r="AE128" s="1024"/>
      <c r="AF128" s="833"/>
      <c r="AG128" s="745"/>
      <c r="AH128" s="722"/>
      <c r="AI128" s="16"/>
      <c r="AJ128" s="141"/>
      <c r="AK128" s="141"/>
    </row>
    <row r="129" spans="1:37" s="95" customFormat="1" ht="15.75" customHeight="1">
      <c r="A129" s="728"/>
      <c r="B129" s="524"/>
      <c r="C129" s="525"/>
      <c r="D129" s="439" t="s">
        <v>236</v>
      </c>
      <c r="E129" s="503" t="s">
        <v>73</v>
      </c>
      <c r="F129" s="478"/>
      <c r="G129" s="585">
        <v>40903</v>
      </c>
      <c r="H129" s="503" t="s">
        <v>73</v>
      </c>
      <c r="I129" s="478"/>
      <c r="J129" s="742"/>
      <c r="K129" s="784"/>
      <c r="L129" s="785"/>
      <c r="M129" s="785"/>
      <c r="N129" s="785"/>
      <c r="O129" s="785"/>
      <c r="P129" s="786"/>
      <c r="Q129" s="784"/>
      <c r="R129" s="785"/>
      <c r="S129" s="785"/>
      <c r="T129" s="785"/>
      <c r="U129" s="785"/>
      <c r="V129" s="785"/>
      <c r="W129" s="785"/>
      <c r="X129" s="785"/>
      <c r="Y129" s="785"/>
      <c r="Z129" s="1007"/>
      <c r="AA129" s="828"/>
      <c r="AB129" s="829"/>
      <c r="AC129" s="1016"/>
      <c r="AD129" s="1017"/>
      <c r="AE129" s="1018"/>
      <c r="AF129" s="833"/>
      <c r="AG129" s="745"/>
      <c r="AH129" s="722"/>
      <c r="AI129" s="16"/>
      <c r="AJ129" s="141"/>
      <c r="AK129" s="141"/>
    </row>
    <row r="130" spans="1:37" s="95" customFormat="1" ht="15.75" customHeight="1">
      <c r="A130" s="728"/>
      <c r="B130" s="524"/>
      <c r="C130" s="525"/>
      <c r="D130" s="439" t="s">
        <v>237</v>
      </c>
      <c r="E130" s="503" t="s">
        <v>73</v>
      </c>
      <c r="F130" s="478"/>
      <c r="G130" s="585">
        <f>G129*10%</f>
        <v>4090.3</v>
      </c>
      <c r="H130" s="503" t="s">
        <v>73</v>
      </c>
      <c r="I130" s="478"/>
      <c r="J130" s="742"/>
      <c r="K130" s="223">
        <v>111.77577599999999</v>
      </c>
      <c r="L130" s="441" t="s">
        <v>73</v>
      </c>
      <c r="M130" s="513"/>
      <c r="N130" s="513"/>
      <c r="O130" s="223">
        <v>111.77577599999999</v>
      </c>
      <c r="P130" s="394">
        <v>440.14656988958666</v>
      </c>
      <c r="Q130" s="566"/>
      <c r="R130" s="108"/>
      <c r="S130" s="108"/>
      <c r="T130" s="567"/>
      <c r="U130" s="223">
        <v>3</v>
      </c>
      <c r="V130" s="394">
        <v>11.813290472425445</v>
      </c>
      <c r="W130" s="595">
        <f t="shared" si="5"/>
        <v>14.813290472425445</v>
      </c>
      <c r="X130" s="596">
        <v>82.903215371063453</v>
      </c>
      <c r="Y130" s="596">
        <v>39.475079999999998</v>
      </c>
      <c r="Z130" s="597">
        <v>155.44352882074404</v>
      </c>
      <c r="AA130" s="828"/>
      <c r="AB130" s="829"/>
      <c r="AC130" s="600">
        <v>111.77577599999999</v>
      </c>
      <c r="AD130" s="601">
        <v>880.29313977917332</v>
      </c>
      <c r="AE130" s="333">
        <f t="shared" si="3"/>
        <v>880.29313977917332</v>
      </c>
      <c r="AF130" s="833"/>
      <c r="AG130" s="745"/>
      <c r="AH130" s="722"/>
      <c r="AI130" s="16"/>
      <c r="AJ130" s="141"/>
      <c r="AK130" s="141"/>
    </row>
    <row r="131" spans="1:37" s="95" customFormat="1" ht="15.75" customHeight="1">
      <c r="A131" s="728"/>
      <c r="B131" s="524"/>
      <c r="C131" s="525"/>
      <c r="D131" s="439" t="s">
        <v>238</v>
      </c>
      <c r="E131" s="503" t="s">
        <v>73</v>
      </c>
      <c r="F131" s="478"/>
      <c r="G131" s="585">
        <v>4090.3</v>
      </c>
      <c r="H131" s="503" t="s">
        <v>73</v>
      </c>
      <c r="I131" s="478"/>
      <c r="J131" s="742"/>
      <c r="K131" s="223">
        <v>111.77577599999999</v>
      </c>
      <c r="L131" s="441" t="s">
        <v>73</v>
      </c>
      <c r="M131" s="513"/>
      <c r="N131" s="513"/>
      <c r="O131" s="223">
        <v>111.77577599999999</v>
      </c>
      <c r="P131" s="394">
        <v>440.14656988958666</v>
      </c>
      <c r="Q131" s="566"/>
      <c r="R131" s="108"/>
      <c r="S131" s="108"/>
      <c r="T131" s="567"/>
      <c r="U131" s="223">
        <v>3</v>
      </c>
      <c r="V131" s="394">
        <v>11.813290472425445</v>
      </c>
      <c r="W131" s="595">
        <f t="shared" si="5"/>
        <v>14.813290472425445</v>
      </c>
      <c r="X131" s="596">
        <v>82.903215371063453</v>
      </c>
      <c r="Y131" s="596">
        <v>39.475079999999998</v>
      </c>
      <c r="Z131" s="597">
        <v>155.44352882074404</v>
      </c>
      <c r="AA131" s="828"/>
      <c r="AB131" s="829"/>
      <c r="AC131" s="600">
        <v>111.77577599999999</v>
      </c>
      <c r="AD131" s="601">
        <v>880.29313977917332</v>
      </c>
      <c r="AE131" s="333">
        <f t="shared" si="3"/>
        <v>880.29313977917332</v>
      </c>
      <c r="AF131" s="833"/>
      <c r="AG131" s="745"/>
      <c r="AH131" s="722"/>
      <c r="AI131" s="16"/>
      <c r="AJ131" s="141"/>
      <c r="AK131" s="141"/>
    </row>
    <row r="132" spans="1:37" s="95" customFormat="1" ht="15.75" customHeight="1">
      <c r="A132" s="728"/>
      <c r="B132" s="524"/>
      <c r="C132" s="525"/>
      <c r="D132" s="439" t="s">
        <v>241</v>
      </c>
      <c r="E132" s="503" t="s">
        <v>73</v>
      </c>
      <c r="F132" s="478"/>
      <c r="G132" s="585">
        <v>15000</v>
      </c>
      <c r="H132" s="503" t="s">
        <v>73</v>
      </c>
      <c r="I132" s="478"/>
      <c r="J132" s="742"/>
      <c r="K132" s="777" t="s">
        <v>133</v>
      </c>
      <c r="L132" s="778"/>
      <c r="M132" s="778"/>
      <c r="N132" s="778"/>
      <c r="O132" s="778"/>
      <c r="P132" s="779"/>
      <c r="Q132" s="777" t="s">
        <v>133</v>
      </c>
      <c r="R132" s="778"/>
      <c r="S132" s="778"/>
      <c r="T132" s="778"/>
      <c r="U132" s="778"/>
      <c r="V132" s="778"/>
      <c r="W132" s="778"/>
      <c r="X132" s="778"/>
      <c r="Y132" s="778"/>
      <c r="Z132" s="780"/>
      <c r="AA132" s="828"/>
      <c r="AB132" s="829"/>
      <c r="AC132" s="1019" t="s">
        <v>133</v>
      </c>
      <c r="AD132" s="1020"/>
      <c r="AE132" s="1021"/>
      <c r="AF132" s="833"/>
      <c r="AG132" s="745"/>
      <c r="AH132" s="722"/>
      <c r="AI132" s="16"/>
      <c r="AJ132" s="141"/>
      <c r="AK132" s="141"/>
    </row>
    <row r="133" spans="1:37" s="95" customFormat="1" ht="15.75" customHeight="1">
      <c r="A133" s="728"/>
      <c r="B133" s="524"/>
      <c r="C133" s="525"/>
      <c r="D133" s="439" t="s">
        <v>242</v>
      </c>
      <c r="E133" s="503" t="s">
        <v>73</v>
      </c>
      <c r="F133" s="478"/>
      <c r="G133" s="539">
        <v>1500</v>
      </c>
      <c r="H133" s="503" t="s">
        <v>73</v>
      </c>
      <c r="I133" s="478"/>
      <c r="J133" s="742"/>
      <c r="K133" s="223">
        <v>86.08</v>
      </c>
      <c r="L133" s="441" t="s">
        <v>73</v>
      </c>
      <c r="M133" s="513"/>
      <c r="N133" s="513"/>
      <c r="O133" s="223">
        <v>86.08</v>
      </c>
      <c r="P133" s="394">
        <v>338.96268128879404</v>
      </c>
      <c r="Q133" s="566"/>
      <c r="R133" s="108"/>
      <c r="S133" s="108"/>
      <c r="T133" s="567"/>
      <c r="U133" s="223">
        <v>3</v>
      </c>
      <c r="V133" s="394">
        <v>11.813290472425445</v>
      </c>
      <c r="W133" s="595">
        <f t="shared" si="5"/>
        <v>14.813290472425445</v>
      </c>
      <c r="X133" s="596">
        <v>63.319236932200383</v>
      </c>
      <c r="Y133" s="596">
        <v>30.150000000000002</v>
      </c>
      <c r="Z133" s="597">
        <v>118.72356924787572</v>
      </c>
      <c r="AA133" s="828"/>
      <c r="AB133" s="829"/>
      <c r="AC133" s="600">
        <v>86.08</v>
      </c>
      <c r="AD133" s="601">
        <v>677.92536257758809</v>
      </c>
      <c r="AE133" s="333">
        <f t="shared" si="3"/>
        <v>677.92536257758809</v>
      </c>
      <c r="AF133" s="833"/>
      <c r="AG133" s="745"/>
      <c r="AH133" s="722"/>
      <c r="AI133" s="16"/>
      <c r="AJ133" s="141"/>
      <c r="AK133" s="141"/>
    </row>
    <row r="134" spans="1:37" s="95" customFormat="1" ht="15.75" customHeight="1">
      <c r="A134" s="728"/>
      <c r="B134" s="524"/>
      <c r="C134" s="525"/>
      <c r="D134" s="439" t="s">
        <v>243</v>
      </c>
      <c r="E134" s="503" t="s">
        <v>73</v>
      </c>
      <c r="F134" s="478"/>
      <c r="G134" s="539">
        <v>1500</v>
      </c>
      <c r="H134" s="503" t="s">
        <v>73</v>
      </c>
      <c r="I134" s="478"/>
      <c r="J134" s="742"/>
      <c r="K134" s="13">
        <v>86.08</v>
      </c>
      <c r="L134" s="503" t="s">
        <v>73</v>
      </c>
      <c r="M134" s="346"/>
      <c r="N134" s="346"/>
      <c r="O134" s="13">
        <v>86.08</v>
      </c>
      <c r="P134" s="291">
        <v>338.96268128879404</v>
      </c>
      <c r="Q134" s="55"/>
      <c r="R134" s="123"/>
      <c r="S134" s="123"/>
      <c r="T134" s="288"/>
      <c r="U134" s="13">
        <v>3</v>
      </c>
      <c r="V134" s="291">
        <v>11.813290472425445</v>
      </c>
      <c r="W134" s="595">
        <f t="shared" si="5"/>
        <v>14.813290472425445</v>
      </c>
      <c r="X134" s="531">
        <v>63.319236932200383</v>
      </c>
      <c r="Y134" s="531">
        <v>30.150000000000002</v>
      </c>
      <c r="Z134" s="623">
        <v>118.72356924787572</v>
      </c>
      <c r="AA134" s="828"/>
      <c r="AB134" s="829"/>
      <c r="AC134" s="620">
        <v>86.08</v>
      </c>
      <c r="AD134" s="621">
        <v>677.92536257758809</v>
      </c>
      <c r="AE134" s="622">
        <f t="shared" si="3"/>
        <v>677.92536257758809</v>
      </c>
      <c r="AF134" s="833"/>
      <c r="AG134" s="745"/>
      <c r="AH134" s="722"/>
      <c r="AI134" s="16"/>
      <c r="AJ134" s="141"/>
      <c r="AK134" s="141"/>
    </row>
    <row r="135" spans="1:37" s="95" customFormat="1" ht="15.75" customHeight="1">
      <c r="A135" s="728"/>
      <c r="B135" s="524"/>
      <c r="C135" s="525"/>
      <c r="D135" s="439" t="s">
        <v>244</v>
      </c>
      <c r="E135" s="503" t="s">
        <v>73</v>
      </c>
      <c r="F135" s="478"/>
      <c r="G135" s="586">
        <v>6.66</v>
      </c>
      <c r="H135" s="503" t="s">
        <v>73</v>
      </c>
      <c r="I135" s="478"/>
      <c r="J135" s="742"/>
      <c r="K135" s="796" t="s">
        <v>133</v>
      </c>
      <c r="L135" s="797"/>
      <c r="M135" s="797"/>
      <c r="N135" s="797"/>
      <c r="O135" s="797"/>
      <c r="P135" s="798"/>
      <c r="Q135" s="796" t="s">
        <v>133</v>
      </c>
      <c r="R135" s="797"/>
      <c r="S135" s="797"/>
      <c r="T135" s="797"/>
      <c r="U135" s="797"/>
      <c r="V135" s="797"/>
      <c r="W135" s="797"/>
      <c r="X135" s="797"/>
      <c r="Y135" s="797"/>
      <c r="Z135" s="1006"/>
      <c r="AA135" s="828"/>
      <c r="AB135" s="829"/>
      <c r="AC135" s="1013" t="s">
        <v>133</v>
      </c>
      <c r="AD135" s="1014"/>
      <c r="AE135" s="1015"/>
      <c r="AF135" s="833"/>
      <c r="AG135" s="745"/>
      <c r="AH135" s="722"/>
      <c r="AI135" s="16"/>
      <c r="AJ135" s="141"/>
      <c r="AK135" s="141"/>
    </row>
    <row r="136" spans="1:37" s="95" customFormat="1" ht="15.75" customHeight="1">
      <c r="A136" s="728"/>
      <c r="B136" s="524"/>
      <c r="C136" s="525"/>
      <c r="D136" s="439" t="s">
        <v>245</v>
      </c>
      <c r="E136" s="503" t="s">
        <v>73</v>
      </c>
      <c r="F136" s="478"/>
      <c r="G136" s="586">
        <v>66.599999999999994</v>
      </c>
      <c r="H136" s="503" t="s">
        <v>73</v>
      </c>
      <c r="I136" s="478"/>
      <c r="J136" s="742"/>
      <c r="K136" s="796"/>
      <c r="L136" s="797"/>
      <c r="M136" s="797"/>
      <c r="N136" s="797"/>
      <c r="O136" s="797"/>
      <c r="P136" s="798"/>
      <c r="Q136" s="796"/>
      <c r="R136" s="797"/>
      <c r="S136" s="797"/>
      <c r="T136" s="797"/>
      <c r="U136" s="797"/>
      <c r="V136" s="797"/>
      <c r="W136" s="797"/>
      <c r="X136" s="797"/>
      <c r="Y136" s="797"/>
      <c r="Z136" s="1006"/>
      <c r="AA136" s="828"/>
      <c r="AB136" s="829"/>
      <c r="AC136" s="1013"/>
      <c r="AD136" s="1014"/>
      <c r="AE136" s="1015"/>
      <c r="AF136" s="833"/>
      <c r="AG136" s="745"/>
      <c r="AH136" s="722"/>
      <c r="AI136" s="16"/>
      <c r="AJ136" s="141"/>
      <c r="AK136" s="141"/>
    </row>
    <row r="137" spans="1:37" s="95" customFormat="1" ht="15.75" customHeight="1">
      <c r="A137" s="728"/>
      <c r="B137" s="524"/>
      <c r="C137" s="525"/>
      <c r="D137" s="439" t="s">
        <v>246</v>
      </c>
      <c r="E137" s="503" t="s">
        <v>73</v>
      </c>
      <c r="F137" s="478"/>
      <c r="G137" s="586">
        <v>666.66</v>
      </c>
      <c r="H137" s="503" t="s">
        <v>73</v>
      </c>
      <c r="I137" s="478"/>
      <c r="J137" s="742"/>
      <c r="K137" s="796"/>
      <c r="L137" s="797"/>
      <c r="M137" s="797"/>
      <c r="N137" s="797"/>
      <c r="O137" s="797"/>
      <c r="P137" s="798"/>
      <c r="Q137" s="796"/>
      <c r="R137" s="797"/>
      <c r="S137" s="797"/>
      <c r="T137" s="797"/>
      <c r="U137" s="797"/>
      <c r="V137" s="797"/>
      <c r="W137" s="797"/>
      <c r="X137" s="797"/>
      <c r="Y137" s="797"/>
      <c r="Z137" s="1006"/>
      <c r="AA137" s="828"/>
      <c r="AB137" s="829"/>
      <c r="AC137" s="1013"/>
      <c r="AD137" s="1014"/>
      <c r="AE137" s="1015"/>
      <c r="AF137" s="833"/>
      <c r="AG137" s="745"/>
      <c r="AH137" s="722"/>
      <c r="AI137" s="16"/>
      <c r="AJ137" s="141"/>
      <c r="AK137" s="141"/>
    </row>
    <row r="138" spans="1:37" s="95" customFormat="1" ht="16.5" customHeight="1" thickBot="1">
      <c r="A138" s="728"/>
      <c r="B138" s="526"/>
      <c r="C138" s="527"/>
      <c r="D138" s="440" t="s">
        <v>247</v>
      </c>
      <c r="E138" s="442" t="s">
        <v>73</v>
      </c>
      <c r="F138" s="507"/>
      <c r="G138" s="545">
        <f>50*78.66</f>
        <v>3933</v>
      </c>
      <c r="H138" s="442" t="s">
        <v>73</v>
      </c>
      <c r="I138" s="478"/>
      <c r="J138" s="791"/>
      <c r="K138" s="805"/>
      <c r="L138" s="806"/>
      <c r="M138" s="806"/>
      <c r="N138" s="806"/>
      <c r="O138" s="806"/>
      <c r="P138" s="807"/>
      <c r="Q138" s="805"/>
      <c r="R138" s="806"/>
      <c r="S138" s="806"/>
      <c r="T138" s="806"/>
      <c r="U138" s="806"/>
      <c r="V138" s="806"/>
      <c r="W138" s="806"/>
      <c r="X138" s="806"/>
      <c r="Y138" s="806"/>
      <c r="Z138" s="1009"/>
      <c r="AA138" s="828"/>
      <c r="AB138" s="829"/>
      <c r="AC138" s="1016"/>
      <c r="AD138" s="1017"/>
      <c r="AE138" s="1018"/>
      <c r="AF138" s="833"/>
      <c r="AG138" s="746"/>
      <c r="AH138" s="722"/>
      <c r="AI138" s="16"/>
      <c r="AJ138" s="141"/>
      <c r="AK138" s="141"/>
    </row>
    <row r="139" spans="1:37" s="95" customFormat="1" ht="16.5" thickBot="1">
      <c r="A139" s="728"/>
      <c r="B139" s="572" t="s">
        <v>102</v>
      </c>
      <c r="C139" s="527">
        <v>43521</v>
      </c>
      <c r="D139" s="719" t="s">
        <v>248</v>
      </c>
      <c r="E139" s="581" t="s">
        <v>94</v>
      </c>
      <c r="F139" s="590"/>
      <c r="G139" s="587">
        <v>29425</v>
      </c>
      <c r="H139" s="587">
        <v>29425</v>
      </c>
      <c r="I139" s="478"/>
      <c r="J139" s="616" t="s">
        <v>292</v>
      </c>
      <c r="K139" s="793" t="s">
        <v>134</v>
      </c>
      <c r="L139" s="794"/>
      <c r="M139" s="794"/>
      <c r="N139" s="794"/>
      <c r="O139" s="794"/>
      <c r="P139" s="795"/>
      <c r="Q139" s="793" t="s">
        <v>134</v>
      </c>
      <c r="R139" s="794"/>
      <c r="S139" s="794"/>
      <c r="T139" s="794"/>
      <c r="U139" s="794"/>
      <c r="V139" s="795"/>
      <c r="W139" s="759" t="s">
        <v>134</v>
      </c>
      <c r="X139" s="760"/>
      <c r="Y139" s="760"/>
      <c r="Z139" s="775"/>
      <c r="AA139" s="828"/>
      <c r="AB139" s="829"/>
      <c r="AC139" s="1010" t="s">
        <v>134</v>
      </c>
      <c r="AD139" s="1011"/>
      <c r="AE139" s="1012"/>
      <c r="AF139" s="833"/>
      <c r="AG139" s="603"/>
      <c r="AH139" s="722"/>
      <c r="AI139" s="16"/>
      <c r="AJ139" s="141"/>
      <c r="AK139" s="141"/>
    </row>
    <row r="140" spans="1:37" s="95" customFormat="1" ht="15.75" customHeight="1">
      <c r="A140" s="728"/>
      <c r="B140" s="573" t="s">
        <v>102</v>
      </c>
      <c r="C140" s="568">
        <v>43521</v>
      </c>
      <c r="D140" s="569" t="s">
        <v>93</v>
      </c>
      <c r="E140" s="457" t="s">
        <v>95</v>
      </c>
      <c r="F140" s="506"/>
      <c r="G140" s="588">
        <v>25000</v>
      </c>
      <c r="H140" s="588">
        <v>25000</v>
      </c>
      <c r="I140" s="478"/>
      <c r="J140" s="792" t="s">
        <v>293</v>
      </c>
      <c r="K140" s="796"/>
      <c r="L140" s="797"/>
      <c r="M140" s="797"/>
      <c r="N140" s="797"/>
      <c r="O140" s="797"/>
      <c r="P140" s="798"/>
      <c r="Q140" s="796"/>
      <c r="R140" s="797"/>
      <c r="S140" s="797"/>
      <c r="T140" s="797"/>
      <c r="U140" s="797"/>
      <c r="V140" s="798"/>
      <c r="W140" s="733"/>
      <c r="X140" s="734"/>
      <c r="Y140" s="734"/>
      <c r="Z140" s="772"/>
      <c r="AA140" s="828"/>
      <c r="AB140" s="829"/>
      <c r="AC140" s="1013"/>
      <c r="AD140" s="1014"/>
      <c r="AE140" s="1015"/>
      <c r="AF140" s="833"/>
      <c r="AG140" s="744"/>
      <c r="AH140" s="722"/>
      <c r="AI140" s="16"/>
      <c r="AJ140" s="141"/>
      <c r="AK140" s="141"/>
    </row>
    <row r="141" spans="1:37" s="95" customFormat="1" ht="16.5" customHeight="1" thickBot="1">
      <c r="A141" s="728"/>
      <c r="B141" s="574"/>
      <c r="C141" s="527"/>
      <c r="D141" s="440" t="s">
        <v>218</v>
      </c>
      <c r="E141" s="442" t="s">
        <v>73</v>
      </c>
      <c r="F141" s="507"/>
      <c r="G141" s="587">
        <v>1467.35</v>
      </c>
      <c r="H141" s="442" t="s">
        <v>73</v>
      </c>
      <c r="I141" s="478"/>
      <c r="J141" s="791"/>
      <c r="K141" s="805"/>
      <c r="L141" s="806"/>
      <c r="M141" s="806"/>
      <c r="N141" s="806"/>
      <c r="O141" s="806"/>
      <c r="P141" s="807"/>
      <c r="Q141" s="805"/>
      <c r="R141" s="806"/>
      <c r="S141" s="806"/>
      <c r="T141" s="806"/>
      <c r="U141" s="806"/>
      <c r="V141" s="807"/>
      <c r="W141" s="739"/>
      <c r="X141" s="740"/>
      <c r="Y141" s="740"/>
      <c r="Z141" s="774"/>
      <c r="AA141" s="828"/>
      <c r="AB141" s="829"/>
      <c r="AC141" s="1025"/>
      <c r="AD141" s="1026"/>
      <c r="AE141" s="1027"/>
      <c r="AF141" s="833"/>
      <c r="AG141" s="746"/>
      <c r="AH141" s="722"/>
      <c r="AI141" s="16"/>
      <c r="AJ141" s="141"/>
      <c r="AK141" s="141"/>
    </row>
    <row r="142" spans="1:37" s="95" customFormat="1" ht="12.75" customHeight="1">
      <c r="A142" s="728"/>
      <c r="B142" s="575" t="s">
        <v>102</v>
      </c>
      <c r="C142" s="523">
        <v>43521</v>
      </c>
      <c r="D142" s="611" t="s">
        <v>249</v>
      </c>
      <c r="E142" s="582" t="s">
        <v>111</v>
      </c>
      <c r="F142" s="506"/>
      <c r="G142" s="546">
        <v>0</v>
      </c>
      <c r="H142" s="503"/>
      <c r="I142" s="478"/>
      <c r="J142" s="742" t="s">
        <v>294</v>
      </c>
      <c r="K142" s="759" t="s">
        <v>129</v>
      </c>
      <c r="L142" s="760"/>
      <c r="M142" s="761"/>
      <c r="N142" s="759" t="s">
        <v>129</v>
      </c>
      <c r="O142" s="760"/>
      <c r="P142" s="761"/>
      <c r="Q142" s="759" t="s">
        <v>129</v>
      </c>
      <c r="R142" s="760"/>
      <c r="S142" s="761"/>
      <c r="T142" s="759" t="s">
        <v>129</v>
      </c>
      <c r="U142" s="760"/>
      <c r="V142" s="761"/>
      <c r="W142" s="759" t="s">
        <v>129</v>
      </c>
      <c r="X142" s="760"/>
      <c r="Y142" s="760"/>
      <c r="Z142" s="775"/>
      <c r="AA142" s="828"/>
      <c r="AB142" s="829"/>
      <c r="AC142" s="759" t="s">
        <v>129</v>
      </c>
      <c r="AD142" s="760"/>
      <c r="AE142" s="761"/>
      <c r="AF142" s="833"/>
      <c r="AG142" s="744">
        <f>SUM(AE142:AE179)</f>
        <v>21510.223452667855</v>
      </c>
      <c r="AH142" s="722"/>
      <c r="AI142" s="16"/>
      <c r="AJ142" s="141"/>
      <c r="AK142" s="141"/>
    </row>
    <row r="143" spans="1:37" s="95" customFormat="1">
      <c r="A143" s="728"/>
      <c r="B143" s="576"/>
      <c r="C143" s="525"/>
      <c r="D143" s="439" t="s">
        <v>218</v>
      </c>
      <c r="E143" s="582" t="s">
        <v>112</v>
      </c>
      <c r="F143" s="478"/>
      <c r="G143" s="544">
        <v>0</v>
      </c>
      <c r="H143" s="503"/>
      <c r="I143" s="478"/>
      <c r="J143" s="742"/>
      <c r="K143" s="733"/>
      <c r="L143" s="734"/>
      <c r="M143" s="735"/>
      <c r="N143" s="733"/>
      <c r="O143" s="734"/>
      <c r="P143" s="735"/>
      <c r="Q143" s="733"/>
      <c r="R143" s="734"/>
      <c r="S143" s="735"/>
      <c r="T143" s="733"/>
      <c r="U143" s="734"/>
      <c r="V143" s="735"/>
      <c r="W143" s="733"/>
      <c r="X143" s="734"/>
      <c r="Y143" s="734"/>
      <c r="Z143" s="772"/>
      <c r="AA143" s="828"/>
      <c r="AB143" s="829"/>
      <c r="AC143" s="733"/>
      <c r="AD143" s="734"/>
      <c r="AE143" s="735"/>
      <c r="AF143" s="833"/>
      <c r="AG143" s="745"/>
      <c r="AH143" s="722"/>
      <c r="AI143" s="16"/>
      <c r="AJ143" s="141"/>
      <c r="AK143" s="141"/>
    </row>
    <row r="144" spans="1:37" s="95" customFormat="1">
      <c r="A144" s="728"/>
      <c r="B144" s="576"/>
      <c r="C144" s="525"/>
      <c r="D144" s="439" t="s">
        <v>219</v>
      </c>
      <c r="E144" s="582" t="s">
        <v>113</v>
      </c>
      <c r="F144" s="478"/>
      <c r="G144" s="544">
        <v>250000</v>
      </c>
      <c r="H144" s="503" t="s">
        <v>103</v>
      </c>
      <c r="I144" s="478"/>
      <c r="J144" s="742"/>
      <c r="K144" s="733"/>
      <c r="L144" s="734"/>
      <c r="M144" s="735"/>
      <c r="N144" s="733"/>
      <c r="O144" s="734"/>
      <c r="P144" s="735"/>
      <c r="Q144" s="733"/>
      <c r="R144" s="734"/>
      <c r="S144" s="735"/>
      <c r="T144" s="733"/>
      <c r="U144" s="734"/>
      <c r="V144" s="735"/>
      <c r="W144" s="733"/>
      <c r="X144" s="734"/>
      <c r="Y144" s="734"/>
      <c r="Z144" s="772"/>
      <c r="AA144" s="828"/>
      <c r="AB144" s="829"/>
      <c r="AC144" s="733"/>
      <c r="AD144" s="734"/>
      <c r="AE144" s="735"/>
      <c r="AF144" s="833"/>
      <c r="AG144" s="745"/>
      <c r="AH144" s="722"/>
      <c r="AI144" s="16"/>
      <c r="AJ144" s="141"/>
      <c r="AK144" s="141"/>
    </row>
    <row r="145" spans="1:37" s="95" customFormat="1">
      <c r="A145" s="728"/>
      <c r="B145" s="576"/>
      <c r="C145" s="525"/>
      <c r="D145" s="439" t="s">
        <v>220</v>
      </c>
      <c r="E145" s="582" t="s">
        <v>114</v>
      </c>
      <c r="F145" s="478"/>
      <c r="G145" s="544">
        <v>0</v>
      </c>
      <c r="H145" s="544"/>
      <c r="I145" s="478"/>
      <c r="J145" s="742"/>
      <c r="K145" s="733"/>
      <c r="L145" s="734"/>
      <c r="M145" s="735"/>
      <c r="N145" s="733"/>
      <c r="O145" s="734"/>
      <c r="P145" s="735"/>
      <c r="Q145" s="733"/>
      <c r="R145" s="734"/>
      <c r="S145" s="735"/>
      <c r="T145" s="733"/>
      <c r="U145" s="734"/>
      <c r="V145" s="735"/>
      <c r="W145" s="733"/>
      <c r="X145" s="734"/>
      <c r="Y145" s="734"/>
      <c r="Z145" s="772"/>
      <c r="AA145" s="828"/>
      <c r="AB145" s="829"/>
      <c r="AC145" s="733"/>
      <c r="AD145" s="734"/>
      <c r="AE145" s="735"/>
      <c r="AF145" s="833"/>
      <c r="AG145" s="745"/>
      <c r="AH145" s="722"/>
      <c r="AI145" s="16"/>
      <c r="AJ145" s="141"/>
      <c r="AK145" s="141"/>
    </row>
    <row r="146" spans="1:37" s="95" customFormat="1">
      <c r="A146" s="728"/>
      <c r="B146" s="576"/>
      <c r="C146" s="525"/>
      <c r="D146" s="439" t="s">
        <v>221</v>
      </c>
      <c r="E146" s="582" t="s">
        <v>113</v>
      </c>
      <c r="F146" s="478"/>
      <c r="G146" s="544">
        <v>2540</v>
      </c>
      <c r="H146" s="503" t="s">
        <v>103</v>
      </c>
      <c r="I146" s="478"/>
      <c r="J146" s="742"/>
      <c r="K146" s="733"/>
      <c r="L146" s="734"/>
      <c r="M146" s="735"/>
      <c r="N146" s="733"/>
      <c r="O146" s="734"/>
      <c r="P146" s="735"/>
      <c r="Q146" s="733"/>
      <c r="R146" s="734"/>
      <c r="S146" s="735"/>
      <c r="T146" s="733"/>
      <c r="U146" s="734"/>
      <c r="V146" s="735"/>
      <c r="W146" s="733"/>
      <c r="X146" s="734"/>
      <c r="Y146" s="734"/>
      <c r="Z146" s="772"/>
      <c r="AA146" s="828"/>
      <c r="AB146" s="829"/>
      <c r="AC146" s="733"/>
      <c r="AD146" s="734"/>
      <c r="AE146" s="735"/>
      <c r="AF146" s="833"/>
      <c r="AG146" s="745"/>
      <c r="AH146" s="722"/>
      <c r="AI146" s="16"/>
      <c r="AJ146" s="141"/>
      <c r="AK146" s="141"/>
    </row>
    <row r="147" spans="1:37" s="95" customFormat="1">
      <c r="A147" s="728"/>
      <c r="B147" s="576"/>
      <c r="C147" s="525"/>
      <c r="D147" s="439" t="s">
        <v>222</v>
      </c>
      <c r="E147" s="582" t="s">
        <v>115</v>
      </c>
      <c r="F147" s="478"/>
      <c r="G147" s="544"/>
      <c r="H147" s="503"/>
      <c r="I147" s="478"/>
      <c r="J147" s="742"/>
      <c r="K147" s="733"/>
      <c r="L147" s="734"/>
      <c r="M147" s="735"/>
      <c r="N147" s="733"/>
      <c r="O147" s="734"/>
      <c r="P147" s="735"/>
      <c r="Q147" s="733"/>
      <c r="R147" s="734"/>
      <c r="S147" s="735"/>
      <c r="T147" s="733"/>
      <c r="U147" s="734"/>
      <c r="V147" s="735"/>
      <c r="W147" s="733"/>
      <c r="X147" s="734"/>
      <c r="Y147" s="734"/>
      <c r="Z147" s="772"/>
      <c r="AA147" s="828"/>
      <c r="AB147" s="829"/>
      <c r="AC147" s="733"/>
      <c r="AD147" s="734"/>
      <c r="AE147" s="735"/>
      <c r="AF147" s="833"/>
      <c r="AG147" s="745"/>
      <c r="AH147" s="722"/>
      <c r="AI147" s="16"/>
      <c r="AJ147" s="141"/>
      <c r="AK147" s="141"/>
    </row>
    <row r="148" spans="1:37" s="95" customFormat="1">
      <c r="A148" s="728"/>
      <c r="B148" s="576"/>
      <c r="C148" s="525"/>
      <c r="D148" s="439" t="s">
        <v>223</v>
      </c>
      <c r="E148" s="582" t="s">
        <v>116</v>
      </c>
      <c r="F148" s="478"/>
      <c r="G148" s="544"/>
      <c r="H148" s="503"/>
      <c r="I148" s="478"/>
      <c r="J148" s="742"/>
      <c r="K148" s="733"/>
      <c r="L148" s="734"/>
      <c r="M148" s="735"/>
      <c r="N148" s="733"/>
      <c r="O148" s="734"/>
      <c r="P148" s="735"/>
      <c r="Q148" s="733"/>
      <c r="R148" s="734"/>
      <c r="S148" s="735"/>
      <c r="T148" s="733"/>
      <c r="U148" s="734"/>
      <c r="V148" s="735"/>
      <c r="W148" s="733"/>
      <c r="X148" s="734"/>
      <c r="Y148" s="734"/>
      <c r="Z148" s="772"/>
      <c r="AA148" s="828"/>
      <c r="AB148" s="829"/>
      <c r="AC148" s="733"/>
      <c r="AD148" s="734"/>
      <c r="AE148" s="735"/>
      <c r="AF148" s="833"/>
      <c r="AG148" s="745"/>
      <c r="AH148" s="722"/>
      <c r="AI148" s="16"/>
      <c r="AJ148" s="141"/>
      <c r="AK148" s="141"/>
    </row>
    <row r="149" spans="1:37" s="95" customFormat="1">
      <c r="A149" s="728"/>
      <c r="B149" s="576"/>
      <c r="C149" s="525"/>
      <c r="D149" s="612" t="s">
        <v>259</v>
      </c>
      <c r="E149" s="582"/>
      <c r="F149" s="478"/>
      <c r="G149" s="613"/>
      <c r="H149" s="503"/>
      <c r="I149" s="478"/>
      <c r="J149" s="742"/>
      <c r="K149" s="733"/>
      <c r="L149" s="734"/>
      <c r="M149" s="735"/>
      <c r="N149" s="733"/>
      <c r="O149" s="734"/>
      <c r="P149" s="735"/>
      <c r="Q149" s="733"/>
      <c r="R149" s="734"/>
      <c r="S149" s="735"/>
      <c r="T149" s="733"/>
      <c r="U149" s="734"/>
      <c r="V149" s="735"/>
      <c r="W149" s="733"/>
      <c r="X149" s="734"/>
      <c r="Y149" s="734"/>
      <c r="Z149" s="772"/>
      <c r="AA149" s="828"/>
      <c r="AB149" s="829"/>
      <c r="AC149" s="733"/>
      <c r="AD149" s="734"/>
      <c r="AE149" s="735"/>
      <c r="AF149" s="833"/>
      <c r="AG149" s="745"/>
      <c r="AH149" s="722"/>
      <c r="AI149" s="16"/>
      <c r="AJ149" s="141"/>
      <c r="AK149" s="141"/>
    </row>
    <row r="150" spans="1:37" s="95" customFormat="1">
      <c r="A150" s="728"/>
      <c r="B150" s="576"/>
      <c r="C150" s="525"/>
      <c r="D150" s="612" t="s">
        <v>260</v>
      </c>
      <c r="E150" s="582"/>
      <c r="F150" s="478"/>
      <c r="G150" s="613"/>
      <c r="H150" s="503"/>
      <c r="I150" s="478"/>
      <c r="J150" s="742"/>
      <c r="K150" s="733"/>
      <c r="L150" s="734"/>
      <c r="M150" s="735"/>
      <c r="N150" s="733"/>
      <c r="O150" s="734"/>
      <c r="P150" s="735"/>
      <c r="Q150" s="733"/>
      <c r="R150" s="734"/>
      <c r="S150" s="735"/>
      <c r="T150" s="733"/>
      <c r="U150" s="734"/>
      <c r="V150" s="735"/>
      <c r="W150" s="733"/>
      <c r="X150" s="734"/>
      <c r="Y150" s="734"/>
      <c r="Z150" s="772"/>
      <c r="AA150" s="828"/>
      <c r="AB150" s="829"/>
      <c r="AC150" s="733"/>
      <c r="AD150" s="734"/>
      <c r="AE150" s="735"/>
      <c r="AF150" s="833"/>
      <c r="AG150" s="745"/>
      <c r="AH150" s="722"/>
      <c r="AI150" s="16"/>
      <c r="AJ150" s="141"/>
      <c r="AK150" s="141"/>
    </row>
    <row r="151" spans="1:37" s="95" customFormat="1">
      <c r="A151" s="728"/>
      <c r="B151" s="576"/>
      <c r="C151" s="525"/>
      <c r="D151" s="612" t="s">
        <v>124</v>
      </c>
      <c r="E151" s="582"/>
      <c r="F151" s="478"/>
      <c r="G151" s="613"/>
      <c r="H151" s="503"/>
      <c r="I151" s="478"/>
      <c r="J151" s="742"/>
      <c r="K151" s="733"/>
      <c r="L151" s="734"/>
      <c r="M151" s="735"/>
      <c r="N151" s="733"/>
      <c r="O151" s="734"/>
      <c r="P151" s="735"/>
      <c r="Q151" s="733"/>
      <c r="R151" s="734"/>
      <c r="S151" s="735"/>
      <c r="T151" s="733"/>
      <c r="U151" s="734"/>
      <c r="V151" s="735"/>
      <c r="W151" s="733"/>
      <c r="X151" s="734"/>
      <c r="Y151" s="734"/>
      <c r="Z151" s="772"/>
      <c r="AA151" s="828"/>
      <c r="AB151" s="829"/>
      <c r="AC151" s="733"/>
      <c r="AD151" s="734"/>
      <c r="AE151" s="735"/>
      <c r="AF151" s="833"/>
      <c r="AG151" s="745"/>
      <c r="AH151" s="722"/>
      <c r="AI151" s="16"/>
      <c r="AJ151" s="141"/>
      <c r="AK151" s="141"/>
    </row>
    <row r="152" spans="1:37" s="95" customFormat="1" ht="13.5" thickBot="1">
      <c r="A152" s="728"/>
      <c r="B152" s="576"/>
      <c r="C152" s="525"/>
      <c r="D152" s="612" t="s">
        <v>125</v>
      </c>
      <c r="E152" s="582"/>
      <c r="F152" s="478"/>
      <c r="G152" s="614" t="s">
        <v>126</v>
      </c>
      <c r="H152" s="503"/>
      <c r="I152" s="478"/>
      <c r="J152" s="742"/>
      <c r="K152" s="733"/>
      <c r="L152" s="734"/>
      <c r="M152" s="735"/>
      <c r="N152" s="733"/>
      <c r="O152" s="734"/>
      <c r="P152" s="735"/>
      <c r="Q152" s="733"/>
      <c r="R152" s="734"/>
      <c r="S152" s="735"/>
      <c r="T152" s="733"/>
      <c r="U152" s="734"/>
      <c r="V152" s="735"/>
      <c r="W152" s="733"/>
      <c r="X152" s="734"/>
      <c r="Y152" s="734"/>
      <c r="Z152" s="772"/>
      <c r="AA152" s="828"/>
      <c r="AB152" s="829"/>
      <c r="AC152" s="733"/>
      <c r="AD152" s="734"/>
      <c r="AE152" s="735"/>
      <c r="AF152" s="833"/>
      <c r="AG152" s="745"/>
      <c r="AH152" s="722"/>
      <c r="AI152" s="16"/>
      <c r="AJ152" s="141"/>
      <c r="AK152" s="141"/>
    </row>
    <row r="153" spans="1:37" s="95" customFormat="1">
      <c r="A153" s="728"/>
      <c r="B153" s="576"/>
      <c r="C153" s="525"/>
      <c r="D153" s="612" t="s">
        <v>203</v>
      </c>
      <c r="E153" s="582"/>
      <c r="F153" s="478"/>
      <c r="G153" s="615"/>
      <c r="H153" s="503"/>
      <c r="I153" s="478"/>
      <c r="J153" s="742"/>
      <c r="K153" s="733"/>
      <c r="L153" s="734"/>
      <c r="M153" s="735"/>
      <c r="N153" s="733"/>
      <c r="O153" s="734"/>
      <c r="P153" s="735"/>
      <c r="Q153" s="733"/>
      <c r="R153" s="734"/>
      <c r="S153" s="735"/>
      <c r="T153" s="733"/>
      <c r="U153" s="734"/>
      <c r="V153" s="735"/>
      <c r="W153" s="733"/>
      <c r="X153" s="734"/>
      <c r="Y153" s="734"/>
      <c r="Z153" s="772"/>
      <c r="AA153" s="828"/>
      <c r="AB153" s="829"/>
      <c r="AC153" s="733"/>
      <c r="AD153" s="734"/>
      <c r="AE153" s="735"/>
      <c r="AF153" s="833"/>
      <c r="AG153" s="745"/>
      <c r="AH153" s="722"/>
      <c r="AI153" s="16"/>
      <c r="AJ153" s="141"/>
      <c r="AK153" s="141"/>
    </row>
    <row r="154" spans="1:37" s="95" customFormat="1">
      <c r="A154" s="728"/>
      <c r="B154" s="576"/>
      <c r="C154" s="525"/>
      <c r="D154" s="612" t="s">
        <v>204</v>
      </c>
      <c r="E154" s="582"/>
      <c r="F154" s="478"/>
      <c r="G154" s="613"/>
      <c r="H154" s="503"/>
      <c r="I154" s="478"/>
      <c r="J154" s="742"/>
      <c r="K154" s="733"/>
      <c r="L154" s="734"/>
      <c r="M154" s="735"/>
      <c r="N154" s="733"/>
      <c r="O154" s="734"/>
      <c r="P154" s="735"/>
      <c r="Q154" s="733"/>
      <c r="R154" s="734"/>
      <c r="S154" s="735"/>
      <c r="T154" s="733"/>
      <c r="U154" s="734"/>
      <c r="V154" s="735"/>
      <c r="W154" s="733"/>
      <c r="X154" s="734"/>
      <c r="Y154" s="734"/>
      <c r="Z154" s="772"/>
      <c r="AA154" s="828"/>
      <c r="AB154" s="829"/>
      <c r="AC154" s="733"/>
      <c r="AD154" s="734"/>
      <c r="AE154" s="735"/>
      <c r="AF154" s="833"/>
      <c r="AG154" s="745"/>
      <c r="AH154" s="722"/>
      <c r="AI154" s="16"/>
      <c r="AJ154" s="141"/>
      <c r="AK154" s="141"/>
    </row>
    <row r="155" spans="1:37" s="95" customFormat="1">
      <c r="A155" s="728"/>
      <c r="B155" s="576"/>
      <c r="C155" s="525"/>
      <c r="D155" s="612" t="s">
        <v>205</v>
      </c>
      <c r="E155" s="582"/>
      <c r="F155" s="478"/>
      <c r="G155" s="613"/>
      <c r="H155" s="503"/>
      <c r="I155" s="478"/>
      <c r="J155" s="742"/>
      <c r="K155" s="733"/>
      <c r="L155" s="734"/>
      <c r="M155" s="735"/>
      <c r="N155" s="733"/>
      <c r="O155" s="734"/>
      <c r="P155" s="735"/>
      <c r="Q155" s="733"/>
      <c r="R155" s="734"/>
      <c r="S155" s="735"/>
      <c r="T155" s="733"/>
      <c r="U155" s="734"/>
      <c r="V155" s="735"/>
      <c r="W155" s="733"/>
      <c r="X155" s="734"/>
      <c r="Y155" s="734"/>
      <c r="Z155" s="772"/>
      <c r="AA155" s="828"/>
      <c r="AB155" s="829"/>
      <c r="AC155" s="733"/>
      <c r="AD155" s="734"/>
      <c r="AE155" s="735"/>
      <c r="AF155" s="833"/>
      <c r="AG155" s="745"/>
      <c r="AH155" s="722"/>
      <c r="AI155" s="16"/>
      <c r="AJ155" s="141"/>
      <c r="AK155" s="141"/>
    </row>
    <row r="156" spans="1:37" s="95" customFormat="1">
      <c r="A156" s="728"/>
      <c r="B156" s="576"/>
      <c r="C156" s="525"/>
      <c r="D156" s="612" t="s">
        <v>206</v>
      </c>
      <c r="E156" s="582"/>
      <c r="F156" s="478"/>
      <c r="G156" s="613"/>
      <c r="H156" s="503"/>
      <c r="I156" s="478"/>
      <c r="J156" s="742"/>
      <c r="K156" s="733"/>
      <c r="L156" s="734"/>
      <c r="M156" s="735"/>
      <c r="N156" s="733"/>
      <c r="O156" s="734"/>
      <c r="P156" s="735"/>
      <c r="Q156" s="733"/>
      <c r="R156" s="734"/>
      <c r="S156" s="735"/>
      <c r="T156" s="733"/>
      <c r="U156" s="734"/>
      <c r="V156" s="735"/>
      <c r="W156" s="733"/>
      <c r="X156" s="734"/>
      <c r="Y156" s="734"/>
      <c r="Z156" s="772"/>
      <c r="AA156" s="828"/>
      <c r="AB156" s="829"/>
      <c r="AC156" s="733"/>
      <c r="AD156" s="734"/>
      <c r="AE156" s="735"/>
      <c r="AF156" s="833"/>
      <c r="AG156" s="745"/>
      <c r="AH156" s="722"/>
      <c r="AI156" s="16"/>
      <c r="AJ156" s="141"/>
      <c r="AK156" s="141"/>
    </row>
    <row r="157" spans="1:37" s="95" customFormat="1">
      <c r="A157" s="728"/>
      <c r="B157" s="576"/>
      <c r="C157" s="525"/>
      <c r="D157" s="439" t="s">
        <v>224</v>
      </c>
      <c r="E157" s="503" t="s">
        <v>73</v>
      </c>
      <c r="F157" s="478"/>
      <c r="G157" s="586">
        <v>6.66</v>
      </c>
      <c r="H157" s="503" t="s">
        <v>73</v>
      </c>
      <c r="I157" s="478"/>
      <c r="J157" s="742"/>
      <c r="K157" s="733"/>
      <c r="L157" s="734"/>
      <c r="M157" s="735"/>
      <c r="N157" s="733"/>
      <c r="O157" s="734"/>
      <c r="P157" s="735"/>
      <c r="Q157" s="733"/>
      <c r="R157" s="734"/>
      <c r="S157" s="735"/>
      <c r="T157" s="733"/>
      <c r="U157" s="734"/>
      <c r="V157" s="735"/>
      <c r="W157" s="733"/>
      <c r="X157" s="734"/>
      <c r="Y157" s="734"/>
      <c r="Z157" s="772"/>
      <c r="AA157" s="828"/>
      <c r="AB157" s="829"/>
      <c r="AC157" s="733"/>
      <c r="AD157" s="734"/>
      <c r="AE157" s="735"/>
      <c r="AF157" s="833"/>
      <c r="AG157" s="745"/>
      <c r="AH157" s="722"/>
      <c r="AI157" s="16"/>
      <c r="AJ157" s="141"/>
      <c r="AK157" s="141"/>
    </row>
    <row r="158" spans="1:37" s="95" customFormat="1">
      <c r="A158" s="728"/>
      <c r="B158" s="576"/>
      <c r="C158" s="525"/>
      <c r="D158" s="439" t="s">
        <v>225</v>
      </c>
      <c r="E158" s="503" t="s">
        <v>73</v>
      </c>
      <c r="F158" s="478"/>
      <c r="G158" s="586">
        <v>66.599999999999994</v>
      </c>
      <c r="H158" s="503" t="s">
        <v>73</v>
      </c>
      <c r="I158" s="478"/>
      <c r="J158" s="742"/>
      <c r="K158" s="733"/>
      <c r="L158" s="734"/>
      <c r="M158" s="735"/>
      <c r="N158" s="733"/>
      <c r="O158" s="734"/>
      <c r="P158" s="735"/>
      <c r="Q158" s="733"/>
      <c r="R158" s="734"/>
      <c r="S158" s="735"/>
      <c r="T158" s="733"/>
      <c r="U158" s="734"/>
      <c r="V158" s="735"/>
      <c r="W158" s="733"/>
      <c r="X158" s="734"/>
      <c r="Y158" s="734"/>
      <c r="Z158" s="772"/>
      <c r="AA158" s="828"/>
      <c r="AB158" s="829"/>
      <c r="AC158" s="733"/>
      <c r="AD158" s="734"/>
      <c r="AE158" s="735"/>
      <c r="AF158" s="833"/>
      <c r="AG158" s="745"/>
      <c r="AH158" s="722"/>
      <c r="AI158" s="16"/>
      <c r="AJ158" s="141"/>
      <c r="AK158" s="141"/>
    </row>
    <row r="159" spans="1:37" s="95" customFormat="1">
      <c r="A159" s="728"/>
      <c r="B159" s="576"/>
      <c r="C159" s="525"/>
      <c r="D159" s="439" t="s">
        <v>232</v>
      </c>
      <c r="E159" s="503" t="s">
        <v>73</v>
      </c>
      <c r="F159" s="478"/>
      <c r="G159" s="586">
        <v>666.66</v>
      </c>
      <c r="H159" s="503" t="s">
        <v>73</v>
      </c>
      <c r="I159" s="478"/>
      <c r="J159" s="742"/>
      <c r="K159" s="733"/>
      <c r="L159" s="734"/>
      <c r="M159" s="735"/>
      <c r="N159" s="733"/>
      <c r="O159" s="734"/>
      <c r="P159" s="735"/>
      <c r="Q159" s="733"/>
      <c r="R159" s="734"/>
      <c r="S159" s="735"/>
      <c r="T159" s="733"/>
      <c r="U159" s="734"/>
      <c r="V159" s="735"/>
      <c r="W159" s="733"/>
      <c r="X159" s="734"/>
      <c r="Y159" s="734"/>
      <c r="Z159" s="772"/>
      <c r="AA159" s="828"/>
      <c r="AB159" s="829"/>
      <c r="AC159" s="733"/>
      <c r="AD159" s="734"/>
      <c r="AE159" s="735"/>
      <c r="AF159" s="833"/>
      <c r="AG159" s="745"/>
      <c r="AH159" s="722"/>
      <c r="AI159" s="16"/>
      <c r="AJ159" s="141"/>
      <c r="AK159" s="141"/>
    </row>
    <row r="160" spans="1:37" s="95" customFormat="1">
      <c r="A160" s="728"/>
      <c r="B160" s="576"/>
      <c r="C160" s="525"/>
      <c r="D160" s="439" t="s">
        <v>235</v>
      </c>
      <c r="E160" s="503" t="s">
        <v>73</v>
      </c>
      <c r="F160" s="478"/>
      <c r="G160" s="539">
        <v>2222.2199999999998</v>
      </c>
      <c r="H160" s="503" t="s">
        <v>73</v>
      </c>
      <c r="I160" s="478"/>
      <c r="J160" s="742"/>
      <c r="K160" s="733"/>
      <c r="L160" s="734"/>
      <c r="M160" s="735"/>
      <c r="N160" s="733"/>
      <c r="O160" s="734"/>
      <c r="P160" s="735"/>
      <c r="Q160" s="733"/>
      <c r="R160" s="734"/>
      <c r="S160" s="735"/>
      <c r="T160" s="733"/>
      <c r="U160" s="734"/>
      <c r="V160" s="735"/>
      <c r="W160" s="733"/>
      <c r="X160" s="734"/>
      <c r="Y160" s="734"/>
      <c r="Z160" s="772"/>
      <c r="AA160" s="828"/>
      <c r="AB160" s="829"/>
      <c r="AC160" s="733"/>
      <c r="AD160" s="734"/>
      <c r="AE160" s="735"/>
      <c r="AF160" s="833"/>
      <c r="AG160" s="745"/>
      <c r="AH160" s="722"/>
      <c r="AI160" s="16"/>
      <c r="AJ160" s="141"/>
      <c r="AK160" s="141"/>
    </row>
    <row r="161" spans="1:37" s="95" customFormat="1">
      <c r="A161" s="728"/>
      <c r="B161" s="576"/>
      <c r="C161" s="525"/>
      <c r="D161" s="439" t="s">
        <v>236</v>
      </c>
      <c r="E161" s="503" t="s">
        <v>73</v>
      </c>
      <c r="F161" s="478"/>
      <c r="G161" s="546">
        <v>50554.97</v>
      </c>
      <c r="H161" s="503" t="s">
        <v>73</v>
      </c>
      <c r="I161" s="478"/>
      <c r="J161" s="742"/>
      <c r="K161" s="736"/>
      <c r="L161" s="737"/>
      <c r="M161" s="738"/>
      <c r="N161" s="736"/>
      <c r="O161" s="737"/>
      <c r="P161" s="738"/>
      <c r="Q161" s="736"/>
      <c r="R161" s="737"/>
      <c r="S161" s="738"/>
      <c r="T161" s="736"/>
      <c r="U161" s="737"/>
      <c r="V161" s="738"/>
      <c r="W161" s="736"/>
      <c r="X161" s="737"/>
      <c r="Y161" s="737"/>
      <c r="Z161" s="776"/>
      <c r="AA161" s="828"/>
      <c r="AB161" s="829"/>
      <c r="AC161" s="736"/>
      <c r="AD161" s="737"/>
      <c r="AE161" s="738"/>
      <c r="AF161" s="833"/>
      <c r="AG161" s="745"/>
      <c r="AH161" s="722"/>
      <c r="AI161" s="16"/>
      <c r="AJ161" s="141"/>
      <c r="AK161" s="141"/>
    </row>
    <row r="162" spans="1:37" s="95" customFormat="1">
      <c r="A162" s="728"/>
      <c r="B162" s="576"/>
      <c r="C162" s="525"/>
      <c r="D162" s="439" t="s">
        <v>237</v>
      </c>
      <c r="E162" s="503" t="s">
        <v>73</v>
      </c>
      <c r="F162" s="478"/>
      <c r="G162" s="544">
        <v>1739.03</v>
      </c>
      <c r="H162" s="503" t="s">
        <v>73</v>
      </c>
      <c r="I162" s="478"/>
      <c r="J162" s="742"/>
      <c r="K162" s="223">
        <v>116.95117759999999</v>
      </c>
      <c r="L162" s="441" t="s">
        <v>73</v>
      </c>
      <c r="M162" s="513"/>
      <c r="N162" s="513"/>
      <c r="O162" s="223">
        <v>116.95117759999999</v>
      </c>
      <c r="P162" s="394">
        <v>431.00915317784637</v>
      </c>
      <c r="Q162" s="566"/>
      <c r="R162" s="108"/>
      <c r="S162" s="108"/>
      <c r="T162" s="567"/>
      <c r="U162" s="223">
        <v>0.5</v>
      </c>
      <c r="V162" s="394">
        <v>1.842688385113985</v>
      </c>
      <c r="W162" s="595">
        <v>22.538937599999997</v>
      </c>
      <c r="X162" s="601">
        <v>83.06447705665768</v>
      </c>
      <c r="Y162" s="596">
        <v>42.260508000000002</v>
      </c>
      <c r="Z162" s="597">
        <v>155.74589448123336</v>
      </c>
      <c r="AA162" s="828"/>
      <c r="AB162" s="829"/>
      <c r="AC162" s="600">
        <v>116.95117759999999</v>
      </c>
      <c r="AD162" s="601">
        <v>862.01830635569274</v>
      </c>
      <c r="AE162" s="333">
        <f t="shared" ref="AE162:AE214" si="6">AD162</f>
        <v>862.01830635569274</v>
      </c>
      <c r="AF162" s="833"/>
      <c r="AG162" s="745"/>
      <c r="AH162" s="722"/>
      <c r="AI162" s="16"/>
      <c r="AJ162" s="141"/>
      <c r="AK162" s="141"/>
    </row>
    <row r="163" spans="1:37" s="95" customFormat="1">
      <c r="A163" s="728"/>
      <c r="B163" s="576"/>
      <c r="C163" s="525"/>
      <c r="D163" s="439" t="s">
        <v>238</v>
      </c>
      <c r="E163" s="503" t="s">
        <v>73</v>
      </c>
      <c r="F163" s="478"/>
      <c r="G163" s="544">
        <v>1739.03</v>
      </c>
      <c r="H163" s="503" t="s">
        <v>73</v>
      </c>
      <c r="I163" s="478"/>
      <c r="J163" s="742"/>
      <c r="K163" s="223">
        <v>116.95117759999999</v>
      </c>
      <c r="L163" s="441" t="s">
        <v>73</v>
      </c>
      <c r="M163" s="513"/>
      <c r="N163" s="513"/>
      <c r="O163" s="223">
        <v>116.95117759999999</v>
      </c>
      <c r="P163" s="394">
        <v>431.00915317784637</v>
      </c>
      <c r="Q163" s="566"/>
      <c r="R163" s="108"/>
      <c r="S163" s="108"/>
      <c r="T163" s="567"/>
      <c r="U163" s="223">
        <v>0.5</v>
      </c>
      <c r="V163" s="394">
        <v>1.842688385113985</v>
      </c>
      <c r="W163" s="595">
        <v>22.538937599999997</v>
      </c>
      <c r="X163" s="601">
        <v>83.06447705665768</v>
      </c>
      <c r="Y163" s="596">
        <v>42.260508000000002</v>
      </c>
      <c r="Z163" s="597">
        <v>155.74589448123336</v>
      </c>
      <c r="AA163" s="828"/>
      <c r="AB163" s="829"/>
      <c r="AC163" s="600">
        <v>116.95117759999999</v>
      </c>
      <c r="AD163" s="601">
        <v>862.01830635569274</v>
      </c>
      <c r="AE163" s="333">
        <f t="shared" si="6"/>
        <v>862.01830635569274</v>
      </c>
      <c r="AF163" s="833"/>
      <c r="AG163" s="745"/>
      <c r="AH163" s="722"/>
      <c r="AI163" s="16"/>
      <c r="AJ163" s="141"/>
      <c r="AK163" s="141"/>
    </row>
    <row r="164" spans="1:37" s="95" customFormat="1">
      <c r="A164" s="728"/>
      <c r="B164" s="576"/>
      <c r="C164" s="525"/>
      <c r="D164" s="439" t="s">
        <v>241</v>
      </c>
      <c r="E164" s="503" t="s">
        <v>73</v>
      </c>
      <c r="F164" s="478"/>
      <c r="G164" s="544">
        <v>72</v>
      </c>
      <c r="H164" s="503" t="s">
        <v>73</v>
      </c>
      <c r="I164" s="478"/>
      <c r="J164" s="742"/>
      <c r="K164" s="223">
        <v>100.41423999999999</v>
      </c>
      <c r="L164" s="605" t="s">
        <v>73</v>
      </c>
      <c r="M164" s="513"/>
      <c r="N164" s="513"/>
      <c r="O164" s="223">
        <v>100.41423999999999</v>
      </c>
      <c r="P164" s="394">
        <v>370.06430749609621</v>
      </c>
      <c r="Q164" s="566"/>
      <c r="R164" s="108"/>
      <c r="S164" s="108"/>
      <c r="T164" s="567"/>
      <c r="U164" s="223">
        <v>0.5</v>
      </c>
      <c r="V164" s="394">
        <v>1.842688385113985</v>
      </c>
      <c r="W164" s="610">
        <v>19.338239999999999</v>
      </c>
      <c r="X164" s="601">
        <v>71.268700473093347</v>
      </c>
      <c r="Y164" s="596">
        <v>36.2592</v>
      </c>
      <c r="Z164" s="597">
        <v>133.62881338705009</v>
      </c>
      <c r="AA164" s="828"/>
      <c r="AB164" s="829"/>
      <c r="AC164" s="600">
        <v>100.41423999999999</v>
      </c>
      <c r="AD164" s="601">
        <v>740.12861499219241</v>
      </c>
      <c r="AE164" s="333">
        <f t="shared" si="6"/>
        <v>740.12861499219241</v>
      </c>
      <c r="AF164" s="833"/>
      <c r="AG164" s="745"/>
      <c r="AH164" s="722"/>
      <c r="AI164" s="16"/>
      <c r="AJ164" s="141"/>
      <c r="AK164" s="141"/>
    </row>
    <row r="165" spans="1:37" s="95" customFormat="1">
      <c r="A165" s="728"/>
      <c r="B165" s="576"/>
      <c r="C165" s="525"/>
      <c r="D165" s="439" t="s">
        <v>242</v>
      </c>
      <c r="E165" s="503"/>
      <c r="F165" s="478"/>
      <c r="G165" s="589">
        <v>7610.3359501100513</v>
      </c>
      <c r="H165" s="503" t="s">
        <v>73</v>
      </c>
      <c r="I165" s="478"/>
      <c r="J165" s="742"/>
      <c r="K165" s="747" t="s">
        <v>128</v>
      </c>
      <c r="L165" s="748"/>
      <c r="M165" s="748"/>
      <c r="N165" s="748"/>
      <c r="O165" s="748"/>
      <c r="P165" s="749"/>
      <c r="Q165" s="747" t="s">
        <v>128</v>
      </c>
      <c r="R165" s="748"/>
      <c r="S165" s="748"/>
      <c r="T165" s="748"/>
      <c r="U165" s="748"/>
      <c r="V165" s="748"/>
      <c r="W165" s="748"/>
      <c r="X165" s="748"/>
      <c r="Y165" s="748"/>
      <c r="Z165" s="749"/>
      <c r="AA165" s="830"/>
      <c r="AB165" s="830"/>
      <c r="AC165" s="799" t="s">
        <v>128</v>
      </c>
      <c r="AD165" s="762"/>
      <c r="AE165" s="800"/>
      <c r="AF165" s="833"/>
      <c r="AG165" s="745"/>
      <c r="AH165" s="722"/>
      <c r="AI165" s="16"/>
      <c r="AJ165" s="141"/>
      <c r="AK165" s="141"/>
    </row>
    <row r="166" spans="1:37" s="95" customFormat="1">
      <c r="A166" s="728"/>
      <c r="B166" s="576"/>
      <c r="C166" s="525"/>
      <c r="D166" s="439" t="s">
        <v>243</v>
      </c>
      <c r="E166" s="503" t="s">
        <v>73</v>
      </c>
      <c r="F166" s="478"/>
      <c r="G166" s="589">
        <v>222.22</v>
      </c>
      <c r="H166" s="503" t="s">
        <v>73</v>
      </c>
      <c r="I166" s="478"/>
      <c r="J166" s="742"/>
      <c r="K166" s="223">
        <v>101.9044224</v>
      </c>
      <c r="L166" s="441" t="s">
        <v>73</v>
      </c>
      <c r="M166" s="513"/>
      <c r="N166" s="513"/>
      <c r="O166" s="223">
        <v>101.9044224</v>
      </c>
      <c r="P166" s="394">
        <v>375.55619109645863</v>
      </c>
      <c r="Q166" s="566"/>
      <c r="R166" s="108"/>
      <c r="S166" s="108"/>
      <c r="T166" s="567"/>
      <c r="U166" s="223">
        <v>0.5</v>
      </c>
      <c r="V166" s="394">
        <v>1.842688385113985</v>
      </c>
      <c r="W166" s="595">
        <v>19.626662400000001</v>
      </c>
      <c r="X166" s="601">
        <v>72.331645686066764</v>
      </c>
      <c r="Y166" s="596">
        <v>36.799992000000003</v>
      </c>
      <c r="Z166" s="597">
        <v>135.62183566137529</v>
      </c>
      <c r="AA166" s="828"/>
      <c r="AB166" s="829"/>
      <c r="AC166" s="600">
        <v>101.9044224</v>
      </c>
      <c r="AD166" s="601">
        <v>751.11238219291727</v>
      </c>
      <c r="AE166" s="333">
        <f t="shared" si="6"/>
        <v>751.11238219291727</v>
      </c>
      <c r="AF166" s="833"/>
      <c r="AG166" s="745"/>
      <c r="AH166" s="722"/>
      <c r="AI166" s="16"/>
      <c r="AJ166" s="141"/>
      <c r="AK166" s="141"/>
    </row>
    <row r="167" spans="1:37" s="95" customFormat="1">
      <c r="A167" s="728"/>
      <c r="B167" s="576"/>
      <c r="C167" s="525"/>
      <c r="D167" s="439" t="s">
        <v>244</v>
      </c>
      <c r="E167" s="503" t="s">
        <v>73</v>
      </c>
      <c r="F167" s="478"/>
      <c r="G167" s="589">
        <f>45*G166</f>
        <v>9999.9</v>
      </c>
      <c r="H167" s="503" t="s">
        <v>73</v>
      </c>
      <c r="I167" s="478"/>
      <c r="J167" s="742"/>
      <c r="K167" s="223">
        <v>198.89900800000001</v>
      </c>
      <c r="L167" s="441" t="s">
        <v>73</v>
      </c>
      <c r="M167" s="513"/>
      <c r="N167" s="513"/>
      <c r="O167" s="223">
        <v>198.89900800000001</v>
      </c>
      <c r="P167" s="394">
        <v>733.01778370458703</v>
      </c>
      <c r="Q167" s="566"/>
      <c r="R167" s="108"/>
      <c r="S167" s="108"/>
      <c r="T167" s="567"/>
      <c r="U167" s="223">
        <v>0.5</v>
      </c>
      <c r="V167" s="394">
        <v>1.842688385113985</v>
      </c>
      <c r="W167" s="595">
        <v>38.399808</v>
      </c>
      <c r="X167" s="601">
        <v>141.51776038441426</v>
      </c>
      <c r="Y167" s="596">
        <v>71.999639999999999</v>
      </c>
      <c r="Z167" s="597">
        <v>265.34580072077671</v>
      </c>
      <c r="AA167" s="828"/>
      <c r="AB167" s="829"/>
      <c r="AC167" s="600">
        <v>198.89900800000001</v>
      </c>
      <c r="AD167" s="601">
        <v>1466.0355674091741</v>
      </c>
      <c r="AE167" s="333">
        <f t="shared" si="6"/>
        <v>1466.0355674091741</v>
      </c>
      <c r="AF167" s="833"/>
      <c r="AG167" s="745"/>
      <c r="AH167" s="722"/>
      <c r="AI167" s="16"/>
      <c r="AJ167" s="141"/>
      <c r="AK167" s="141"/>
    </row>
    <row r="168" spans="1:37" s="95" customFormat="1">
      <c r="A168" s="728"/>
      <c r="B168" s="576"/>
      <c r="C168" s="525"/>
      <c r="D168" s="439" t="s">
        <v>245</v>
      </c>
      <c r="E168" s="503" t="s">
        <v>73</v>
      </c>
      <c r="F168" s="478"/>
      <c r="G168" s="589">
        <v>22.22</v>
      </c>
      <c r="H168" s="503" t="s">
        <v>73</v>
      </c>
      <c r="I168" s="478"/>
      <c r="J168" s="742"/>
      <c r="K168" s="223">
        <v>99.920422400000007</v>
      </c>
      <c r="L168" s="441" t="s">
        <v>73</v>
      </c>
      <c r="M168" s="513"/>
      <c r="N168" s="513"/>
      <c r="O168" s="223">
        <v>99.920422400000007</v>
      </c>
      <c r="P168" s="394">
        <v>368.24440358432656</v>
      </c>
      <c r="Q168" s="566"/>
      <c r="R168" s="108"/>
      <c r="S168" s="108"/>
      <c r="T168" s="567"/>
      <c r="U168" s="223">
        <v>0.5</v>
      </c>
      <c r="V168" s="394">
        <v>1.842688385113985</v>
      </c>
      <c r="W168" s="595">
        <v>19.2426624</v>
      </c>
      <c r="X168" s="601">
        <v>70.916461006299244</v>
      </c>
      <c r="Y168" s="596">
        <v>36.079992000000004</v>
      </c>
      <c r="Z168" s="597">
        <v>132.96836438681106</v>
      </c>
      <c r="AA168" s="828"/>
      <c r="AB168" s="829"/>
      <c r="AC168" s="600">
        <v>99.920422400000007</v>
      </c>
      <c r="AD168" s="601">
        <v>736.48880716865312</v>
      </c>
      <c r="AE168" s="333">
        <f t="shared" si="6"/>
        <v>736.48880716865312</v>
      </c>
      <c r="AF168" s="833"/>
      <c r="AG168" s="745"/>
      <c r="AH168" s="722"/>
      <c r="AI168" s="16"/>
      <c r="AJ168" s="141"/>
      <c r="AK168" s="141"/>
    </row>
    <row r="169" spans="1:37" s="95" customFormat="1">
      <c r="A169" s="728"/>
      <c r="B169" s="576"/>
      <c r="C169" s="525"/>
      <c r="D169" s="439" t="s">
        <v>246</v>
      </c>
      <c r="E169" s="503" t="s">
        <v>73</v>
      </c>
      <c r="F169" s="478"/>
      <c r="G169" s="589">
        <f>45*G168</f>
        <v>999.9</v>
      </c>
      <c r="H169" s="503" t="s">
        <v>73</v>
      </c>
      <c r="I169" s="478"/>
      <c r="J169" s="742"/>
      <c r="K169" s="223">
        <v>109.61900800000001</v>
      </c>
      <c r="L169" s="441" t="s">
        <v>73</v>
      </c>
      <c r="M169" s="513"/>
      <c r="N169" s="513"/>
      <c r="O169" s="223">
        <v>109.61900800000001</v>
      </c>
      <c r="P169" s="394">
        <v>403.98734565863441</v>
      </c>
      <c r="Q169" s="566"/>
      <c r="R169" s="108"/>
      <c r="S169" s="108"/>
      <c r="T169" s="567"/>
      <c r="U169" s="223">
        <v>0.5</v>
      </c>
      <c r="V169" s="394">
        <v>1.842688385113985</v>
      </c>
      <c r="W169" s="595">
        <v>21.119807999999999</v>
      </c>
      <c r="X169" s="601">
        <v>77.834449794874828</v>
      </c>
      <c r="Y169" s="596">
        <v>39.599640000000001</v>
      </c>
      <c r="Z169" s="597">
        <v>145.93959336539041</v>
      </c>
      <c r="AA169" s="828"/>
      <c r="AB169" s="829"/>
      <c r="AC169" s="600">
        <v>109.61900800000001</v>
      </c>
      <c r="AD169" s="601">
        <v>807.97469131726882</v>
      </c>
      <c r="AE169" s="333">
        <f t="shared" si="6"/>
        <v>807.97469131726882</v>
      </c>
      <c r="AF169" s="833"/>
      <c r="AG169" s="745"/>
      <c r="AH169" s="722"/>
      <c r="AI169" s="16"/>
      <c r="AJ169" s="141"/>
      <c r="AK169" s="141"/>
    </row>
    <row r="170" spans="1:37" s="95" customFormat="1">
      <c r="A170" s="728"/>
      <c r="B170" s="576"/>
      <c r="C170" s="525"/>
      <c r="D170" s="439" t="s">
        <v>247</v>
      </c>
      <c r="E170" s="503" t="s">
        <v>73</v>
      </c>
      <c r="F170" s="478"/>
      <c r="G170" s="589">
        <v>999.9</v>
      </c>
      <c r="H170" s="503" t="s">
        <v>73</v>
      </c>
      <c r="I170" s="478"/>
      <c r="J170" s="742"/>
      <c r="K170" s="223">
        <v>109.61900800000001</v>
      </c>
      <c r="L170" s="441" t="s">
        <v>73</v>
      </c>
      <c r="M170" s="513"/>
      <c r="N170" s="513"/>
      <c r="O170" s="223">
        <v>109.61900800000001</v>
      </c>
      <c r="P170" s="394">
        <v>403.98734565863441</v>
      </c>
      <c r="Q170" s="566"/>
      <c r="R170" s="108"/>
      <c r="S170" s="108"/>
      <c r="T170" s="567"/>
      <c r="U170" s="223">
        <v>0.5</v>
      </c>
      <c r="V170" s="394">
        <v>1.842688385113985</v>
      </c>
      <c r="W170" s="595">
        <v>21.119807999999999</v>
      </c>
      <c r="X170" s="601">
        <v>77.834449794874828</v>
      </c>
      <c r="Y170" s="596">
        <v>39.599640000000001</v>
      </c>
      <c r="Z170" s="597">
        <v>145.93959336539041</v>
      </c>
      <c r="AA170" s="828"/>
      <c r="AB170" s="829"/>
      <c r="AC170" s="600">
        <v>109.61900800000001</v>
      </c>
      <c r="AD170" s="601">
        <v>807.97469131726882</v>
      </c>
      <c r="AE170" s="333">
        <f t="shared" si="6"/>
        <v>807.97469131726882</v>
      </c>
      <c r="AF170" s="833"/>
      <c r="AG170" s="745"/>
      <c r="AH170" s="722"/>
      <c r="AI170" s="16"/>
      <c r="AJ170" s="141"/>
      <c r="AK170" s="141"/>
    </row>
    <row r="171" spans="1:37" s="95" customFormat="1">
      <c r="A171" s="728"/>
      <c r="B171" s="576"/>
      <c r="C171" s="525"/>
      <c r="D171" s="439" t="s">
        <v>250</v>
      </c>
      <c r="E171" s="503" t="s">
        <v>73</v>
      </c>
      <c r="F171" s="478"/>
      <c r="G171" s="589">
        <v>666.66</v>
      </c>
      <c r="H171" s="503" t="s">
        <v>73</v>
      </c>
      <c r="I171" s="478"/>
      <c r="J171" s="742"/>
      <c r="K171" s="763" t="s">
        <v>128</v>
      </c>
      <c r="L171" s="764"/>
      <c r="M171" s="764"/>
      <c r="N171" s="764"/>
      <c r="O171" s="764"/>
      <c r="P171" s="765"/>
      <c r="Q171" s="763" t="s">
        <v>128</v>
      </c>
      <c r="R171" s="764"/>
      <c r="S171" s="764"/>
      <c r="T171" s="764"/>
      <c r="U171" s="764"/>
      <c r="V171" s="764"/>
      <c r="W171" s="764"/>
      <c r="X171" s="764"/>
      <c r="Y171" s="764"/>
      <c r="Z171" s="802"/>
      <c r="AA171" s="828"/>
      <c r="AB171" s="829"/>
      <c r="AC171" s="801" t="s">
        <v>128</v>
      </c>
      <c r="AD171" s="764"/>
      <c r="AE171" s="802"/>
      <c r="AF171" s="833"/>
      <c r="AG171" s="745"/>
      <c r="AH171" s="722"/>
      <c r="AI171" s="16"/>
      <c r="AJ171" s="141"/>
      <c r="AK171" s="141"/>
    </row>
    <row r="172" spans="1:37" s="95" customFormat="1">
      <c r="A172" s="728"/>
      <c r="B172" s="576"/>
      <c r="C172" s="525"/>
      <c r="D172" s="439" t="s">
        <v>251</v>
      </c>
      <c r="E172" s="503" t="s">
        <v>73</v>
      </c>
      <c r="F172" s="478"/>
      <c r="G172" s="589">
        <v>68453.56</v>
      </c>
      <c r="H172" s="503" t="s">
        <v>73</v>
      </c>
      <c r="I172" s="478"/>
      <c r="J172" s="742"/>
      <c r="K172" s="766"/>
      <c r="L172" s="767"/>
      <c r="M172" s="767"/>
      <c r="N172" s="767"/>
      <c r="O172" s="767"/>
      <c r="P172" s="768"/>
      <c r="Q172" s="766"/>
      <c r="R172" s="767"/>
      <c r="S172" s="767"/>
      <c r="T172" s="767"/>
      <c r="U172" s="767"/>
      <c r="V172" s="767"/>
      <c r="W172" s="767"/>
      <c r="X172" s="767"/>
      <c r="Y172" s="767"/>
      <c r="Z172" s="804"/>
      <c r="AA172" s="828"/>
      <c r="AB172" s="829"/>
      <c r="AC172" s="803"/>
      <c r="AD172" s="767"/>
      <c r="AE172" s="804"/>
      <c r="AF172" s="833"/>
      <c r="AG172" s="745"/>
      <c r="AH172" s="722"/>
      <c r="AI172" s="16"/>
      <c r="AJ172" s="141"/>
      <c r="AK172" s="141"/>
    </row>
    <row r="173" spans="1:37" s="95" customFormat="1">
      <c r="A173" s="728"/>
      <c r="B173" s="576"/>
      <c r="C173" s="525"/>
      <c r="D173" s="439" t="s">
        <v>252</v>
      </c>
      <c r="E173" s="503" t="s">
        <v>73</v>
      </c>
      <c r="F173" s="478"/>
      <c r="G173" s="589">
        <f>G172</f>
        <v>68453.56</v>
      </c>
      <c r="H173" s="503" t="s">
        <v>73</v>
      </c>
      <c r="I173" s="478"/>
      <c r="J173" s="742"/>
      <c r="K173" s="223">
        <v>778.76</v>
      </c>
      <c r="L173" s="441" t="s">
        <v>73</v>
      </c>
      <c r="M173" s="513"/>
      <c r="N173" s="513"/>
      <c r="O173" s="223">
        <v>778.76</v>
      </c>
      <c r="P173" s="394">
        <v>2870</v>
      </c>
      <c r="Q173" s="566"/>
      <c r="R173" s="108"/>
      <c r="S173" s="108"/>
      <c r="T173" s="567"/>
      <c r="U173" s="223">
        <v>0.5</v>
      </c>
      <c r="V173" s="394">
        <v>1.842688385113985</v>
      </c>
      <c r="W173" s="595">
        <v>150.63</v>
      </c>
      <c r="X173" s="601">
        <v>555</v>
      </c>
      <c r="Y173" s="596">
        <v>40.799952000000005</v>
      </c>
      <c r="Z173" s="597">
        <v>150.36319532721626</v>
      </c>
      <c r="AA173" s="828"/>
      <c r="AB173" s="829"/>
      <c r="AC173" s="600">
        <v>778.76</v>
      </c>
      <c r="AD173" s="601">
        <v>5740</v>
      </c>
      <c r="AE173" s="333">
        <f t="shared" si="6"/>
        <v>5740</v>
      </c>
      <c r="AF173" s="833"/>
      <c r="AG173" s="745"/>
      <c r="AH173" s="722"/>
      <c r="AI173" s="16"/>
      <c r="AJ173" s="141"/>
      <c r="AK173" s="141"/>
    </row>
    <row r="174" spans="1:37" s="95" customFormat="1">
      <c r="A174" s="728"/>
      <c r="B174" s="607"/>
      <c r="C174" s="608"/>
      <c r="D174" s="439" t="s">
        <v>253</v>
      </c>
      <c r="E174" s="503" t="s">
        <v>73</v>
      </c>
      <c r="F174" s="609"/>
      <c r="G174" s="589">
        <v>666.66</v>
      </c>
      <c r="H174" s="503" t="s">
        <v>73</v>
      </c>
      <c r="I174" s="478"/>
      <c r="J174" s="742"/>
      <c r="K174" s="223">
        <v>106.3132672</v>
      </c>
      <c r="L174" s="441" t="s">
        <v>73</v>
      </c>
      <c r="M174" s="513"/>
      <c r="N174" s="513"/>
      <c r="O174" s="223">
        <v>106.3132672</v>
      </c>
      <c r="P174" s="394">
        <v>391.80444530591927</v>
      </c>
      <c r="Q174" s="566"/>
      <c r="R174" s="108"/>
      <c r="S174" s="108"/>
      <c r="T174" s="567"/>
      <c r="U174" s="223">
        <v>0.5</v>
      </c>
      <c r="V174" s="394">
        <v>1.842688385113985</v>
      </c>
      <c r="W174" s="610">
        <v>20.4799872</v>
      </c>
      <c r="X174" s="601">
        <v>75.476469081446155</v>
      </c>
      <c r="Y174" s="596">
        <v>38.399976000000002</v>
      </c>
      <c r="Z174" s="597">
        <v>141.51837952771155</v>
      </c>
      <c r="AA174" s="828"/>
      <c r="AB174" s="829"/>
      <c r="AC174" s="600">
        <v>106.3132672</v>
      </c>
      <c r="AD174" s="601">
        <v>783.60889061183855</v>
      </c>
      <c r="AE174" s="333">
        <f t="shared" si="6"/>
        <v>783.60889061183855</v>
      </c>
      <c r="AF174" s="833"/>
      <c r="AG174" s="745"/>
      <c r="AH174" s="722"/>
      <c r="AI174" s="16"/>
      <c r="AJ174" s="141"/>
      <c r="AK174" s="141"/>
    </row>
    <row r="175" spans="1:37" s="95" customFormat="1">
      <c r="A175" s="728"/>
      <c r="B175" s="607"/>
      <c r="C175" s="608"/>
      <c r="D175" s="439" t="s">
        <v>254</v>
      </c>
      <c r="E175" s="503" t="s">
        <v>73</v>
      </c>
      <c r="F175" s="609"/>
      <c r="G175" s="589">
        <f>G173</f>
        <v>68453.56</v>
      </c>
      <c r="H175" s="503" t="s">
        <v>73</v>
      </c>
      <c r="I175" s="478"/>
      <c r="J175" s="742"/>
      <c r="K175" s="223">
        <v>778.76</v>
      </c>
      <c r="L175" s="441" t="s">
        <v>73</v>
      </c>
      <c r="M175" s="513"/>
      <c r="N175" s="513"/>
      <c r="O175" s="223">
        <v>778.76</v>
      </c>
      <c r="P175" s="394">
        <v>2870</v>
      </c>
      <c r="Q175" s="566"/>
      <c r="R175" s="108"/>
      <c r="S175" s="108"/>
      <c r="T175" s="567"/>
      <c r="U175" s="223">
        <v>0.5</v>
      </c>
      <c r="V175" s="394">
        <v>1.842688385113985</v>
      </c>
      <c r="W175" s="610">
        <v>150.63</v>
      </c>
      <c r="X175" s="601">
        <v>555</v>
      </c>
      <c r="Y175" s="596">
        <v>40.799952000000005</v>
      </c>
      <c r="Z175" s="597">
        <v>150.36319532721626</v>
      </c>
      <c r="AA175" s="828"/>
      <c r="AB175" s="829"/>
      <c r="AC175" s="600">
        <v>778.76</v>
      </c>
      <c r="AD175" s="601">
        <v>5740</v>
      </c>
      <c r="AE175" s="333">
        <f t="shared" si="6"/>
        <v>5740</v>
      </c>
      <c r="AF175" s="833"/>
      <c r="AG175" s="745"/>
      <c r="AH175" s="722"/>
      <c r="AI175" s="16"/>
      <c r="AJ175" s="141"/>
      <c r="AK175" s="141"/>
    </row>
    <row r="176" spans="1:37" s="95" customFormat="1">
      <c r="A176" s="728"/>
      <c r="B176" s="607"/>
      <c r="C176" s="608"/>
      <c r="D176" s="439" t="s">
        <v>255</v>
      </c>
      <c r="E176" s="503" t="s">
        <v>73</v>
      </c>
      <c r="F176" s="609"/>
      <c r="G176" s="589">
        <v>2222.2199999999998</v>
      </c>
      <c r="H176" s="503" t="s">
        <v>73</v>
      </c>
      <c r="I176" s="478"/>
      <c r="J176" s="742"/>
      <c r="K176" s="747" t="s">
        <v>128</v>
      </c>
      <c r="L176" s="748"/>
      <c r="M176" s="748"/>
      <c r="N176" s="748"/>
      <c r="O176" s="748"/>
      <c r="P176" s="749"/>
      <c r="Q176" s="747" t="s">
        <v>128</v>
      </c>
      <c r="R176" s="748"/>
      <c r="S176" s="748"/>
      <c r="T176" s="748"/>
      <c r="U176" s="748"/>
      <c r="V176" s="748"/>
      <c r="W176" s="748"/>
      <c r="X176" s="748"/>
      <c r="Y176" s="748"/>
      <c r="Z176" s="942"/>
      <c r="AA176" s="828"/>
      <c r="AB176" s="829"/>
      <c r="AC176" s="799" t="s">
        <v>128</v>
      </c>
      <c r="AD176" s="762"/>
      <c r="AE176" s="800"/>
      <c r="AF176" s="833"/>
      <c r="AG176" s="745"/>
      <c r="AH176" s="722"/>
      <c r="AI176" s="16"/>
      <c r="AJ176" s="141"/>
      <c r="AK176" s="141"/>
    </row>
    <row r="177" spans="1:37" s="95" customFormat="1">
      <c r="A177" s="728"/>
      <c r="B177" s="607"/>
      <c r="C177" s="608"/>
      <c r="D177" s="439" t="s">
        <v>256</v>
      </c>
      <c r="E177" s="503" t="s">
        <v>73</v>
      </c>
      <c r="F177" s="609"/>
      <c r="G177" s="589">
        <v>444.44</v>
      </c>
      <c r="H177" s="503" t="s">
        <v>73</v>
      </c>
      <c r="I177" s="478"/>
      <c r="J177" s="742"/>
      <c r="K177" s="223">
        <v>104.1088448</v>
      </c>
      <c r="L177" s="441" t="s">
        <v>73</v>
      </c>
      <c r="M177" s="513"/>
      <c r="N177" s="513"/>
      <c r="O177" s="223">
        <v>104.1088448</v>
      </c>
      <c r="P177" s="394">
        <v>383.68031820118892</v>
      </c>
      <c r="Q177" s="566"/>
      <c r="R177" s="108"/>
      <c r="S177" s="108"/>
      <c r="T177" s="567"/>
      <c r="U177" s="223">
        <v>0.5</v>
      </c>
      <c r="V177" s="394">
        <v>1.842688385113985</v>
      </c>
      <c r="W177" s="610">
        <v>20.053324799999999</v>
      </c>
      <c r="X177" s="601">
        <v>73.904057383756481</v>
      </c>
      <c r="Y177" s="596">
        <v>282.43</v>
      </c>
      <c r="Z177" s="597">
        <v>1041</v>
      </c>
      <c r="AA177" s="828"/>
      <c r="AB177" s="829"/>
      <c r="AC177" s="600">
        <v>104.1088448</v>
      </c>
      <c r="AD177" s="601">
        <v>767.36063640237785</v>
      </c>
      <c r="AE177" s="333">
        <f t="shared" si="6"/>
        <v>767.36063640237785</v>
      </c>
      <c r="AF177" s="833"/>
      <c r="AG177" s="745"/>
      <c r="AH177" s="722"/>
      <c r="AI177" s="16"/>
      <c r="AJ177" s="141"/>
      <c r="AK177" s="141"/>
    </row>
    <row r="178" spans="1:37" s="95" customFormat="1">
      <c r="A178" s="728"/>
      <c r="B178" s="607"/>
      <c r="C178" s="608"/>
      <c r="D178" s="439" t="s">
        <v>257</v>
      </c>
      <c r="E178" s="503" t="s">
        <v>73</v>
      </c>
      <c r="F178" s="609"/>
      <c r="G178" s="589">
        <v>222.22</v>
      </c>
      <c r="H178" s="503" t="s">
        <v>73</v>
      </c>
      <c r="I178" s="478"/>
      <c r="J178" s="742"/>
      <c r="K178" s="223">
        <v>101.9044224</v>
      </c>
      <c r="L178" s="441" t="s">
        <v>73</v>
      </c>
      <c r="M178" s="513"/>
      <c r="N178" s="513"/>
      <c r="O178" s="223">
        <v>101.9044224</v>
      </c>
      <c r="P178" s="394">
        <v>375.55619109645863</v>
      </c>
      <c r="Q178" s="566"/>
      <c r="R178" s="108"/>
      <c r="S178" s="108"/>
      <c r="T178" s="567"/>
      <c r="U178" s="223">
        <v>0.5</v>
      </c>
      <c r="V178" s="394">
        <v>1.842688385113985</v>
      </c>
      <c r="W178" s="610">
        <v>19.626662400000001</v>
      </c>
      <c r="X178" s="601">
        <v>72.331645686066764</v>
      </c>
      <c r="Y178" s="596">
        <v>36.799992000000003</v>
      </c>
      <c r="Z178" s="597">
        <v>135.62183566137529</v>
      </c>
      <c r="AA178" s="828"/>
      <c r="AB178" s="829"/>
      <c r="AC178" s="600">
        <v>101.9044224</v>
      </c>
      <c r="AD178" s="601">
        <v>751.11238219291727</v>
      </c>
      <c r="AE178" s="333">
        <f t="shared" si="6"/>
        <v>751.11238219291727</v>
      </c>
      <c r="AF178" s="833"/>
      <c r="AG178" s="745"/>
      <c r="AH178" s="722"/>
      <c r="AI178" s="16"/>
      <c r="AJ178" s="141"/>
      <c r="AK178" s="141"/>
    </row>
    <row r="179" spans="1:37" s="95" customFormat="1" ht="13.5" thickBot="1">
      <c r="A179" s="728"/>
      <c r="B179" s="577"/>
      <c r="C179" s="527"/>
      <c r="D179" s="440" t="s">
        <v>258</v>
      </c>
      <c r="E179" s="442" t="s">
        <v>73</v>
      </c>
      <c r="F179" s="507"/>
      <c r="G179" s="589">
        <v>444.44</v>
      </c>
      <c r="H179" s="442" t="s">
        <v>73</v>
      </c>
      <c r="I179" s="478"/>
      <c r="J179" s="743"/>
      <c r="K179" s="39">
        <v>94.208844800000008</v>
      </c>
      <c r="L179" s="442" t="s">
        <v>73</v>
      </c>
      <c r="M179" s="219"/>
      <c r="N179" s="219"/>
      <c r="O179" s="39">
        <v>94.208844800000008</v>
      </c>
      <c r="P179" s="222">
        <v>347.19508817593209</v>
      </c>
      <c r="Q179" s="604"/>
      <c r="R179" s="42"/>
      <c r="S179" s="42"/>
      <c r="T179" s="306"/>
      <c r="U179" s="39">
        <v>3</v>
      </c>
      <c r="V179" s="222">
        <v>11.056130310683923</v>
      </c>
      <c r="W179" s="591">
        <v>17.6533248</v>
      </c>
      <c r="X179" s="297">
        <v>65.059153135209371</v>
      </c>
      <c r="Y179" s="169">
        <v>282.43</v>
      </c>
      <c r="Z179" s="598">
        <v>1041</v>
      </c>
      <c r="AA179" s="828"/>
      <c r="AB179" s="829"/>
      <c r="AC179" s="602">
        <v>94.208844800000008</v>
      </c>
      <c r="AD179" s="297">
        <v>694.39017635186417</v>
      </c>
      <c r="AE179" s="334">
        <f t="shared" si="6"/>
        <v>694.39017635186417</v>
      </c>
      <c r="AF179" s="833"/>
      <c r="AG179" s="746"/>
      <c r="AH179" s="722"/>
      <c r="AI179" s="16"/>
      <c r="AJ179" s="141"/>
      <c r="AK179" s="141"/>
    </row>
    <row r="180" spans="1:37" s="95" customFormat="1" ht="15.75" customHeight="1">
      <c r="A180" s="728"/>
      <c r="B180" s="578" t="s">
        <v>102</v>
      </c>
      <c r="C180" s="523">
        <v>43521</v>
      </c>
      <c r="D180" s="611" t="s">
        <v>261</v>
      </c>
      <c r="E180" s="582" t="s">
        <v>117</v>
      </c>
      <c r="F180" s="506"/>
      <c r="G180" s="546"/>
      <c r="H180" s="503"/>
      <c r="I180" s="478"/>
      <c r="J180" s="790" t="s">
        <v>295</v>
      </c>
      <c r="K180" s="759" t="s">
        <v>130</v>
      </c>
      <c r="L180" s="760"/>
      <c r="M180" s="761"/>
      <c r="N180" s="759" t="s">
        <v>130</v>
      </c>
      <c r="O180" s="760"/>
      <c r="P180" s="761"/>
      <c r="Q180" s="759" t="s">
        <v>130</v>
      </c>
      <c r="R180" s="760"/>
      <c r="S180" s="761"/>
      <c r="T180" s="759" t="s">
        <v>130</v>
      </c>
      <c r="U180" s="760"/>
      <c r="V180" s="761"/>
      <c r="W180" s="759" t="s">
        <v>130</v>
      </c>
      <c r="X180" s="760"/>
      <c r="Y180" s="760"/>
      <c r="Z180" s="775"/>
      <c r="AA180" s="828"/>
      <c r="AB180" s="829"/>
      <c r="AC180" s="759" t="s">
        <v>130</v>
      </c>
      <c r="AD180" s="760"/>
      <c r="AE180" s="761"/>
      <c r="AF180" s="833"/>
      <c r="AG180" s="744">
        <f>SUM(AE180:AE204)</f>
        <v>6994.0694471697079</v>
      </c>
      <c r="AH180" s="722"/>
      <c r="AI180" s="16"/>
      <c r="AJ180" s="141"/>
      <c r="AK180" s="141"/>
    </row>
    <row r="181" spans="1:37" s="95" customFormat="1" ht="15.75" customHeight="1">
      <c r="A181" s="728"/>
      <c r="B181" s="579"/>
      <c r="C181" s="525"/>
      <c r="D181" s="439" t="s">
        <v>218</v>
      </c>
      <c r="E181" s="582" t="s">
        <v>118</v>
      </c>
      <c r="F181" s="478"/>
      <c r="G181" s="539">
        <v>250000</v>
      </c>
      <c r="H181" s="503" t="s">
        <v>103</v>
      </c>
      <c r="I181" s="478"/>
      <c r="J181" s="742"/>
      <c r="K181" s="733"/>
      <c r="L181" s="734"/>
      <c r="M181" s="735"/>
      <c r="N181" s="733"/>
      <c r="O181" s="734"/>
      <c r="P181" s="735"/>
      <c r="Q181" s="733"/>
      <c r="R181" s="734"/>
      <c r="S181" s="735"/>
      <c r="T181" s="733"/>
      <c r="U181" s="734"/>
      <c r="V181" s="735"/>
      <c r="W181" s="733"/>
      <c r="X181" s="734"/>
      <c r="Y181" s="734"/>
      <c r="Z181" s="772"/>
      <c r="AA181" s="828"/>
      <c r="AB181" s="829"/>
      <c r="AC181" s="733"/>
      <c r="AD181" s="734"/>
      <c r="AE181" s="735"/>
      <c r="AF181" s="833"/>
      <c r="AG181" s="745"/>
      <c r="AH181" s="722"/>
      <c r="AI181" s="16"/>
      <c r="AJ181" s="141"/>
      <c r="AK181" s="141"/>
    </row>
    <row r="182" spans="1:37" s="95" customFormat="1" ht="15.75" customHeight="1">
      <c r="A182" s="728"/>
      <c r="B182" s="579"/>
      <c r="C182" s="525"/>
      <c r="D182" s="439" t="s">
        <v>219</v>
      </c>
      <c r="E182" s="582" t="s">
        <v>118</v>
      </c>
      <c r="F182" s="478"/>
      <c r="G182" s="539">
        <v>2550</v>
      </c>
      <c r="H182" s="503" t="s">
        <v>103</v>
      </c>
      <c r="I182" s="478"/>
      <c r="J182" s="742"/>
      <c r="K182" s="733"/>
      <c r="L182" s="734"/>
      <c r="M182" s="735"/>
      <c r="N182" s="733"/>
      <c r="O182" s="734"/>
      <c r="P182" s="735"/>
      <c r="Q182" s="733"/>
      <c r="R182" s="734"/>
      <c r="S182" s="735"/>
      <c r="T182" s="733"/>
      <c r="U182" s="734"/>
      <c r="V182" s="735"/>
      <c r="W182" s="733"/>
      <c r="X182" s="734"/>
      <c r="Y182" s="734"/>
      <c r="Z182" s="772"/>
      <c r="AA182" s="828"/>
      <c r="AB182" s="829"/>
      <c r="AC182" s="733"/>
      <c r="AD182" s="734"/>
      <c r="AE182" s="735"/>
      <c r="AF182" s="833"/>
      <c r="AG182" s="745"/>
      <c r="AH182" s="722"/>
      <c r="AI182" s="16"/>
      <c r="AJ182" s="141"/>
      <c r="AK182" s="141"/>
    </row>
    <row r="183" spans="1:37" s="95" customFormat="1" ht="15.75" customHeight="1">
      <c r="A183" s="728"/>
      <c r="B183" s="579"/>
      <c r="C183" s="525"/>
      <c r="D183" s="439" t="s">
        <v>220</v>
      </c>
      <c r="E183" s="582" t="s">
        <v>119</v>
      </c>
      <c r="F183" s="478"/>
      <c r="G183" s="544"/>
      <c r="H183" s="503"/>
      <c r="I183" s="478"/>
      <c r="J183" s="742"/>
      <c r="K183" s="733"/>
      <c r="L183" s="734"/>
      <c r="M183" s="735"/>
      <c r="N183" s="733"/>
      <c r="O183" s="734"/>
      <c r="P183" s="735"/>
      <c r="Q183" s="733"/>
      <c r="R183" s="734"/>
      <c r="S183" s="735"/>
      <c r="T183" s="733"/>
      <c r="U183" s="734"/>
      <c r="V183" s="735"/>
      <c r="W183" s="733"/>
      <c r="X183" s="734"/>
      <c r="Y183" s="734"/>
      <c r="Z183" s="772"/>
      <c r="AA183" s="828"/>
      <c r="AB183" s="829"/>
      <c r="AC183" s="733"/>
      <c r="AD183" s="734"/>
      <c r="AE183" s="735"/>
      <c r="AF183" s="833"/>
      <c r="AG183" s="745"/>
      <c r="AH183" s="722"/>
      <c r="AI183" s="16"/>
      <c r="AJ183" s="141"/>
      <c r="AK183" s="141"/>
    </row>
    <row r="184" spans="1:37" s="95" customFormat="1" ht="15.75" customHeight="1">
      <c r="A184" s="728"/>
      <c r="B184" s="579"/>
      <c r="C184" s="525"/>
      <c r="D184" s="439" t="s">
        <v>221</v>
      </c>
      <c r="E184" s="582" t="s">
        <v>119</v>
      </c>
      <c r="F184" s="478"/>
      <c r="G184" s="544"/>
      <c r="H184" s="503"/>
      <c r="I184" s="478"/>
      <c r="J184" s="742"/>
      <c r="K184" s="733"/>
      <c r="L184" s="734"/>
      <c r="M184" s="735"/>
      <c r="N184" s="733"/>
      <c r="O184" s="734"/>
      <c r="P184" s="735"/>
      <c r="Q184" s="733"/>
      <c r="R184" s="734"/>
      <c r="S184" s="735"/>
      <c r="T184" s="733"/>
      <c r="U184" s="734"/>
      <c r="V184" s="735"/>
      <c r="W184" s="733"/>
      <c r="X184" s="734"/>
      <c r="Y184" s="734"/>
      <c r="Z184" s="772"/>
      <c r="AA184" s="828"/>
      <c r="AB184" s="829"/>
      <c r="AC184" s="733"/>
      <c r="AD184" s="734"/>
      <c r="AE184" s="735"/>
      <c r="AF184" s="833"/>
      <c r="AG184" s="745"/>
      <c r="AH184" s="722"/>
      <c r="AI184" s="16"/>
      <c r="AJ184" s="141"/>
      <c r="AK184" s="141"/>
    </row>
    <row r="185" spans="1:37" s="95" customFormat="1" ht="15.75" customHeight="1">
      <c r="A185" s="728"/>
      <c r="B185" s="579"/>
      <c r="C185" s="525"/>
      <c r="D185" s="439" t="s">
        <v>222</v>
      </c>
      <c r="E185" s="503" t="s">
        <v>73</v>
      </c>
      <c r="F185" s="478"/>
      <c r="G185" s="544"/>
      <c r="H185" s="503" t="s">
        <v>73</v>
      </c>
      <c r="I185" s="478"/>
      <c r="J185" s="742"/>
      <c r="K185" s="733"/>
      <c r="L185" s="734"/>
      <c r="M185" s="735"/>
      <c r="N185" s="733"/>
      <c r="O185" s="734"/>
      <c r="P185" s="735"/>
      <c r="Q185" s="733"/>
      <c r="R185" s="734"/>
      <c r="S185" s="735"/>
      <c r="T185" s="733"/>
      <c r="U185" s="734"/>
      <c r="V185" s="735"/>
      <c r="W185" s="733"/>
      <c r="X185" s="734"/>
      <c r="Y185" s="734"/>
      <c r="Z185" s="772"/>
      <c r="AA185" s="828"/>
      <c r="AB185" s="829"/>
      <c r="AC185" s="733"/>
      <c r="AD185" s="734"/>
      <c r="AE185" s="735"/>
      <c r="AF185" s="833"/>
      <c r="AG185" s="745"/>
      <c r="AH185" s="722"/>
      <c r="AI185" s="16"/>
      <c r="AJ185" s="141"/>
      <c r="AK185" s="141"/>
    </row>
    <row r="186" spans="1:37" s="95" customFormat="1" ht="15.75" customHeight="1">
      <c r="A186" s="728"/>
      <c r="B186" s="579"/>
      <c r="C186" s="525"/>
      <c r="D186" s="439" t="s">
        <v>223</v>
      </c>
      <c r="E186" s="503" t="s">
        <v>73</v>
      </c>
      <c r="F186" s="478"/>
      <c r="G186" s="544"/>
      <c r="H186" s="503" t="s">
        <v>73</v>
      </c>
      <c r="I186" s="478"/>
      <c r="J186" s="742"/>
      <c r="K186" s="733"/>
      <c r="L186" s="734"/>
      <c r="M186" s="735"/>
      <c r="N186" s="733"/>
      <c r="O186" s="734"/>
      <c r="P186" s="735"/>
      <c r="Q186" s="733"/>
      <c r="R186" s="734"/>
      <c r="S186" s="735"/>
      <c r="T186" s="733"/>
      <c r="U186" s="734"/>
      <c r="V186" s="735"/>
      <c r="W186" s="733"/>
      <c r="X186" s="734"/>
      <c r="Y186" s="734"/>
      <c r="Z186" s="772"/>
      <c r="AA186" s="828"/>
      <c r="AB186" s="829"/>
      <c r="AC186" s="733"/>
      <c r="AD186" s="734"/>
      <c r="AE186" s="735"/>
      <c r="AF186" s="833"/>
      <c r="AG186" s="745"/>
      <c r="AH186" s="722"/>
      <c r="AI186" s="16"/>
      <c r="AJ186" s="141"/>
      <c r="AK186" s="141"/>
    </row>
    <row r="187" spans="1:37" s="95" customFormat="1" ht="15.75" customHeight="1">
      <c r="A187" s="728"/>
      <c r="B187" s="579"/>
      <c r="C187" s="525"/>
      <c r="D187" s="439" t="s">
        <v>224</v>
      </c>
      <c r="E187" s="503" t="s">
        <v>73</v>
      </c>
      <c r="F187" s="478"/>
      <c r="G187" s="539">
        <v>22182.22</v>
      </c>
      <c r="H187" s="503" t="s">
        <v>73</v>
      </c>
      <c r="I187" s="478"/>
      <c r="J187" s="742"/>
      <c r="K187" s="736"/>
      <c r="L187" s="737"/>
      <c r="M187" s="738"/>
      <c r="N187" s="736"/>
      <c r="O187" s="737"/>
      <c r="P187" s="738"/>
      <c r="Q187" s="736"/>
      <c r="R187" s="737"/>
      <c r="S187" s="738"/>
      <c r="T187" s="736"/>
      <c r="U187" s="737"/>
      <c r="V187" s="738"/>
      <c r="W187" s="736"/>
      <c r="X187" s="737"/>
      <c r="Y187" s="737"/>
      <c r="Z187" s="776"/>
      <c r="AA187" s="828"/>
      <c r="AB187" s="829"/>
      <c r="AC187" s="736"/>
      <c r="AD187" s="737"/>
      <c r="AE187" s="738"/>
      <c r="AF187" s="833"/>
      <c r="AG187" s="745"/>
      <c r="AH187" s="722"/>
      <c r="AI187" s="16"/>
      <c r="AJ187" s="141"/>
      <c r="AK187" s="141"/>
    </row>
    <row r="188" spans="1:37" s="95" customFormat="1" ht="15.75" customHeight="1">
      <c r="A188" s="728"/>
      <c r="B188" s="579"/>
      <c r="C188" s="525"/>
      <c r="D188" s="439" t="s">
        <v>225</v>
      </c>
      <c r="E188" s="503" t="s">
        <v>73</v>
      </c>
      <c r="F188" s="478"/>
      <c r="G188" s="539">
        <v>1101.24</v>
      </c>
      <c r="H188" s="503" t="s">
        <v>73</v>
      </c>
      <c r="I188" s="478"/>
      <c r="J188" s="742"/>
      <c r="K188" s="223">
        <v>100.72430080000001</v>
      </c>
      <c r="L188" s="441" t="s">
        <v>73</v>
      </c>
      <c r="M188" s="513"/>
      <c r="N188" s="513"/>
      <c r="O188" s="223">
        <v>100.72430080000001</v>
      </c>
      <c r="P188" s="394">
        <v>371.20699836577467</v>
      </c>
      <c r="Q188" s="566"/>
      <c r="R188" s="108"/>
      <c r="S188" s="108"/>
      <c r="T188" s="567"/>
      <c r="U188" s="223">
        <v>3</v>
      </c>
      <c r="V188" s="394">
        <v>11.056130310683923</v>
      </c>
      <c r="W188" s="595">
        <f t="shared" ref="W188:W249" si="7">U188+V188</f>
        <v>14.056130310683923</v>
      </c>
      <c r="X188" s="596">
        <v>69.706619623565956</v>
      </c>
      <c r="Y188" s="596">
        <v>35.464464000000007</v>
      </c>
      <c r="Z188" s="597">
        <v>130.69991179418619</v>
      </c>
      <c r="AA188" s="828"/>
      <c r="AB188" s="829"/>
      <c r="AC188" s="600">
        <v>100.72430080000001</v>
      </c>
      <c r="AD188" s="601">
        <v>742.41399673154933</v>
      </c>
      <c r="AE188" s="333">
        <f t="shared" si="6"/>
        <v>742.41399673154933</v>
      </c>
      <c r="AF188" s="833"/>
      <c r="AG188" s="745"/>
      <c r="AH188" s="722"/>
      <c r="AI188" s="16"/>
      <c r="AJ188" s="141"/>
      <c r="AK188" s="141"/>
    </row>
    <row r="189" spans="1:37" s="95" customFormat="1" ht="15.75" customHeight="1">
      <c r="A189" s="728"/>
      <c r="B189" s="579"/>
      <c r="C189" s="525"/>
      <c r="D189" s="439" t="s">
        <v>232</v>
      </c>
      <c r="E189" s="503" t="s">
        <v>73</v>
      </c>
      <c r="F189" s="478"/>
      <c r="G189" s="539">
        <v>1101.24</v>
      </c>
      <c r="H189" s="503" t="s">
        <v>73</v>
      </c>
      <c r="I189" s="478"/>
      <c r="J189" s="742"/>
      <c r="K189" s="223">
        <v>100.72430080000001</v>
      </c>
      <c r="L189" s="441" t="s">
        <v>73</v>
      </c>
      <c r="M189" s="513"/>
      <c r="N189" s="513"/>
      <c r="O189" s="223">
        <v>100.72430080000001</v>
      </c>
      <c r="P189" s="394">
        <v>371.20699836577467</v>
      </c>
      <c r="Q189" s="566"/>
      <c r="R189" s="108"/>
      <c r="S189" s="108"/>
      <c r="T189" s="567"/>
      <c r="U189" s="223">
        <v>3</v>
      </c>
      <c r="V189" s="394">
        <v>11.056130310683923</v>
      </c>
      <c r="W189" s="595">
        <f t="shared" si="7"/>
        <v>14.056130310683923</v>
      </c>
      <c r="X189" s="596">
        <v>69.706619623565956</v>
      </c>
      <c r="Y189" s="596">
        <v>35.464464000000007</v>
      </c>
      <c r="Z189" s="597">
        <v>130.69991179418619</v>
      </c>
      <c r="AA189" s="828"/>
      <c r="AB189" s="829"/>
      <c r="AC189" s="600">
        <v>100.72430080000001</v>
      </c>
      <c r="AD189" s="601">
        <v>742.41399673154933</v>
      </c>
      <c r="AE189" s="333">
        <f t="shared" si="6"/>
        <v>742.41399673154933</v>
      </c>
      <c r="AF189" s="833"/>
      <c r="AG189" s="745"/>
      <c r="AH189" s="722"/>
      <c r="AI189" s="16"/>
      <c r="AJ189" s="141"/>
      <c r="AK189" s="141"/>
    </row>
    <row r="190" spans="1:37" s="95" customFormat="1" ht="15.75" customHeight="1">
      <c r="A190" s="728"/>
      <c r="B190" s="579"/>
      <c r="C190" s="525"/>
      <c r="D190" s="439" t="s">
        <v>235</v>
      </c>
      <c r="E190" s="503" t="s">
        <v>73</v>
      </c>
      <c r="F190" s="478"/>
      <c r="G190" s="540">
        <v>4666.62</v>
      </c>
      <c r="H190" s="503" t="s">
        <v>73</v>
      </c>
      <c r="I190" s="478"/>
      <c r="J190" s="742"/>
      <c r="K190" s="777" t="s">
        <v>130</v>
      </c>
      <c r="L190" s="778"/>
      <c r="M190" s="778"/>
      <c r="N190" s="778"/>
      <c r="O190" s="778"/>
      <c r="P190" s="779"/>
      <c r="Q190" s="777" t="s">
        <v>130</v>
      </c>
      <c r="R190" s="778"/>
      <c r="S190" s="778"/>
      <c r="T190" s="778"/>
      <c r="U190" s="778"/>
      <c r="V190" s="778"/>
      <c r="W190" s="778"/>
      <c r="X190" s="778"/>
      <c r="Y190" s="778"/>
      <c r="Z190" s="780"/>
      <c r="AA190" s="828"/>
      <c r="AB190" s="829"/>
      <c r="AC190" s="1019" t="s">
        <v>130</v>
      </c>
      <c r="AD190" s="1020"/>
      <c r="AE190" s="1021"/>
      <c r="AF190" s="833"/>
      <c r="AG190" s="745"/>
      <c r="AH190" s="722"/>
      <c r="AI190" s="16"/>
      <c r="AJ190" s="141"/>
      <c r="AK190" s="141"/>
    </row>
    <row r="191" spans="1:37" s="95" customFormat="1" ht="15.75" customHeight="1">
      <c r="A191" s="728"/>
      <c r="B191" s="579"/>
      <c r="C191" s="525"/>
      <c r="D191" s="439" t="s">
        <v>236</v>
      </c>
      <c r="E191" s="503" t="s">
        <v>73</v>
      </c>
      <c r="F191" s="478"/>
      <c r="G191" s="540">
        <v>666.66</v>
      </c>
      <c r="H191" s="503" t="s">
        <v>73</v>
      </c>
      <c r="I191" s="478"/>
      <c r="J191" s="742"/>
      <c r="K191" s="223">
        <v>96.413267200000007</v>
      </c>
      <c r="L191" s="441" t="s">
        <v>73</v>
      </c>
      <c r="M191" s="513"/>
      <c r="N191" s="513"/>
      <c r="O191" s="223">
        <v>96.413267200000007</v>
      </c>
      <c r="P191" s="394">
        <v>355.31921528066249</v>
      </c>
      <c r="Q191" s="566"/>
      <c r="R191" s="108"/>
      <c r="S191" s="108"/>
      <c r="T191" s="567"/>
      <c r="U191" s="223">
        <v>3</v>
      </c>
      <c r="V191" s="394">
        <v>11.056130310683923</v>
      </c>
      <c r="W191" s="595">
        <f t="shared" si="7"/>
        <v>14.056130310683923</v>
      </c>
      <c r="X191" s="596">
        <v>66.631564832899045</v>
      </c>
      <c r="Y191" s="596">
        <v>33.899976000000002</v>
      </c>
      <c r="Z191" s="597">
        <v>124.93418406168573</v>
      </c>
      <c r="AA191" s="828"/>
      <c r="AB191" s="829"/>
      <c r="AC191" s="600">
        <v>96.413267200000007</v>
      </c>
      <c r="AD191" s="601">
        <v>710.63843056132498</v>
      </c>
      <c r="AE191" s="333">
        <f t="shared" si="6"/>
        <v>710.63843056132498</v>
      </c>
      <c r="AF191" s="833"/>
      <c r="AG191" s="745"/>
      <c r="AH191" s="722"/>
      <c r="AI191" s="16"/>
      <c r="AJ191" s="141"/>
      <c r="AK191" s="141"/>
    </row>
    <row r="192" spans="1:37" s="95" customFormat="1" ht="15.75" customHeight="1">
      <c r="A192" s="728"/>
      <c r="B192" s="579"/>
      <c r="C192" s="525"/>
      <c r="D192" s="439" t="s">
        <v>237</v>
      </c>
      <c r="E192" s="503" t="s">
        <v>73</v>
      </c>
      <c r="F192" s="478"/>
      <c r="G192" s="541">
        <v>66.599999999999994</v>
      </c>
      <c r="H192" s="503" t="s">
        <v>73</v>
      </c>
      <c r="I192" s="478"/>
      <c r="J192" s="742"/>
      <c r="K192" s="223">
        <v>90.460672000000017</v>
      </c>
      <c r="L192" s="441" t="s">
        <v>73</v>
      </c>
      <c r="M192" s="513"/>
      <c r="N192" s="513"/>
      <c r="O192" s="223">
        <v>90.460672000000017</v>
      </c>
      <c r="P192" s="394">
        <v>333.38165920801191</v>
      </c>
      <c r="Q192" s="566"/>
      <c r="R192" s="108"/>
      <c r="S192" s="108"/>
      <c r="T192" s="567"/>
      <c r="U192" s="223">
        <v>3</v>
      </c>
      <c r="V192" s="394">
        <v>11.056130310683923</v>
      </c>
      <c r="W192" s="595">
        <f t="shared" si="7"/>
        <v>14.056130310683923</v>
      </c>
      <c r="X192" s="596">
        <v>62.385586238192481</v>
      </c>
      <c r="Y192" s="596">
        <v>31.739760000000004</v>
      </c>
      <c r="Z192" s="597">
        <v>116.97297419661096</v>
      </c>
      <c r="AA192" s="828"/>
      <c r="AB192" s="829"/>
      <c r="AC192" s="600">
        <v>90.460672000000017</v>
      </c>
      <c r="AD192" s="601">
        <v>666.76331841602382</v>
      </c>
      <c r="AE192" s="333">
        <f t="shared" si="6"/>
        <v>666.76331841602382</v>
      </c>
      <c r="AF192" s="833"/>
      <c r="AG192" s="745"/>
      <c r="AH192" s="722"/>
      <c r="AI192" s="16"/>
      <c r="AJ192" s="141"/>
      <c r="AK192" s="141"/>
    </row>
    <row r="193" spans="1:37" s="95" customFormat="1" ht="15.75" customHeight="1">
      <c r="A193" s="728"/>
      <c r="B193" s="579"/>
      <c r="C193" s="525"/>
      <c r="D193" s="439" t="s">
        <v>238</v>
      </c>
      <c r="E193" s="503" t="s">
        <v>73</v>
      </c>
      <c r="F193" s="478"/>
      <c r="G193" s="541">
        <v>66.599999999999994</v>
      </c>
      <c r="H193" s="503" t="s">
        <v>73</v>
      </c>
      <c r="I193" s="478"/>
      <c r="J193" s="742"/>
      <c r="K193" s="223">
        <v>90.460672000000017</v>
      </c>
      <c r="L193" s="441" t="s">
        <v>73</v>
      </c>
      <c r="M193" s="513"/>
      <c r="N193" s="513"/>
      <c r="O193" s="223">
        <v>90.460672000000017</v>
      </c>
      <c r="P193" s="394">
        <v>333.38165920801191</v>
      </c>
      <c r="Q193" s="566"/>
      <c r="R193" s="108"/>
      <c r="S193" s="108"/>
      <c r="T193" s="567"/>
      <c r="U193" s="223">
        <v>3</v>
      </c>
      <c r="V193" s="394">
        <v>11.056130310683923</v>
      </c>
      <c r="W193" s="595">
        <f t="shared" si="7"/>
        <v>14.056130310683923</v>
      </c>
      <c r="X193" s="596">
        <v>62.385586238192481</v>
      </c>
      <c r="Y193" s="596">
        <v>31.739760000000004</v>
      </c>
      <c r="Z193" s="597">
        <v>116.97297419661096</v>
      </c>
      <c r="AA193" s="828"/>
      <c r="AB193" s="829"/>
      <c r="AC193" s="600">
        <v>90.460672000000017</v>
      </c>
      <c r="AD193" s="601">
        <v>666.76331841602382</v>
      </c>
      <c r="AE193" s="333">
        <f t="shared" si="6"/>
        <v>666.76331841602382</v>
      </c>
      <c r="AF193" s="833"/>
      <c r="AG193" s="745"/>
      <c r="AH193" s="722"/>
      <c r="AI193" s="16"/>
      <c r="AJ193" s="141"/>
      <c r="AK193" s="141"/>
    </row>
    <row r="194" spans="1:37" s="95" customFormat="1" ht="15.75" customHeight="1">
      <c r="A194" s="728"/>
      <c r="B194" s="579"/>
      <c r="C194" s="525"/>
      <c r="D194" s="439" t="s">
        <v>241</v>
      </c>
      <c r="E194" s="503" t="s">
        <v>73</v>
      </c>
      <c r="F194" s="478"/>
      <c r="G194" s="585">
        <v>5000</v>
      </c>
      <c r="H194" s="503" t="s">
        <v>73</v>
      </c>
      <c r="I194" s="478"/>
      <c r="J194" s="742"/>
      <c r="K194" s="730" t="s">
        <v>130</v>
      </c>
      <c r="L194" s="731"/>
      <c r="M194" s="732"/>
      <c r="N194" s="730" t="s">
        <v>130</v>
      </c>
      <c r="O194" s="731"/>
      <c r="P194" s="732"/>
      <c r="Q194" s="730" t="s">
        <v>130</v>
      </c>
      <c r="R194" s="731"/>
      <c r="S194" s="732"/>
      <c r="T194" s="730" t="s">
        <v>130</v>
      </c>
      <c r="U194" s="731"/>
      <c r="V194" s="732"/>
      <c r="W194" s="730" t="s">
        <v>130</v>
      </c>
      <c r="X194" s="731"/>
      <c r="Y194" s="731"/>
      <c r="Z194" s="770"/>
      <c r="AA194" s="828"/>
      <c r="AB194" s="829"/>
      <c r="AC194" s="730" t="s">
        <v>130</v>
      </c>
      <c r="AD194" s="731"/>
      <c r="AE194" s="732"/>
      <c r="AF194" s="833"/>
      <c r="AG194" s="745"/>
      <c r="AH194" s="722"/>
      <c r="AI194" s="16"/>
      <c r="AJ194" s="141"/>
      <c r="AK194" s="141"/>
    </row>
    <row r="195" spans="1:37" s="95" customFormat="1" ht="15.75" customHeight="1">
      <c r="A195" s="728"/>
      <c r="B195" s="579"/>
      <c r="C195" s="525"/>
      <c r="D195" s="439" t="s">
        <v>242</v>
      </c>
      <c r="E195" s="503" t="s">
        <v>73</v>
      </c>
      <c r="F195" s="478"/>
      <c r="G195" s="585">
        <v>40903</v>
      </c>
      <c r="H195" s="503" t="s">
        <v>73</v>
      </c>
      <c r="I195" s="478"/>
      <c r="J195" s="742"/>
      <c r="K195" s="736"/>
      <c r="L195" s="737"/>
      <c r="M195" s="738"/>
      <c r="N195" s="736"/>
      <c r="O195" s="737"/>
      <c r="P195" s="738"/>
      <c r="Q195" s="736"/>
      <c r="R195" s="737"/>
      <c r="S195" s="738"/>
      <c r="T195" s="736"/>
      <c r="U195" s="737"/>
      <c r="V195" s="738"/>
      <c r="W195" s="736"/>
      <c r="X195" s="737"/>
      <c r="Y195" s="737"/>
      <c r="Z195" s="776"/>
      <c r="AA195" s="828"/>
      <c r="AB195" s="829"/>
      <c r="AC195" s="736"/>
      <c r="AD195" s="737"/>
      <c r="AE195" s="738"/>
      <c r="AF195" s="833"/>
      <c r="AG195" s="745"/>
      <c r="AH195" s="722"/>
      <c r="AI195" s="16"/>
      <c r="AJ195" s="141"/>
      <c r="AK195" s="141"/>
    </row>
    <row r="196" spans="1:37" s="95" customFormat="1" ht="15.75" customHeight="1">
      <c r="A196" s="728"/>
      <c r="B196" s="579"/>
      <c r="C196" s="525"/>
      <c r="D196" s="439" t="s">
        <v>243</v>
      </c>
      <c r="E196" s="503" t="s">
        <v>73</v>
      </c>
      <c r="F196" s="478"/>
      <c r="G196" s="585">
        <f>G195*10%</f>
        <v>4090.3</v>
      </c>
      <c r="H196" s="503" t="s">
        <v>73</v>
      </c>
      <c r="I196" s="478"/>
      <c r="J196" s="742"/>
      <c r="K196" s="223">
        <v>130.37577599999997</v>
      </c>
      <c r="L196" s="441" t="s">
        <v>73</v>
      </c>
      <c r="M196" s="513"/>
      <c r="N196" s="513"/>
      <c r="O196" s="223">
        <v>130.37577599999997</v>
      </c>
      <c r="P196" s="394">
        <v>480.48385627084514</v>
      </c>
      <c r="Q196" s="566"/>
      <c r="R196" s="108"/>
      <c r="S196" s="108"/>
      <c r="T196" s="567"/>
      <c r="U196" s="223">
        <v>3</v>
      </c>
      <c r="V196" s="394">
        <v>11.056130310683923</v>
      </c>
      <c r="W196" s="595">
        <f t="shared" si="7"/>
        <v>14.056130310683923</v>
      </c>
      <c r="X196" s="596">
        <v>90.856979218095816</v>
      </c>
      <c r="Y196" s="596">
        <v>46.225079999999998</v>
      </c>
      <c r="Z196" s="597">
        <v>170.35683603392965</v>
      </c>
      <c r="AA196" s="828"/>
      <c r="AB196" s="829"/>
      <c r="AC196" s="600">
        <v>130.37577599999997</v>
      </c>
      <c r="AD196" s="601">
        <v>960.96771254169028</v>
      </c>
      <c r="AE196" s="333">
        <f t="shared" si="6"/>
        <v>960.96771254169028</v>
      </c>
      <c r="AF196" s="833"/>
      <c r="AG196" s="745"/>
      <c r="AH196" s="722"/>
      <c r="AI196" s="16"/>
      <c r="AJ196" s="141"/>
      <c r="AK196" s="141"/>
    </row>
    <row r="197" spans="1:37" s="95" customFormat="1" ht="15.75" customHeight="1">
      <c r="A197" s="728"/>
      <c r="B197" s="579"/>
      <c r="C197" s="525"/>
      <c r="D197" s="439" t="s">
        <v>244</v>
      </c>
      <c r="E197" s="503" t="s">
        <v>73</v>
      </c>
      <c r="F197" s="478"/>
      <c r="G197" s="585">
        <v>4090.3</v>
      </c>
      <c r="H197" s="503" t="s">
        <v>73</v>
      </c>
      <c r="I197" s="478"/>
      <c r="J197" s="742"/>
      <c r="K197" s="223">
        <v>130.37577599999997</v>
      </c>
      <c r="L197" s="441" t="s">
        <v>73</v>
      </c>
      <c r="M197" s="513"/>
      <c r="N197" s="513"/>
      <c r="O197" s="223">
        <v>130.37577599999997</v>
      </c>
      <c r="P197" s="394">
        <v>480.48385627084514</v>
      </c>
      <c r="Q197" s="566"/>
      <c r="R197" s="108"/>
      <c r="S197" s="108"/>
      <c r="T197" s="567"/>
      <c r="U197" s="223">
        <v>3</v>
      </c>
      <c r="V197" s="394">
        <v>11.056130310683923</v>
      </c>
      <c r="W197" s="595">
        <f t="shared" si="7"/>
        <v>14.056130310683923</v>
      </c>
      <c r="X197" s="596">
        <v>90.856979218095816</v>
      </c>
      <c r="Y197" s="596">
        <v>46.225079999999998</v>
      </c>
      <c r="Z197" s="597">
        <v>170.35683603392965</v>
      </c>
      <c r="AA197" s="828"/>
      <c r="AB197" s="829"/>
      <c r="AC197" s="600">
        <v>130.37577599999997</v>
      </c>
      <c r="AD197" s="601">
        <v>960.96771254169028</v>
      </c>
      <c r="AE197" s="333">
        <f t="shared" si="6"/>
        <v>960.96771254169028</v>
      </c>
      <c r="AF197" s="833"/>
      <c r="AG197" s="745"/>
      <c r="AH197" s="722"/>
      <c r="AI197" s="16"/>
      <c r="AJ197" s="141"/>
      <c r="AK197" s="141"/>
    </row>
    <row r="198" spans="1:37" s="95" customFormat="1" ht="15.75" customHeight="1">
      <c r="A198" s="728"/>
      <c r="B198" s="579"/>
      <c r="C198" s="525"/>
      <c r="D198" s="439" t="s">
        <v>245</v>
      </c>
      <c r="E198" s="503" t="s">
        <v>73</v>
      </c>
      <c r="F198" s="478"/>
      <c r="G198" s="585">
        <v>15000</v>
      </c>
      <c r="H198" s="503" t="s">
        <v>73</v>
      </c>
      <c r="I198" s="478"/>
      <c r="J198" s="742"/>
      <c r="K198" s="777" t="s">
        <v>130</v>
      </c>
      <c r="L198" s="778"/>
      <c r="M198" s="778"/>
      <c r="N198" s="778"/>
      <c r="O198" s="778"/>
      <c r="P198" s="779"/>
      <c r="Q198" s="777" t="s">
        <v>130</v>
      </c>
      <c r="R198" s="778"/>
      <c r="S198" s="778"/>
      <c r="T198" s="778"/>
      <c r="U198" s="778"/>
      <c r="V198" s="778"/>
      <c r="W198" s="778"/>
      <c r="X198" s="778"/>
      <c r="Y198" s="778"/>
      <c r="Z198" s="780"/>
      <c r="AA198" s="828"/>
      <c r="AB198" s="829"/>
      <c r="AC198" s="1019" t="s">
        <v>130</v>
      </c>
      <c r="AD198" s="1020"/>
      <c r="AE198" s="1021"/>
      <c r="AF198" s="833"/>
      <c r="AG198" s="745"/>
      <c r="AH198" s="722"/>
      <c r="AI198" s="16"/>
      <c r="AJ198" s="141"/>
      <c r="AK198" s="141"/>
    </row>
    <row r="199" spans="1:37" s="95" customFormat="1" ht="15.75" customHeight="1">
      <c r="A199" s="728"/>
      <c r="B199" s="579"/>
      <c r="C199" s="525"/>
      <c r="D199" s="439" t="s">
        <v>246</v>
      </c>
      <c r="E199" s="503" t="s">
        <v>73</v>
      </c>
      <c r="F199" s="478"/>
      <c r="G199" s="539">
        <v>1500</v>
      </c>
      <c r="H199" s="503" t="s">
        <v>73</v>
      </c>
      <c r="I199" s="478"/>
      <c r="J199" s="742"/>
      <c r="K199" s="223">
        <v>104.68</v>
      </c>
      <c r="L199" s="441" t="s">
        <v>73</v>
      </c>
      <c r="M199" s="513"/>
      <c r="N199" s="513"/>
      <c r="O199" s="223">
        <v>104.68</v>
      </c>
      <c r="P199" s="394">
        <v>385.78524030746394</v>
      </c>
      <c r="Q199" s="566"/>
      <c r="R199" s="108"/>
      <c r="S199" s="108"/>
      <c r="T199" s="567"/>
      <c r="U199" s="223">
        <v>3</v>
      </c>
      <c r="V199" s="394">
        <v>11.056130310683923</v>
      </c>
      <c r="W199" s="595">
        <f t="shared" si="7"/>
        <v>14.056130310683923</v>
      </c>
      <c r="X199" s="596">
        <v>72.528214838086498</v>
      </c>
      <c r="Y199" s="596">
        <v>36.9</v>
      </c>
      <c r="Z199" s="597">
        <v>135.99040282141223</v>
      </c>
      <c r="AA199" s="828"/>
      <c r="AB199" s="829"/>
      <c r="AC199" s="600">
        <v>104.68</v>
      </c>
      <c r="AD199" s="601">
        <v>771.57048061492787</v>
      </c>
      <c r="AE199" s="333">
        <f t="shared" si="6"/>
        <v>771.57048061492787</v>
      </c>
      <c r="AF199" s="833"/>
      <c r="AG199" s="745"/>
      <c r="AH199" s="722"/>
      <c r="AI199" s="16"/>
      <c r="AJ199" s="141"/>
      <c r="AK199" s="141"/>
    </row>
    <row r="200" spans="1:37" s="95" customFormat="1" ht="15.75" customHeight="1">
      <c r="A200" s="728"/>
      <c r="B200" s="579"/>
      <c r="C200" s="525"/>
      <c r="D200" s="439" t="s">
        <v>247</v>
      </c>
      <c r="E200" s="503" t="s">
        <v>73</v>
      </c>
      <c r="F200" s="478"/>
      <c r="G200" s="539">
        <v>1500</v>
      </c>
      <c r="H200" s="503" t="s">
        <v>73</v>
      </c>
      <c r="I200" s="478"/>
      <c r="J200" s="742"/>
      <c r="K200" s="223">
        <v>104.68</v>
      </c>
      <c r="L200" s="441" t="s">
        <v>73</v>
      </c>
      <c r="M200" s="513"/>
      <c r="N200" s="513"/>
      <c r="O200" s="223">
        <v>104.68</v>
      </c>
      <c r="P200" s="394">
        <v>385.78524030746394</v>
      </c>
      <c r="Q200" s="566"/>
      <c r="R200" s="108"/>
      <c r="S200" s="108"/>
      <c r="T200" s="567"/>
      <c r="U200" s="223">
        <v>3</v>
      </c>
      <c r="V200" s="394">
        <v>11.056130310683923</v>
      </c>
      <c r="W200" s="595">
        <f t="shared" si="7"/>
        <v>14.056130310683923</v>
      </c>
      <c r="X200" s="596">
        <v>72.528214838086498</v>
      </c>
      <c r="Y200" s="596">
        <v>36.9</v>
      </c>
      <c r="Z200" s="597">
        <v>135.99040282141223</v>
      </c>
      <c r="AA200" s="828"/>
      <c r="AB200" s="829"/>
      <c r="AC200" s="600">
        <v>104.68</v>
      </c>
      <c r="AD200" s="601">
        <v>771.57048061492787</v>
      </c>
      <c r="AE200" s="333">
        <f t="shared" si="6"/>
        <v>771.57048061492787</v>
      </c>
      <c r="AF200" s="833"/>
      <c r="AG200" s="745"/>
      <c r="AH200" s="722"/>
      <c r="AI200" s="16"/>
      <c r="AJ200" s="141"/>
      <c r="AK200" s="141"/>
    </row>
    <row r="201" spans="1:37" s="95" customFormat="1" ht="15.75" customHeight="1">
      <c r="A201" s="728"/>
      <c r="B201" s="579"/>
      <c r="C201" s="525"/>
      <c r="D201" s="439" t="s">
        <v>250</v>
      </c>
      <c r="E201" s="503" t="s">
        <v>73</v>
      </c>
      <c r="F201" s="478"/>
      <c r="G201" s="586">
        <v>6.66</v>
      </c>
      <c r="H201" s="503" t="s">
        <v>73</v>
      </c>
      <c r="I201" s="478"/>
      <c r="J201" s="742"/>
      <c r="K201" s="730" t="s">
        <v>130</v>
      </c>
      <c r="L201" s="731"/>
      <c r="M201" s="732"/>
      <c r="N201" s="730" t="s">
        <v>130</v>
      </c>
      <c r="O201" s="731"/>
      <c r="P201" s="732"/>
      <c r="Q201" s="730" t="s">
        <v>130</v>
      </c>
      <c r="R201" s="731"/>
      <c r="S201" s="732"/>
      <c r="T201" s="730" t="s">
        <v>130</v>
      </c>
      <c r="U201" s="731"/>
      <c r="V201" s="732"/>
      <c r="W201" s="730" t="s">
        <v>130</v>
      </c>
      <c r="X201" s="731"/>
      <c r="Y201" s="731"/>
      <c r="Z201" s="770"/>
      <c r="AA201" s="828"/>
      <c r="AB201" s="829"/>
      <c r="AC201" s="730" t="s">
        <v>130</v>
      </c>
      <c r="AD201" s="731"/>
      <c r="AE201" s="732"/>
      <c r="AF201" s="833"/>
      <c r="AG201" s="745"/>
      <c r="AH201" s="722"/>
      <c r="AI201" s="16"/>
      <c r="AJ201" s="141"/>
      <c r="AK201" s="141"/>
    </row>
    <row r="202" spans="1:37" s="95" customFormat="1" ht="15.75" customHeight="1">
      <c r="A202" s="728"/>
      <c r="B202" s="579"/>
      <c r="C202" s="525"/>
      <c r="D202" s="439" t="s">
        <v>251</v>
      </c>
      <c r="E202" s="503" t="s">
        <v>73</v>
      </c>
      <c r="F202" s="478"/>
      <c r="G202" s="586">
        <v>66.599999999999994</v>
      </c>
      <c r="H202" s="503" t="s">
        <v>73</v>
      </c>
      <c r="I202" s="478"/>
      <c r="J202" s="742"/>
      <c r="K202" s="733"/>
      <c r="L202" s="734"/>
      <c r="M202" s="735"/>
      <c r="N202" s="733"/>
      <c r="O202" s="734"/>
      <c r="P202" s="735"/>
      <c r="Q202" s="733"/>
      <c r="R202" s="734"/>
      <c r="S202" s="735"/>
      <c r="T202" s="733"/>
      <c r="U202" s="734"/>
      <c r="V202" s="735"/>
      <c r="W202" s="733"/>
      <c r="X202" s="734"/>
      <c r="Y202" s="734"/>
      <c r="Z202" s="772"/>
      <c r="AA202" s="828"/>
      <c r="AB202" s="829"/>
      <c r="AC202" s="733"/>
      <c r="AD202" s="734"/>
      <c r="AE202" s="735"/>
      <c r="AF202" s="833"/>
      <c r="AG202" s="745"/>
      <c r="AH202" s="722"/>
      <c r="AI202" s="16"/>
      <c r="AJ202" s="141"/>
      <c r="AK202" s="141"/>
    </row>
    <row r="203" spans="1:37" s="95" customFormat="1" ht="15.75" customHeight="1">
      <c r="A203" s="728"/>
      <c r="B203" s="579"/>
      <c r="C203" s="525"/>
      <c r="D203" s="439" t="s">
        <v>252</v>
      </c>
      <c r="E203" s="503" t="s">
        <v>73</v>
      </c>
      <c r="F203" s="478"/>
      <c r="G203" s="586">
        <v>666.66</v>
      </c>
      <c r="H203" s="503" t="s">
        <v>73</v>
      </c>
      <c r="I203" s="478"/>
      <c r="J203" s="742"/>
      <c r="K203" s="733"/>
      <c r="L203" s="734"/>
      <c r="M203" s="735"/>
      <c r="N203" s="733"/>
      <c r="O203" s="734"/>
      <c r="P203" s="735"/>
      <c r="Q203" s="733"/>
      <c r="R203" s="734"/>
      <c r="S203" s="735"/>
      <c r="T203" s="733"/>
      <c r="U203" s="734"/>
      <c r="V203" s="735"/>
      <c r="W203" s="733"/>
      <c r="X203" s="734"/>
      <c r="Y203" s="734"/>
      <c r="Z203" s="772"/>
      <c r="AA203" s="828"/>
      <c r="AB203" s="829"/>
      <c r="AC203" s="733"/>
      <c r="AD203" s="734"/>
      <c r="AE203" s="735"/>
      <c r="AF203" s="833"/>
      <c r="AG203" s="745"/>
      <c r="AH203" s="722"/>
      <c r="AI203" s="16"/>
      <c r="AJ203" s="141"/>
      <c r="AK203" s="141"/>
    </row>
    <row r="204" spans="1:37" s="95" customFormat="1" ht="16.5" customHeight="1" thickBot="1">
      <c r="A204" s="728"/>
      <c r="B204" s="574"/>
      <c r="C204" s="527"/>
      <c r="D204" s="440" t="s">
        <v>253</v>
      </c>
      <c r="E204" s="442" t="s">
        <v>73</v>
      </c>
      <c r="F204" s="507"/>
      <c r="G204" s="545">
        <f>50*78.66</f>
        <v>3933</v>
      </c>
      <c r="H204" s="442" t="s">
        <v>73</v>
      </c>
      <c r="I204" s="478"/>
      <c r="J204" s="742"/>
      <c r="K204" s="739"/>
      <c r="L204" s="740"/>
      <c r="M204" s="741"/>
      <c r="N204" s="739"/>
      <c r="O204" s="740"/>
      <c r="P204" s="741"/>
      <c r="Q204" s="739"/>
      <c r="R204" s="740"/>
      <c r="S204" s="741"/>
      <c r="T204" s="739"/>
      <c r="U204" s="740"/>
      <c r="V204" s="741"/>
      <c r="W204" s="739"/>
      <c r="X204" s="740"/>
      <c r="Y204" s="740"/>
      <c r="Z204" s="774"/>
      <c r="AA204" s="828"/>
      <c r="AB204" s="829"/>
      <c r="AC204" s="739"/>
      <c r="AD204" s="740"/>
      <c r="AE204" s="741"/>
      <c r="AF204" s="833"/>
      <c r="AG204" s="746"/>
      <c r="AH204" s="722"/>
      <c r="AI204" s="16"/>
      <c r="AJ204" s="141"/>
      <c r="AK204" s="141"/>
    </row>
    <row r="205" spans="1:37" s="95" customFormat="1" ht="15.75" customHeight="1">
      <c r="A205" s="728"/>
      <c r="B205" s="575" t="s">
        <v>102</v>
      </c>
      <c r="C205" s="523">
        <v>43521</v>
      </c>
      <c r="D205" s="570" t="s">
        <v>262</v>
      </c>
      <c r="E205" s="582" t="s">
        <v>120</v>
      </c>
      <c r="F205" s="506"/>
      <c r="G205" s="546"/>
      <c r="H205" s="503"/>
      <c r="I205" s="478"/>
      <c r="J205" s="742"/>
      <c r="K205" s="759" t="s">
        <v>132</v>
      </c>
      <c r="L205" s="760"/>
      <c r="M205" s="761"/>
      <c r="N205" s="759" t="s">
        <v>132</v>
      </c>
      <c r="O205" s="760"/>
      <c r="P205" s="761"/>
      <c r="Q205" s="759" t="s">
        <v>132</v>
      </c>
      <c r="R205" s="760"/>
      <c r="S205" s="761"/>
      <c r="T205" s="759" t="s">
        <v>132</v>
      </c>
      <c r="U205" s="760"/>
      <c r="V205" s="761"/>
      <c r="W205" s="759" t="s">
        <v>132</v>
      </c>
      <c r="X205" s="760"/>
      <c r="Y205" s="760"/>
      <c r="Z205" s="775"/>
      <c r="AA205" s="828"/>
      <c r="AB205" s="829"/>
      <c r="AC205" s="759" t="s">
        <v>132</v>
      </c>
      <c r="AD205" s="760"/>
      <c r="AE205" s="761"/>
      <c r="AF205" s="833"/>
      <c r="AG205" s="744">
        <f>SUM(AE205:AE230)</f>
        <v>3946.0121346387464</v>
      </c>
      <c r="AH205" s="722"/>
      <c r="AI205" s="16"/>
      <c r="AJ205" s="141"/>
      <c r="AK205" s="141"/>
    </row>
    <row r="206" spans="1:37" s="95" customFormat="1" ht="15.75" customHeight="1">
      <c r="A206" s="728"/>
      <c r="B206" s="576"/>
      <c r="C206" s="525"/>
      <c r="D206" s="439" t="s">
        <v>218</v>
      </c>
      <c r="E206" s="582" t="s">
        <v>121</v>
      </c>
      <c r="F206" s="478"/>
      <c r="G206" s="544">
        <v>1380000</v>
      </c>
      <c r="H206" s="503" t="s">
        <v>103</v>
      </c>
      <c r="I206" s="478"/>
      <c r="J206" s="742"/>
      <c r="K206" s="733"/>
      <c r="L206" s="734"/>
      <c r="M206" s="735"/>
      <c r="N206" s="733"/>
      <c r="O206" s="734"/>
      <c r="P206" s="735"/>
      <c r="Q206" s="733"/>
      <c r="R206" s="734"/>
      <c r="S206" s="735"/>
      <c r="T206" s="733"/>
      <c r="U206" s="734"/>
      <c r="V206" s="735"/>
      <c r="W206" s="733"/>
      <c r="X206" s="734"/>
      <c r="Y206" s="734"/>
      <c r="Z206" s="772"/>
      <c r="AA206" s="828"/>
      <c r="AB206" s="829"/>
      <c r="AC206" s="733"/>
      <c r="AD206" s="734"/>
      <c r="AE206" s="735"/>
      <c r="AF206" s="833"/>
      <c r="AG206" s="745"/>
      <c r="AH206" s="722"/>
      <c r="AI206" s="16"/>
      <c r="AJ206" s="141"/>
      <c r="AK206" s="141"/>
    </row>
    <row r="207" spans="1:37" s="95" customFormat="1" ht="15.75" customHeight="1">
      <c r="A207" s="728"/>
      <c r="B207" s="576"/>
      <c r="C207" s="525"/>
      <c r="D207" s="439" t="s">
        <v>219</v>
      </c>
      <c r="E207" s="582" t="s">
        <v>121</v>
      </c>
      <c r="F207" s="478"/>
      <c r="G207" s="544">
        <v>20000</v>
      </c>
      <c r="H207" s="503" t="s">
        <v>103</v>
      </c>
      <c r="I207" s="478"/>
      <c r="J207" s="742"/>
      <c r="K207" s="733"/>
      <c r="L207" s="734"/>
      <c r="M207" s="735"/>
      <c r="N207" s="733"/>
      <c r="O207" s="734"/>
      <c r="P207" s="735"/>
      <c r="Q207" s="733"/>
      <c r="R207" s="734"/>
      <c r="S207" s="735"/>
      <c r="T207" s="733"/>
      <c r="U207" s="734"/>
      <c r="V207" s="735"/>
      <c r="W207" s="733"/>
      <c r="X207" s="734"/>
      <c r="Y207" s="734"/>
      <c r="Z207" s="772"/>
      <c r="AA207" s="828"/>
      <c r="AB207" s="829"/>
      <c r="AC207" s="733"/>
      <c r="AD207" s="734"/>
      <c r="AE207" s="735"/>
      <c r="AF207" s="833"/>
      <c r="AG207" s="745"/>
      <c r="AH207" s="722"/>
      <c r="AI207" s="16"/>
      <c r="AJ207" s="141"/>
      <c r="AK207" s="141"/>
    </row>
    <row r="208" spans="1:37" s="95" customFormat="1" ht="15.75" customHeight="1">
      <c r="A208" s="728"/>
      <c r="B208" s="576"/>
      <c r="C208" s="525"/>
      <c r="D208" s="439" t="s">
        <v>220</v>
      </c>
      <c r="E208" s="582" t="s">
        <v>122</v>
      </c>
      <c r="F208" s="478"/>
      <c r="G208" s="544"/>
      <c r="H208" s="503"/>
      <c r="I208" s="478"/>
      <c r="J208" s="742"/>
      <c r="K208" s="733"/>
      <c r="L208" s="734"/>
      <c r="M208" s="735"/>
      <c r="N208" s="733"/>
      <c r="O208" s="734"/>
      <c r="P208" s="735"/>
      <c r="Q208" s="733"/>
      <c r="R208" s="734"/>
      <c r="S208" s="735"/>
      <c r="T208" s="733"/>
      <c r="U208" s="734"/>
      <c r="V208" s="735"/>
      <c r="W208" s="733"/>
      <c r="X208" s="734"/>
      <c r="Y208" s="734"/>
      <c r="Z208" s="772"/>
      <c r="AA208" s="828"/>
      <c r="AB208" s="829"/>
      <c r="AC208" s="733"/>
      <c r="AD208" s="734"/>
      <c r="AE208" s="735"/>
      <c r="AF208" s="833"/>
      <c r="AG208" s="745"/>
      <c r="AH208" s="722"/>
      <c r="AI208" s="16"/>
      <c r="AJ208" s="141"/>
      <c r="AK208" s="141"/>
    </row>
    <row r="209" spans="1:37" s="95" customFormat="1" ht="15.75" customHeight="1">
      <c r="A209" s="728"/>
      <c r="B209" s="576"/>
      <c r="C209" s="525"/>
      <c r="D209" s="439" t="s">
        <v>221</v>
      </c>
      <c r="E209" s="582" t="s">
        <v>122</v>
      </c>
      <c r="F209" s="478"/>
      <c r="G209" s="544"/>
      <c r="H209" s="503"/>
      <c r="I209" s="478"/>
      <c r="J209" s="742"/>
      <c r="K209" s="733"/>
      <c r="L209" s="734"/>
      <c r="M209" s="735"/>
      <c r="N209" s="733"/>
      <c r="O209" s="734"/>
      <c r="P209" s="735"/>
      <c r="Q209" s="733"/>
      <c r="R209" s="734"/>
      <c r="S209" s="735"/>
      <c r="T209" s="733"/>
      <c r="U209" s="734"/>
      <c r="V209" s="735"/>
      <c r="W209" s="733"/>
      <c r="X209" s="734"/>
      <c r="Y209" s="734"/>
      <c r="Z209" s="772"/>
      <c r="AA209" s="828"/>
      <c r="AB209" s="829"/>
      <c r="AC209" s="733"/>
      <c r="AD209" s="734"/>
      <c r="AE209" s="735"/>
      <c r="AF209" s="833"/>
      <c r="AG209" s="745"/>
      <c r="AH209" s="722"/>
      <c r="AI209" s="16"/>
      <c r="AJ209" s="141"/>
      <c r="AK209" s="141"/>
    </row>
    <row r="210" spans="1:37" s="95" customFormat="1" ht="15.75" customHeight="1">
      <c r="A210" s="728"/>
      <c r="B210" s="576"/>
      <c r="C210" s="525"/>
      <c r="D210" s="439" t="s">
        <v>222</v>
      </c>
      <c r="E210" s="582" t="s">
        <v>122</v>
      </c>
      <c r="F210" s="478"/>
      <c r="G210" s="544"/>
      <c r="H210" s="503"/>
      <c r="I210" s="478"/>
      <c r="J210" s="742"/>
      <c r="K210" s="733"/>
      <c r="L210" s="734"/>
      <c r="M210" s="735"/>
      <c r="N210" s="733"/>
      <c r="O210" s="734"/>
      <c r="P210" s="735"/>
      <c r="Q210" s="733"/>
      <c r="R210" s="734"/>
      <c r="S210" s="735"/>
      <c r="T210" s="733"/>
      <c r="U210" s="734"/>
      <c r="V210" s="735"/>
      <c r="W210" s="733"/>
      <c r="X210" s="734"/>
      <c r="Y210" s="734"/>
      <c r="Z210" s="772"/>
      <c r="AA210" s="828"/>
      <c r="AB210" s="829"/>
      <c r="AC210" s="733"/>
      <c r="AD210" s="734"/>
      <c r="AE210" s="735"/>
      <c r="AF210" s="833"/>
      <c r="AG210" s="745"/>
      <c r="AH210" s="722"/>
      <c r="AI210" s="16"/>
      <c r="AJ210" s="141"/>
      <c r="AK210" s="141"/>
    </row>
    <row r="211" spans="1:37" s="95" customFormat="1" ht="15.75" customHeight="1">
      <c r="A211" s="728"/>
      <c r="B211" s="576"/>
      <c r="C211" s="525"/>
      <c r="D211" s="439" t="s">
        <v>223</v>
      </c>
      <c r="E211" s="582" t="s">
        <v>122</v>
      </c>
      <c r="F211" s="478"/>
      <c r="G211" s="544"/>
      <c r="H211" s="503"/>
      <c r="I211" s="478"/>
      <c r="J211" s="742"/>
      <c r="K211" s="733"/>
      <c r="L211" s="734"/>
      <c r="M211" s="735"/>
      <c r="N211" s="733"/>
      <c r="O211" s="734"/>
      <c r="P211" s="735"/>
      <c r="Q211" s="733"/>
      <c r="R211" s="734"/>
      <c r="S211" s="735"/>
      <c r="T211" s="733"/>
      <c r="U211" s="734"/>
      <c r="V211" s="735"/>
      <c r="W211" s="733"/>
      <c r="X211" s="734"/>
      <c r="Y211" s="734"/>
      <c r="Z211" s="772"/>
      <c r="AA211" s="828"/>
      <c r="AB211" s="829"/>
      <c r="AC211" s="733"/>
      <c r="AD211" s="734"/>
      <c r="AE211" s="735"/>
      <c r="AF211" s="833"/>
      <c r="AG211" s="745"/>
      <c r="AH211" s="722"/>
      <c r="AI211" s="16"/>
      <c r="AJ211" s="141"/>
      <c r="AK211" s="141"/>
    </row>
    <row r="212" spans="1:37" s="95" customFormat="1" ht="15.75" customHeight="1">
      <c r="A212" s="728"/>
      <c r="B212" s="576"/>
      <c r="C212" s="525"/>
      <c r="D212" s="439" t="s">
        <v>224</v>
      </c>
      <c r="E212" s="503" t="s">
        <v>73</v>
      </c>
      <c r="F212" s="478"/>
      <c r="G212" s="544"/>
      <c r="H212" s="503"/>
      <c r="I212" s="478"/>
      <c r="J212" s="742"/>
      <c r="K212" s="733"/>
      <c r="L212" s="734"/>
      <c r="M212" s="735"/>
      <c r="N212" s="733"/>
      <c r="O212" s="734"/>
      <c r="P212" s="735"/>
      <c r="Q212" s="733"/>
      <c r="R212" s="734"/>
      <c r="S212" s="735"/>
      <c r="T212" s="733"/>
      <c r="U212" s="734"/>
      <c r="V212" s="735"/>
      <c r="W212" s="733"/>
      <c r="X212" s="734"/>
      <c r="Y212" s="734"/>
      <c r="Z212" s="772"/>
      <c r="AA212" s="828"/>
      <c r="AB212" s="829"/>
      <c r="AC212" s="733"/>
      <c r="AD212" s="734"/>
      <c r="AE212" s="735"/>
      <c r="AF212" s="833"/>
      <c r="AG212" s="745"/>
      <c r="AH212" s="722"/>
      <c r="AI212" s="16"/>
      <c r="AJ212" s="141"/>
      <c r="AK212" s="141"/>
    </row>
    <row r="213" spans="1:37" s="95" customFormat="1" ht="15.75" customHeight="1">
      <c r="A213" s="728"/>
      <c r="B213" s="576"/>
      <c r="C213" s="525"/>
      <c r="D213" s="439" t="s">
        <v>225</v>
      </c>
      <c r="E213" s="503" t="s">
        <v>73</v>
      </c>
      <c r="F213" s="478"/>
      <c r="G213" s="539">
        <v>22182.22</v>
      </c>
      <c r="H213" s="503" t="s">
        <v>73</v>
      </c>
      <c r="I213" s="478"/>
      <c r="J213" s="742"/>
      <c r="K213" s="736"/>
      <c r="L213" s="737"/>
      <c r="M213" s="738"/>
      <c r="N213" s="736"/>
      <c r="O213" s="737"/>
      <c r="P213" s="738"/>
      <c r="Q213" s="736"/>
      <c r="R213" s="737"/>
      <c r="S213" s="738"/>
      <c r="T213" s="736"/>
      <c r="U213" s="737"/>
      <c r="V213" s="738"/>
      <c r="W213" s="736"/>
      <c r="X213" s="737"/>
      <c r="Y213" s="737"/>
      <c r="Z213" s="776"/>
      <c r="AA213" s="828"/>
      <c r="AB213" s="829"/>
      <c r="AC213" s="736"/>
      <c r="AD213" s="737"/>
      <c r="AE213" s="738"/>
      <c r="AF213" s="833"/>
      <c r="AG213" s="745"/>
      <c r="AH213" s="722"/>
      <c r="AI213" s="16"/>
      <c r="AJ213" s="141"/>
      <c r="AK213" s="141"/>
    </row>
    <row r="214" spans="1:37" s="95" customFormat="1" ht="15.75" customHeight="1">
      <c r="A214" s="728"/>
      <c r="B214" s="576"/>
      <c r="C214" s="525"/>
      <c r="D214" s="439" t="s">
        <v>232</v>
      </c>
      <c r="E214" s="503" t="s">
        <v>73</v>
      </c>
      <c r="F214" s="478"/>
      <c r="G214" s="539">
        <v>1101.24</v>
      </c>
      <c r="H214" s="503" t="s">
        <v>73</v>
      </c>
      <c r="I214" s="478"/>
      <c r="J214" s="742"/>
      <c r="K214" s="606">
        <v>128</v>
      </c>
      <c r="L214" s="441" t="s">
        <v>73</v>
      </c>
      <c r="M214" s="513"/>
      <c r="N214" s="513"/>
      <c r="O214" s="606">
        <v>128</v>
      </c>
      <c r="P214" s="606">
        <v>472</v>
      </c>
      <c r="Q214" s="566"/>
      <c r="R214" s="108"/>
      <c r="S214" s="108"/>
      <c r="T214" s="567"/>
      <c r="U214" s="223">
        <v>3</v>
      </c>
      <c r="V214" s="394">
        <v>11.056130310683923</v>
      </c>
      <c r="W214" s="595">
        <f t="shared" si="7"/>
        <v>14.056130310683923</v>
      </c>
      <c r="X214" s="596">
        <v>89.16540897036964</v>
      </c>
      <c r="Y214" s="596">
        <v>45.364464000000005</v>
      </c>
      <c r="Z214" s="597">
        <v>167.1851418194432</v>
      </c>
      <c r="AA214" s="828"/>
      <c r="AB214" s="829"/>
      <c r="AC214" s="600">
        <v>128.00430080000001</v>
      </c>
      <c r="AD214" s="601">
        <v>943.48815331518813</v>
      </c>
      <c r="AE214" s="333">
        <f t="shared" si="6"/>
        <v>943.48815331518813</v>
      </c>
      <c r="AF214" s="833"/>
      <c r="AG214" s="745"/>
      <c r="AH214" s="722"/>
      <c r="AI214" s="16"/>
      <c r="AJ214" s="141"/>
      <c r="AK214" s="141"/>
    </row>
    <row r="215" spans="1:37" s="95" customFormat="1" ht="15.75" customHeight="1">
      <c r="A215" s="728"/>
      <c r="B215" s="576"/>
      <c r="C215" s="525"/>
      <c r="D215" s="439" t="s">
        <v>235</v>
      </c>
      <c r="E215" s="503" t="s">
        <v>73</v>
      </c>
      <c r="F215" s="478"/>
      <c r="G215" s="539">
        <v>1101.24</v>
      </c>
      <c r="H215" s="503" t="s">
        <v>73</v>
      </c>
      <c r="I215" s="478"/>
      <c r="J215" s="742"/>
      <c r="K215" s="777" t="s">
        <v>131</v>
      </c>
      <c r="L215" s="778"/>
      <c r="M215" s="779"/>
      <c r="N215" s="777" t="s">
        <v>131</v>
      </c>
      <c r="O215" s="778"/>
      <c r="P215" s="779"/>
      <c r="Q215" s="777" t="s">
        <v>131</v>
      </c>
      <c r="R215" s="778"/>
      <c r="S215" s="779"/>
      <c r="T215" s="777" t="s">
        <v>131</v>
      </c>
      <c r="U215" s="778"/>
      <c r="V215" s="779"/>
      <c r="W215" s="777" t="s">
        <v>131</v>
      </c>
      <c r="X215" s="778"/>
      <c r="Y215" s="778"/>
      <c r="Z215" s="780"/>
      <c r="AA215" s="828"/>
      <c r="AB215" s="829"/>
      <c r="AC215" s="777" t="s">
        <v>131</v>
      </c>
      <c r="AD215" s="778"/>
      <c r="AE215" s="779"/>
      <c r="AF215" s="833"/>
      <c r="AG215" s="745"/>
      <c r="AH215" s="722"/>
      <c r="AI215" s="16"/>
      <c r="AJ215" s="141"/>
      <c r="AK215" s="141"/>
    </row>
    <row r="216" spans="1:37" s="95" customFormat="1" ht="15.75" customHeight="1">
      <c r="A216" s="728"/>
      <c r="B216" s="576"/>
      <c r="C216" s="525"/>
      <c r="D216" s="439" t="s">
        <v>236</v>
      </c>
      <c r="E216" s="503" t="s">
        <v>73</v>
      </c>
      <c r="F216" s="478"/>
      <c r="G216" s="540">
        <v>4666.62</v>
      </c>
      <c r="H216" s="503" t="s">
        <v>73</v>
      </c>
      <c r="I216" s="478"/>
      <c r="J216" s="742"/>
      <c r="K216" s="777" t="s">
        <v>132</v>
      </c>
      <c r="L216" s="778"/>
      <c r="M216" s="778"/>
      <c r="N216" s="778"/>
      <c r="O216" s="778"/>
      <c r="P216" s="779"/>
      <c r="Q216" s="777" t="s">
        <v>132</v>
      </c>
      <c r="R216" s="778"/>
      <c r="S216" s="778"/>
      <c r="T216" s="778"/>
      <c r="U216" s="778"/>
      <c r="V216" s="779"/>
      <c r="W216" s="1028" t="s">
        <v>132</v>
      </c>
      <c r="X216" s="1029"/>
      <c r="Y216" s="1029"/>
      <c r="Z216" s="1030"/>
      <c r="AA216" s="828"/>
      <c r="AB216" s="829"/>
      <c r="AC216" s="1019" t="s">
        <v>132</v>
      </c>
      <c r="AD216" s="1020"/>
      <c r="AE216" s="1021"/>
      <c r="AF216" s="833"/>
      <c r="AG216" s="745"/>
      <c r="AH216" s="722"/>
      <c r="AI216" s="16"/>
      <c r="AJ216" s="141"/>
      <c r="AK216" s="141"/>
    </row>
    <row r="217" spans="1:37" s="95" customFormat="1" ht="15.75" customHeight="1">
      <c r="A217" s="728"/>
      <c r="B217" s="576"/>
      <c r="C217" s="525"/>
      <c r="D217" s="439" t="s">
        <v>237</v>
      </c>
      <c r="E217" s="503" t="s">
        <v>73</v>
      </c>
      <c r="F217" s="478"/>
      <c r="G217" s="540">
        <v>666.66</v>
      </c>
      <c r="H217" s="503" t="s">
        <v>73</v>
      </c>
      <c r="I217" s="478"/>
      <c r="J217" s="742"/>
      <c r="K217" s="730" t="s">
        <v>131</v>
      </c>
      <c r="L217" s="731"/>
      <c r="M217" s="732"/>
      <c r="N217" s="730" t="s">
        <v>131</v>
      </c>
      <c r="O217" s="731"/>
      <c r="P217" s="732"/>
      <c r="Q217" s="730" t="s">
        <v>131</v>
      </c>
      <c r="R217" s="731"/>
      <c r="S217" s="732"/>
      <c r="T217" s="730" t="s">
        <v>131</v>
      </c>
      <c r="U217" s="731"/>
      <c r="V217" s="732"/>
      <c r="W217" s="730" t="s">
        <v>131</v>
      </c>
      <c r="X217" s="731"/>
      <c r="Y217" s="731"/>
      <c r="Z217" s="770"/>
      <c r="AA217" s="828"/>
      <c r="AB217" s="829"/>
      <c r="AC217" s="730" t="s">
        <v>131</v>
      </c>
      <c r="AD217" s="731"/>
      <c r="AE217" s="732"/>
      <c r="AF217" s="833"/>
      <c r="AG217" s="745"/>
      <c r="AH217" s="722"/>
      <c r="AI217" s="16"/>
      <c r="AJ217" s="141"/>
      <c r="AK217" s="141"/>
    </row>
    <row r="218" spans="1:37" s="95" customFormat="1" ht="15.75" customHeight="1">
      <c r="A218" s="728"/>
      <c r="B218" s="576"/>
      <c r="C218" s="525"/>
      <c r="D218" s="439" t="s">
        <v>238</v>
      </c>
      <c r="E218" s="503" t="s">
        <v>73</v>
      </c>
      <c r="F218" s="478"/>
      <c r="G218" s="541">
        <v>66.599999999999994</v>
      </c>
      <c r="H218" s="503" t="s">
        <v>73</v>
      </c>
      <c r="I218" s="478"/>
      <c r="J218" s="742"/>
      <c r="K218" s="736"/>
      <c r="L218" s="737"/>
      <c r="M218" s="738"/>
      <c r="N218" s="736"/>
      <c r="O218" s="737"/>
      <c r="P218" s="738"/>
      <c r="Q218" s="736"/>
      <c r="R218" s="737"/>
      <c r="S218" s="738"/>
      <c r="T218" s="736"/>
      <c r="U218" s="737"/>
      <c r="V218" s="738"/>
      <c r="W218" s="736"/>
      <c r="X218" s="737"/>
      <c r="Y218" s="737"/>
      <c r="Z218" s="776"/>
      <c r="AA218" s="828"/>
      <c r="AB218" s="829"/>
      <c r="AC218" s="736"/>
      <c r="AD218" s="737"/>
      <c r="AE218" s="738"/>
      <c r="AF218" s="833"/>
      <c r="AG218" s="745"/>
      <c r="AH218" s="722"/>
      <c r="AI218" s="16"/>
      <c r="AJ218" s="141"/>
      <c r="AK218" s="141"/>
    </row>
    <row r="219" spans="1:37" s="95" customFormat="1" ht="15.75" customHeight="1">
      <c r="A219" s="728"/>
      <c r="B219" s="576"/>
      <c r="C219" s="525"/>
      <c r="D219" s="439" t="s">
        <v>241</v>
      </c>
      <c r="E219" s="503" t="s">
        <v>73</v>
      </c>
      <c r="F219" s="478"/>
      <c r="G219" s="541">
        <v>66.599999999999994</v>
      </c>
      <c r="H219" s="503" t="s">
        <v>73</v>
      </c>
      <c r="I219" s="478"/>
      <c r="J219" s="742"/>
      <c r="K219" s="223">
        <v>117.74067200000002</v>
      </c>
      <c r="L219" s="441" t="s">
        <v>73</v>
      </c>
      <c r="M219" s="513"/>
      <c r="N219" s="513"/>
      <c r="O219" s="223">
        <v>117.74067200000002</v>
      </c>
      <c r="P219" s="394">
        <v>433.91873749983085</v>
      </c>
      <c r="Q219" s="566"/>
      <c r="R219" s="108"/>
      <c r="S219" s="108"/>
      <c r="T219" s="567"/>
      <c r="U219" s="223">
        <v>3</v>
      </c>
      <c r="V219" s="394">
        <v>11.056130310683923</v>
      </c>
      <c r="W219" s="595">
        <f t="shared" si="7"/>
        <v>14.056130310683923</v>
      </c>
      <c r="X219" s="596">
        <v>81.8443755849962</v>
      </c>
      <c r="Y219" s="596">
        <v>41.639760000000003</v>
      </c>
      <c r="Z219" s="597">
        <v>153.4582042218679</v>
      </c>
      <c r="AA219" s="828"/>
      <c r="AB219" s="829"/>
      <c r="AC219" s="600">
        <v>117.74067200000002</v>
      </c>
      <c r="AD219" s="601">
        <v>867.83747499966171</v>
      </c>
      <c r="AE219" s="333">
        <f t="shared" ref="AE219:AE249" si="8">AD219</f>
        <v>867.83747499966171</v>
      </c>
      <c r="AF219" s="833"/>
      <c r="AG219" s="745"/>
      <c r="AH219" s="722"/>
      <c r="AI219" s="16"/>
      <c r="AJ219" s="141"/>
      <c r="AK219" s="141"/>
    </row>
    <row r="220" spans="1:37" s="95" customFormat="1" ht="15.75" customHeight="1">
      <c r="A220" s="728"/>
      <c r="B220" s="576"/>
      <c r="C220" s="525"/>
      <c r="D220" s="439" t="s">
        <v>242</v>
      </c>
      <c r="E220" s="503" t="s">
        <v>73</v>
      </c>
      <c r="F220" s="478"/>
      <c r="G220" s="585">
        <v>5000</v>
      </c>
      <c r="H220" s="503" t="s">
        <v>73</v>
      </c>
      <c r="I220" s="478"/>
      <c r="J220" s="742"/>
      <c r="K220" s="730" t="s">
        <v>132</v>
      </c>
      <c r="L220" s="731"/>
      <c r="M220" s="732"/>
      <c r="N220" s="730" t="s">
        <v>132</v>
      </c>
      <c r="O220" s="731"/>
      <c r="P220" s="732"/>
      <c r="Q220" s="730" t="s">
        <v>132</v>
      </c>
      <c r="R220" s="731"/>
      <c r="S220" s="732"/>
      <c r="T220" s="730" t="s">
        <v>132</v>
      </c>
      <c r="U220" s="731"/>
      <c r="V220" s="732"/>
      <c r="W220" s="730" t="s">
        <v>132</v>
      </c>
      <c r="X220" s="731"/>
      <c r="Y220" s="731"/>
      <c r="Z220" s="770"/>
      <c r="AA220" s="828"/>
      <c r="AB220" s="829"/>
      <c r="AC220" s="730" t="s">
        <v>132</v>
      </c>
      <c r="AD220" s="731"/>
      <c r="AE220" s="732"/>
      <c r="AF220" s="833"/>
      <c r="AG220" s="745"/>
      <c r="AH220" s="722"/>
      <c r="AI220" s="16"/>
      <c r="AJ220" s="141"/>
      <c r="AK220" s="141"/>
    </row>
    <row r="221" spans="1:37" s="95" customFormat="1" ht="15.75" customHeight="1">
      <c r="A221" s="728"/>
      <c r="B221" s="576"/>
      <c r="C221" s="525"/>
      <c r="D221" s="439" t="s">
        <v>243</v>
      </c>
      <c r="E221" s="503" t="s">
        <v>73</v>
      </c>
      <c r="F221" s="478"/>
      <c r="G221" s="585">
        <v>40903</v>
      </c>
      <c r="H221" s="503" t="s">
        <v>73</v>
      </c>
      <c r="I221" s="478"/>
      <c r="J221" s="742"/>
      <c r="K221" s="736"/>
      <c r="L221" s="737"/>
      <c r="M221" s="738"/>
      <c r="N221" s="736"/>
      <c r="O221" s="737"/>
      <c r="P221" s="738"/>
      <c r="Q221" s="736"/>
      <c r="R221" s="737"/>
      <c r="S221" s="738"/>
      <c r="T221" s="736"/>
      <c r="U221" s="737"/>
      <c r="V221" s="738"/>
      <c r="W221" s="736"/>
      <c r="X221" s="737"/>
      <c r="Y221" s="737"/>
      <c r="Z221" s="776"/>
      <c r="AA221" s="828"/>
      <c r="AB221" s="829"/>
      <c r="AC221" s="736"/>
      <c r="AD221" s="737"/>
      <c r="AE221" s="738"/>
      <c r="AF221" s="833"/>
      <c r="AG221" s="745"/>
      <c r="AH221" s="722"/>
      <c r="AI221" s="16"/>
      <c r="AJ221" s="141"/>
      <c r="AK221" s="141"/>
    </row>
    <row r="222" spans="1:37" s="95" customFormat="1" ht="15.75" customHeight="1">
      <c r="A222" s="728"/>
      <c r="B222" s="576"/>
      <c r="C222" s="525"/>
      <c r="D222" s="439" t="s">
        <v>244</v>
      </c>
      <c r="E222" s="503" t="s">
        <v>73</v>
      </c>
      <c r="F222" s="478"/>
      <c r="G222" s="585">
        <f>G221*10%</f>
        <v>4090.3</v>
      </c>
      <c r="H222" s="503" t="s">
        <v>73</v>
      </c>
      <c r="I222" s="478"/>
      <c r="J222" s="742"/>
      <c r="K222" s="777" t="s">
        <v>131</v>
      </c>
      <c r="L222" s="778"/>
      <c r="M222" s="779"/>
      <c r="N222" s="777" t="s">
        <v>131</v>
      </c>
      <c r="O222" s="778"/>
      <c r="P222" s="779"/>
      <c r="Q222" s="777" t="s">
        <v>131</v>
      </c>
      <c r="R222" s="778"/>
      <c r="S222" s="779"/>
      <c r="T222" s="777" t="s">
        <v>131</v>
      </c>
      <c r="U222" s="778"/>
      <c r="V222" s="779"/>
      <c r="W222" s="777" t="s">
        <v>131</v>
      </c>
      <c r="X222" s="778"/>
      <c r="Y222" s="778"/>
      <c r="Z222" s="780"/>
      <c r="AA222" s="828"/>
      <c r="AB222" s="829"/>
      <c r="AC222" s="777" t="s">
        <v>131</v>
      </c>
      <c r="AD222" s="778"/>
      <c r="AE222" s="779"/>
      <c r="AF222" s="833"/>
      <c r="AG222" s="745"/>
      <c r="AH222" s="722"/>
      <c r="AI222" s="16"/>
      <c r="AJ222" s="141"/>
      <c r="AK222" s="141"/>
    </row>
    <row r="223" spans="1:37" s="95" customFormat="1" ht="15.75" customHeight="1">
      <c r="A223" s="728"/>
      <c r="B223" s="576"/>
      <c r="C223" s="525"/>
      <c r="D223" s="439" t="s">
        <v>245</v>
      </c>
      <c r="E223" s="503" t="s">
        <v>73</v>
      </c>
      <c r="F223" s="478"/>
      <c r="G223" s="585">
        <v>4090.3</v>
      </c>
      <c r="H223" s="503" t="s">
        <v>73</v>
      </c>
      <c r="I223" s="478"/>
      <c r="J223" s="742"/>
      <c r="K223" s="223">
        <v>157.655776</v>
      </c>
      <c r="L223" s="441" t="s">
        <v>73</v>
      </c>
      <c r="M223" s="513"/>
      <c r="N223" s="513"/>
      <c r="O223" s="223">
        <v>157.655776</v>
      </c>
      <c r="P223" s="394">
        <v>581.02093456266505</v>
      </c>
      <c r="Q223" s="566"/>
      <c r="R223" s="108"/>
      <c r="S223" s="108"/>
      <c r="T223" s="567"/>
      <c r="U223" s="223">
        <v>3</v>
      </c>
      <c r="V223" s="394">
        <v>11.056130310683923</v>
      </c>
      <c r="W223" s="595">
        <f t="shared" si="7"/>
        <v>14.056130310683923</v>
      </c>
      <c r="X223" s="596">
        <v>110.3157685648994</v>
      </c>
      <c r="Y223" s="596">
        <v>56.125079999999997</v>
      </c>
      <c r="Z223" s="597">
        <v>206.84206605918664</v>
      </c>
      <c r="AA223" s="828"/>
      <c r="AB223" s="829"/>
      <c r="AC223" s="600">
        <v>157.655776</v>
      </c>
      <c r="AD223" s="601">
        <v>1162.0418691253301</v>
      </c>
      <c r="AE223" s="333">
        <f t="shared" si="8"/>
        <v>1162.0418691253301</v>
      </c>
      <c r="AF223" s="833"/>
      <c r="AG223" s="745"/>
      <c r="AH223" s="722"/>
      <c r="AI223" s="16"/>
      <c r="AJ223" s="141"/>
      <c r="AK223" s="141"/>
    </row>
    <row r="224" spans="1:37" s="95" customFormat="1" ht="15.75" customHeight="1">
      <c r="A224" s="728"/>
      <c r="B224" s="576"/>
      <c r="C224" s="525"/>
      <c r="D224" s="439" t="s">
        <v>246</v>
      </c>
      <c r="E224" s="503" t="s">
        <v>73</v>
      </c>
      <c r="F224" s="478"/>
      <c r="G224" s="585">
        <v>15000</v>
      </c>
      <c r="H224" s="503" t="s">
        <v>73</v>
      </c>
      <c r="I224" s="478"/>
      <c r="J224" s="742"/>
      <c r="K224" s="781" t="s">
        <v>131</v>
      </c>
      <c r="L224" s="782"/>
      <c r="M224" s="783"/>
      <c r="N224" s="781" t="s">
        <v>131</v>
      </c>
      <c r="O224" s="782"/>
      <c r="P224" s="783"/>
      <c r="Q224" s="781" t="s">
        <v>131</v>
      </c>
      <c r="R224" s="782"/>
      <c r="S224" s="783"/>
      <c r="T224" s="781" t="s">
        <v>131</v>
      </c>
      <c r="U224" s="782"/>
      <c r="V224" s="783"/>
      <c r="W224" s="781" t="s">
        <v>131</v>
      </c>
      <c r="X224" s="782"/>
      <c r="Y224" s="782"/>
      <c r="Z224" s="1008"/>
      <c r="AA224" s="828"/>
      <c r="AB224" s="829"/>
      <c r="AC224" s="781" t="s">
        <v>131</v>
      </c>
      <c r="AD224" s="782"/>
      <c r="AE224" s="783"/>
      <c r="AF224" s="833"/>
      <c r="AG224" s="745"/>
      <c r="AH224" s="722"/>
      <c r="AI224" s="16"/>
      <c r="AJ224" s="141"/>
      <c r="AK224" s="141"/>
    </row>
    <row r="225" spans="1:37" s="95" customFormat="1" ht="15.75" customHeight="1">
      <c r="A225" s="728"/>
      <c r="B225" s="576"/>
      <c r="C225" s="525"/>
      <c r="D225" s="439" t="s">
        <v>247</v>
      </c>
      <c r="E225" s="503" t="s">
        <v>73</v>
      </c>
      <c r="F225" s="478"/>
      <c r="G225" s="539">
        <v>1500</v>
      </c>
      <c r="H225" s="503" t="s">
        <v>73</v>
      </c>
      <c r="I225" s="478"/>
      <c r="J225" s="742"/>
      <c r="K225" s="784"/>
      <c r="L225" s="785"/>
      <c r="M225" s="786"/>
      <c r="N225" s="784"/>
      <c r="O225" s="785"/>
      <c r="P225" s="786"/>
      <c r="Q225" s="784"/>
      <c r="R225" s="785"/>
      <c r="S225" s="786"/>
      <c r="T225" s="784"/>
      <c r="U225" s="785"/>
      <c r="V225" s="786"/>
      <c r="W225" s="784"/>
      <c r="X225" s="785"/>
      <c r="Y225" s="785"/>
      <c r="Z225" s="1007"/>
      <c r="AA225" s="828"/>
      <c r="AB225" s="829"/>
      <c r="AC225" s="784"/>
      <c r="AD225" s="785"/>
      <c r="AE225" s="786"/>
      <c r="AF225" s="833"/>
      <c r="AG225" s="745"/>
      <c r="AH225" s="722"/>
      <c r="AI225" s="16"/>
      <c r="AJ225" s="141"/>
      <c r="AK225" s="141"/>
    </row>
    <row r="226" spans="1:37" s="95" customFormat="1" ht="15.75" customHeight="1">
      <c r="A226" s="728"/>
      <c r="B226" s="576"/>
      <c r="C226" s="525"/>
      <c r="D226" s="439" t="s">
        <v>250</v>
      </c>
      <c r="E226" s="503" t="s">
        <v>73</v>
      </c>
      <c r="F226" s="478"/>
      <c r="G226" s="539">
        <v>1500</v>
      </c>
      <c r="H226" s="503" t="s">
        <v>73</v>
      </c>
      <c r="I226" s="478"/>
      <c r="J226" s="742"/>
      <c r="K226" s="223">
        <v>131.96</v>
      </c>
      <c r="L226" s="441" t="s">
        <v>73</v>
      </c>
      <c r="M226" s="513"/>
      <c r="N226" s="513"/>
      <c r="O226" s="223">
        <v>131.96</v>
      </c>
      <c r="P226" s="394">
        <v>486.32231859928305</v>
      </c>
      <c r="Q226" s="566"/>
      <c r="R226" s="108"/>
      <c r="S226" s="108"/>
      <c r="T226" s="567"/>
      <c r="U226" s="223">
        <v>3</v>
      </c>
      <c r="V226" s="394">
        <v>11.056130310683923</v>
      </c>
      <c r="W226" s="595">
        <f t="shared" si="7"/>
        <v>14.056130310683923</v>
      </c>
      <c r="X226" s="596">
        <v>91.987004184890225</v>
      </c>
      <c r="Y226" s="596">
        <v>46.800000000000004</v>
      </c>
      <c r="Z226" s="597">
        <v>172.4756328466691</v>
      </c>
      <c r="AA226" s="828"/>
      <c r="AB226" s="829"/>
      <c r="AC226" s="600">
        <v>131.96</v>
      </c>
      <c r="AD226" s="601">
        <v>972.6446371985661</v>
      </c>
      <c r="AE226" s="333">
        <f t="shared" si="8"/>
        <v>972.6446371985661</v>
      </c>
      <c r="AF226" s="833"/>
      <c r="AG226" s="745"/>
      <c r="AH226" s="722"/>
      <c r="AI226" s="16"/>
      <c r="AJ226" s="141"/>
      <c r="AK226" s="141"/>
    </row>
    <row r="227" spans="1:37" s="95" customFormat="1" ht="15.75" customHeight="1">
      <c r="A227" s="728"/>
      <c r="B227" s="576"/>
      <c r="C227" s="525"/>
      <c r="D227" s="439" t="s">
        <v>251</v>
      </c>
      <c r="E227" s="503" t="s">
        <v>73</v>
      </c>
      <c r="F227" s="478"/>
      <c r="G227" s="586">
        <v>6.66</v>
      </c>
      <c r="H227" s="503" t="s">
        <v>73</v>
      </c>
      <c r="I227" s="478"/>
      <c r="J227" s="742"/>
      <c r="K227" s="730" t="s">
        <v>132</v>
      </c>
      <c r="L227" s="731"/>
      <c r="M227" s="732"/>
      <c r="N227" s="730" t="s">
        <v>132</v>
      </c>
      <c r="O227" s="731"/>
      <c r="P227" s="732"/>
      <c r="Q227" s="730" t="s">
        <v>132</v>
      </c>
      <c r="R227" s="731"/>
      <c r="S227" s="732"/>
      <c r="T227" s="730" t="s">
        <v>132</v>
      </c>
      <c r="U227" s="731"/>
      <c r="V227" s="732"/>
      <c r="W227" s="730" t="s">
        <v>132</v>
      </c>
      <c r="X227" s="731"/>
      <c r="Y227" s="731"/>
      <c r="Z227" s="770"/>
      <c r="AA227" s="828"/>
      <c r="AB227" s="829"/>
      <c r="AC227" s="730" t="s">
        <v>132</v>
      </c>
      <c r="AD227" s="731"/>
      <c r="AE227" s="732"/>
      <c r="AF227" s="833"/>
      <c r="AG227" s="745"/>
      <c r="AH227" s="722"/>
      <c r="AI227" s="16"/>
      <c r="AJ227" s="141"/>
      <c r="AK227" s="141"/>
    </row>
    <row r="228" spans="1:37" s="95" customFormat="1" ht="15.75" customHeight="1">
      <c r="A228" s="728"/>
      <c r="B228" s="576"/>
      <c r="C228" s="525"/>
      <c r="D228" s="439" t="s">
        <v>252</v>
      </c>
      <c r="E228" s="503" t="s">
        <v>73</v>
      </c>
      <c r="F228" s="478"/>
      <c r="G228" s="586">
        <v>66.599999999999994</v>
      </c>
      <c r="H228" s="503" t="s">
        <v>73</v>
      </c>
      <c r="I228" s="478"/>
      <c r="J228" s="742"/>
      <c r="K228" s="733"/>
      <c r="L228" s="734"/>
      <c r="M228" s="735"/>
      <c r="N228" s="733"/>
      <c r="O228" s="734"/>
      <c r="P228" s="735"/>
      <c r="Q228" s="733"/>
      <c r="R228" s="734"/>
      <c r="S228" s="735"/>
      <c r="T228" s="733"/>
      <c r="U228" s="734"/>
      <c r="V228" s="735"/>
      <c r="W228" s="733"/>
      <c r="X228" s="734"/>
      <c r="Y228" s="734"/>
      <c r="Z228" s="772"/>
      <c r="AA228" s="828"/>
      <c r="AB228" s="829"/>
      <c r="AC228" s="733"/>
      <c r="AD228" s="734"/>
      <c r="AE228" s="735"/>
      <c r="AF228" s="833"/>
      <c r="AG228" s="745"/>
      <c r="AH228" s="722"/>
      <c r="AI228" s="16"/>
      <c r="AJ228" s="141"/>
      <c r="AK228" s="141"/>
    </row>
    <row r="229" spans="1:37" s="95" customFormat="1" ht="15.75" customHeight="1">
      <c r="A229" s="728"/>
      <c r="B229" s="576"/>
      <c r="C229" s="525"/>
      <c r="D229" s="439" t="s">
        <v>253</v>
      </c>
      <c r="E229" s="503" t="s">
        <v>73</v>
      </c>
      <c r="F229" s="478"/>
      <c r="G229" s="586">
        <v>666.66</v>
      </c>
      <c r="H229" s="503" t="s">
        <v>73</v>
      </c>
      <c r="I229" s="478"/>
      <c r="J229" s="742"/>
      <c r="K229" s="733"/>
      <c r="L229" s="734"/>
      <c r="M229" s="735"/>
      <c r="N229" s="733"/>
      <c r="O229" s="734"/>
      <c r="P229" s="735"/>
      <c r="Q229" s="733"/>
      <c r="R229" s="734"/>
      <c r="S229" s="735"/>
      <c r="T229" s="733"/>
      <c r="U229" s="734"/>
      <c r="V229" s="735"/>
      <c r="W229" s="733"/>
      <c r="X229" s="734"/>
      <c r="Y229" s="734"/>
      <c r="Z229" s="772"/>
      <c r="AA229" s="828"/>
      <c r="AB229" s="829"/>
      <c r="AC229" s="733"/>
      <c r="AD229" s="734"/>
      <c r="AE229" s="735"/>
      <c r="AF229" s="833"/>
      <c r="AG229" s="745"/>
      <c r="AH229" s="722"/>
      <c r="AI229" s="16"/>
      <c r="AJ229" s="141"/>
      <c r="AK229" s="141"/>
    </row>
    <row r="230" spans="1:37" s="95" customFormat="1" ht="16.5" customHeight="1" thickBot="1">
      <c r="A230" s="728"/>
      <c r="B230" s="577"/>
      <c r="C230" s="527"/>
      <c r="D230" s="440" t="s">
        <v>254</v>
      </c>
      <c r="E230" s="442" t="s">
        <v>73</v>
      </c>
      <c r="F230" s="507"/>
      <c r="G230" s="545">
        <f>50*78.66</f>
        <v>3933</v>
      </c>
      <c r="H230" s="442" t="s">
        <v>73</v>
      </c>
      <c r="I230" s="478"/>
      <c r="J230" s="743"/>
      <c r="K230" s="739"/>
      <c r="L230" s="740"/>
      <c r="M230" s="741"/>
      <c r="N230" s="739"/>
      <c r="O230" s="740"/>
      <c r="P230" s="741"/>
      <c r="Q230" s="739"/>
      <c r="R230" s="740"/>
      <c r="S230" s="741"/>
      <c r="T230" s="739"/>
      <c r="U230" s="740"/>
      <c r="V230" s="741"/>
      <c r="W230" s="739"/>
      <c r="X230" s="740"/>
      <c r="Y230" s="740"/>
      <c r="Z230" s="774"/>
      <c r="AA230" s="828"/>
      <c r="AB230" s="829"/>
      <c r="AC230" s="739"/>
      <c r="AD230" s="740"/>
      <c r="AE230" s="741"/>
      <c r="AF230" s="833"/>
      <c r="AG230" s="746"/>
      <c r="AH230" s="722"/>
      <c r="AI230" s="16"/>
      <c r="AJ230" s="141"/>
      <c r="AK230" s="141"/>
    </row>
    <row r="231" spans="1:37" s="95" customFormat="1" ht="16.5" customHeight="1" thickBot="1">
      <c r="A231" s="728"/>
      <c r="B231" s="572" t="s">
        <v>102</v>
      </c>
      <c r="C231" s="527">
        <v>44061</v>
      </c>
      <c r="D231" s="720" t="s">
        <v>263</v>
      </c>
      <c r="E231" s="117" t="s">
        <v>123</v>
      </c>
      <c r="F231" s="590"/>
      <c r="G231" s="587">
        <v>29425</v>
      </c>
      <c r="H231" s="12">
        <v>29425</v>
      </c>
      <c r="I231" s="478"/>
      <c r="J231" s="790" t="s">
        <v>296</v>
      </c>
      <c r="K231" s="759" t="s">
        <v>135</v>
      </c>
      <c r="L231" s="760"/>
      <c r="M231" s="761"/>
      <c r="N231" s="759" t="s">
        <v>135</v>
      </c>
      <c r="O231" s="760"/>
      <c r="P231" s="761"/>
      <c r="Q231" s="759" t="s">
        <v>135</v>
      </c>
      <c r="R231" s="760"/>
      <c r="S231" s="761"/>
      <c r="T231" s="759" t="s">
        <v>135</v>
      </c>
      <c r="U231" s="760"/>
      <c r="V231" s="761"/>
      <c r="W231" s="759" t="s">
        <v>135</v>
      </c>
      <c r="X231" s="760"/>
      <c r="Y231" s="760"/>
      <c r="Z231" s="775"/>
      <c r="AA231" s="828"/>
      <c r="AB231" s="829"/>
      <c r="AC231" s="759" t="s">
        <v>135</v>
      </c>
      <c r="AD231" s="760"/>
      <c r="AE231" s="761"/>
      <c r="AF231" s="833"/>
      <c r="AG231" s="603"/>
      <c r="AH231" s="722"/>
      <c r="AI231" s="16"/>
      <c r="AJ231" s="141"/>
      <c r="AK231" s="141"/>
    </row>
    <row r="232" spans="1:37" s="95" customFormat="1" ht="15.75" customHeight="1">
      <c r="A232" s="728"/>
      <c r="B232" s="575" t="s">
        <v>102</v>
      </c>
      <c r="C232" s="523">
        <v>44061</v>
      </c>
      <c r="D232" s="570" t="s">
        <v>264</v>
      </c>
      <c r="E232" s="583" t="s">
        <v>73</v>
      </c>
      <c r="F232" s="506"/>
      <c r="G232" s="546"/>
      <c r="H232" s="583"/>
      <c r="I232" s="478"/>
      <c r="J232" s="742"/>
      <c r="K232" s="733"/>
      <c r="L232" s="734"/>
      <c r="M232" s="735"/>
      <c r="N232" s="733"/>
      <c r="O232" s="734"/>
      <c r="P232" s="735"/>
      <c r="Q232" s="733"/>
      <c r="R232" s="734"/>
      <c r="S232" s="735"/>
      <c r="T232" s="733"/>
      <c r="U232" s="734"/>
      <c r="V232" s="735"/>
      <c r="W232" s="733"/>
      <c r="X232" s="734"/>
      <c r="Y232" s="734"/>
      <c r="Z232" s="772"/>
      <c r="AA232" s="828"/>
      <c r="AB232" s="829"/>
      <c r="AC232" s="733"/>
      <c r="AD232" s="734"/>
      <c r="AE232" s="735"/>
      <c r="AF232" s="833"/>
      <c r="AG232" s="744">
        <f>SUM(AE232:AE253)</f>
        <v>10937.584347847354</v>
      </c>
      <c r="AH232" s="722"/>
      <c r="AI232" s="16"/>
      <c r="AJ232" s="141"/>
      <c r="AK232" s="141"/>
    </row>
    <row r="233" spans="1:37" s="95" customFormat="1" ht="15.75" customHeight="1">
      <c r="A233" s="728"/>
      <c r="B233" s="576"/>
      <c r="C233" s="525"/>
      <c r="D233" s="439" t="s">
        <v>218</v>
      </c>
      <c r="E233" s="441" t="s">
        <v>73</v>
      </c>
      <c r="F233" s="478"/>
      <c r="G233" s="544"/>
      <c r="H233" s="441"/>
      <c r="I233" s="478"/>
      <c r="J233" s="742"/>
      <c r="K233" s="733"/>
      <c r="L233" s="734"/>
      <c r="M233" s="735"/>
      <c r="N233" s="733"/>
      <c r="O233" s="734"/>
      <c r="P233" s="735"/>
      <c r="Q233" s="733"/>
      <c r="R233" s="734"/>
      <c r="S233" s="735"/>
      <c r="T233" s="733"/>
      <c r="U233" s="734"/>
      <c r="V233" s="735"/>
      <c r="W233" s="733"/>
      <c r="X233" s="734"/>
      <c r="Y233" s="734"/>
      <c r="Z233" s="772"/>
      <c r="AA233" s="828"/>
      <c r="AB233" s="829"/>
      <c r="AC233" s="733"/>
      <c r="AD233" s="734"/>
      <c r="AE233" s="735"/>
      <c r="AF233" s="833"/>
      <c r="AG233" s="745"/>
      <c r="AH233" s="722"/>
      <c r="AI233" s="16"/>
      <c r="AJ233" s="141"/>
      <c r="AK233" s="141"/>
    </row>
    <row r="234" spans="1:37" s="95" customFormat="1" ht="15.75" customHeight="1">
      <c r="A234" s="728"/>
      <c r="B234" s="576"/>
      <c r="C234" s="525"/>
      <c r="D234" s="439" t="s">
        <v>219</v>
      </c>
      <c r="E234" s="580" t="s">
        <v>96</v>
      </c>
      <c r="F234" s="478"/>
      <c r="G234" s="544">
        <v>31100.43</v>
      </c>
      <c r="H234" s="12">
        <v>535.30999999999995</v>
      </c>
      <c r="I234" s="478"/>
      <c r="J234" s="742"/>
      <c r="K234" s="736"/>
      <c r="L234" s="737"/>
      <c r="M234" s="738"/>
      <c r="N234" s="736"/>
      <c r="O234" s="737"/>
      <c r="P234" s="738"/>
      <c r="Q234" s="736"/>
      <c r="R234" s="737"/>
      <c r="S234" s="738"/>
      <c r="T234" s="736"/>
      <c r="U234" s="737"/>
      <c r="V234" s="738"/>
      <c r="W234" s="736"/>
      <c r="X234" s="737"/>
      <c r="Y234" s="737"/>
      <c r="Z234" s="776"/>
      <c r="AA234" s="828"/>
      <c r="AB234" s="829"/>
      <c r="AC234" s="736"/>
      <c r="AD234" s="737"/>
      <c r="AE234" s="738"/>
      <c r="AF234" s="833"/>
      <c r="AG234" s="745"/>
      <c r="AH234" s="722"/>
      <c r="AI234" s="16"/>
      <c r="AJ234" s="141"/>
      <c r="AK234" s="141"/>
    </row>
    <row r="235" spans="1:37" s="95" customFormat="1" ht="15.75" customHeight="1">
      <c r="A235" s="728"/>
      <c r="B235" s="576"/>
      <c r="C235" s="525"/>
      <c r="D235" s="439" t="s">
        <v>220</v>
      </c>
      <c r="E235" s="503" t="s">
        <v>73</v>
      </c>
      <c r="F235" s="478"/>
      <c r="G235" s="544">
        <f>10*72</f>
        <v>720</v>
      </c>
      <c r="H235" s="503" t="s">
        <v>73</v>
      </c>
      <c r="I235" s="478"/>
      <c r="J235" s="742"/>
      <c r="K235" s="223">
        <v>53.54</v>
      </c>
      <c r="L235" s="441" t="s">
        <v>73</v>
      </c>
      <c r="M235" s="513"/>
      <c r="N235" s="513"/>
      <c r="O235" s="223">
        <v>53.542400000000001</v>
      </c>
      <c r="P235" s="394">
        <v>177.05380091563401</v>
      </c>
      <c r="Q235" s="566"/>
      <c r="R235" s="108"/>
      <c r="S235" s="108"/>
      <c r="T235" s="567"/>
      <c r="U235" s="223">
        <v>3</v>
      </c>
      <c r="V235" s="394">
        <v>9.9203883790585028</v>
      </c>
      <c r="W235" s="595">
        <f t="shared" si="7"/>
        <v>12.920388379058503</v>
      </c>
      <c r="X235" s="596">
        <v>32.348402426433964</v>
      </c>
      <c r="Y235" s="596">
        <v>14.673599999999999</v>
      </c>
      <c r="Z235" s="597">
        <v>48.522603639650967</v>
      </c>
      <c r="AA235" s="828"/>
      <c r="AB235" s="829"/>
      <c r="AC235" s="600">
        <v>53.542400000000001</v>
      </c>
      <c r="AD235" s="601">
        <v>955.94974935412711</v>
      </c>
      <c r="AE235" s="333">
        <f t="shared" si="8"/>
        <v>955.94974935412711</v>
      </c>
      <c r="AF235" s="833"/>
      <c r="AG235" s="745"/>
      <c r="AH235" s="722"/>
      <c r="AI235" s="16"/>
      <c r="AJ235" s="141"/>
      <c r="AK235" s="141"/>
    </row>
    <row r="236" spans="1:37" s="95" customFormat="1" ht="15.75" customHeight="1">
      <c r="A236" s="728"/>
      <c r="B236" s="576"/>
      <c r="C236" s="525"/>
      <c r="D236" s="439" t="s">
        <v>221</v>
      </c>
      <c r="E236" s="503" t="s">
        <v>73</v>
      </c>
      <c r="F236" s="478"/>
      <c r="G236" s="544">
        <v>72</v>
      </c>
      <c r="H236" s="503" t="s">
        <v>73</v>
      </c>
      <c r="I236" s="478"/>
      <c r="J236" s="742"/>
      <c r="K236" s="223">
        <v>47.114240000000002</v>
      </c>
      <c r="L236" s="441" t="s">
        <v>73</v>
      </c>
      <c r="M236" s="513"/>
      <c r="N236" s="513"/>
      <c r="O236" s="223">
        <v>47.114240000000002</v>
      </c>
      <c r="P236" s="394">
        <v>155.79718632805776</v>
      </c>
      <c r="Q236" s="566"/>
      <c r="R236" s="108"/>
      <c r="S236" s="108"/>
      <c r="T236" s="567"/>
      <c r="U236" s="223">
        <v>3</v>
      </c>
      <c r="V236" s="394">
        <v>9.9203883790585028</v>
      </c>
      <c r="W236" s="595">
        <f t="shared" si="7"/>
        <v>12.920388379058503</v>
      </c>
      <c r="X236" s="596">
        <v>28.234218957870819</v>
      </c>
      <c r="Y236" s="596">
        <v>12.807359999999999</v>
      </c>
      <c r="Z236" s="597">
        <v>42.35132843680627</v>
      </c>
      <c r="AA236" s="828"/>
      <c r="AB236" s="829"/>
      <c r="AC236" s="600">
        <v>47.114240000000002</v>
      </c>
      <c r="AD236" s="601">
        <v>3820.1277101924466</v>
      </c>
      <c r="AE236" s="333">
        <f t="shared" si="8"/>
        <v>3820.1277101924466</v>
      </c>
      <c r="AF236" s="833"/>
      <c r="AG236" s="745"/>
      <c r="AH236" s="722"/>
      <c r="AI236" s="16"/>
      <c r="AJ236" s="141"/>
      <c r="AK236" s="141"/>
    </row>
    <row r="237" spans="1:37" s="95" customFormat="1" ht="15.75" customHeight="1">
      <c r="A237" s="728"/>
      <c r="B237" s="576"/>
      <c r="C237" s="525"/>
      <c r="D237" s="439" t="s">
        <v>222</v>
      </c>
      <c r="E237" s="503" t="s">
        <v>73</v>
      </c>
      <c r="F237" s="478"/>
      <c r="G237" s="544">
        <v>14991.61</v>
      </c>
      <c r="H237" s="503" t="s">
        <v>73</v>
      </c>
      <c r="I237" s="478"/>
      <c r="J237" s="742"/>
      <c r="K237" s="777" t="s">
        <v>135</v>
      </c>
      <c r="L237" s="778"/>
      <c r="M237" s="778"/>
      <c r="N237" s="778"/>
      <c r="O237" s="778"/>
      <c r="P237" s="779"/>
      <c r="Q237" s="618" t="s">
        <v>135</v>
      </c>
      <c r="R237" s="617"/>
      <c r="S237" s="619"/>
      <c r="T237" s="618"/>
      <c r="U237" s="617"/>
      <c r="V237" s="619"/>
      <c r="W237" s="777" t="s">
        <v>135</v>
      </c>
      <c r="X237" s="778"/>
      <c r="Y237" s="778"/>
      <c r="Z237" s="780"/>
      <c r="AA237" s="828"/>
      <c r="AB237" s="829"/>
      <c r="AC237" s="777" t="s">
        <v>135</v>
      </c>
      <c r="AD237" s="778"/>
      <c r="AE237" s="779"/>
      <c r="AF237" s="833"/>
      <c r="AG237" s="745"/>
      <c r="AH237" s="722"/>
      <c r="AI237" s="16"/>
      <c r="AJ237" s="141"/>
      <c r="AK237" s="141"/>
    </row>
    <row r="238" spans="1:37" s="95" customFormat="1" ht="15.75" customHeight="1">
      <c r="A238" s="728"/>
      <c r="B238" s="576"/>
      <c r="C238" s="525"/>
      <c r="D238" s="439" t="s">
        <v>223</v>
      </c>
      <c r="E238" s="503" t="s">
        <v>73</v>
      </c>
      <c r="F238" s="478"/>
      <c r="G238" s="544">
        <f>666.66*10</f>
        <v>6666.5999999999995</v>
      </c>
      <c r="H238" s="503" t="s">
        <v>73</v>
      </c>
      <c r="I238" s="478"/>
      <c r="J238" s="742"/>
      <c r="K238" s="223">
        <v>112.53267199999999</v>
      </c>
      <c r="L238" s="441" t="s">
        <v>73</v>
      </c>
      <c r="M238" s="513"/>
      <c r="N238" s="513"/>
      <c r="O238" s="223">
        <v>112.53267199999999</v>
      </c>
      <c r="P238" s="394">
        <v>372.12260385773391</v>
      </c>
      <c r="Q238" s="566"/>
      <c r="R238" s="108"/>
      <c r="S238" s="108"/>
      <c r="T238" s="567"/>
      <c r="U238" s="223">
        <v>3</v>
      </c>
      <c r="V238" s="394">
        <v>9.9203883790585028</v>
      </c>
      <c r="W238" s="595">
        <f t="shared" si="7"/>
        <v>12.920388379058503</v>
      </c>
      <c r="X238" s="596">
        <v>70.103654608775869</v>
      </c>
      <c r="Y238" s="596">
        <v>31.799807999999995</v>
      </c>
      <c r="Z238" s="597">
        <v>105.1554819131639</v>
      </c>
      <c r="AA238" s="828"/>
      <c r="AB238" s="829"/>
      <c r="AC238" s="600">
        <v>112.53267199999999</v>
      </c>
      <c r="AD238" s="601">
        <v>556.6401601988739</v>
      </c>
      <c r="AE238" s="333">
        <f t="shared" si="8"/>
        <v>556.6401601988739</v>
      </c>
      <c r="AF238" s="833"/>
      <c r="AG238" s="745"/>
      <c r="AH238" s="722"/>
      <c r="AI238" s="16"/>
      <c r="AJ238" s="141"/>
      <c r="AK238" s="141"/>
    </row>
    <row r="239" spans="1:37" s="95" customFormat="1" ht="15.75" customHeight="1">
      <c r="A239" s="728"/>
      <c r="B239" s="576"/>
      <c r="C239" s="525"/>
      <c r="D239" s="439" t="s">
        <v>224</v>
      </c>
      <c r="E239" s="503" t="s">
        <v>73</v>
      </c>
      <c r="F239" s="478"/>
      <c r="G239" s="544">
        <v>666.66</v>
      </c>
      <c r="H239" s="503" t="s">
        <v>73</v>
      </c>
      <c r="I239" s="478"/>
      <c r="J239" s="742"/>
      <c r="K239" s="223">
        <v>53.013267200000001</v>
      </c>
      <c r="L239" s="441" t="s">
        <v>73</v>
      </c>
      <c r="M239" s="513"/>
      <c r="N239" s="513"/>
      <c r="O239" s="223">
        <v>53.013267200000001</v>
      </c>
      <c r="P239" s="394">
        <v>175.30406662226778</v>
      </c>
      <c r="Q239" s="566"/>
      <c r="R239" s="108"/>
      <c r="S239" s="108"/>
      <c r="T239" s="567"/>
      <c r="U239" s="223">
        <v>3</v>
      </c>
      <c r="V239" s="394">
        <v>9.9203883790585028</v>
      </c>
      <c r="W239" s="595">
        <f t="shared" si="7"/>
        <v>12.920388379058503</v>
      </c>
      <c r="X239" s="596">
        <v>32.009744176105023</v>
      </c>
      <c r="Y239" s="596">
        <v>14.519980800000001</v>
      </c>
      <c r="Z239" s="597">
        <v>48.014616264157496</v>
      </c>
      <c r="AA239" s="828"/>
      <c r="AB239" s="829"/>
      <c r="AC239" s="600">
        <v>53.013267200000001</v>
      </c>
      <c r="AD239" s="601">
        <v>359.82162296340783</v>
      </c>
      <c r="AE239" s="333">
        <f t="shared" si="8"/>
        <v>359.82162296340783</v>
      </c>
      <c r="AF239" s="833"/>
      <c r="AG239" s="745"/>
      <c r="AH239" s="722"/>
      <c r="AI239" s="16"/>
      <c r="AJ239" s="141"/>
      <c r="AK239" s="141"/>
    </row>
    <row r="240" spans="1:37" s="95" customFormat="1" ht="15.75" customHeight="1">
      <c r="A240" s="728"/>
      <c r="B240" s="576"/>
      <c r="C240" s="525"/>
      <c r="D240" s="439" t="s">
        <v>225</v>
      </c>
      <c r="E240" s="503" t="s">
        <v>73</v>
      </c>
      <c r="F240" s="478"/>
      <c r="G240" s="544">
        <f>10*G241</f>
        <v>666.59999999999991</v>
      </c>
      <c r="H240" s="503" t="s">
        <v>73</v>
      </c>
      <c r="I240" s="478"/>
      <c r="J240" s="742"/>
      <c r="K240" s="223">
        <v>53.012671999999995</v>
      </c>
      <c r="L240" s="441" t="s">
        <v>73</v>
      </c>
      <c r="M240" s="513"/>
      <c r="N240" s="513"/>
      <c r="O240" s="223">
        <v>53.012671999999995</v>
      </c>
      <c r="P240" s="394">
        <v>175.30209841721336</v>
      </c>
      <c r="Q240" s="566"/>
      <c r="R240" s="108"/>
      <c r="S240" s="108"/>
      <c r="T240" s="567"/>
      <c r="U240" s="223">
        <v>3</v>
      </c>
      <c r="V240" s="394">
        <v>9.9203883790585028</v>
      </c>
      <c r="W240" s="595">
        <f t="shared" si="7"/>
        <v>12.920388379058503</v>
      </c>
      <c r="X240" s="596">
        <v>32.009363233191266</v>
      </c>
      <c r="Y240" s="596">
        <v>14.519807999999999</v>
      </c>
      <c r="Z240" s="597">
        <v>48.014044849786899</v>
      </c>
      <c r="AA240" s="828"/>
      <c r="AB240" s="829"/>
      <c r="AC240" s="600">
        <v>53.012671999999995</v>
      </c>
      <c r="AD240" s="601">
        <v>342.11294878828403</v>
      </c>
      <c r="AE240" s="333">
        <f t="shared" si="8"/>
        <v>342.11294878828403</v>
      </c>
      <c r="AF240" s="833"/>
      <c r="AG240" s="745"/>
      <c r="AH240" s="722"/>
      <c r="AI240" s="16"/>
      <c r="AJ240" s="141"/>
      <c r="AK240" s="141"/>
    </row>
    <row r="241" spans="1:38" s="95" customFormat="1" ht="15.75" customHeight="1">
      <c r="A241" s="728"/>
      <c r="B241" s="576"/>
      <c r="C241" s="525"/>
      <c r="D241" s="439" t="s">
        <v>232</v>
      </c>
      <c r="E241" s="503" t="s">
        <v>73</v>
      </c>
      <c r="F241" s="478"/>
      <c r="G241" s="544">
        <v>66.66</v>
      </c>
      <c r="H241" s="503" t="s">
        <v>73</v>
      </c>
      <c r="I241" s="478"/>
      <c r="J241" s="742"/>
      <c r="K241" s="223">
        <v>47.061267200000003</v>
      </c>
      <c r="L241" s="441" t="s">
        <v>73</v>
      </c>
      <c r="M241" s="513"/>
      <c r="N241" s="513"/>
      <c r="O241" s="223">
        <v>47.061267200000003</v>
      </c>
      <c r="P241" s="394">
        <v>155.62201607821569</v>
      </c>
      <c r="Q241" s="566"/>
      <c r="R241" s="108"/>
      <c r="S241" s="108"/>
      <c r="T241" s="567"/>
      <c r="U241" s="223">
        <v>3</v>
      </c>
      <c r="V241" s="394">
        <v>9.9203883790585028</v>
      </c>
      <c r="W241" s="595">
        <f t="shared" si="7"/>
        <v>12.920388379058503</v>
      </c>
      <c r="X241" s="596">
        <v>28.200315038546538</v>
      </c>
      <c r="Y241" s="596">
        <v>12.791980800000001</v>
      </c>
      <c r="Z241" s="597">
        <v>42.300472557819823</v>
      </c>
      <c r="AA241" s="828"/>
      <c r="AB241" s="829"/>
      <c r="AC241" s="600">
        <v>47.061267200000003</v>
      </c>
      <c r="AD241" s="601">
        <v>322.43286644928639</v>
      </c>
      <c r="AE241" s="333">
        <f t="shared" si="8"/>
        <v>322.43286644928639</v>
      </c>
      <c r="AF241" s="833"/>
      <c r="AG241" s="745"/>
      <c r="AH241" s="722"/>
      <c r="AI241" s="16"/>
      <c r="AJ241" s="141"/>
      <c r="AK241" s="141"/>
    </row>
    <row r="242" spans="1:38" s="95" customFormat="1" ht="15.75" customHeight="1">
      <c r="A242" s="728"/>
      <c r="B242" s="576"/>
      <c r="C242" s="525"/>
      <c r="D242" s="439" t="s">
        <v>235</v>
      </c>
      <c r="E242" s="503" t="s">
        <v>73</v>
      </c>
      <c r="F242" s="478"/>
      <c r="G242" s="544">
        <v>666.66</v>
      </c>
      <c r="H242" s="503" t="s">
        <v>73</v>
      </c>
      <c r="I242" s="478"/>
      <c r="J242" s="742"/>
      <c r="K242" s="223">
        <v>53.01</v>
      </c>
      <c r="L242" s="441" t="s">
        <v>73</v>
      </c>
      <c r="M242" s="513"/>
      <c r="N242" s="513"/>
      <c r="O242" s="223">
        <v>53.013267200000001</v>
      </c>
      <c r="P242" s="394">
        <v>175.30406662226778</v>
      </c>
      <c r="Q242" s="566"/>
      <c r="R242" s="108"/>
      <c r="S242" s="108"/>
      <c r="T242" s="567"/>
      <c r="U242" s="223">
        <v>3</v>
      </c>
      <c r="V242" s="394">
        <v>9.9203883790585028</v>
      </c>
      <c r="W242" s="595">
        <f t="shared" si="7"/>
        <v>12.920388379058503</v>
      </c>
      <c r="X242" s="596">
        <v>32.009744176105023</v>
      </c>
      <c r="Y242" s="596">
        <v>14.519980800000001</v>
      </c>
      <c r="Z242" s="597">
        <v>48.014616264157496</v>
      </c>
      <c r="AA242" s="828"/>
      <c r="AB242" s="829"/>
      <c r="AC242" s="600">
        <v>53.013267200000001</v>
      </c>
      <c r="AD242" s="601">
        <v>317.66582595279419</v>
      </c>
      <c r="AE242" s="333">
        <f t="shared" si="8"/>
        <v>317.66582595279419</v>
      </c>
      <c r="AF242" s="833"/>
      <c r="AG242" s="745"/>
      <c r="AH242" s="722"/>
      <c r="AI242" s="16"/>
      <c r="AJ242" s="141"/>
      <c r="AK242" s="141"/>
    </row>
    <row r="243" spans="1:38" s="95" customFormat="1" ht="15.75" customHeight="1">
      <c r="A243" s="728"/>
      <c r="B243" s="576"/>
      <c r="C243" s="525"/>
      <c r="D243" s="439" t="s">
        <v>236</v>
      </c>
      <c r="E243" s="503" t="s">
        <v>73</v>
      </c>
      <c r="F243" s="478"/>
      <c r="G243" s="544">
        <v>1630.39</v>
      </c>
      <c r="H243" s="503" t="s">
        <v>73</v>
      </c>
      <c r="I243" s="478"/>
      <c r="J243" s="742"/>
      <c r="K243" s="730" t="s">
        <v>135</v>
      </c>
      <c r="L243" s="731"/>
      <c r="M243" s="731"/>
      <c r="N243" s="730" t="s">
        <v>135</v>
      </c>
      <c r="O243" s="731"/>
      <c r="P243" s="731"/>
      <c r="Q243" s="730" t="s">
        <v>135</v>
      </c>
      <c r="R243" s="731"/>
      <c r="S243" s="731"/>
      <c r="T243" s="730" t="s">
        <v>135</v>
      </c>
      <c r="U243" s="731"/>
      <c r="V243" s="731"/>
      <c r="W243" s="730" t="s">
        <v>135</v>
      </c>
      <c r="X243" s="731"/>
      <c r="Y243" s="731"/>
      <c r="Z243" s="770"/>
      <c r="AA243" s="828"/>
      <c r="AB243" s="829"/>
      <c r="AC243" s="730" t="s">
        <v>135</v>
      </c>
      <c r="AD243" s="731"/>
      <c r="AE243" s="731"/>
      <c r="AF243" s="833"/>
      <c r="AG243" s="745"/>
      <c r="AH243" s="722"/>
      <c r="AI243" s="16"/>
      <c r="AJ243" s="141"/>
      <c r="AK243" s="141"/>
    </row>
    <row r="244" spans="1:38" s="95" customFormat="1" ht="15.75" customHeight="1">
      <c r="A244" s="728"/>
      <c r="B244" s="576"/>
      <c r="C244" s="525"/>
      <c r="D244" s="439" t="s">
        <v>237</v>
      </c>
      <c r="E244" s="503" t="s">
        <v>73</v>
      </c>
      <c r="F244" s="478"/>
      <c r="G244" s="544">
        <v>29347.03</v>
      </c>
      <c r="H244" s="503" t="s">
        <v>73</v>
      </c>
      <c r="I244" s="478"/>
      <c r="J244" s="742"/>
      <c r="K244" s="736"/>
      <c r="L244" s="737"/>
      <c r="M244" s="737"/>
      <c r="N244" s="736"/>
      <c r="O244" s="737"/>
      <c r="P244" s="737"/>
      <c r="Q244" s="736"/>
      <c r="R244" s="737"/>
      <c r="S244" s="737"/>
      <c r="T244" s="736"/>
      <c r="U244" s="737"/>
      <c r="V244" s="737"/>
      <c r="W244" s="736"/>
      <c r="X244" s="737"/>
      <c r="Y244" s="737"/>
      <c r="Z244" s="776"/>
      <c r="AA244" s="828"/>
      <c r="AB244" s="829"/>
      <c r="AC244" s="736"/>
      <c r="AD244" s="737"/>
      <c r="AE244" s="737"/>
      <c r="AF244" s="833"/>
      <c r="AG244" s="745"/>
      <c r="AH244" s="722"/>
      <c r="AI244" s="16"/>
      <c r="AJ244" s="141"/>
      <c r="AK244" s="141"/>
    </row>
    <row r="245" spans="1:38" s="95" customFormat="1" ht="15.75" customHeight="1">
      <c r="A245" s="728"/>
      <c r="B245" s="576"/>
      <c r="C245" s="525"/>
      <c r="D245" s="439" t="s">
        <v>238</v>
      </c>
      <c r="E245" s="503" t="s">
        <v>73</v>
      </c>
      <c r="F245" s="478"/>
      <c r="G245" s="544">
        <f>G244*10%</f>
        <v>2934.703</v>
      </c>
      <c r="H245" s="503" t="s">
        <v>73</v>
      </c>
      <c r="I245" s="478"/>
      <c r="J245" s="742"/>
      <c r="K245" s="223">
        <v>75.512253759999993</v>
      </c>
      <c r="L245" s="441" t="s">
        <v>73</v>
      </c>
      <c r="M245" s="513"/>
      <c r="N245" s="513"/>
      <c r="O245" s="223">
        <v>75.512253759999993</v>
      </c>
      <c r="P245" s="394">
        <v>249.70362822574035</v>
      </c>
      <c r="Q245" s="566"/>
      <c r="R245" s="108"/>
      <c r="S245" s="108"/>
      <c r="T245" s="567"/>
      <c r="U245" s="223">
        <v>3</v>
      </c>
      <c r="V245" s="394">
        <v>9.9203883790585028</v>
      </c>
      <c r="W245" s="595">
        <f t="shared" si="7"/>
        <v>12.920388379058503</v>
      </c>
      <c r="X245" s="596">
        <v>46.40965932516422</v>
      </c>
      <c r="Y245" s="596">
        <v>21.051944639999999</v>
      </c>
      <c r="Z245" s="597">
        <v>69.614488987746313</v>
      </c>
      <c r="AA245" s="828"/>
      <c r="AB245" s="829"/>
      <c r="AC245" s="600">
        <v>75.512253759999993</v>
      </c>
      <c r="AD245" s="601">
        <v>1136.5667216256256</v>
      </c>
      <c r="AE245" s="333">
        <f t="shared" si="8"/>
        <v>1136.5667216256256</v>
      </c>
      <c r="AF245" s="833"/>
      <c r="AG245" s="745"/>
      <c r="AH245" s="722"/>
      <c r="AI245" s="16"/>
      <c r="AJ245" s="141"/>
      <c r="AK245" s="141"/>
    </row>
    <row r="246" spans="1:38" s="95" customFormat="1" ht="15.75" customHeight="1">
      <c r="A246" s="728"/>
      <c r="B246" s="576"/>
      <c r="C246" s="525"/>
      <c r="D246" s="439" t="s">
        <v>241</v>
      </c>
      <c r="E246" s="503" t="s">
        <v>73</v>
      </c>
      <c r="F246" s="478"/>
      <c r="G246" s="544">
        <v>2934.7</v>
      </c>
      <c r="H246" s="503" t="s">
        <v>73</v>
      </c>
      <c r="I246" s="478"/>
      <c r="J246" s="742"/>
      <c r="K246" s="223">
        <v>75.512223999999989</v>
      </c>
      <c r="L246" s="441" t="s">
        <v>73</v>
      </c>
      <c r="M246" s="513"/>
      <c r="N246" s="513"/>
      <c r="O246" s="223">
        <v>75.512223999999989</v>
      </c>
      <c r="P246" s="394">
        <v>249.70352981548746</v>
      </c>
      <c r="Q246" s="566"/>
      <c r="R246" s="108"/>
      <c r="S246" s="108"/>
      <c r="T246" s="567"/>
      <c r="U246" s="223">
        <v>3</v>
      </c>
      <c r="V246" s="394">
        <v>9.9203883790585028</v>
      </c>
      <c r="W246" s="595">
        <f t="shared" si="7"/>
        <v>12.920388379058503</v>
      </c>
      <c r="X246" s="596">
        <v>46.4096402780185</v>
      </c>
      <c r="Y246" s="596">
        <v>21.051935999999998</v>
      </c>
      <c r="Z246" s="597">
        <v>69.6144604170278</v>
      </c>
      <c r="AA246" s="828"/>
      <c r="AB246" s="829"/>
      <c r="AC246" s="600">
        <v>75.512223999999989</v>
      </c>
      <c r="AD246" s="601">
        <v>691.44183821438241</v>
      </c>
      <c r="AE246" s="333">
        <f t="shared" si="8"/>
        <v>691.44183821438241</v>
      </c>
      <c r="AF246" s="833"/>
      <c r="AG246" s="745"/>
      <c r="AH246" s="722"/>
      <c r="AI246" s="16"/>
      <c r="AJ246" s="141"/>
      <c r="AK246" s="141"/>
    </row>
    <row r="247" spans="1:38" s="95" customFormat="1" ht="15.75" customHeight="1">
      <c r="A247" s="728"/>
      <c r="B247" s="576"/>
      <c r="C247" s="525"/>
      <c r="D247" s="439" t="s">
        <v>242</v>
      </c>
      <c r="E247" s="503" t="s">
        <v>73</v>
      </c>
      <c r="F247" s="478"/>
      <c r="G247" s="544">
        <v>146735.14000000001</v>
      </c>
      <c r="H247" s="503" t="s">
        <v>73</v>
      </c>
      <c r="I247" s="478"/>
      <c r="J247" s="742"/>
      <c r="K247" s="777" t="s">
        <v>135</v>
      </c>
      <c r="L247" s="778"/>
      <c r="M247" s="778"/>
      <c r="N247" s="778"/>
      <c r="O247" s="778"/>
      <c r="P247" s="779"/>
      <c r="Q247" s="618" t="s">
        <v>135</v>
      </c>
      <c r="R247" s="617"/>
      <c r="S247" s="619"/>
      <c r="T247" s="618"/>
      <c r="U247" s="617"/>
      <c r="V247" s="619"/>
      <c r="W247" s="777" t="s">
        <v>135</v>
      </c>
      <c r="X247" s="778"/>
      <c r="Y247" s="778"/>
      <c r="Z247" s="780"/>
      <c r="AA247" s="828"/>
      <c r="AB247" s="829"/>
      <c r="AC247" s="777" t="s">
        <v>135</v>
      </c>
      <c r="AD247" s="778"/>
      <c r="AE247" s="779"/>
      <c r="AF247" s="833"/>
      <c r="AG247" s="745"/>
      <c r="AH247" s="722"/>
      <c r="AI247" s="16"/>
      <c r="AJ247" s="141"/>
      <c r="AK247" s="141"/>
    </row>
    <row r="248" spans="1:38" s="95" customFormat="1" ht="15.75" customHeight="1">
      <c r="A248" s="728"/>
      <c r="B248" s="576"/>
      <c r="C248" s="525"/>
      <c r="D248" s="439" t="s">
        <v>243</v>
      </c>
      <c r="E248" s="503" t="s">
        <v>73</v>
      </c>
      <c r="F248" s="478"/>
      <c r="G248" s="544">
        <f>G247*10%</f>
        <v>14673.514000000003</v>
      </c>
      <c r="H248" s="503" t="s">
        <v>73</v>
      </c>
      <c r="I248" s="478"/>
      <c r="J248" s="742"/>
      <c r="K248" s="223">
        <v>191.96125888000006</v>
      </c>
      <c r="L248" s="441" t="s">
        <v>73</v>
      </c>
      <c r="M248" s="513"/>
      <c r="N248" s="513"/>
      <c r="O248" s="223">
        <v>191.96125888000006</v>
      </c>
      <c r="P248" s="394">
        <v>634.77674727419731</v>
      </c>
      <c r="Q248" s="566"/>
      <c r="R248" s="108"/>
      <c r="S248" s="108"/>
      <c r="T248" s="567"/>
      <c r="U248" s="223">
        <v>3</v>
      </c>
      <c r="V248" s="394">
        <v>9.9203883790585028</v>
      </c>
      <c r="W248" s="595">
        <f t="shared" si="7"/>
        <v>12.920388379058503</v>
      </c>
      <c r="X248" s="596">
        <v>120.93994043131721</v>
      </c>
      <c r="Y248" s="596">
        <v>54.859720320000008</v>
      </c>
      <c r="Z248" s="597">
        <v>181.40991064697582</v>
      </c>
      <c r="AA248" s="828"/>
      <c r="AB248" s="829"/>
      <c r="AC248" s="600">
        <v>191.96125888000006</v>
      </c>
      <c r="AD248" s="601">
        <v>1476.6622146491852</v>
      </c>
      <c r="AE248" s="333">
        <f t="shared" si="8"/>
        <v>1476.6622146491852</v>
      </c>
      <c r="AF248" s="833"/>
      <c r="AG248" s="745"/>
      <c r="AH248" s="722"/>
      <c r="AI248" s="16"/>
      <c r="AJ248" s="141"/>
      <c r="AK248" s="141"/>
    </row>
    <row r="249" spans="1:38" s="95" customFormat="1" ht="15.75" customHeight="1">
      <c r="A249" s="728"/>
      <c r="B249" s="576"/>
      <c r="C249" s="525"/>
      <c r="D249" s="439" t="s">
        <v>244</v>
      </c>
      <c r="E249" s="503" t="s">
        <v>73</v>
      </c>
      <c r="F249" s="478"/>
      <c r="G249" s="544">
        <v>14673.51</v>
      </c>
      <c r="H249" s="503" t="s">
        <v>73</v>
      </c>
      <c r="I249" s="478"/>
      <c r="J249" s="742"/>
      <c r="K249" s="223">
        <v>191.96121920000002</v>
      </c>
      <c r="L249" s="441" t="s">
        <v>73</v>
      </c>
      <c r="M249" s="513"/>
      <c r="N249" s="513"/>
      <c r="O249" s="223">
        <v>191.96121920000002</v>
      </c>
      <c r="P249" s="394">
        <v>634.77661606052754</v>
      </c>
      <c r="Q249" s="566"/>
      <c r="R249" s="108"/>
      <c r="S249" s="108"/>
      <c r="T249" s="567"/>
      <c r="U249" s="223">
        <v>3</v>
      </c>
      <c r="V249" s="394">
        <v>9.9203883790585028</v>
      </c>
      <c r="W249" s="595">
        <f t="shared" si="7"/>
        <v>12.920388379058503</v>
      </c>
      <c r="X249" s="596">
        <v>120.93991503512315</v>
      </c>
      <c r="Y249" s="596">
        <v>54.8597088</v>
      </c>
      <c r="Z249" s="597">
        <v>181.40987255268453</v>
      </c>
      <c r="AA249" s="828"/>
      <c r="AB249" s="829"/>
      <c r="AC249" s="600">
        <v>191.96121920000002</v>
      </c>
      <c r="AD249" s="601">
        <v>958.16268945894126</v>
      </c>
      <c r="AE249" s="333">
        <f t="shared" si="8"/>
        <v>958.16268945894126</v>
      </c>
      <c r="AF249" s="833"/>
      <c r="AG249" s="745"/>
      <c r="AH249" s="722"/>
      <c r="AI249" s="16"/>
      <c r="AJ249" s="141"/>
      <c r="AK249" s="141"/>
    </row>
    <row r="250" spans="1:38" s="95" customFormat="1" ht="15.75" customHeight="1">
      <c r="A250" s="728"/>
      <c r="B250" s="576"/>
      <c r="C250" s="525"/>
      <c r="D250" s="439" t="s">
        <v>245</v>
      </c>
      <c r="E250" s="503" t="s">
        <v>73</v>
      </c>
      <c r="F250" s="478"/>
      <c r="G250" s="586">
        <v>6.66</v>
      </c>
      <c r="H250" s="503" t="s">
        <v>73</v>
      </c>
      <c r="I250" s="478"/>
      <c r="J250" s="742"/>
      <c r="K250" s="730" t="s">
        <v>135</v>
      </c>
      <c r="L250" s="731"/>
      <c r="M250" s="732"/>
      <c r="N250" s="730" t="s">
        <v>135</v>
      </c>
      <c r="O250" s="731"/>
      <c r="P250" s="732"/>
      <c r="Q250" s="730" t="s">
        <v>135</v>
      </c>
      <c r="R250" s="731"/>
      <c r="S250" s="732"/>
      <c r="T250" s="730" t="s">
        <v>135</v>
      </c>
      <c r="U250" s="731"/>
      <c r="V250" s="732"/>
      <c r="W250" s="730" t="s">
        <v>135</v>
      </c>
      <c r="X250" s="731"/>
      <c r="Y250" s="731"/>
      <c r="Z250" s="770"/>
      <c r="AA250" s="828"/>
      <c r="AB250" s="829"/>
      <c r="AC250" s="769" t="s">
        <v>135</v>
      </c>
      <c r="AD250" s="731"/>
      <c r="AE250" s="770"/>
      <c r="AF250" s="833"/>
      <c r="AG250" s="745"/>
      <c r="AH250" s="722"/>
      <c r="AI250" s="16"/>
      <c r="AJ250" s="141"/>
      <c r="AK250" s="141"/>
    </row>
    <row r="251" spans="1:38" s="95" customFormat="1" ht="15.75" customHeight="1">
      <c r="A251" s="728"/>
      <c r="B251" s="576"/>
      <c r="C251" s="525"/>
      <c r="D251" s="439" t="s">
        <v>246</v>
      </c>
      <c r="E251" s="503" t="s">
        <v>73</v>
      </c>
      <c r="F251" s="478"/>
      <c r="G251" s="586">
        <v>66.599999999999994</v>
      </c>
      <c r="H251" s="503" t="s">
        <v>73</v>
      </c>
      <c r="I251" s="478"/>
      <c r="J251" s="742"/>
      <c r="K251" s="733"/>
      <c r="L251" s="734"/>
      <c r="M251" s="735"/>
      <c r="N251" s="733"/>
      <c r="O251" s="734"/>
      <c r="P251" s="735"/>
      <c r="Q251" s="733"/>
      <c r="R251" s="734"/>
      <c r="S251" s="735"/>
      <c r="T251" s="733"/>
      <c r="U251" s="734"/>
      <c r="V251" s="735"/>
      <c r="W251" s="733"/>
      <c r="X251" s="734"/>
      <c r="Y251" s="734"/>
      <c r="Z251" s="772"/>
      <c r="AA251" s="828"/>
      <c r="AB251" s="829"/>
      <c r="AC251" s="771"/>
      <c r="AD251" s="734"/>
      <c r="AE251" s="772"/>
      <c r="AF251" s="833"/>
      <c r="AG251" s="745"/>
      <c r="AH251" s="722"/>
      <c r="AI251" s="16"/>
      <c r="AJ251" s="141"/>
      <c r="AK251" s="141"/>
    </row>
    <row r="252" spans="1:38" s="95" customFormat="1" ht="15.75" customHeight="1">
      <c r="A252" s="728"/>
      <c r="B252" s="576"/>
      <c r="C252" s="525"/>
      <c r="D252" s="439" t="s">
        <v>247</v>
      </c>
      <c r="E252" s="503" t="s">
        <v>73</v>
      </c>
      <c r="F252" s="478"/>
      <c r="G252" s="586">
        <v>666.66</v>
      </c>
      <c r="H252" s="503" t="s">
        <v>73</v>
      </c>
      <c r="I252" s="478"/>
      <c r="J252" s="742"/>
      <c r="K252" s="733"/>
      <c r="L252" s="734"/>
      <c r="M252" s="735"/>
      <c r="N252" s="733"/>
      <c r="O252" s="734"/>
      <c r="P252" s="735"/>
      <c r="Q252" s="733"/>
      <c r="R252" s="734"/>
      <c r="S252" s="735"/>
      <c r="T252" s="733"/>
      <c r="U252" s="734"/>
      <c r="V252" s="735"/>
      <c r="W252" s="733"/>
      <c r="X252" s="734"/>
      <c r="Y252" s="734"/>
      <c r="Z252" s="772"/>
      <c r="AA252" s="828"/>
      <c r="AB252" s="829"/>
      <c r="AC252" s="771"/>
      <c r="AD252" s="734"/>
      <c r="AE252" s="772"/>
      <c r="AF252" s="833"/>
      <c r="AG252" s="745"/>
      <c r="AH252" s="722"/>
      <c r="AI252" s="16"/>
      <c r="AJ252" s="141"/>
      <c r="AK252" s="141"/>
    </row>
    <row r="253" spans="1:38" s="95" customFormat="1" ht="16.5" customHeight="1" thickBot="1">
      <c r="A253" s="729"/>
      <c r="B253" s="577"/>
      <c r="C253" s="527"/>
      <c r="D253" s="440" t="s">
        <v>250</v>
      </c>
      <c r="E253" s="442" t="s">
        <v>73</v>
      </c>
      <c r="F253" s="507"/>
      <c r="G253" s="545">
        <f>50*78.66</f>
        <v>3933</v>
      </c>
      <c r="H253" s="442" t="s">
        <v>73</v>
      </c>
      <c r="I253" s="478"/>
      <c r="J253" s="791"/>
      <c r="K253" s="739"/>
      <c r="L253" s="740"/>
      <c r="M253" s="741"/>
      <c r="N253" s="739"/>
      <c r="O253" s="740"/>
      <c r="P253" s="741"/>
      <c r="Q253" s="739"/>
      <c r="R253" s="740"/>
      <c r="S253" s="741"/>
      <c r="T253" s="739"/>
      <c r="U253" s="740"/>
      <c r="V253" s="741"/>
      <c r="W253" s="739"/>
      <c r="X253" s="740"/>
      <c r="Y253" s="740"/>
      <c r="Z253" s="774"/>
      <c r="AA253" s="831"/>
      <c r="AB253" s="832"/>
      <c r="AC253" s="773"/>
      <c r="AD253" s="740"/>
      <c r="AE253" s="774"/>
      <c r="AF253" s="834"/>
      <c r="AG253" s="746"/>
      <c r="AH253" s="723"/>
      <c r="AI253" s="16"/>
      <c r="AJ253" s="141"/>
      <c r="AK253" s="141"/>
    </row>
    <row r="254" spans="1:38" s="95" customFormat="1">
      <c r="A254" s="92"/>
      <c r="B254" s="92"/>
      <c r="C254" s="93"/>
      <c r="D254" s="260"/>
      <c r="E254" s="260"/>
      <c r="F254" s="260"/>
      <c r="G254" s="85"/>
      <c r="H254" s="85"/>
      <c r="I254" s="85"/>
      <c r="J254" s="260"/>
      <c r="K254" s="87"/>
      <c r="L254" s="86"/>
      <c r="M254" s="87"/>
      <c r="N254" s="294"/>
      <c r="O254" s="87"/>
      <c r="P254" s="294"/>
      <c r="Q254" s="87"/>
      <c r="R254" s="87"/>
      <c r="S254" s="87"/>
      <c r="T254" s="285"/>
      <c r="U254" s="86"/>
      <c r="V254" s="285"/>
      <c r="W254" s="86"/>
      <c r="X254" s="86"/>
      <c r="Y254" s="86"/>
      <c r="Z254" s="86"/>
      <c r="AA254" s="86"/>
      <c r="AB254" s="86"/>
      <c r="AC254" s="86"/>
      <c r="AD254" s="285"/>
      <c r="AE254" s="285"/>
      <c r="AF254" s="86"/>
      <c r="AH254" s="16"/>
      <c r="AI254" s="142"/>
      <c r="AJ254" s="260"/>
      <c r="AK254" s="195"/>
    </row>
    <row r="255" spans="1:38" s="272" customFormat="1">
      <c r="A255" s="267"/>
      <c r="B255" s="267"/>
      <c r="C255" s="268"/>
      <c r="D255" s="269"/>
      <c r="E255" s="269"/>
      <c r="F255" s="269"/>
      <c r="G255" s="270"/>
      <c r="H255" s="270"/>
      <c r="I255" s="270"/>
      <c r="J255" s="269"/>
      <c r="K255" s="271"/>
      <c r="L255" s="264"/>
      <c r="M255" s="271"/>
      <c r="N255" s="311"/>
      <c r="O255" s="271"/>
      <c r="P255" s="311"/>
      <c r="Q255" s="271"/>
      <c r="R255" s="271"/>
      <c r="S255" s="271"/>
      <c r="T255" s="289"/>
      <c r="U255" s="264"/>
      <c r="V255" s="289"/>
      <c r="W255" s="264"/>
      <c r="X255" s="264"/>
      <c r="Y255" s="264"/>
      <c r="Z255" s="264"/>
      <c r="AA255" s="264"/>
      <c r="AB255" s="264"/>
      <c r="AC255" s="264"/>
      <c r="AD255" s="289"/>
      <c r="AE255" s="289"/>
      <c r="AF255" s="264"/>
      <c r="AJ255" s="265"/>
      <c r="AK255" s="269"/>
      <c r="AL255" s="273"/>
    </row>
    <row r="256" spans="1:38" s="95" customFormat="1" ht="13.5" thickBot="1">
      <c r="A256" s="96"/>
      <c r="B256" s="96"/>
      <c r="C256" s="97"/>
      <c r="D256" s="89"/>
      <c r="E256" s="89"/>
      <c r="F256" s="89"/>
      <c r="G256" s="88"/>
      <c r="H256" s="88"/>
      <c r="I256" s="88"/>
      <c r="J256" s="88"/>
      <c r="K256" s="91"/>
      <c r="L256" s="90"/>
      <c r="M256" s="91"/>
      <c r="N256" s="310"/>
      <c r="O256" s="91"/>
      <c r="P256" s="310"/>
      <c r="Q256" s="91"/>
      <c r="R256" s="91"/>
      <c r="S256" s="91"/>
      <c r="T256" s="286"/>
      <c r="U256" s="90"/>
      <c r="V256" s="286"/>
      <c r="W256" s="90"/>
      <c r="X256" s="90"/>
      <c r="Y256" s="90"/>
      <c r="Z256" s="90"/>
      <c r="AA256" s="90"/>
      <c r="AB256" s="90"/>
      <c r="AC256" s="90"/>
      <c r="AD256" s="286"/>
      <c r="AE256" s="286"/>
      <c r="AF256" s="86"/>
      <c r="AJ256" s="142"/>
      <c r="AK256" s="260"/>
      <c r="AL256" s="195"/>
    </row>
    <row r="257" spans="1:38" s="95" customFormat="1" ht="12.75" customHeight="1">
      <c r="A257" s="967" t="s">
        <v>97</v>
      </c>
      <c r="B257" s="635" t="s">
        <v>102</v>
      </c>
      <c r="C257" s="636">
        <v>32480</v>
      </c>
      <c r="D257" s="439" t="s">
        <v>265</v>
      </c>
      <c r="E257" s="438" t="s">
        <v>98</v>
      </c>
      <c r="F257" s="645" t="s">
        <v>102</v>
      </c>
      <c r="G257" s="17">
        <v>249.77256052824652</v>
      </c>
      <c r="H257" s="17">
        <v>178.55</v>
      </c>
      <c r="I257" s="443" t="s">
        <v>58</v>
      </c>
      <c r="J257" s="835" t="s">
        <v>297</v>
      </c>
      <c r="K257" s="224">
        <v>77.105003668378572</v>
      </c>
      <c r="L257" s="18">
        <v>10.473954512105649</v>
      </c>
      <c r="M257" s="472"/>
      <c r="N257" s="475"/>
      <c r="O257" s="224">
        <v>66.631049156272923</v>
      </c>
      <c r="P257" s="221">
        <v>33598.753701212161</v>
      </c>
      <c r="Q257" s="472"/>
      <c r="R257" s="472"/>
      <c r="S257" s="224">
        <v>0.92569332355099065</v>
      </c>
      <c r="T257" s="221">
        <v>466.78151364390084</v>
      </c>
      <c r="U257" s="224">
        <v>5.8684225972120325</v>
      </c>
      <c r="V257" s="221">
        <v>2959.1562485519153</v>
      </c>
      <c r="W257" s="469"/>
      <c r="X257" s="469"/>
      <c r="Y257" s="224">
        <v>18.228994864269993</v>
      </c>
      <c r="Z257" s="323">
        <v>9191.9835635307281</v>
      </c>
      <c r="AA257" s="820" t="s">
        <v>19</v>
      </c>
      <c r="AB257" s="821"/>
      <c r="AC257" s="372">
        <v>66.631049156272923</v>
      </c>
      <c r="AD257" s="221">
        <v>67197.507402424322</v>
      </c>
      <c r="AE257" s="320">
        <f t="shared" ref="AE257:AE333" si="9">AD257</f>
        <v>67197.507402424322</v>
      </c>
      <c r="AF257" s="756">
        <v>46155</v>
      </c>
      <c r="AG257" s="808">
        <f>SUM(AE257:AE269)</f>
        <v>1957199.7696944044</v>
      </c>
      <c r="AH257" s="814">
        <f>AG257+AG270+AG280+AG289</f>
        <v>2182055.4674960249</v>
      </c>
      <c r="AJ257" s="142"/>
      <c r="AK257" s="260"/>
      <c r="AL257" s="195"/>
    </row>
    <row r="258" spans="1:38" s="95" customFormat="1" ht="15" customHeight="1">
      <c r="A258" s="968"/>
      <c r="B258" s="635"/>
      <c r="C258" s="636"/>
      <c r="D258" s="439" t="s">
        <v>218</v>
      </c>
      <c r="E258" s="441" t="s">
        <v>73</v>
      </c>
      <c r="F258" s="645" t="s">
        <v>102</v>
      </c>
      <c r="G258" s="12">
        <v>8.3257520176082167</v>
      </c>
      <c r="H258" s="441" t="s">
        <v>73</v>
      </c>
      <c r="I258" s="443" t="s">
        <v>58</v>
      </c>
      <c r="J258" s="836"/>
      <c r="K258" s="224">
        <v>20.797889948642702</v>
      </c>
      <c r="L258" s="441" t="s">
        <v>73</v>
      </c>
      <c r="M258" s="472"/>
      <c r="N258" s="475"/>
      <c r="O258" s="224">
        <v>20.797889948642702</v>
      </c>
      <c r="P258" s="221">
        <v>10487.350728193893</v>
      </c>
      <c r="Q258" s="473"/>
      <c r="R258" s="473"/>
      <c r="S258" s="224">
        <v>0.10823477622890683</v>
      </c>
      <c r="T258" s="221">
        <v>54.577462526394747</v>
      </c>
      <c r="U258" s="224">
        <v>2.3888481291269259</v>
      </c>
      <c r="V258" s="221">
        <v>1204.5783600359337</v>
      </c>
      <c r="W258" s="470"/>
      <c r="X258" s="470"/>
      <c r="Y258" s="224">
        <v>5.7666911225238442</v>
      </c>
      <c r="Z258" s="323">
        <v>2907.8580804307257</v>
      </c>
      <c r="AA258" s="822"/>
      <c r="AB258" s="823"/>
      <c r="AC258" s="372">
        <v>20.797889948642702</v>
      </c>
      <c r="AD258" s="221">
        <v>20974.701456387786</v>
      </c>
      <c r="AE258" s="320">
        <f t="shared" si="9"/>
        <v>20974.701456387786</v>
      </c>
      <c r="AF258" s="757"/>
      <c r="AG258" s="809"/>
      <c r="AH258" s="815"/>
      <c r="AJ258" s="142"/>
      <c r="AK258" s="260"/>
      <c r="AL258" s="195"/>
    </row>
    <row r="259" spans="1:38" s="95" customFormat="1" ht="15" customHeight="1">
      <c r="A259" s="968"/>
      <c r="B259" s="635"/>
      <c r="C259" s="636"/>
      <c r="D259" s="439" t="s">
        <v>219</v>
      </c>
      <c r="E259" s="441" t="s">
        <v>73</v>
      </c>
      <c r="F259" s="645" t="s">
        <v>102</v>
      </c>
      <c r="G259" s="105">
        <v>220.10271460014673</v>
      </c>
      <c r="H259" s="441" t="s">
        <v>73</v>
      </c>
      <c r="I259" s="443" t="s">
        <v>58</v>
      </c>
      <c r="J259" s="836"/>
      <c r="K259" s="224">
        <v>35.289801907556857</v>
      </c>
      <c r="L259" s="441" t="s">
        <v>73</v>
      </c>
      <c r="M259" s="472"/>
      <c r="N259" s="475"/>
      <c r="O259" s="224">
        <v>35.289801907556857</v>
      </c>
      <c r="P259" s="221">
        <v>17794.907591439918</v>
      </c>
      <c r="Q259" s="473"/>
      <c r="R259" s="473"/>
      <c r="S259" s="224">
        <v>2.8613352898019078</v>
      </c>
      <c r="T259" s="221">
        <v>1442.8303452518887</v>
      </c>
      <c r="U259" s="224">
        <v>2.5429200293470284</v>
      </c>
      <c r="V259" s="221">
        <v>1282.2692247802665</v>
      </c>
      <c r="W259" s="470"/>
      <c r="X259" s="470"/>
      <c r="Y259" s="224">
        <v>9.288334556126193</v>
      </c>
      <c r="Z259" s="323">
        <v>4683.6492745869027</v>
      </c>
      <c r="AA259" s="822"/>
      <c r="AB259" s="823"/>
      <c r="AC259" s="372">
        <v>35.289801907556857</v>
      </c>
      <c r="AD259" s="221">
        <v>35589.815182879836</v>
      </c>
      <c r="AE259" s="320">
        <f t="shared" si="9"/>
        <v>35589.815182879836</v>
      </c>
      <c r="AF259" s="757"/>
      <c r="AG259" s="809"/>
      <c r="AH259" s="815"/>
      <c r="AJ259" s="142"/>
      <c r="AK259" s="260"/>
      <c r="AL259" s="195"/>
    </row>
    <row r="260" spans="1:38" s="95" customFormat="1" ht="15" customHeight="1">
      <c r="A260" s="968"/>
      <c r="B260" s="635"/>
      <c r="C260" s="636"/>
      <c r="D260" s="439" t="s">
        <v>220</v>
      </c>
      <c r="E260" s="441" t="s">
        <v>73</v>
      </c>
      <c r="F260" s="645" t="s">
        <v>102</v>
      </c>
      <c r="G260" s="105">
        <v>22.010271460014675</v>
      </c>
      <c r="H260" s="441" t="s">
        <v>73</v>
      </c>
      <c r="I260" s="443" t="s">
        <v>58</v>
      </c>
      <c r="J260" s="836"/>
      <c r="K260" s="224">
        <v>20.975788701393984</v>
      </c>
      <c r="L260" s="441" t="s">
        <v>73</v>
      </c>
      <c r="M260" s="472"/>
      <c r="N260" s="475"/>
      <c r="O260" s="224">
        <v>20.975788701393984</v>
      </c>
      <c r="P260" s="221">
        <v>10577.056300192704</v>
      </c>
      <c r="Q260" s="473"/>
      <c r="R260" s="473"/>
      <c r="S260" s="224">
        <v>0.28613352898019079</v>
      </c>
      <c r="T260" s="221">
        <v>144.28303452518873</v>
      </c>
      <c r="U260" s="224">
        <v>2.3888481291269259</v>
      </c>
      <c r="V260" s="221">
        <v>1204.5783600359337</v>
      </c>
      <c r="W260" s="470"/>
      <c r="X260" s="470"/>
      <c r="Y260" s="224">
        <v>5.7666911225238442</v>
      </c>
      <c r="Z260" s="323">
        <v>2907.8580804307257</v>
      </c>
      <c r="AA260" s="822"/>
      <c r="AB260" s="823"/>
      <c r="AC260" s="372">
        <v>20.975788701393984</v>
      </c>
      <c r="AD260" s="221">
        <v>21154.112600385408</v>
      </c>
      <c r="AE260" s="320">
        <f t="shared" si="9"/>
        <v>21154.112600385408</v>
      </c>
      <c r="AF260" s="757"/>
      <c r="AG260" s="809"/>
      <c r="AH260" s="815"/>
      <c r="AJ260" s="142"/>
      <c r="AK260" s="260"/>
      <c r="AL260" s="195"/>
    </row>
    <row r="261" spans="1:38" s="95" customFormat="1" ht="15" customHeight="1">
      <c r="A261" s="968"/>
      <c r="B261" s="635"/>
      <c r="C261" s="636"/>
      <c r="D261" s="439" t="s">
        <v>221</v>
      </c>
      <c r="E261" s="467" t="s">
        <v>99</v>
      </c>
      <c r="F261" s="645" t="s">
        <v>102</v>
      </c>
      <c r="G261" s="12">
        <v>58694.057226705794</v>
      </c>
      <c r="H261" s="12">
        <v>1760.82</v>
      </c>
      <c r="I261" s="443" t="s">
        <v>58</v>
      </c>
      <c r="J261" s="836"/>
      <c r="K261" s="224">
        <v>1384.0058694057227</v>
      </c>
      <c r="L261" s="468">
        <v>41.08584005869406</v>
      </c>
      <c r="M261" s="472"/>
      <c r="N261" s="475"/>
      <c r="O261" s="224">
        <v>1342.9200293470285</v>
      </c>
      <c r="P261" s="221">
        <v>677168.37537155289</v>
      </c>
      <c r="Q261" s="473"/>
      <c r="R261" s="473"/>
      <c r="S261" s="224">
        <v>739.20763022743961</v>
      </c>
      <c r="T261" s="221">
        <v>372745.97078335594</v>
      </c>
      <c r="U261" s="224">
        <v>87.612619222303735</v>
      </c>
      <c r="V261" s="221">
        <v>44178.725258615239</v>
      </c>
      <c r="W261" s="470"/>
      <c r="X261" s="470"/>
      <c r="Y261" s="224">
        <v>180.67351430667645</v>
      </c>
      <c r="Z261" s="323">
        <v>91104.74747718958</v>
      </c>
      <c r="AA261" s="822"/>
      <c r="AB261" s="823"/>
      <c r="AC261" s="372">
        <v>1342.9200293470285</v>
      </c>
      <c r="AD261" s="221">
        <v>1354336.7507431058</v>
      </c>
      <c r="AE261" s="320">
        <f t="shared" si="9"/>
        <v>1354336.7507431058</v>
      </c>
      <c r="AF261" s="757"/>
      <c r="AG261" s="809"/>
      <c r="AH261" s="815"/>
      <c r="AJ261" s="142"/>
      <c r="AK261" s="260"/>
      <c r="AL261" s="195"/>
    </row>
    <row r="262" spans="1:38" s="95" customFormat="1" ht="15" customHeight="1">
      <c r="A262" s="968"/>
      <c r="B262" s="635"/>
      <c r="C262" s="636"/>
      <c r="D262" s="439" t="s">
        <v>222</v>
      </c>
      <c r="E262" s="441" t="s">
        <v>73</v>
      </c>
      <c r="F262" s="645" t="s">
        <v>102</v>
      </c>
      <c r="G262" s="12">
        <v>5869.40572267058</v>
      </c>
      <c r="H262" s="441" t="s">
        <v>73</v>
      </c>
      <c r="I262" s="443" t="s">
        <v>58</v>
      </c>
      <c r="J262" s="836"/>
      <c r="K262" s="224">
        <v>154.51210564930301</v>
      </c>
      <c r="L262" s="441" t="s">
        <v>73</v>
      </c>
      <c r="M262" s="472"/>
      <c r="N262" s="475"/>
      <c r="O262" s="224">
        <v>154.51210564930301</v>
      </c>
      <c r="P262" s="221">
        <v>77912.838643601979</v>
      </c>
      <c r="Q262" s="473"/>
      <c r="R262" s="473"/>
      <c r="S262" s="224">
        <v>76.302274394717543</v>
      </c>
      <c r="T262" s="221">
        <v>38475.475873383752</v>
      </c>
      <c r="U262" s="224">
        <v>11.016874541452678</v>
      </c>
      <c r="V262" s="221">
        <v>5555.2667857185552</v>
      </c>
      <c r="W262" s="470"/>
      <c r="X262" s="470"/>
      <c r="Y262" s="224">
        <v>23.02274394717535</v>
      </c>
      <c r="Z262" s="323">
        <v>11609.234931795956</v>
      </c>
      <c r="AA262" s="822"/>
      <c r="AB262" s="823"/>
      <c r="AC262" s="372">
        <v>154.51210564930301</v>
      </c>
      <c r="AD262" s="221">
        <v>155825.67728720396</v>
      </c>
      <c r="AE262" s="320">
        <f t="shared" si="9"/>
        <v>155825.67728720396</v>
      </c>
      <c r="AF262" s="757"/>
      <c r="AG262" s="809"/>
      <c r="AH262" s="815"/>
      <c r="AJ262" s="142"/>
      <c r="AK262" s="260"/>
      <c r="AL262" s="195"/>
    </row>
    <row r="263" spans="1:38" s="95" customFormat="1" ht="15" customHeight="1">
      <c r="A263" s="968"/>
      <c r="B263" s="635"/>
      <c r="C263" s="636"/>
      <c r="D263" s="439" t="s">
        <v>223</v>
      </c>
      <c r="E263" s="441" t="s">
        <v>73</v>
      </c>
      <c r="F263" s="645" t="s">
        <v>102</v>
      </c>
      <c r="G263" s="105">
        <v>1630.3888481291269</v>
      </c>
      <c r="H263" s="441" t="s">
        <v>73</v>
      </c>
      <c r="I263" s="443" t="s">
        <v>58</v>
      </c>
      <c r="J263" s="836"/>
      <c r="K263" s="224">
        <v>67.726382978723407</v>
      </c>
      <c r="L263" s="441" t="s">
        <v>73</v>
      </c>
      <c r="M263" s="472"/>
      <c r="N263" s="475"/>
      <c r="O263" s="224">
        <v>67.726382978723407</v>
      </c>
      <c r="P263" s="221">
        <v>34151.076556504588</v>
      </c>
      <c r="Q263" s="473"/>
      <c r="R263" s="473"/>
      <c r="S263" s="224">
        <v>21.195055025678652</v>
      </c>
      <c r="T263" s="221">
        <v>10687.621499418838</v>
      </c>
      <c r="U263" s="224">
        <v>4.6583492296404989</v>
      </c>
      <c r="V263" s="221">
        <v>2348.9758964149169</v>
      </c>
      <c r="W263" s="470"/>
      <c r="X263" s="470"/>
      <c r="Y263" s="224">
        <v>13.519192956713132</v>
      </c>
      <c r="Z263" s="323">
        <v>6817.0626178561943</v>
      </c>
      <c r="AA263" s="822"/>
      <c r="AB263" s="823"/>
      <c r="AC263" s="372">
        <v>67.726382978723407</v>
      </c>
      <c r="AD263" s="221">
        <v>68302.153113009175</v>
      </c>
      <c r="AE263" s="320">
        <f t="shared" si="9"/>
        <v>68302.153113009175</v>
      </c>
      <c r="AF263" s="757"/>
      <c r="AG263" s="809"/>
      <c r="AH263" s="815"/>
      <c r="AJ263" s="142"/>
      <c r="AK263" s="260"/>
      <c r="AL263" s="195"/>
    </row>
    <row r="264" spans="1:38" s="95" customFormat="1" ht="15" customHeight="1">
      <c r="A264" s="968"/>
      <c r="B264" s="635"/>
      <c r="C264" s="636"/>
      <c r="D264" s="439" t="s">
        <v>224</v>
      </c>
      <c r="E264" s="441" t="s">
        <v>73</v>
      </c>
      <c r="F264" s="645" t="s">
        <v>102</v>
      </c>
      <c r="G264" s="105">
        <v>3260.7806309611151</v>
      </c>
      <c r="H264" s="441" t="s">
        <v>73</v>
      </c>
      <c r="I264" s="443" t="s">
        <v>58</v>
      </c>
      <c r="J264" s="836"/>
      <c r="K264" s="224">
        <v>105.22539398385914</v>
      </c>
      <c r="L264" s="441" t="s">
        <v>73</v>
      </c>
      <c r="M264" s="472"/>
      <c r="N264" s="475"/>
      <c r="O264" s="224">
        <v>105.22539398385914</v>
      </c>
      <c r="P264" s="221">
        <v>53059.979399166426</v>
      </c>
      <c r="Q264" s="473"/>
      <c r="R264" s="473"/>
      <c r="S264" s="224">
        <v>42.390148202494501</v>
      </c>
      <c r="T264" s="221">
        <v>21375.262236575578</v>
      </c>
      <c r="U264" s="224">
        <v>7.1039369038884823</v>
      </c>
      <c r="V264" s="221">
        <v>3582.1652122406949</v>
      </c>
      <c r="W264" s="470"/>
      <c r="X264" s="470"/>
      <c r="Y264" s="224">
        <v>18.410368305209097</v>
      </c>
      <c r="Z264" s="323">
        <v>9283.4412495077686</v>
      </c>
      <c r="AA264" s="822"/>
      <c r="AB264" s="823"/>
      <c r="AC264" s="372">
        <v>105.22539398385914</v>
      </c>
      <c r="AD264" s="221">
        <v>106119.95879833285</v>
      </c>
      <c r="AE264" s="320">
        <f t="shared" si="9"/>
        <v>106119.95879833285</v>
      </c>
      <c r="AF264" s="757"/>
      <c r="AG264" s="809"/>
      <c r="AH264" s="815"/>
      <c r="AJ264" s="142"/>
      <c r="AK264" s="260"/>
      <c r="AL264" s="195"/>
    </row>
    <row r="265" spans="1:38" s="95" customFormat="1" ht="15" customHeight="1">
      <c r="A265" s="968"/>
      <c r="B265" s="635"/>
      <c r="C265" s="636"/>
      <c r="D265" s="439" t="s">
        <v>225</v>
      </c>
      <c r="E265" s="441" t="s">
        <v>73</v>
      </c>
      <c r="F265" s="645" t="s">
        <v>102</v>
      </c>
      <c r="G265" s="105">
        <v>326.07806309611152</v>
      </c>
      <c r="H265" s="441" t="s">
        <v>73</v>
      </c>
      <c r="I265" s="443" t="s">
        <v>58</v>
      </c>
      <c r="J265" s="836"/>
      <c r="K265" s="224">
        <v>27.015569479090242</v>
      </c>
      <c r="L265" s="441" t="s">
        <v>73</v>
      </c>
      <c r="M265" s="472"/>
      <c r="N265" s="475"/>
      <c r="O265" s="224">
        <v>27.015569479090242</v>
      </c>
      <c r="P265" s="221">
        <v>13622.620032548071</v>
      </c>
      <c r="Q265" s="473"/>
      <c r="R265" s="473"/>
      <c r="S265" s="224">
        <v>4.2390148202494498</v>
      </c>
      <c r="T265" s="221">
        <v>2137.5262236575581</v>
      </c>
      <c r="U265" s="224">
        <v>2.7018830520909756</v>
      </c>
      <c r="V265" s="221">
        <v>1362.4264415193836</v>
      </c>
      <c r="W265" s="470"/>
      <c r="X265" s="470"/>
      <c r="Y265" s="224">
        <v>6.3927609684519435</v>
      </c>
      <c r="Z265" s="323">
        <v>3223.5542433976211</v>
      </c>
      <c r="AA265" s="822"/>
      <c r="AB265" s="823"/>
      <c r="AC265" s="372">
        <v>27.015569479090242</v>
      </c>
      <c r="AD265" s="221">
        <v>27245.240065096143</v>
      </c>
      <c r="AE265" s="320">
        <f t="shared" si="9"/>
        <v>27245.240065096143</v>
      </c>
      <c r="AF265" s="757"/>
      <c r="AG265" s="809"/>
      <c r="AH265" s="815"/>
      <c r="AJ265" s="142"/>
      <c r="AK265" s="260"/>
      <c r="AL265" s="195"/>
    </row>
    <row r="266" spans="1:38" s="95" customFormat="1" ht="15" customHeight="1">
      <c r="A266" s="968"/>
      <c r="B266" s="635"/>
      <c r="C266" s="636"/>
      <c r="D266" s="439" t="s">
        <v>232</v>
      </c>
      <c r="E266" s="441" t="s">
        <v>73</v>
      </c>
      <c r="F266" s="645" t="s">
        <v>102</v>
      </c>
      <c r="G266" s="12">
        <v>5.8694057226705798</v>
      </c>
      <c r="H266" s="441" t="s">
        <v>73</v>
      </c>
      <c r="I266" s="443" t="s">
        <v>58</v>
      </c>
      <c r="J266" s="836"/>
      <c r="K266" s="224">
        <v>20.76595744680851</v>
      </c>
      <c r="L266" s="441" t="s">
        <v>73</v>
      </c>
      <c r="M266" s="472"/>
      <c r="N266" s="475"/>
      <c r="O266" s="224">
        <v>20.76595744680851</v>
      </c>
      <c r="P266" s="221">
        <v>10471.248741540881</v>
      </c>
      <c r="Q266" s="473"/>
      <c r="R266" s="473"/>
      <c r="S266" s="224">
        <v>7.630227439471754E-2</v>
      </c>
      <c r="T266" s="221">
        <v>38.475475873383651</v>
      </c>
      <c r="U266" s="224">
        <v>2.3888481291269259</v>
      </c>
      <c r="V266" s="221">
        <v>1204.5783600359337</v>
      </c>
      <c r="W266" s="470"/>
      <c r="X266" s="470"/>
      <c r="Y266" s="224">
        <v>5.7666911225238442</v>
      </c>
      <c r="Z266" s="323">
        <v>2907.8580804307257</v>
      </c>
      <c r="AA266" s="822"/>
      <c r="AB266" s="823"/>
      <c r="AC266" s="372">
        <v>20.76595744680851</v>
      </c>
      <c r="AD266" s="221">
        <v>20942.497483081763</v>
      </c>
      <c r="AE266" s="320">
        <f t="shared" si="9"/>
        <v>20942.497483081763</v>
      </c>
      <c r="AF266" s="757"/>
      <c r="AG266" s="809"/>
      <c r="AH266" s="815"/>
      <c r="AJ266" s="142"/>
      <c r="AK266" s="260"/>
      <c r="AL266" s="195"/>
    </row>
    <row r="267" spans="1:38" s="95" customFormat="1" ht="15" customHeight="1">
      <c r="A267" s="968"/>
      <c r="B267" s="635"/>
      <c r="C267" s="636"/>
      <c r="D267" s="439" t="s">
        <v>235</v>
      </c>
      <c r="E267" s="441" t="s">
        <v>73</v>
      </c>
      <c r="F267" s="645" t="s">
        <v>102</v>
      </c>
      <c r="G267" s="12">
        <v>3.2604548789435071</v>
      </c>
      <c r="H267" s="441" t="s">
        <v>73</v>
      </c>
      <c r="I267" s="443" t="s">
        <v>58</v>
      </c>
      <c r="J267" s="836"/>
      <c r="K267" s="224">
        <v>20.732041085840059</v>
      </c>
      <c r="L267" s="441" t="s">
        <v>73</v>
      </c>
      <c r="M267" s="472"/>
      <c r="N267" s="475"/>
      <c r="O267" s="224">
        <v>20.732041085840059</v>
      </c>
      <c r="P267" s="221">
        <v>10454.146392515187</v>
      </c>
      <c r="Q267" s="473"/>
      <c r="R267" s="473"/>
      <c r="S267" s="224">
        <v>4.2385913426265596E-2</v>
      </c>
      <c r="T267" s="221">
        <v>21.373126847664636</v>
      </c>
      <c r="U267" s="224">
        <v>2.3888481291269259</v>
      </c>
      <c r="V267" s="221">
        <v>1204.5783600359337</v>
      </c>
      <c r="W267" s="470"/>
      <c r="X267" s="470"/>
      <c r="Y267" s="224">
        <v>5.7666911225238442</v>
      </c>
      <c r="Z267" s="323">
        <v>2907.8580804307257</v>
      </c>
      <c r="AA267" s="822"/>
      <c r="AB267" s="823"/>
      <c r="AC267" s="372">
        <v>20.732041085840059</v>
      </c>
      <c r="AD267" s="221">
        <v>20908.292785030375</v>
      </c>
      <c r="AE267" s="320">
        <f t="shared" si="9"/>
        <v>20908.292785030375</v>
      </c>
      <c r="AF267" s="757"/>
      <c r="AG267" s="809"/>
      <c r="AH267" s="815"/>
      <c r="AJ267" s="142"/>
      <c r="AK267" s="260"/>
      <c r="AL267" s="195"/>
    </row>
    <row r="268" spans="1:38" s="95" customFormat="1" ht="15" customHeight="1">
      <c r="A268" s="968"/>
      <c r="B268" s="635"/>
      <c r="C268" s="636"/>
      <c r="D268" s="439" t="s">
        <v>236</v>
      </c>
      <c r="E268" s="441" t="s">
        <v>73</v>
      </c>
      <c r="F268" s="645" t="s">
        <v>102</v>
      </c>
      <c r="G268" s="12">
        <v>326.0777696258254</v>
      </c>
      <c r="H268" s="441" t="s">
        <v>73</v>
      </c>
      <c r="I268" s="443" t="s">
        <v>58</v>
      </c>
      <c r="J268" s="836"/>
      <c r="K268" s="224">
        <v>37.365280997798976</v>
      </c>
      <c r="L268" s="441" t="s">
        <v>73</v>
      </c>
      <c r="M268" s="472"/>
      <c r="N268" s="475"/>
      <c r="O268" s="224">
        <v>37.365280997798976</v>
      </c>
      <c r="P268" s="221">
        <v>18841.469391802897</v>
      </c>
      <c r="Q268" s="473"/>
      <c r="R268" s="473"/>
      <c r="S268" s="224">
        <v>4.2390110051357306</v>
      </c>
      <c r="T268" s="221">
        <v>2137.5242998837698</v>
      </c>
      <c r="U268" s="224">
        <v>2.6475905355832721</v>
      </c>
      <c r="V268" s="221">
        <v>1335.0494016399275</v>
      </c>
      <c r="W268" s="470"/>
      <c r="X268" s="470"/>
      <c r="Y268" s="224">
        <v>9.4976755685986785</v>
      </c>
      <c r="Z268" s="323">
        <v>4789.2096283062119</v>
      </c>
      <c r="AA268" s="822"/>
      <c r="AB268" s="823"/>
      <c r="AC268" s="372">
        <v>37.365280997798976</v>
      </c>
      <c r="AD268" s="221">
        <v>37682.938783605794</v>
      </c>
      <c r="AE268" s="320">
        <f t="shared" si="9"/>
        <v>37682.938783605794</v>
      </c>
      <c r="AF268" s="757"/>
      <c r="AG268" s="809"/>
      <c r="AH268" s="815"/>
      <c r="AJ268" s="142"/>
      <c r="AK268" s="260"/>
      <c r="AL268" s="195"/>
    </row>
    <row r="269" spans="1:38" s="95" customFormat="1" ht="15" customHeight="1" thickBot="1">
      <c r="A269" s="968"/>
      <c r="B269" s="637"/>
      <c r="C269" s="638"/>
      <c r="D269" s="440" t="s">
        <v>237</v>
      </c>
      <c r="E269" s="442" t="s">
        <v>73</v>
      </c>
      <c r="F269" s="647" t="s">
        <v>102</v>
      </c>
      <c r="G269" s="38">
        <v>4.1628760088041084</v>
      </c>
      <c r="H269" s="442" t="s">
        <v>73</v>
      </c>
      <c r="I269" s="436" t="s">
        <v>58</v>
      </c>
      <c r="J269" s="836"/>
      <c r="K269" s="39">
        <v>20.743772560528246</v>
      </c>
      <c r="L269" s="442" t="s">
        <v>73</v>
      </c>
      <c r="M269" s="474"/>
      <c r="N269" s="476"/>
      <c r="O269" s="39">
        <v>20.743772560528246</v>
      </c>
      <c r="P269" s="222">
        <v>10460.061996930704</v>
      </c>
      <c r="Q269" s="474"/>
      <c r="R269" s="474"/>
      <c r="S269" s="39">
        <v>5.4117388114453414E-2</v>
      </c>
      <c r="T269" s="222">
        <v>27.288731263197374</v>
      </c>
      <c r="U269" s="39">
        <v>2.3888481291269259</v>
      </c>
      <c r="V269" s="222">
        <v>1204.5783600359337</v>
      </c>
      <c r="W269" s="471"/>
      <c r="X269" s="471"/>
      <c r="Y269" s="39">
        <v>5.7666911225238442</v>
      </c>
      <c r="Z269" s="326">
        <v>2907.8580804307257</v>
      </c>
      <c r="AA269" s="822"/>
      <c r="AB269" s="823"/>
      <c r="AC269" s="373">
        <v>20.743772560528246</v>
      </c>
      <c r="AD269" s="222">
        <v>20920.123993861409</v>
      </c>
      <c r="AE269" s="324">
        <f t="shared" si="9"/>
        <v>20920.123993861409</v>
      </c>
      <c r="AF269" s="757"/>
      <c r="AG269" s="810"/>
      <c r="AH269" s="815"/>
      <c r="AJ269" s="197" t="s">
        <v>90</v>
      </c>
      <c r="AK269" s="260"/>
      <c r="AL269" s="195"/>
    </row>
    <row r="270" spans="1:38" s="95" customFormat="1" ht="15" customHeight="1">
      <c r="A270" s="968"/>
      <c r="B270" s="639" t="s">
        <v>102</v>
      </c>
      <c r="C270" s="640">
        <v>33506</v>
      </c>
      <c r="D270" s="438" t="s">
        <v>266</v>
      </c>
      <c r="E270" s="467" t="s">
        <v>1</v>
      </c>
      <c r="F270" s="646" t="s">
        <v>102</v>
      </c>
      <c r="G270" s="15">
        <v>1498.635363169479</v>
      </c>
      <c r="H270" s="503" t="s">
        <v>103</v>
      </c>
      <c r="I270" s="443" t="s">
        <v>58</v>
      </c>
      <c r="J270" s="836"/>
      <c r="K270" s="15">
        <v>74.016639765223772</v>
      </c>
      <c r="L270" s="18">
        <v>6.4915627292736611</v>
      </c>
      <c r="M270" s="472"/>
      <c r="N270" s="475"/>
      <c r="O270" s="213">
        <v>67.525077035950119</v>
      </c>
      <c r="P270" s="221">
        <v>16921.96526871483</v>
      </c>
      <c r="Q270" s="473"/>
      <c r="R270" s="473"/>
      <c r="S270" s="224">
        <v>19.482259721203231</v>
      </c>
      <c r="T270" s="221">
        <v>4882.3064975218567</v>
      </c>
      <c r="U270" s="224">
        <v>4.1185282465150408</v>
      </c>
      <c r="V270" s="221">
        <v>1032.1142160066529</v>
      </c>
      <c r="W270" s="469"/>
      <c r="X270" s="469"/>
      <c r="Y270" s="224">
        <v>13.946227439471752</v>
      </c>
      <c r="Z270" s="323">
        <v>3494.9619714568325</v>
      </c>
      <c r="AA270" s="822"/>
      <c r="AB270" s="823"/>
      <c r="AC270" s="403">
        <v>67.525077035950119</v>
      </c>
      <c r="AD270" s="221">
        <v>33843.93053742966</v>
      </c>
      <c r="AE270" s="323">
        <f t="shared" si="9"/>
        <v>33843.93053742966</v>
      </c>
      <c r="AF270" s="757"/>
      <c r="AG270" s="724">
        <f>SUM(AE270:AE279)</f>
        <v>168070.20603898581</v>
      </c>
      <c r="AH270" s="815"/>
      <c r="AJ270" s="142"/>
      <c r="AK270" s="260"/>
      <c r="AL270" s="195"/>
    </row>
    <row r="271" spans="1:38" s="95" customFormat="1" ht="15" customHeight="1">
      <c r="A271" s="968"/>
      <c r="B271" s="641"/>
      <c r="C271" s="636"/>
      <c r="D271" s="439" t="s">
        <v>218</v>
      </c>
      <c r="E271" s="441" t="s">
        <v>73</v>
      </c>
      <c r="F271" s="645" t="s">
        <v>102</v>
      </c>
      <c r="G271" s="224">
        <v>49.9545121056493</v>
      </c>
      <c r="H271" s="441" t="s">
        <v>73</v>
      </c>
      <c r="I271" s="443" t="s">
        <v>58</v>
      </c>
      <c r="J271" s="836"/>
      <c r="K271" s="224">
        <v>12.681690388848128</v>
      </c>
      <c r="L271" s="441" t="s">
        <v>73</v>
      </c>
      <c r="M271" s="472"/>
      <c r="N271" s="475"/>
      <c r="O271" s="224">
        <v>12.681690388848128</v>
      </c>
      <c r="P271" s="221">
        <v>3178.065597680566</v>
      </c>
      <c r="Q271" s="473"/>
      <c r="R271" s="473"/>
      <c r="S271" s="224">
        <v>0.649408657373441</v>
      </c>
      <c r="T271" s="221">
        <v>162.7435499173952</v>
      </c>
      <c r="U271" s="224">
        <v>2.3888481291269259</v>
      </c>
      <c r="V271" s="221">
        <v>598.65174314127432</v>
      </c>
      <c r="W271" s="469"/>
      <c r="X271" s="469"/>
      <c r="Y271" s="224">
        <v>3.1694790902421128</v>
      </c>
      <c r="Z271" s="323">
        <v>794.27995404493254</v>
      </c>
      <c r="AA271" s="822"/>
      <c r="AB271" s="823"/>
      <c r="AC271" s="403">
        <v>12.681690388848128</v>
      </c>
      <c r="AD271" s="221">
        <v>6356.1311953611321</v>
      </c>
      <c r="AE271" s="320">
        <f t="shared" si="9"/>
        <v>6356.1311953611321</v>
      </c>
      <c r="AF271" s="757"/>
      <c r="AG271" s="725"/>
      <c r="AH271" s="815"/>
      <c r="AJ271" s="142"/>
      <c r="AK271" s="260"/>
      <c r="AL271" s="195"/>
    </row>
    <row r="272" spans="1:38" s="95" customFormat="1" ht="15" customHeight="1">
      <c r="A272" s="968"/>
      <c r="B272" s="641"/>
      <c r="C272" s="636"/>
      <c r="D272" s="439" t="s">
        <v>219</v>
      </c>
      <c r="E272" s="441" t="s">
        <v>73</v>
      </c>
      <c r="F272" s="645" t="s">
        <v>102</v>
      </c>
      <c r="G272" s="224">
        <v>99.9090242112986</v>
      </c>
      <c r="H272" s="441" t="s">
        <v>73</v>
      </c>
      <c r="I272" s="443" t="s">
        <v>58</v>
      </c>
      <c r="J272" s="836"/>
      <c r="K272" s="224">
        <v>13.331099046221571</v>
      </c>
      <c r="L272" s="441" t="s">
        <v>73</v>
      </c>
      <c r="M272" s="472"/>
      <c r="N272" s="475"/>
      <c r="O272" s="224">
        <v>13.331099046221571</v>
      </c>
      <c r="P272" s="221">
        <v>3340.8091475979527</v>
      </c>
      <c r="Q272" s="473"/>
      <c r="R272" s="473"/>
      <c r="S272" s="224">
        <v>1.298817314746882</v>
      </c>
      <c r="T272" s="221">
        <v>325.4870998347904</v>
      </c>
      <c r="U272" s="224">
        <v>2.3888481291269259</v>
      </c>
      <c r="V272" s="221">
        <v>598.65174314127432</v>
      </c>
      <c r="W272" s="469"/>
      <c r="X272" s="469"/>
      <c r="Y272" s="224">
        <v>3.1694790902421128</v>
      </c>
      <c r="Z272" s="323">
        <v>794.27995404493254</v>
      </c>
      <c r="AA272" s="822"/>
      <c r="AB272" s="823"/>
      <c r="AC272" s="403">
        <v>13.331099046221571</v>
      </c>
      <c r="AD272" s="221">
        <v>6681.6182951959054</v>
      </c>
      <c r="AE272" s="320">
        <f t="shared" si="9"/>
        <v>6681.6182951959054</v>
      </c>
      <c r="AF272" s="757"/>
      <c r="AG272" s="725"/>
      <c r="AH272" s="815"/>
      <c r="AJ272" s="142"/>
      <c r="AK272" s="260"/>
      <c r="AL272" s="195"/>
    </row>
    <row r="273" spans="1:38" s="95" customFormat="1" ht="15" customHeight="1">
      <c r="A273" s="968"/>
      <c r="B273" s="641"/>
      <c r="C273" s="636"/>
      <c r="D273" s="439" t="s">
        <v>220</v>
      </c>
      <c r="E273" s="441" t="s">
        <v>73</v>
      </c>
      <c r="F273" s="645" t="s">
        <v>102</v>
      </c>
      <c r="G273" s="224">
        <v>149.86353631694791</v>
      </c>
      <c r="H273" s="441" t="s">
        <v>73</v>
      </c>
      <c r="I273" s="443" t="s">
        <v>58</v>
      </c>
      <c r="J273" s="836"/>
      <c r="K273" s="224">
        <v>13.980507703595011</v>
      </c>
      <c r="L273" s="441" t="s">
        <v>73</v>
      </c>
      <c r="M273" s="472"/>
      <c r="N273" s="475"/>
      <c r="O273" s="224">
        <v>13.980507703595011</v>
      </c>
      <c r="P273" s="221">
        <v>3503.552697515353</v>
      </c>
      <c r="Q273" s="473"/>
      <c r="R273" s="473"/>
      <c r="S273" s="224">
        <v>1.948225972120323</v>
      </c>
      <c r="T273" s="221">
        <v>488.23064975218551</v>
      </c>
      <c r="U273" s="224">
        <v>2.3888481291269259</v>
      </c>
      <c r="V273" s="221">
        <v>598.65174314127432</v>
      </c>
      <c r="W273" s="469"/>
      <c r="X273" s="469"/>
      <c r="Y273" s="224">
        <v>3.1694790902421128</v>
      </c>
      <c r="Z273" s="323">
        <v>794.27995404493254</v>
      </c>
      <c r="AA273" s="822"/>
      <c r="AB273" s="823"/>
      <c r="AC273" s="403">
        <v>13.980507703595011</v>
      </c>
      <c r="AD273" s="221">
        <v>7007.1053950307059</v>
      </c>
      <c r="AE273" s="320">
        <f t="shared" si="9"/>
        <v>7007.1053950307059</v>
      </c>
      <c r="AF273" s="757"/>
      <c r="AG273" s="725"/>
      <c r="AH273" s="815"/>
      <c r="AJ273" s="142"/>
      <c r="AK273" s="260"/>
      <c r="AL273" s="195"/>
    </row>
    <row r="274" spans="1:38" s="95" customFormat="1" ht="15" customHeight="1">
      <c r="A274" s="968"/>
      <c r="B274" s="641"/>
      <c r="C274" s="636"/>
      <c r="D274" s="439" t="s">
        <v>221</v>
      </c>
      <c r="E274" s="441" t="s">
        <v>73</v>
      </c>
      <c r="F274" s="645" t="s">
        <v>102</v>
      </c>
      <c r="G274" s="54">
        <v>220.10271460014673</v>
      </c>
      <c r="H274" s="441" t="s">
        <v>73</v>
      </c>
      <c r="I274" s="443" t="s">
        <v>58</v>
      </c>
      <c r="J274" s="836"/>
      <c r="K274" s="224">
        <v>15.399853264856933</v>
      </c>
      <c r="L274" s="441" t="s">
        <v>73</v>
      </c>
      <c r="M274" s="472"/>
      <c r="N274" s="475"/>
      <c r="O274" s="224">
        <v>15.399853264856933</v>
      </c>
      <c r="P274" s="221">
        <v>3859.2444989359083</v>
      </c>
      <c r="Q274" s="473"/>
      <c r="R274" s="473"/>
      <c r="S274" s="224">
        <v>2.8613352898019078</v>
      </c>
      <c r="T274" s="221">
        <v>717.058291846119</v>
      </c>
      <c r="U274" s="224">
        <v>2.4647835656639767</v>
      </c>
      <c r="V274" s="221">
        <v>617.68136704026608</v>
      </c>
      <c r="W274" s="469"/>
      <c r="X274" s="469"/>
      <c r="Y274" s="224">
        <v>3.321349963316214</v>
      </c>
      <c r="Z274" s="323">
        <v>832.3392018429173</v>
      </c>
      <c r="AA274" s="822"/>
      <c r="AB274" s="823"/>
      <c r="AC274" s="403">
        <v>15.399853264856933</v>
      </c>
      <c r="AD274" s="221">
        <v>7718.4889978718165</v>
      </c>
      <c r="AE274" s="320">
        <f t="shared" si="9"/>
        <v>7718.4889978718165</v>
      </c>
      <c r="AF274" s="757"/>
      <c r="AG274" s="725"/>
      <c r="AH274" s="815"/>
      <c r="AJ274" s="142"/>
      <c r="AK274" s="260"/>
      <c r="AL274" s="195"/>
    </row>
    <row r="275" spans="1:38" s="95" customFormat="1" ht="15" customHeight="1">
      <c r="A275" s="968"/>
      <c r="B275" s="641"/>
      <c r="C275" s="636"/>
      <c r="D275" s="439" t="s">
        <v>222</v>
      </c>
      <c r="E275" s="441" t="s">
        <v>73</v>
      </c>
      <c r="F275" s="645" t="s">
        <v>102</v>
      </c>
      <c r="G275" s="54">
        <v>440.20542920029345</v>
      </c>
      <c r="H275" s="441" t="s">
        <v>73</v>
      </c>
      <c r="I275" s="443" t="s">
        <v>58</v>
      </c>
      <c r="J275" s="836"/>
      <c r="K275" s="224">
        <v>20.792369772560527</v>
      </c>
      <c r="L275" s="441" t="s">
        <v>73</v>
      </c>
      <c r="M275" s="472"/>
      <c r="N275" s="475"/>
      <c r="O275" s="224">
        <v>20.792369772560527</v>
      </c>
      <c r="P275" s="221">
        <v>5210.6235874151362</v>
      </c>
      <c r="Q275" s="473"/>
      <c r="R275" s="473"/>
      <c r="S275" s="224">
        <v>5.7226705796038155</v>
      </c>
      <c r="T275" s="221">
        <v>1434.116583692238</v>
      </c>
      <c r="U275" s="224">
        <v>2.8444607483492295</v>
      </c>
      <c r="V275" s="221">
        <v>712.82948653523226</v>
      </c>
      <c r="W275" s="469"/>
      <c r="X275" s="469"/>
      <c r="Y275" s="224">
        <v>4.0807043286867204</v>
      </c>
      <c r="Z275" s="323">
        <v>1022.6354408328506</v>
      </c>
      <c r="AA275" s="822"/>
      <c r="AB275" s="823"/>
      <c r="AC275" s="403">
        <v>20.792369772560527</v>
      </c>
      <c r="AD275" s="221">
        <v>10421.247174830272</v>
      </c>
      <c r="AE275" s="320">
        <f t="shared" si="9"/>
        <v>10421.247174830272</v>
      </c>
      <c r="AF275" s="757"/>
      <c r="AG275" s="725"/>
      <c r="AH275" s="815"/>
      <c r="AJ275" s="142"/>
      <c r="AK275" s="260"/>
      <c r="AL275" s="195"/>
    </row>
    <row r="276" spans="1:38" s="95" customFormat="1" ht="15" customHeight="1">
      <c r="A276" s="968"/>
      <c r="B276" s="641"/>
      <c r="C276" s="636"/>
      <c r="D276" s="439" t="s">
        <v>223</v>
      </c>
      <c r="E276" s="441" t="s">
        <v>73</v>
      </c>
      <c r="F276" s="645" t="s">
        <v>102</v>
      </c>
      <c r="G276" s="54">
        <v>22.010271460014675</v>
      </c>
      <c r="H276" s="441" t="s">
        <v>73</v>
      </c>
      <c r="I276" s="443" t="s">
        <v>58</v>
      </c>
      <c r="J276" s="836"/>
      <c r="K276" s="224">
        <v>12.318415260454879</v>
      </c>
      <c r="L276" s="441" t="s">
        <v>73</v>
      </c>
      <c r="M276" s="472"/>
      <c r="N276" s="475"/>
      <c r="O276" s="224">
        <v>12.318415260454879</v>
      </c>
      <c r="P276" s="221">
        <v>3087.0278769477836</v>
      </c>
      <c r="Q276" s="473"/>
      <c r="R276" s="473"/>
      <c r="S276" s="224">
        <v>0.28613352898019079</v>
      </c>
      <c r="T276" s="221">
        <v>71.705829184611929</v>
      </c>
      <c r="U276" s="224">
        <v>2.3888481291269259</v>
      </c>
      <c r="V276" s="221">
        <v>598.65174314127432</v>
      </c>
      <c r="W276" s="469"/>
      <c r="X276" s="469"/>
      <c r="Y276" s="224">
        <v>3.1694790902421128</v>
      </c>
      <c r="Z276" s="323">
        <v>794.27995404493254</v>
      </c>
      <c r="AA276" s="822"/>
      <c r="AB276" s="823"/>
      <c r="AC276" s="403">
        <v>12.318415260454879</v>
      </c>
      <c r="AD276" s="221">
        <v>6174.0557538955672</v>
      </c>
      <c r="AE276" s="320">
        <f t="shared" si="9"/>
        <v>6174.0557538955672</v>
      </c>
      <c r="AF276" s="757"/>
      <c r="AG276" s="725"/>
      <c r="AH276" s="815"/>
      <c r="AJ276" s="142"/>
      <c r="AK276" s="260"/>
      <c r="AL276" s="195"/>
    </row>
    <row r="277" spans="1:38" s="95" customFormat="1" ht="15" customHeight="1">
      <c r="A277" s="968"/>
      <c r="B277" s="641"/>
      <c r="C277" s="636"/>
      <c r="D277" s="439" t="s">
        <v>224</v>
      </c>
      <c r="E277" s="441" t="s">
        <v>73</v>
      </c>
      <c r="F277" s="645" t="s">
        <v>102</v>
      </c>
      <c r="G277" s="54">
        <v>44.020542920029349</v>
      </c>
      <c r="H277" s="441" t="s">
        <v>73</v>
      </c>
      <c r="I277" s="443" t="s">
        <v>58</v>
      </c>
      <c r="J277" s="836"/>
      <c r="K277" s="224">
        <v>12.60454878943507</v>
      </c>
      <c r="L277" s="441" t="s">
        <v>73</v>
      </c>
      <c r="M277" s="472"/>
      <c r="N277" s="475"/>
      <c r="O277" s="224">
        <v>12.60454878943507</v>
      </c>
      <c r="P277" s="221">
        <v>3158.7337061323947</v>
      </c>
      <c r="Q277" s="473"/>
      <c r="R277" s="473"/>
      <c r="S277" s="224">
        <v>0.57226705796038158</v>
      </c>
      <c r="T277" s="221">
        <v>143.41165836922386</v>
      </c>
      <c r="U277" s="224">
        <v>2.3888481291269259</v>
      </c>
      <c r="V277" s="221">
        <v>598.65174314127432</v>
      </c>
      <c r="W277" s="469"/>
      <c r="X277" s="469"/>
      <c r="Y277" s="224">
        <v>3.1694790902421128</v>
      </c>
      <c r="Z277" s="323">
        <v>794.27995404493254</v>
      </c>
      <c r="AA277" s="822"/>
      <c r="AB277" s="823"/>
      <c r="AC277" s="403">
        <v>12.60454878943507</v>
      </c>
      <c r="AD277" s="221">
        <v>6317.4674122647893</v>
      </c>
      <c r="AE277" s="320">
        <f t="shared" si="9"/>
        <v>6317.4674122647893</v>
      </c>
      <c r="AF277" s="757"/>
      <c r="AG277" s="725"/>
      <c r="AH277" s="815"/>
      <c r="AJ277" s="142"/>
      <c r="AK277" s="260"/>
      <c r="AL277" s="195"/>
    </row>
    <row r="278" spans="1:38" s="95" customFormat="1" ht="15" customHeight="1">
      <c r="A278" s="968"/>
      <c r="B278" s="641"/>
      <c r="C278" s="636"/>
      <c r="D278" s="439" t="s">
        <v>225</v>
      </c>
      <c r="E278" s="441" t="s">
        <v>73</v>
      </c>
      <c r="F278" s="645" t="s">
        <v>102</v>
      </c>
      <c r="G278" s="54">
        <v>66.030814380044021</v>
      </c>
      <c r="H278" s="441" t="s">
        <v>73</v>
      </c>
      <c r="I278" s="443" t="s">
        <v>58</v>
      </c>
      <c r="J278" s="836"/>
      <c r="K278" s="224">
        <v>12.89068231841526</v>
      </c>
      <c r="L278" s="441" t="s">
        <v>73</v>
      </c>
      <c r="M278" s="472"/>
      <c r="N278" s="475"/>
      <c r="O278" s="224">
        <v>12.89068231841526</v>
      </c>
      <c r="P278" s="221">
        <v>3230.4395353170034</v>
      </c>
      <c r="Q278" s="473"/>
      <c r="R278" s="473"/>
      <c r="S278" s="224">
        <v>0.85840058694057231</v>
      </c>
      <c r="T278" s="221">
        <v>215.11748755383604</v>
      </c>
      <c r="U278" s="224">
        <v>2.3888481291269259</v>
      </c>
      <c r="V278" s="221">
        <v>598.65174314127432</v>
      </c>
      <c r="W278" s="469"/>
      <c r="X278" s="469"/>
      <c r="Y278" s="224">
        <v>3.1694790902421128</v>
      </c>
      <c r="Z278" s="323">
        <v>794.27995404493254</v>
      </c>
      <c r="AA278" s="822"/>
      <c r="AB278" s="823"/>
      <c r="AC278" s="403">
        <v>12.89068231841526</v>
      </c>
      <c r="AD278" s="221">
        <v>6460.8790706340069</v>
      </c>
      <c r="AE278" s="320">
        <f t="shared" si="9"/>
        <v>6460.8790706340069</v>
      </c>
      <c r="AF278" s="757"/>
      <c r="AG278" s="725"/>
      <c r="AH278" s="815"/>
      <c r="AJ278" s="142"/>
      <c r="AK278" s="260"/>
      <c r="AL278" s="195"/>
    </row>
    <row r="279" spans="1:38" s="95" customFormat="1" ht="15" customHeight="1" thickBot="1">
      <c r="A279" s="968"/>
      <c r="B279" s="642"/>
      <c r="C279" s="638"/>
      <c r="D279" s="440" t="s">
        <v>232</v>
      </c>
      <c r="E279" s="442" t="s">
        <v>73</v>
      </c>
      <c r="F279" s="647" t="s">
        <v>102</v>
      </c>
      <c r="G279" s="39">
        <v>5869.40572267058</v>
      </c>
      <c r="H279" s="442" t="s">
        <v>73</v>
      </c>
      <c r="I279" s="436" t="s">
        <v>58</v>
      </c>
      <c r="J279" s="836"/>
      <c r="K279" s="39">
        <v>153.80777696258255</v>
      </c>
      <c r="L279" s="442" t="s">
        <v>73</v>
      </c>
      <c r="M279" s="474"/>
      <c r="N279" s="476"/>
      <c r="O279" s="39">
        <v>153.80777696258255</v>
      </c>
      <c r="P279" s="222">
        <v>38544.641103235976</v>
      </c>
      <c r="Q279" s="474"/>
      <c r="R279" s="474"/>
      <c r="S279" s="39">
        <v>76.302274394717543</v>
      </c>
      <c r="T279" s="222">
        <v>19121.55444922988</v>
      </c>
      <c r="U279" s="39">
        <v>12.209831254585474</v>
      </c>
      <c r="V279" s="222">
        <v>3059.8164340777271</v>
      </c>
      <c r="W279" s="471"/>
      <c r="X279" s="471"/>
      <c r="Y279" s="39">
        <v>22.811445341159207</v>
      </c>
      <c r="Z279" s="326">
        <v>5716.6093359178294</v>
      </c>
      <c r="AA279" s="822"/>
      <c r="AB279" s="823"/>
      <c r="AC279" s="373">
        <v>153.80777696258255</v>
      </c>
      <c r="AD279" s="222">
        <v>77089.282206471951</v>
      </c>
      <c r="AE279" s="324">
        <f t="shared" si="9"/>
        <v>77089.282206471951</v>
      </c>
      <c r="AF279" s="757"/>
      <c r="AG279" s="726"/>
      <c r="AH279" s="815"/>
      <c r="AJ279" s="142"/>
      <c r="AK279" s="260"/>
      <c r="AL279" s="195"/>
    </row>
    <row r="280" spans="1:38" s="95" customFormat="1" ht="15" customHeight="1">
      <c r="A280" s="968"/>
      <c r="B280" s="643" t="s">
        <v>102</v>
      </c>
      <c r="C280" s="640">
        <v>34486</v>
      </c>
      <c r="D280" s="438" t="s">
        <v>267</v>
      </c>
      <c r="E280" s="467" t="s">
        <v>1</v>
      </c>
      <c r="F280" s="444" t="s">
        <v>73</v>
      </c>
      <c r="G280" s="15">
        <v>1498.635363169479</v>
      </c>
      <c r="H280" s="441" t="s">
        <v>103</v>
      </c>
      <c r="I280" s="444" t="s">
        <v>73</v>
      </c>
      <c r="J280" s="836"/>
      <c r="K280" s="15">
        <v>76.217666911225237</v>
      </c>
      <c r="L280" s="18">
        <v>6.6969919295671314</v>
      </c>
      <c r="M280" s="472"/>
      <c r="N280" s="475"/>
      <c r="O280" s="213">
        <v>69.520674981658118</v>
      </c>
      <c r="P280" s="221">
        <v>6659.2501792705416</v>
      </c>
      <c r="Q280" s="472"/>
      <c r="R280" s="472"/>
      <c r="S280" s="224">
        <v>19.482259721203231</v>
      </c>
      <c r="T280" s="221">
        <v>1866.1677490220968</v>
      </c>
      <c r="U280" s="224">
        <v>4.1185282465150408</v>
      </c>
      <c r="V280" s="221">
        <v>394.50580667077884</v>
      </c>
      <c r="W280" s="469"/>
      <c r="X280" s="469"/>
      <c r="Y280" s="224">
        <v>14.941091709464416</v>
      </c>
      <c r="Z280" s="323">
        <v>1213.6678048158308</v>
      </c>
      <c r="AA280" s="822"/>
      <c r="AB280" s="823"/>
      <c r="AC280" s="403">
        <v>69.520674981658118</v>
      </c>
      <c r="AD280" s="221">
        <v>13318.500358541083</v>
      </c>
      <c r="AE280" s="323">
        <f t="shared" si="9"/>
        <v>13318.500358541083</v>
      </c>
      <c r="AF280" s="757"/>
      <c r="AG280" s="724">
        <f>SUM(AE280:AE288)</f>
        <v>35186.127980848381</v>
      </c>
      <c r="AH280" s="815"/>
      <c r="AJ280" s="142"/>
      <c r="AK280" s="260"/>
      <c r="AL280" s="195"/>
    </row>
    <row r="281" spans="1:38" s="95" customFormat="1" ht="15" customHeight="1">
      <c r="A281" s="968"/>
      <c r="B281" s="635"/>
      <c r="C281" s="636"/>
      <c r="D281" s="439" t="s">
        <v>218</v>
      </c>
      <c r="E281" s="441" t="s">
        <v>73</v>
      </c>
      <c r="F281" s="444" t="s">
        <v>73</v>
      </c>
      <c r="G281" s="13">
        <v>49.9545121056493</v>
      </c>
      <c r="H281" s="441" t="s">
        <v>73</v>
      </c>
      <c r="I281" s="444" t="s">
        <v>73</v>
      </c>
      <c r="J281" s="836"/>
      <c r="K281" s="33">
        <v>12.681690388848128</v>
      </c>
      <c r="L281" s="441" t="s">
        <v>73</v>
      </c>
      <c r="M281" s="631"/>
      <c r="N281" s="632"/>
      <c r="O281" s="33">
        <v>12.681690388848128</v>
      </c>
      <c r="P281" s="293">
        <v>1214.7544456044377</v>
      </c>
      <c r="Q281" s="633"/>
      <c r="R281" s="633"/>
      <c r="S281" s="33">
        <v>0.649408657373441</v>
      </c>
      <c r="T281" s="293">
        <v>62.205591634070032</v>
      </c>
      <c r="U281" s="33">
        <v>2.3888481291269259</v>
      </c>
      <c r="V281" s="293">
        <v>228.82311393460486</v>
      </c>
      <c r="W281" s="634"/>
      <c r="X281" s="634"/>
      <c r="Y281" s="33">
        <v>3.1694790902421128</v>
      </c>
      <c r="Z281" s="337">
        <v>257.45740703988412</v>
      </c>
      <c r="AA281" s="822"/>
      <c r="AB281" s="823"/>
      <c r="AC281" s="386">
        <v>12.681690388848128</v>
      </c>
      <c r="AD281" s="293">
        <v>2429.5088912088754</v>
      </c>
      <c r="AE281" s="320">
        <f t="shared" si="9"/>
        <v>2429.5088912088754</v>
      </c>
      <c r="AF281" s="757"/>
      <c r="AG281" s="725"/>
      <c r="AH281" s="815"/>
      <c r="AJ281" s="142"/>
      <c r="AK281" s="260"/>
      <c r="AL281" s="195"/>
    </row>
    <row r="282" spans="1:38" s="95" customFormat="1" ht="15" customHeight="1">
      <c r="A282" s="968"/>
      <c r="B282" s="635"/>
      <c r="C282" s="636"/>
      <c r="D282" s="439" t="s">
        <v>219</v>
      </c>
      <c r="E282" s="441" t="s">
        <v>73</v>
      </c>
      <c r="F282" s="444" t="s">
        <v>73</v>
      </c>
      <c r="G282" s="13">
        <v>99.9090242112986</v>
      </c>
      <c r="H282" s="441" t="s">
        <v>73</v>
      </c>
      <c r="I282" s="444" t="s">
        <v>73</v>
      </c>
      <c r="J282" s="836"/>
      <c r="K282" s="13">
        <v>13.477834189288336</v>
      </c>
      <c r="L282" s="441" t="s">
        <v>73</v>
      </c>
      <c r="M282" s="473"/>
      <c r="N282" s="648"/>
      <c r="O282" s="13">
        <v>13.477834189288336</v>
      </c>
      <c r="P282" s="291">
        <v>1291.0155110674166</v>
      </c>
      <c r="Q282" s="473"/>
      <c r="R282" s="473"/>
      <c r="S282" s="13">
        <v>1.298817314746882</v>
      </c>
      <c r="T282" s="291">
        <v>124.41118326814006</v>
      </c>
      <c r="U282" s="13">
        <v>2.3888481291269259</v>
      </c>
      <c r="V282" s="291">
        <v>228.82311393460486</v>
      </c>
      <c r="W282" s="470"/>
      <c r="X282" s="634"/>
      <c r="Y282" s="13">
        <v>3.1694790902421128</v>
      </c>
      <c r="Z282" s="320">
        <v>257.45740703988412</v>
      </c>
      <c r="AA282" s="822"/>
      <c r="AB282" s="823"/>
      <c r="AC282" s="372">
        <v>13.477834189288336</v>
      </c>
      <c r="AD282" s="291">
        <v>2582.0310221348332</v>
      </c>
      <c r="AE282" s="320">
        <f t="shared" si="9"/>
        <v>2582.0310221348332</v>
      </c>
      <c r="AF282" s="757"/>
      <c r="AG282" s="725"/>
      <c r="AH282" s="815"/>
      <c r="AJ282" s="142"/>
      <c r="AK282" s="260"/>
      <c r="AL282" s="195"/>
    </row>
    <row r="283" spans="1:38" s="95" customFormat="1" ht="15" customHeight="1">
      <c r="A283" s="968"/>
      <c r="B283" s="635"/>
      <c r="C283" s="636"/>
      <c r="D283" s="439" t="s">
        <v>220</v>
      </c>
      <c r="E283" s="441" t="s">
        <v>73</v>
      </c>
      <c r="F283" s="444" t="s">
        <v>73</v>
      </c>
      <c r="G283" s="13">
        <v>149.86353631694791</v>
      </c>
      <c r="H283" s="441" t="s">
        <v>73</v>
      </c>
      <c r="I283" s="444" t="s">
        <v>73</v>
      </c>
      <c r="J283" s="836"/>
      <c r="K283" s="13">
        <v>13.980507703595011</v>
      </c>
      <c r="L283" s="441" t="s">
        <v>73</v>
      </c>
      <c r="M283" s="473"/>
      <c r="N283" s="648"/>
      <c r="O283" s="13">
        <v>13.980507703595011</v>
      </c>
      <c r="P283" s="291">
        <v>1339.1656288725796</v>
      </c>
      <c r="Q283" s="473"/>
      <c r="R283" s="473"/>
      <c r="S283" s="13">
        <v>1.948225972120323</v>
      </c>
      <c r="T283" s="291">
        <v>186.61677490220995</v>
      </c>
      <c r="U283" s="13">
        <v>2.3888481291269259</v>
      </c>
      <c r="V283" s="291">
        <v>228.82311393460486</v>
      </c>
      <c r="W283" s="470"/>
      <c r="X283" s="634"/>
      <c r="Y283" s="13">
        <v>3.1694790902421128</v>
      </c>
      <c r="Z283" s="320">
        <v>257.45740703988412</v>
      </c>
      <c r="AA283" s="822"/>
      <c r="AB283" s="823"/>
      <c r="AC283" s="372">
        <v>13.980507703595011</v>
      </c>
      <c r="AD283" s="291">
        <v>2678.3312577451593</v>
      </c>
      <c r="AE283" s="320">
        <f t="shared" si="9"/>
        <v>2678.3312577451593</v>
      </c>
      <c r="AF283" s="757"/>
      <c r="AG283" s="725"/>
      <c r="AH283" s="815"/>
      <c r="AJ283" s="142"/>
      <c r="AK283" s="260"/>
      <c r="AL283" s="195"/>
    </row>
    <row r="284" spans="1:38" s="95" customFormat="1" ht="15" customHeight="1">
      <c r="A284" s="968"/>
      <c r="B284" s="635"/>
      <c r="C284" s="636"/>
      <c r="D284" s="439" t="s">
        <v>221</v>
      </c>
      <c r="E284" s="441" t="s">
        <v>73</v>
      </c>
      <c r="F284" s="444" t="s">
        <v>73</v>
      </c>
      <c r="G284" s="25">
        <v>220.10271460014673</v>
      </c>
      <c r="H284" s="441" t="s">
        <v>73</v>
      </c>
      <c r="I284" s="444" t="s">
        <v>73</v>
      </c>
      <c r="J284" s="836"/>
      <c r="K284" s="13">
        <v>15.399853264856933</v>
      </c>
      <c r="L284" s="441" t="s">
        <v>73</v>
      </c>
      <c r="M284" s="473"/>
      <c r="N284" s="648"/>
      <c r="O284" s="13">
        <v>15.399853264856933</v>
      </c>
      <c r="P284" s="291">
        <v>1475.1219783437825</v>
      </c>
      <c r="Q284" s="473"/>
      <c r="R284" s="473"/>
      <c r="S284" s="13">
        <v>2.8613352898019078</v>
      </c>
      <c r="T284" s="291">
        <v>274.08173966368508</v>
      </c>
      <c r="U284" s="13">
        <v>2.4647835656639767</v>
      </c>
      <c r="V284" s="291">
        <v>236.09682164106411</v>
      </c>
      <c r="W284" s="470"/>
      <c r="X284" s="634"/>
      <c r="Y284" s="13">
        <v>3.321349963316214</v>
      </c>
      <c r="Z284" s="320">
        <v>269.79390779387847</v>
      </c>
      <c r="AA284" s="822"/>
      <c r="AB284" s="823"/>
      <c r="AC284" s="372">
        <v>15.399853264856933</v>
      </c>
      <c r="AD284" s="291">
        <v>2950.2439566875651</v>
      </c>
      <c r="AE284" s="320">
        <f t="shared" si="9"/>
        <v>2950.2439566875651</v>
      </c>
      <c r="AF284" s="757"/>
      <c r="AG284" s="725"/>
      <c r="AH284" s="815"/>
      <c r="AJ284" s="142"/>
      <c r="AK284" s="260"/>
      <c r="AL284" s="195"/>
    </row>
    <row r="285" spans="1:38" s="95" customFormat="1" ht="15" customHeight="1">
      <c r="A285" s="968"/>
      <c r="B285" s="635"/>
      <c r="C285" s="636"/>
      <c r="D285" s="439" t="s">
        <v>222</v>
      </c>
      <c r="E285" s="441" t="s">
        <v>73</v>
      </c>
      <c r="F285" s="444" t="s">
        <v>73</v>
      </c>
      <c r="G285" s="25">
        <v>440.20542920029345</v>
      </c>
      <c r="H285" s="441" t="s">
        <v>73</v>
      </c>
      <c r="I285" s="444" t="s">
        <v>73</v>
      </c>
      <c r="J285" s="836"/>
      <c r="K285" s="13">
        <v>20.792369772560527</v>
      </c>
      <c r="L285" s="441" t="s">
        <v>73</v>
      </c>
      <c r="M285" s="473"/>
      <c r="N285" s="648"/>
      <c r="O285" s="13">
        <v>20.792369772560527</v>
      </c>
      <c r="P285" s="291">
        <v>1991.6606415561159</v>
      </c>
      <c r="Q285" s="473"/>
      <c r="R285" s="473"/>
      <c r="S285" s="13">
        <v>5.7226705796038155</v>
      </c>
      <c r="T285" s="291">
        <v>548.16347932737017</v>
      </c>
      <c r="U285" s="13">
        <v>2.8444607483492295</v>
      </c>
      <c r="V285" s="291">
        <v>272.46536017336143</v>
      </c>
      <c r="W285" s="470"/>
      <c r="X285" s="634"/>
      <c r="Y285" s="13">
        <v>4.0807043286867204</v>
      </c>
      <c r="Z285" s="320">
        <v>331.4764115638506</v>
      </c>
      <c r="AA285" s="822"/>
      <c r="AB285" s="823"/>
      <c r="AC285" s="372">
        <v>20.792369772560527</v>
      </c>
      <c r="AD285" s="291">
        <v>3983.3212831122319</v>
      </c>
      <c r="AE285" s="320">
        <f t="shared" si="9"/>
        <v>3983.3212831122319</v>
      </c>
      <c r="AF285" s="757"/>
      <c r="AG285" s="725"/>
      <c r="AH285" s="815"/>
      <c r="AJ285" s="142"/>
      <c r="AK285" s="260"/>
      <c r="AL285" s="195"/>
    </row>
    <row r="286" spans="1:38" s="95" customFormat="1" ht="15" customHeight="1">
      <c r="A286" s="968"/>
      <c r="B286" s="635"/>
      <c r="C286" s="636"/>
      <c r="D286" s="439" t="s">
        <v>223</v>
      </c>
      <c r="E286" s="441" t="s">
        <v>73</v>
      </c>
      <c r="F286" s="444" t="s">
        <v>73</v>
      </c>
      <c r="G286" s="25">
        <v>22.010271460014675</v>
      </c>
      <c r="H286" s="441" t="s">
        <v>73</v>
      </c>
      <c r="I286" s="444" t="s">
        <v>73</v>
      </c>
      <c r="J286" s="836"/>
      <c r="K286" s="13">
        <v>12.318415260454879</v>
      </c>
      <c r="L286" s="441" t="s">
        <v>73</v>
      </c>
      <c r="M286" s="473"/>
      <c r="N286" s="648"/>
      <c r="O286" s="13">
        <v>12.318415260454879</v>
      </c>
      <c r="P286" s="291">
        <v>1179.9570279367381</v>
      </c>
      <c r="Q286" s="473"/>
      <c r="R286" s="473"/>
      <c r="S286" s="13">
        <v>0.28613352898019079</v>
      </c>
      <c r="T286" s="291">
        <v>27.40817396636853</v>
      </c>
      <c r="U286" s="13">
        <v>2.3888481291269259</v>
      </c>
      <c r="V286" s="291">
        <v>228.82311393460486</v>
      </c>
      <c r="W286" s="470"/>
      <c r="X286" s="634"/>
      <c r="Y286" s="13">
        <v>3.1694790902421128</v>
      </c>
      <c r="Z286" s="320">
        <v>257.45740703988412</v>
      </c>
      <c r="AA286" s="822"/>
      <c r="AB286" s="823"/>
      <c r="AC286" s="372">
        <v>12.318415260454879</v>
      </c>
      <c r="AD286" s="291">
        <v>2359.9140558734762</v>
      </c>
      <c r="AE286" s="320">
        <f t="shared" si="9"/>
        <v>2359.9140558734762</v>
      </c>
      <c r="AF286" s="757"/>
      <c r="AG286" s="725"/>
      <c r="AH286" s="815"/>
      <c r="AJ286" s="142"/>
      <c r="AK286" s="260"/>
      <c r="AL286" s="195"/>
    </row>
    <row r="287" spans="1:38" s="95" customFormat="1" ht="15" customHeight="1">
      <c r="A287" s="968"/>
      <c r="B287" s="635"/>
      <c r="C287" s="636"/>
      <c r="D287" s="439" t="s">
        <v>224</v>
      </c>
      <c r="E287" s="441" t="s">
        <v>73</v>
      </c>
      <c r="F287" s="444" t="s">
        <v>73</v>
      </c>
      <c r="G287" s="25">
        <v>44.020542920029349</v>
      </c>
      <c r="H287" s="441" t="s">
        <v>73</v>
      </c>
      <c r="I287" s="444" t="s">
        <v>73</v>
      </c>
      <c r="J287" s="836"/>
      <c r="K287" s="13">
        <v>12.60454878943507</v>
      </c>
      <c r="L287" s="441" t="s">
        <v>73</v>
      </c>
      <c r="M287" s="473"/>
      <c r="N287" s="648"/>
      <c r="O287" s="13">
        <v>12.60454878943507</v>
      </c>
      <c r="P287" s="291">
        <v>1207.3652019031051</v>
      </c>
      <c r="Q287" s="473"/>
      <c r="R287" s="473"/>
      <c r="S287" s="13">
        <v>0.57226705796038158</v>
      </c>
      <c r="T287" s="291">
        <v>54.81634793273706</v>
      </c>
      <c r="U287" s="13">
        <v>2.3888481291269259</v>
      </c>
      <c r="V287" s="291">
        <v>228.82311393460486</v>
      </c>
      <c r="W287" s="470"/>
      <c r="X287" s="634"/>
      <c r="Y287" s="13">
        <v>3.1694790902421128</v>
      </c>
      <c r="Z287" s="320">
        <v>257.45740703988412</v>
      </c>
      <c r="AA287" s="822"/>
      <c r="AB287" s="823"/>
      <c r="AC287" s="372">
        <v>12.60454878943507</v>
      </c>
      <c r="AD287" s="291">
        <v>2414.7304038062102</v>
      </c>
      <c r="AE287" s="320">
        <f t="shared" si="9"/>
        <v>2414.7304038062102</v>
      </c>
      <c r="AF287" s="757"/>
      <c r="AG287" s="725"/>
      <c r="AH287" s="815"/>
      <c r="AJ287" s="142"/>
      <c r="AK287" s="260"/>
      <c r="AL287" s="195"/>
    </row>
    <row r="288" spans="1:38" s="95" customFormat="1" ht="15" customHeight="1" thickBot="1">
      <c r="A288" s="968"/>
      <c r="B288" s="637"/>
      <c r="C288" s="638"/>
      <c r="D288" s="440" t="s">
        <v>225</v>
      </c>
      <c r="E288" s="442" t="s">
        <v>73</v>
      </c>
      <c r="F288" s="445" t="s">
        <v>73</v>
      </c>
      <c r="G288" s="76">
        <v>66.030814380044021</v>
      </c>
      <c r="H288" s="530" t="s">
        <v>73</v>
      </c>
      <c r="I288" s="494" t="s">
        <v>73</v>
      </c>
      <c r="J288" s="836"/>
      <c r="K288" s="39">
        <v>12.89068231841526</v>
      </c>
      <c r="L288" s="442" t="s">
        <v>73</v>
      </c>
      <c r="M288" s="474"/>
      <c r="N288" s="476"/>
      <c r="O288" s="39">
        <v>12.89068231841526</v>
      </c>
      <c r="P288" s="222">
        <v>1234.7733758694756</v>
      </c>
      <c r="Q288" s="474"/>
      <c r="R288" s="474"/>
      <c r="S288" s="39">
        <v>0.85840058694057231</v>
      </c>
      <c r="T288" s="222">
        <v>82.224521899105611</v>
      </c>
      <c r="U288" s="39">
        <v>2.3888481291269259</v>
      </c>
      <c r="V288" s="222">
        <v>228.82311393460486</v>
      </c>
      <c r="W288" s="471"/>
      <c r="X288" s="471"/>
      <c r="Y288" s="39">
        <v>3.1694790902421128</v>
      </c>
      <c r="Z288" s="326">
        <v>257.45740703988412</v>
      </c>
      <c r="AA288" s="822"/>
      <c r="AB288" s="823"/>
      <c r="AC288" s="373">
        <v>12.89068231841526</v>
      </c>
      <c r="AD288" s="222">
        <v>2469.5467517389511</v>
      </c>
      <c r="AE288" s="324">
        <f t="shared" si="9"/>
        <v>2469.5467517389511</v>
      </c>
      <c r="AF288" s="757"/>
      <c r="AG288" s="726"/>
      <c r="AH288" s="815"/>
      <c r="AJ288" s="142"/>
      <c r="AK288" s="260"/>
      <c r="AL288" s="195"/>
    </row>
    <row r="289" spans="1:38" s="95" customFormat="1" ht="15" customHeight="1">
      <c r="A289" s="968"/>
      <c r="B289" s="639" t="s">
        <v>102</v>
      </c>
      <c r="C289" s="640">
        <v>35612</v>
      </c>
      <c r="D289" s="438" t="s">
        <v>268</v>
      </c>
      <c r="E289" s="467" t="s">
        <v>1</v>
      </c>
      <c r="F289" s="444" t="s">
        <v>73</v>
      </c>
      <c r="G289" s="33">
        <v>1498.635363169479</v>
      </c>
      <c r="H289" s="441" t="s">
        <v>103</v>
      </c>
      <c r="I289" s="444" t="s">
        <v>73</v>
      </c>
      <c r="J289" s="836"/>
      <c r="K289" s="224">
        <v>91.742245047688925</v>
      </c>
      <c r="L289" s="18">
        <v>19.568598679383712</v>
      </c>
      <c r="M289" s="472"/>
      <c r="N289" s="475"/>
      <c r="O289" s="224">
        <v>72.173646368305214</v>
      </c>
      <c r="P289" s="221">
        <v>2879.4781024101949</v>
      </c>
      <c r="Q289" s="472"/>
      <c r="R289" s="472"/>
      <c r="S289" s="224">
        <v>19.482259721203231</v>
      </c>
      <c r="T289" s="221">
        <v>777.27457424554348</v>
      </c>
      <c r="U289" s="224">
        <v>4.8698121790168747</v>
      </c>
      <c r="V289" s="221">
        <v>194.28861139663178</v>
      </c>
      <c r="W289" s="469"/>
      <c r="X289" s="649"/>
      <c r="Y289" s="224">
        <v>15.465816581071167</v>
      </c>
      <c r="Z289" s="323">
        <v>617.03242695859774</v>
      </c>
      <c r="AA289" s="822"/>
      <c r="AB289" s="823"/>
      <c r="AC289" s="403">
        <v>72.173646368305214</v>
      </c>
      <c r="AD289" s="221">
        <v>5758.9562048203898</v>
      </c>
      <c r="AE289" s="323">
        <f t="shared" si="9"/>
        <v>5758.9562048203898</v>
      </c>
      <c r="AF289" s="757"/>
      <c r="AG289" s="724">
        <f>SUM(AE289:AE297)</f>
        <v>21599.363781786495</v>
      </c>
      <c r="AH289" s="815"/>
      <c r="AJ289" s="142"/>
      <c r="AK289" s="260"/>
      <c r="AL289" s="195"/>
    </row>
    <row r="290" spans="1:38" s="95" customFormat="1" ht="15" customHeight="1">
      <c r="A290" s="968"/>
      <c r="B290" s="641"/>
      <c r="C290" s="644"/>
      <c r="D290" s="439" t="s">
        <v>218</v>
      </c>
      <c r="E290" s="441" t="s">
        <v>73</v>
      </c>
      <c r="F290" s="444" t="s">
        <v>73</v>
      </c>
      <c r="G290" s="13">
        <v>49.9545121056493</v>
      </c>
      <c r="H290" s="441" t="s">
        <v>73</v>
      </c>
      <c r="I290" s="444" t="s">
        <v>73</v>
      </c>
      <c r="J290" s="836"/>
      <c r="K290" s="13">
        <v>23.246620689655174</v>
      </c>
      <c r="L290" s="441" t="s">
        <v>73</v>
      </c>
      <c r="M290" s="473"/>
      <c r="N290" s="648"/>
      <c r="O290" s="13">
        <v>23.246620689655174</v>
      </c>
      <c r="P290" s="291">
        <v>927.45951741595093</v>
      </c>
      <c r="Q290" s="473"/>
      <c r="R290" s="473"/>
      <c r="S290" s="13">
        <v>0.649408657373441</v>
      </c>
      <c r="T290" s="291">
        <v>25.909152474851435</v>
      </c>
      <c r="U290" s="13">
        <v>4.8422597212032281</v>
      </c>
      <c r="V290" s="291">
        <v>193.18936391594957</v>
      </c>
      <c r="W290" s="470"/>
      <c r="X290" s="634"/>
      <c r="Y290" s="13">
        <v>5.8987527512839328</v>
      </c>
      <c r="Z290" s="320">
        <v>235.33977058852071</v>
      </c>
      <c r="AA290" s="822"/>
      <c r="AB290" s="823"/>
      <c r="AC290" s="372">
        <v>23.246620689655174</v>
      </c>
      <c r="AD290" s="291">
        <v>1854.9190348319019</v>
      </c>
      <c r="AE290" s="320">
        <f t="shared" si="9"/>
        <v>1854.9190348319019</v>
      </c>
      <c r="AF290" s="757"/>
      <c r="AG290" s="725"/>
      <c r="AH290" s="815"/>
      <c r="AJ290" s="142"/>
      <c r="AK290" s="260"/>
      <c r="AL290" s="195"/>
    </row>
    <row r="291" spans="1:38" s="95" customFormat="1" ht="15" customHeight="1">
      <c r="A291" s="968"/>
      <c r="B291" s="641"/>
      <c r="C291" s="644"/>
      <c r="D291" s="439" t="s">
        <v>219</v>
      </c>
      <c r="E291" s="441" t="s">
        <v>73</v>
      </c>
      <c r="F291" s="444" t="s">
        <v>73</v>
      </c>
      <c r="G291" s="13">
        <v>99.9090242112986</v>
      </c>
      <c r="H291" s="441" t="s">
        <v>73</v>
      </c>
      <c r="I291" s="444" t="s">
        <v>73</v>
      </c>
      <c r="J291" s="836"/>
      <c r="K291" s="13">
        <v>23.896029347028612</v>
      </c>
      <c r="L291" s="441" t="s">
        <v>73</v>
      </c>
      <c r="M291" s="473"/>
      <c r="N291" s="648"/>
      <c r="O291" s="13">
        <v>23.896029347028612</v>
      </c>
      <c r="P291" s="291">
        <v>953.36866989080158</v>
      </c>
      <c r="Q291" s="473"/>
      <c r="R291" s="473"/>
      <c r="S291" s="13">
        <v>1.298817314746882</v>
      </c>
      <c r="T291" s="291">
        <v>51.81830494970287</v>
      </c>
      <c r="U291" s="13">
        <v>4.8422597212032281</v>
      </c>
      <c r="V291" s="291">
        <v>193.18936391594957</v>
      </c>
      <c r="W291" s="470"/>
      <c r="X291" s="634"/>
      <c r="Y291" s="13">
        <v>5.8987527512839328</v>
      </c>
      <c r="Z291" s="320">
        <v>235.33977058852071</v>
      </c>
      <c r="AA291" s="822"/>
      <c r="AB291" s="823"/>
      <c r="AC291" s="372">
        <v>23.896029347028612</v>
      </c>
      <c r="AD291" s="291">
        <v>1906.7373397816032</v>
      </c>
      <c r="AE291" s="320">
        <f t="shared" si="9"/>
        <v>1906.7373397816032</v>
      </c>
      <c r="AF291" s="757"/>
      <c r="AG291" s="725"/>
      <c r="AH291" s="815"/>
      <c r="AJ291" s="142"/>
      <c r="AK291" s="260"/>
      <c r="AL291" s="195"/>
    </row>
    <row r="292" spans="1:38" s="95" customFormat="1" ht="15" customHeight="1">
      <c r="A292" s="968"/>
      <c r="B292" s="641"/>
      <c r="C292" s="644"/>
      <c r="D292" s="439" t="s">
        <v>220</v>
      </c>
      <c r="E292" s="441" t="s">
        <v>73</v>
      </c>
      <c r="F292" s="444" t="s">
        <v>73</v>
      </c>
      <c r="G292" s="13">
        <v>149.86353631694791</v>
      </c>
      <c r="H292" s="441" t="s">
        <v>73</v>
      </c>
      <c r="I292" s="444" t="s">
        <v>73</v>
      </c>
      <c r="J292" s="836"/>
      <c r="K292" s="13">
        <v>24.545438004402055</v>
      </c>
      <c r="L292" s="441" t="s">
        <v>73</v>
      </c>
      <c r="M292" s="473"/>
      <c r="N292" s="648"/>
      <c r="O292" s="13">
        <v>24.545438004402055</v>
      </c>
      <c r="P292" s="291">
        <v>979.27782236565383</v>
      </c>
      <c r="Q292" s="473"/>
      <c r="R292" s="473"/>
      <c r="S292" s="13">
        <v>1.948225972120323</v>
      </c>
      <c r="T292" s="291">
        <v>77.727457424554345</v>
      </c>
      <c r="U292" s="13">
        <v>4.8422597212032281</v>
      </c>
      <c r="V292" s="291">
        <v>193.18936391594957</v>
      </c>
      <c r="W292" s="470"/>
      <c r="X292" s="634"/>
      <c r="Y292" s="13">
        <v>5.8987527512839328</v>
      </c>
      <c r="Z292" s="320">
        <v>235.33977058852071</v>
      </c>
      <c r="AA292" s="822"/>
      <c r="AB292" s="823"/>
      <c r="AC292" s="372">
        <v>24.545438004402055</v>
      </c>
      <c r="AD292" s="291">
        <v>1958.5556447313077</v>
      </c>
      <c r="AE292" s="320">
        <f t="shared" si="9"/>
        <v>1958.5556447313077</v>
      </c>
      <c r="AF292" s="757"/>
      <c r="AG292" s="725"/>
      <c r="AH292" s="815"/>
      <c r="AJ292" s="142"/>
      <c r="AK292" s="260"/>
      <c r="AL292" s="195"/>
    </row>
    <row r="293" spans="1:38" s="95" customFormat="1" ht="15" customHeight="1">
      <c r="A293" s="968"/>
      <c r="B293" s="641"/>
      <c r="C293" s="644"/>
      <c r="D293" s="439" t="s">
        <v>221</v>
      </c>
      <c r="E293" s="441" t="s">
        <v>73</v>
      </c>
      <c r="F293" s="444" t="s">
        <v>73</v>
      </c>
      <c r="G293" s="25">
        <v>220.10271460014673</v>
      </c>
      <c r="H293" s="441" t="s">
        <v>73</v>
      </c>
      <c r="I293" s="444" t="s">
        <v>73</v>
      </c>
      <c r="J293" s="836"/>
      <c r="K293" s="13">
        <v>25.964783565663975</v>
      </c>
      <c r="L293" s="441" t="s">
        <v>73</v>
      </c>
      <c r="M293" s="473"/>
      <c r="N293" s="648"/>
      <c r="O293" s="13">
        <v>25.964783565663975</v>
      </c>
      <c r="P293" s="291">
        <v>1035.9047862099203</v>
      </c>
      <c r="Q293" s="473"/>
      <c r="R293" s="473"/>
      <c r="S293" s="13">
        <v>2.8613352898019078</v>
      </c>
      <c r="T293" s="291">
        <v>114.15735140487956</v>
      </c>
      <c r="U293" s="13">
        <v>4.9181951577402785</v>
      </c>
      <c r="V293" s="291">
        <v>196.21892439554105</v>
      </c>
      <c r="W293" s="470"/>
      <c r="X293" s="634"/>
      <c r="Y293" s="13">
        <v>6.0506236243580336</v>
      </c>
      <c r="Z293" s="320">
        <v>241.39889154770287</v>
      </c>
      <c r="AA293" s="822"/>
      <c r="AB293" s="823"/>
      <c r="AC293" s="372">
        <v>25.964783565663975</v>
      </c>
      <c r="AD293" s="291">
        <v>2071.8095724198406</v>
      </c>
      <c r="AE293" s="320">
        <f t="shared" si="9"/>
        <v>2071.8095724198406</v>
      </c>
      <c r="AF293" s="757"/>
      <c r="AG293" s="725"/>
      <c r="AH293" s="815"/>
      <c r="AJ293" s="142"/>
      <c r="AK293" s="260"/>
      <c r="AL293" s="195"/>
    </row>
    <row r="294" spans="1:38" s="95" customFormat="1" ht="15" customHeight="1">
      <c r="A294" s="968"/>
      <c r="B294" s="641"/>
      <c r="C294" s="644"/>
      <c r="D294" s="439" t="s">
        <v>222</v>
      </c>
      <c r="E294" s="441" t="s">
        <v>73</v>
      </c>
      <c r="F294" s="444" t="s">
        <v>73</v>
      </c>
      <c r="G294" s="25">
        <v>440.20542920029345</v>
      </c>
      <c r="H294" s="441" t="s">
        <v>73</v>
      </c>
      <c r="I294" s="444" t="s">
        <v>73</v>
      </c>
      <c r="J294" s="836"/>
      <c r="K294" s="13">
        <v>31.357300073367572</v>
      </c>
      <c r="L294" s="441" t="s">
        <v>73</v>
      </c>
      <c r="M294" s="473"/>
      <c r="N294" s="648"/>
      <c r="O294" s="13">
        <v>31.357300073367572</v>
      </c>
      <c r="P294" s="291">
        <v>1251.0474869344989</v>
      </c>
      <c r="Q294" s="473"/>
      <c r="R294" s="473"/>
      <c r="S294" s="13">
        <v>5.7226705796038155</v>
      </c>
      <c r="T294" s="291">
        <v>228.31470280975913</v>
      </c>
      <c r="U294" s="13">
        <v>5.2978723404255321</v>
      </c>
      <c r="V294" s="291">
        <v>211.36672679349593</v>
      </c>
      <c r="W294" s="470"/>
      <c r="X294" s="634"/>
      <c r="Y294" s="13">
        <v>6.80997798972854</v>
      </c>
      <c r="Z294" s="320">
        <v>271.69449634361348</v>
      </c>
      <c r="AA294" s="822"/>
      <c r="AB294" s="823"/>
      <c r="AC294" s="372">
        <v>31.357300073367572</v>
      </c>
      <c r="AD294" s="291">
        <v>2502.0949738689978</v>
      </c>
      <c r="AE294" s="320">
        <f t="shared" si="9"/>
        <v>2502.0949738689978</v>
      </c>
      <c r="AF294" s="757"/>
      <c r="AG294" s="725"/>
      <c r="AH294" s="815"/>
      <c r="AJ294" s="142"/>
      <c r="AK294" s="260"/>
      <c r="AL294" s="195"/>
    </row>
    <row r="295" spans="1:38" s="95" customFormat="1" ht="15" customHeight="1">
      <c r="A295" s="968"/>
      <c r="B295" s="641"/>
      <c r="C295" s="644"/>
      <c r="D295" s="439" t="s">
        <v>223</v>
      </c>
      <c r="E295" s="441" t="s">
        <v>73</v>
      </c>
      <c r="F295" s="444" t="s">
        <v>73</v>
      </c>
      <c r="G295" s="25">
        <v>22.010271460014675</v>
      </c>
      <c r="H295" s="441" t="s">
        <v>73</v>
      </c>
      <c r="I295" s="444" t="s">
        <v>73</v>
      </c>
      <c r="J295" s="836"/>
      <c r="K295" s="13">
        <v>22.883345561261923</v>
      </c>
      <c r="L295" s="441" t="s">
        <v>73</v>
      </c>
      <c r="M295" s="473"/>
      <c r="N295" s="648"/>
      <c r="O295" s="13">
        <v>22.883345561261923</v>
      </c>
      <c r="P295" s="291">
        <v>912.96610008158723</v>
      </c>
      <c r="Q295" s="473"/>
      <c r="R295" s="473"/>
      <c r="S295" s="13">
        <v>0.28613352898019079</v>
      </c>
      <c r="T295" s="291">
        <v>11.415735140487939</v>
      </c>
      <c r="U295" s="13">
        <v>4.8422597212032281</v>
      </c>
      <c r="V295" s="291">
        <v>193.18936391594957</v>
      </c>
      <c r="W295" s="470"/>
      <c r="X295" s="634"/>
      <c r="Y295" s="13">
        <v>5.8987527512839328</v>
      </c>
      <c r="Z295" s="320">
        <v>235.33977058852071</v>
      </c>
      <c r="AA295" s="822"/>
      <c r="AB295" s="823"/>
      <c r="AC295" s="372">
        <v>22.883345561261923</v>
      </c>
      <c r="AD295" s="291">
        <v>1825.9322001631745</v>
      </c>
      <c r="AE295" s="320">
        <f t="shared" si="9"/>
        <v>1825.9322001631745</v>
      </c>
      <c r="AF295" s="757"/>
      <c r="AG295" s="725"/>
      <c r="AH295" s="815"/>
      <c r="AJ295" s="142"/>
      <c r="AK295" s="260"/>
      <c r="AL295" s="195"/>
    </row>
    <row r="296" spans="1:38" s="95" customFormat="1" ht="15" customHeight="1">
      <c r="A296" s="968"/>
      <c r="B296" s="641"/>
      <c r="C296" s="644"/>
      <c r="D296" s="439" t="s">
        <v>224</v>
      </c>
      <c r="E296" s="441" t="s">
        <v>73</v>
      </c>
      <c r="F296" s="444" t="s">
        <v>73</v>
      </c>
      <c r="G296" s="234">
        <v>44.020542920029349</v>
      </c>
      <c r="H296" s="441" t="s">
        <v>73</v>
      </c>
      <c r="I296" s="444" t="s">
        <v>73</v>
      </c>
      <c r="J296" s="836"/>
      <c r="K296" s="13">
        <v>23.169479090242113</v>
      </c>
      <c r="L296" s="441" t="s">
        <v>73</v>
      </c>
      <c r="M296" s="473"/>
      <c r="N296" s="648"/>
      <c r="O296" s="13">
        <v>23.169479090242113</v>
      </c>
      <c r="P296" s="291">
        <v>924.38183522207464</v>
      </c>
      <c r="Q296" s="473"/>
      <c r="R296" s="473"/>
      <c r="S296" s="13">
        <v>0.57226705796038158</v>
      </c>
      <c r="T296" s="291">
        <v>22.831470280975878</v>
      </c>
      <c r="U296" s="13">
        <v>4.8422597212032281</v>
      </c>
      <c r="V296" s="291">
        <v>193.18936391594957</v>
      </c>
      <c r="W296" s="470"/>
      <c r="X296" s="634"/>
      <c r="Y296" s="33">
        <v>5.8987527512839328</v>
      </c>
      <c r="Z296" s="337">
        <v>235.33977058852071</v>
      </c>
      <c r="AA296" s="822"/>
      <c r="AB296" s="823"/>
      <c r="AC296" s="386">
        <v>23.169479090242113</v>
      </c>
      <c r="AD296" s="293">
        <v>1848.7636704441493</v>
      </c>
      <c r="AE296" s="320">
        <f t="shared" si="9"/>
        <v>1848.7636704441493</v>
      </c>
      <c r="AF296" s="757"/>
      <c r="AG296" s="725"/>
      <c r="AH296" s="815"/>
      <c r="AJ296" s="142"/>
      <c r="AK296" s="260"/>
      <c r="AL296" s="195"/>
    </row>
    <row r="297" spans="1:38" s="95" customFormat="1" ht="15.75" customHeight="1" thickBot="1">
      <c r="A297" s="969"/>
      <c r="B297" s="642"/>
      <c r="C297" s="638"/>
      <c r="D297" s="440" t="s">
        <v>225</v>
      </c>
      <c r="E297" s="442" t="s">
        <v>73</v>
      </c>
      <c r="F297" s="445" t="s">
        <v>73</v>
      </c>
      <c r="G297" s="435">
        <v>66.030814380044021</v>
      </c>
      <c r="H297" s="442" t="s">
        <v>73</v>
      </c>
      <c r="I297" s="445" t="s">
        <v>73</v>
      </c>
      <c r="J297" s="836"/>
      <c r="K297" s="39">
        <v>23.455612619222304</v>
      </c>
      <c r="L297" s="442" t="s">
        <v>73</v>
      </c>
      <c r="M297" s="474"/>
      <c r="N297" s="476"/>
      <c r="O297" s="39">
        <v>23.455612619222304</v>
      </c>
      <c r="P297" s="222">
        <v>935.79757036256285</v>
      </c>
      <c r="Q297" s="474"/>
      <c r="R297" s="474"/>
      <c r="S297" s="39">
        <v>0.85840058694057231</v>
      </c>
      <c r="T297" s="222">
        <v>34.247205421463846</v>
      </c>
      <c r="U297" s="39">
        <v>4.8422597212032281</v>
      </c>
      <c r="V297" s="222">
        <v>193.18936391594957</v>
      </c>
      <c r="W297" s="471"/>
      <c r="X297" s="471"/>
      <c r="Y297" s="39">
        <v>5.8987527512839328</v>
      </c>
      <c r="Z297" s="326">
        <v>235.33977058852071</v>
      </c>
      <c r="AA297" s="822"/>
      <c r="AB297" s="823"/>
      <c r="AC297" s="373">
        <v>23.455612619222304</v>
      </c>
      <c r="AD297" s="222">
        <v>1871.5951407251257</v>
      </c>
      <c r="AE297" s="324">
        <f t="shared" si="9"/>
        <v>1871.5951407251257</v>
      </c>
      <c r="AF297" s="758"/>
      <c r="AG297" s="726"/>
      <c r="AH297" s="816"/>
      <c r="AJ297" s="142"/>
      <c r="AK297" s="260"/>
      <c r="AL297" s="195"/>
    </row>
    <row r="298" spans="1:38" s="95" customFormat="1" ht="12.75" customHeight="1">
      <c r="A298" s="817" t="s">
        <v>27</v>
      </c>
      <c r="B298" s="663" t="s">
        <v>102</v>
      </c>
      <c r="C298" s="24">
        <v>36707</v>
      </c>
      <c r="D298" s="438" t="s">
        <v>269</v>
      </c>
      <c r="E298" s="467" t="s">
        <v>1</v>
      </c>
      <c r="F298" s="458" t="s">
        <v>100</v>
      </c>
      <c r="G298" s="17">
        <v>1498.635363169479</v>
      </c>
      <c r="H298" s="441" t="s">
        <v>103</v>
      </c>
      <c r="I298" s="12">
        <v>178.55</v>
      </c>
      <c r="J298" s="836"/>
      <c r="K298" s="224">
        <v>150.11738811445341</v>
      </c>
      <c r="L298" s="18">
        <v>31.01</v>
      </c>
      <c r="M298" s="472"/>
      <c r="N298" s="475"/>
      <c r="O298" s="224">
        <v>119.10344827586206</v>
      </c>
      <c r="P298" s="221">
        <v>2546.814440690528</v>
      </c>
      <c r="Q298" s="12">
        <v>2.3199999999999998</v>
      </c>
      <c r="R298" s="224">
        <v>19.482259721203231</v>
      </c>
      <c r="S298" s="224">
        <v>19.482259721203231</v>
      </c>
      <c r="T298" s="221">
        <v>416.5933154204024</v>
      </c>
      <c r="U298" s="224">
        <v>6.9411239911958917</v>
      </c>
      <c r="V298" s="221">
        <v>148.42353492954069</v>
      </c>
      <c r="W298" s="469"/>
      <c r="X298" s="469"/>
      <c r="Y298" s="224">
        <v>29.174984592809974</v>
      </c>
      <c r="Z298" s="323">
        <v>623.85491892555615</v>
      </c>
      <c r="AA298" s="822"/>
      <c r="AB298" s="823"/>
      <c r="AC298" s="424">
        <v>119.10344827586206</v>
      </c>
      <c r="AD298" s="221">
        <v>5093.6288813810561</v>
      </c>
      <c r="AE298" s="323">
        <f t="shared" si="9"/>
        <v>5093.6288813810561</v>
      </c>
      <c r="AF298" s="756">
        <v>46155</v>
      </c>
      <c r="AG298" s="808">
        <f>SUM(AE298:AE306)</f>
        <v>12372.733989778008</v>
      </c>
      <c r="AH298" s="721">
        <f>AG298+AG307+AG319+AG331</f>
        <v>97112.693507298318</v>
      </c>
      <c r="AJ298" s="198"/>
      <c r="AK298" s="260"/>
      <c r="AL298" s="195"/>
    </row>
    <row r="299" spans="1:38" s="95" customFormat="1" ht="12.75" customHeight="1">
      <c r="A299" s="818"/>
      <c r="B299" s="663"/>
      <c r="C299" s="24"/>
      <c r="D299" s="439" t="s">
        <v>218</v>
      </c>
      <c r="E299" s="441" t="s">
        <v>73</v>
      </c>
      <c r="F299" s="444" t="s">
        <v>73</v>
      </c>
      <c r="G299" s="17">
        <v>49.9545121056493</v>
      </c>
      <c r="H299" s="441" t="s">
        <v>73</v>
      </c>
      <c r="I299" s="444" t="s">
        <v>73</v>
      </c>
      <c r="J299" s="836"/>
      <c r="K299" s="224">
        <v>20.018447542186355</v>
      </c>
      <c r="L299" s="441" t="s">
        <v>73</v>
      </c>
      <c r="M299" s="472"/>
      <c r="N299" s="475"/>
      <c r="O299" s="224">
        <v>20.018447542186355</v>
      </c>
      <c r="P299" s="221">
        <v>428.05873397183927</v>
      </c>
      <c r="Q299" s="444" t="s">
        <v>73</v>
      </c>
      <c r="R299" s="224">
        <v>0.649408657373441</v>
      </c>
      <c r="S299" s="224">
        <v>0.649408657373441</v>
      </c>
      <c r="T299" s="221">
        <v>13.88644384734677</v>
      </c>
      <c r="U299" s="224">
        <v>4.8422597212032281</v>
      </c>
      <c r="V299" s="221">
        <v>103.54307253112313</v>
      </c>
      <c r="W299" s="469"/>
      <c r="X299" s="469"/>
      <c r="Y299" s="224">
        <v>4.9303008070432872</v>
      </c>
      <c r="Z299" s="323">
        <v>105.42567384987099</v>
      </c>
      <c r="AA299" s="822"/>
      <c r="AB299" s="823"/>
      <c r="AC299" s="424">
        <v>20.018447542186355</v>
      </c>
      <c r="AD299" s="221">
        <v>856.11746794367855</v>
      </c>
      <c r="AE299" s="323">
        <f t="shared" si="9"/>
        <v>856.11746794367855</v>
      </c>
      <c r="AF299" s="833"/>
      <c r="AG299" s="809"/>
      <c r="AH299" s="722"/>
      <c r="AJ299" s="198"/>
      <c r="AK299" s="260"/>
      <c r="AL299" s="195"/>
    </row>
    <row r="300" spans="1:38" s="95" customFormat="1" ht="12.75" customHeight="1">
      <c r="A300" s="818"/>
      <c r="B300" s="663"/>
      <c r="C300" s="24"/>
      <c r="D300" s="439" t="s">
        <v>219</v>
      </c>
      <c r="E300" s="441" t="s">
        <v>73</v>
      </c>
      <c r="F300" s="444" t="s">
        <v>73</v>
      </c>
      <c r="G300" s="17">
        <v>99.9090242112986</v>
      </c>
      <c r="H300" s="441" t="s">
        <v>73</v>
      </c>
      <c r="I300" s="444" t="s">
        <v>73</v>
      </c>
      <c r="J300" s="836"/>
      <c r="K300" s="224">
        <v>20.667856199559793</v>
      </c>
      <c r="L300" s="441" t="s">
        <v>73</v>
      </c>
      <c r="M300" s="472"/>
      <c r="N300" s="475"/>
      <c r="O300" s="224">
        <v>20.667856199559793</v>
      </c>
      <c r="P300" s="221">
        <v>441.94517781918654</v>
      </c>
      <c r="Q300" s="444" t="s">
        <v>73</v>
      </c>
      <c r="R300" s="224">
        <v>1.298817314746882</v>
      </c>
      <c r="S300" s="224">
        <v>1.298817314746882</v>
      </c>
      <c r="T300" s="221">
        <v>27.772887694693541</v>
      </c>
      <c r="U300" s="224">
        <v>4.8422597212032281</v>
      </c>
      <c r="V300" s="221">
        <v>103.54307253112313</v>
      </c>
      <c r="W300" s="469"/>
      <c r="X300" s="469"/>
      <c r="Y300" s="224">
        <v>4.9303008070432872</v>
      </c>
      <c r="Z300" s="323">
        <v>105.42567384987099</v>
      </c>
      <c r="AA300" s="822"/>
      <c r="AB300" s="823"/>
      <c r="AC300" s="424">
        <v>20.667856199559793</v>
      </c>
      <c r="AD300" s="221">
        <v>883.89035563837308</v>
      </c>
      <c r="AE300" s="323">
        <f t="shared" si="9"/>
        <v>883.89035563837308</v>
      </c>
      <c r="AF300" s="833"/>
      <c r="AG300" s="809"/>
      <c r="AH300" s="722"/>
      <c r="AJ300" s="198"/>
      <c r="AK300" s="260"/>
      <c r="AL300" s="195"/>
    </row>
    <row r="301" spans="1:38" s="95" customFormat="1" ht="12.75" customHeight="1">
      <c r="A301" s="818"/>
      <c r="B301" s="663"/>
      <c r="C301" s="24"/>
      <c r="D301" s="439" t="s">
        <v>220</v>
      </c>
      <c r="E301" s="441" t="s">
        <v>73</v>
      </c>
      <c r="F301" s="444" t="s">
        <v>73</v>
      </c>
      <c r="G301" s="17">
        <v>149.86353631694791</v>
      </c>
      <c r="H301" s="441" t="s">
        <v>73</v>
      </c>
      <c r="I301" s="444" t="s">
        <v>73</v>
      </c>
      <c r="J301" s="836"/>
      <c r="K301" s="224">
        <v>21.317264856933235</v>
      </c>
      <c r="L301" s="441" t="s">
        <v>73</v>
      </c>
      <c r="M301" s="472"/>
      <c r="N301" s="475"/>
      <c r="O301" s="224">
        <v>21.317264856933235</v>
      </c>
      <c r="P301" s="221">
        <v>455.83162166653261</v>
      </c>
      <c r="Q301" s="444" t="s">
        <v>73</v>
      </c>
      <c r="R301" s="224">
        <v>1.948225972120323</v>
      </c>
      <c r="S301" s="224">
        <v>1.948225972120323</v>
      </c>
      <c r="T301" s="221">
        <v>41.659331542040292</v>
      </c>
      <c r="U301" s="224">
        <v>4.8422597212032281</v>
      </c>
      <c r="V301" s="221">
        <v>103.54307253112313</v>
      </c>
      <c r="W301" s="469"/>
      <c r="X301" s="469"/>
      <c r="Y301" s="224">
        <v>4.9303008070432872</v>
      </c>
      <c r="Z301" s="323">
        <v>105.42567384987099</v>
      </c>
      <c r="AA301" s="822"/>
      <c r="AB301" s="823"/>
      <c r="AC301" s="424">
        <v>21.317264856933235</v>
      </c>
      <c r="AD301" s="221">
        <v>911.66324333306522</v>
      </c>
      <c r="AE301" s="323">
        <f t="shared" si="9"/>
        <v>911.66324333306522</v>
      </c>
      <c r="AF301" s="833"/>
      <c r="AG301" s="809"/>
      <c r="AH301" s="722"/>
      <c r="AJ301" s="198"/>
      <c r="AK301" s="260"/>
      <c r="AL301" s="195"/>
    </row>
    <row r="302" spans="1:38" s="95" customFormat="1" ht="12.75" customHeight="1">
      <c r="A302" s="818"/>
      <c r="B302" s="663"/>
      <c r="C302" s="24"/>
      <c r="D302" s="439" t="s">
        <v>221</v>
      </c>
      <c r="E302" s="441" t="s">
        <v>73</v>
      </c>
      <c r="F302" s="444" t="s">
        <v>73</v>
      </c>
      <c r="G302" s="247">
        <v>220.10271460014673</v>
      </c>
      <c r="H302" s="441" t="s">
        <v>73</v>
      </c>
      <c r="I302" s="444" t="s">
        <v>73</v>
      </c>
      <c r="J302" s="836"/>
      <c r="K302" s="224">
        <v>22.23037417461482</v>
      </c>
      <c r="L302" s="441" t="s">
        <v>73</v>
      </c>
      <c r="M302" s="472"/>
      <c r="N302" s="475"/>
      <c r="O302" s="224">
        <v>22.23037417461482</v>
      </c>
      <c r="P302" s="221">
        <v>475.35683298379297</v>
      </c>
      <c r="Q302" s="444" t="s">
        <v>73</v>
      </c>
      <c r="R302" s="224">
        <v>2.8613352898019078</v>
      </c>
      <c r="S302" s="224">
        <v>2.8613352898019078</v>
      </c>
      <c r="T302" s="221">
        <v>61.184542859300059</v>
      </c>
      <c r="U302" s="224">
        <v>4.8422597212032281</v>
      </c>
      <c r="V302" s="221">
        <v>103.54307253112313</v>
      </c>
      <c r="W302" s="469"/>
      <c r="X302" s="469"/>
      <c r="Y302" s="224">
        <v>4.9303008070432872</v>
      </c>
      <c r="Z302" s="323">
        <v>105.42567384987099</v>
      </c>
      <c r="AA302" s="822"/>
      <c r="AB302" s="823"/>
      <c r="AC302" s="424">
        <v>22.23037417461482</v>
      </c>
      <c r="AD302" s="221">
        <v>950.71366596758594</v>
      </c>
      <c r="AE302" s="323">
        <f t="shared" si="9"/>
        <v>950.71366596758594</v>
      </c>
      <c r="AF302" s="833"/>
      <c r="AG302" s="809"/>
      <c r="AH302" s="722"/>
      <c r="AJ302" s="198"/>
      <c r="AK302" s="260"/>
      <c r="AL302" s="195"/>
    </row>
    <row r="303" spans="1:38" s="95" customFormat="1" ht="12.75" customHeight="1">
      <c r="A303" s="818"/>
      <c r="B303" s="663"/>
      <c r="C303" s="24"/>
      <c r="D303" s="439" t="s">
        <v>222</v>
      </c>
      <c r="E303" s="441" t="s">
        <v>73</v>
      </c>
      <c r="F303" s="444" t="s">
        <v>73</v>
      </c>
      <c r="G303" s="247">
        <v>440.20542920029345</v>
      </c>
      <c r="H303" s="441" t="s">
        <v>73</v>
      </c>
      <c r="I303" s="444" t="s">
        <v>73</v>
      </c>
      <c r="J303" s="836"/>
      <c r="K303" s="224">
        <v>26.148202494497433</v>
      </c>
      <c r="L303" s="441" t="s">
        <v>73</v>
      </c>
      <c r="M303" s="472"/>
      <c r="N303" s="475"/>
      <c r="O303" s="224">
        <v>26.148202494497433</v>
      </c>
      <c r="P303" s="221">
        <v>559.13259166806495</v>
      </c>
      <c r="Q303" s="444" t="s">
        <v>73</v>
      </c>
      <c r="R303" s="224">
        <v>5.7226705796038155</v>
      </c>
      <c r="S303" s="224">
        <v>5.7226705796038155</v>
      </c>
      <c r="T303" s="221">
        <v>122.36908571860012</v>
      </c>
      <c r="U303" s="224">
        <v>5.0007336757153338</v>
      </c>
      <c r="V303" s="221">
        <v>106.93175490486898</v>
      </c>
      <c r="W303" s="469"/>
      <c r="X303" s="469"/>
      <c r="Y303" s="224">
        <v>5.2472487160674985</v>
      </c>
      <c r="Z303" s="323">
        <v>112.20303859736252</v>
      </c>
      <c r="AA303" s="822"/>
      <c r="AB303" s="823"/>
      <c r="AC303" s="424">
        <v>26.148202494497433</v>
      </c>
      <c r="AD303" s="221">
        <v>1118.2651833361299</v>
      </c>
      <c r="AE303" s="323">
        <f t="shared" si="9"/>
        <v>1118.2651833361299</v>
      </c>
      <c r="AF303" s="833"/>
      <c r="AG303" s="809"/>
      <c r="AH303" s="722"/>
      <c r="AJ303" s="198"/>
      <c r="AK303" s="260"/>
      <c r="AL303" s="195"/>
    </row>
    <row r="304" spans="1:38" s="95" customFormat="1" ht="12.75" customHeight="1">
      <c r="A304" s="818"/>
      <c r="B304" s="663"/>
      <c r="C304" s="24"/>
      <c r="D304" s="439" t="s">
        <v>223</v>
      </c>
      <c r="E304" s="441" t="s">
        <v>73</v>
      </c>
      <c r="F304" s="444" t="s">
        <v>73</v>
      </c>
      <c r="G304" s="247">
        <v>22.010271460014675</v>
      </c>
      <c r="H304" s="441" t="s">
        <v>73</v>
      </c>
      <c r="I304" s="444" t="s">
        <v>73</v>
      </c>
      <c r="J304" s="836"/>
      <c r="K304" s="224">
        <v>19.655172413793103</v>
      </c>
      <c r="L304" s="441" t="s">
        <v>73</v>
      </c>
      <c r="M304" s="472"/>
      <c r="N304" s="475"/>
      <c r="O304" s="224">
        <v>19.655172413793103</v>
      </c>
      <c r="P304" s="221">
        <v>420.29074441042263</v>
      </c>
      <c r="Q304" s="444" t="s">
        <v>73</v>
      </c>
      <c r="R304" s="224">
        <v>0.28613352898019079</v>
      </c>
      <c r="S304" s="224">
        <v>0.28613352898019079</v>
      </c>
      <c r="T304" s="221">
        <v>6.1184542859300004</v>
      </c>
      <c r="U304" s="224">
        <v>4.8422597212032281</v>
      </c>
      <c r="V304" s="221">
        <v>103.54307253112313</v>
      </c>
      <c r="W304" s="469"/>
      <c r="X304" s="469"/>
      <c r="Y304" s="224">
        <v>4.9303008070432872</v>
      </c>
      <c r="Z304" s="323">
        <v>105.42567384987099</v>
      </c>
      <c r="AA304" s="822"/>
      <c r="AB304" s="823"/>
      <c r="AC304" s="424">
        <v>19.655172413793103</v>
      </c>
      <c r="AD304" s="221">
        <v>840.58148882084527</v>
      </c>
      <c r="AE304" s="323">
        <f t="shared" si="9"/>
        <v>840.58148882084527</v>
      </c>
      <c r="AF304" s="833"/>
      <c r="AG304" s="809"/>
      <c r="AH304" s="722"/>
      <c r="AJ304" s="198"/>
      <c r="AK304" s="260"/>
      <c r="AL304" s="195"/>
    </row>
    <row r="305" spans="1:38" s="95" customFormat="1" ht="12.75" customHeight="1">
      <c r="A305" s="818"/>
      <c r="B305" s="663"/>
      <c r="C305" s="24"/>
      <c r="D305" s="439" t="s">
        <v>224</v>
      </c>
      <c r="E305" s="441" t="s">
        <v>73</v>
      </c>
      <c r="F305" s="444" t="s">
        <v>73</v>
      </c>
      <c r="G305" s="247">
        <v>44.020542920029349</v>
      </c>
      <c r="H305" s="441" t="s">
        <v>73</v>
      </c>
      <c r="I305" s="444" t="s">
        <v>73</v>
      </c>
      <c r="J305" s="836"/>
      <c r="K305" s="224">
        <v>19.941305942773294</v>
      </c>
      <c r="L305" s="441" t="s">
        <v>73</v>
      </c>
      <c r="M305" s="472"/>
      <c r="N305" s="475"/>
      <c r="O305" s="224">
        <v>19.941305942773294</v>
      </c>
      <c r="P305" s="221">
        <v>426.40919869635286</v>
      </c>
      <c r="Q305" s="444" t="s">
        <v>73</v>
      </c>
      <c r="R305" s="224">
        <v>0.57226705796038158</v>
      </c>
      <c r="S305" s="224">
        <v>0.57226705796038158</v>
      </c>
      <c r="T305" s="221">
        <v>12.236908571860001</v>
      </c>
      <c r="U305" s="224">
        <v>4.8422597212032281</v>
      </c>
      <c r="V305" s="221">
        <v>103.54307253112313</v>
      </c>
      <c r="W305" s="469"/>
      <c r="X305" s="469"/>
      <c r="Y305" s="224">
        <v>6.573734409391049</v>
      </c>
      <c r="Z305" s="323">
        <v>140.56756513316111</v>
      </c>
      <c r="AA305" s="822"/>
      <c r="AB305" s="823"/>
      <c r="AC305" s="424">
        <v>19.941305942773294</v>
      </c>
      <c r="AD305" s="221">
        <v>852.81839739270572</v>
      </c>
      <c r="AE305" s="323">
        <f t="shared" si="9"/>
        <v>852.81839739270572</v>
      </c>
      <c r="AF305" s="833"/>
      <c r="AG305" s="809"/>
      <c r="AH305" s="722"/>
      <c r="AJ305" s="198"/>
      <c r="AK305" s="260"/>
      <c r="AL305" s="195"/>
    </row>
    <row r="306" spans="1:38" s="95" customFormat="1" ht="12.75" customHeight="1" thickBot="1">
      <c r="A306" s="818"/>
      <c r="B306" s="377"/>
      <c r="C306" s="37"/>
      <c r="D306" s="440" t="s">
        <v>225</v>
      </c>
      <c r="E306" s="442" t="s">
        <v>73</v>
      </c>
      <c r="F306" s="445" t="s">
        <v>73</v>
      </c>
      <c r="G306" s="157">
        <v>66.030814380044021</v>
      </c>
      <c r="H306" s="442" t="s">
        <v>73</v>
      </c>
      <c r="I306" s="445" t="s">
        <v>73</v>
      </c>
      <c r="J306" s="836"/>
      <c r="K306" s="39">
        <v>20.227439471753485</v>
      </c>
      <c r="L306" s="442" t="s">
        <v>73</v>
      </c>
      <c r="M306" s="474"/>
      <c r="N306" s="476"/>
      <c r="O306" s="39">
        <v>20.227439471753485</v>
      </c>
      <c r="P306" s="222">
        <v>432.52765298228348</v>
      </c>
      <c r="Q306" s="445" t="s">
        <v>73</v>
      </c>
      <c r="R306" s="39">
        <v>0.85840058694057231</v>
      </c>
      <c r="S306" s="39">
        <v>0.85840058694057231</v>
      </c>
      <c r="T306" s="222">
        <v>18.355362857790006</v>
      </c>
      <c r="U306" s="39">
        <v>4.8422597212032281</v>
      </c>
      <c r="V306" s="222">
        <v>103.54307253112313</v>
      </c>
      <c r="W306" s="471"/>
      <c r="X306" s="471"/>
      <c r="Y306" s="39">
        <v>6.573734409391049</v>
      </c>
      <c r="Z306" s="326">
        <v>140.56756513316111</v>
      </c>
      <c r="AA306" s="822"/>
      <c r="AB306" s="823"/>
      <c r="AC306" s="412">
        <v>20.227439471753485</v>
      </c>
      <c r="AD306" s="222">
        <v>865.05530596456697</v>
      </c>
      <c r="AE306" s="324">
        <f t="shared" si="9"/>
        <v>865.05530596456697</v>
      </c>
      <c r="AF306" s="834"/>
      <c r="AG306" s="810"/>
      <c r="AH306" s="722"/>
      <c r="AJ306" s="198"/>
      <c r="AK306" s="260"/>
      <c r="AL306" s="195"/>
    </row>
    <row r="307" spans="1:38" s="95" customFormat="1">
      <c r="A307" s="818"/>
      <c r="B307" s="664" t="s">
        <v>102</v>
      </c>
      <c r="C307" s="650">
        <v>37796</v>
      </c>
      <c r="D307" s="438" t="s">
        <v>270</v>
      </c>
      <c r="E307" s="458" t="s">
        <v>1</v>
      </c>
      <c r="F307" s="458" t="s">
        <v>100</v>
      </c>
      <c r="G307" s="653">
        <v>30639.599999999999</v>
      </c>
      <c r="H307" s="441" t="s">
        <v>103</v>
      </c>
      <c r="I307" s="17">
        <v>178.55</v>
      </c>
      <c r="J307" s="836"/>
      <c r="K307" s="224">
        <v>922.66</v>
      </c>
      <c r="L307" s="18">
        <v>27</v>
      </c>
      <c r="M307" s="472"/>
      <c r="N307" s="475"/>
      <c r="O307" s="224">
        <v>895.66</v>
      </c>
      <c r="P307" s="221">
        <v>13380.445099896655</v>
      </c>
      <c r="Q307" s="17">
        <v>2.3199999999999998</v>
      </c>
      <c r="R307" s="224">
        <v>398.31479999999999</v>
      </c>
      <c r="S307" s="224">
        <v>398.31479999999999</v>
      </c>
      <c r="T307" s="221">
        <v>5950.5050062259306</v>
      </c>
      <c r="U307" s="224">
        <v>64.788780000000003</v>
      </c>
      <c r="V307" s="221">
        <v>967.89263099756829</v>
      </c>
      <c r="W307" s="469"/>
      <c r="X307" s="469"/>
      <c r="Y307" s="224">
        <v>196.61408</v>
      </c>
      <c r="Z307" s="323">
        <v>2937.2573334822241</v>
      </c>
      <c r="AA307" s="822"/>
      <c r="AB307" s="823"/>
      <c r="AC307" s="424">
        <v>895.66</v>
      </c>
      <c r="AD307" s="221">
        <v>26760.89019979331</v>
      </c>
      <c r="AE307" s="323">
        <f t="shared" si="9"/>
        <v>26760.89019979331</v>
      </c>
      <c r="AF307" s="756">
        <v>46155</v>
      </c>
      <c r="AG307" s="808">
        <f>SUM(AE307:AE318)</f>
        <v>60728.513138614078</v>
      </c>
      <c r="AH307" s="722"/>
      <c r="AJ307" s="198"/>
      <c r="AK307" s="260"/>
      <c r="AL307" s="195"/>
    </row>
    <row r="308" spans="1:38" s="95" customFormat="1">
      <c r="A308" s="818"/>
      <c r="B308" s="665"/>
      <c r="C308" s="651"/>
      <c r="D308" s="439" t="s">
        <v>218</v>
      </c>
      <c r="E308" s="441" t="s">
        <v>73</v>
      </c>
      <c r="F308" s="444" t="s">
        <v>73</v>
      </c>
      <c r="G308" s="539">
        <f>72*28.37</f>
        <v>2042.64</v>
      </c>
      <c r="H308" s="441" t="s">
        <v>73</v>
      </c>
      <c r="I308" s="444" t="s">
        <v>73</v>
      </c>
      <c r="J308" s="836"/>
      <c r="K308" s="224">
        <v>70.486000000000004</v>
      </c>
      <c r="L308" s="441" t="s">
        <v>73</v>
      </c>
      <c r="M308" s="472"/>
      <c r="N308" s="475"/>
      <c r="O308" s="224">
        <v>70.486000000000004</v>
      </c>
      <c r="P308" s="221">
        <v>1053.004547832119</v>
      </c>
      <c r="Q308" s="444" t="s">
        <v>73</v>
      </c>
      <c r="R308" s="224">
        <v>26.554320000000004</v>
      </c>
      <c r="S308" s="224">
        <v>26.554320000000004</v>
      </c>
      <c r="T308" s="221">
        <v>396.70033374839539</v>
      </c>
      <c r="U308" s="224">
        <v>8.5830520000000003</v>
      </c>
      <c r="V308" s="221">
        <v>128.2239422052545</v>
      </c>
      <c r="W308" s="469"/>
      <c r="X308" s="469"/>
      <c r="Y308" s="224">
        <v>16.372672000000001</v>
      </c>
      <c r="Z308" s="323">
        <v>244.59464398836101</v>
      </c>
      <c r="AA308" s="822"/>
      <c r="AB308" s="823"/>
      <c r="AC308" s="424">
        <v>70.486000000000004</v>
      </c>
      <c r="AD308" s="221">
        <v>2106.009095664238</v>
      </c>
      <c r="AE308" s="323">
        <f t="shared" si="9"/>
        <v>2106.009095664238</v>
      </c>
      <c r="AF308" s="833"/>
      <c r="AG308" s="809"/>
      <c r="AH308" s="722"/>
      <c r="AJ308" s="198"/>
      <c r="AK308" s="260"/>
      <c r="AL308" s="195"/>
    </row>
    <row r="309" spans="1:38" s="95" customFormat="1">
      <c r="A309" s="818"/>
      <c r="B309" s="665"/>
      <c r="C309" s="651"/>
      <c r="D309" s="439" t="s">
        <v>219</v>
      </c>
      <c r="E309" s="441" t="s">
        <v>73</v>
      </c>
      <c r="F309" s="444" t="s">
        <v>73</v>
      </c>
      <c r="G309" s="539">
        <f>G308*2</f>
        <v>4085.28</v>
      </c>
      <c r="H309" s="441" t="s">
        <v>73</v>
      </c>
      <c r="I309" s="444" t="s">
        <v>73</v>
      </c>
      <c r="J309" s="836"/>
      <c r="K309" s="224">
        <v>121.55200000000002</v>
      </c>
      <c r="L309" s="441" t="s">
        <v>73</v>
      </c>
      <c r="M309" s="472"/>
      <c r="N309" s="475"/>
      <c r="O309" s="224">
        <v>121.55200000000002</v>
      </c>
      <c r="P309" s="221">
        <v>1815.8898050405749</v>
      </c>
      <c r="Q309" s="444" t="s">
        <v>73</v>
      </c>
      <c r="R309" s="224">
        <v>53.108640000000008</v>
      </c>
      <c r="S309" s="224">
        <v>53.108640000000008</v>
      </c>
      <c r="T309" s="221">
        <v>793.40066749679079</v>
      </c>
      <c r="U309" s="224">
        <v>12.259804000000001</v>
      </c>
      <c r="V309" s="221">
        <v>183.15168072426286</v>
      </c>
      <c r="W309" s="469"/>
      <c r="X309" s="469"/>
      <c r="Y309" s="224">
        <v>26.177344000000002</v>
      </c>
      <c r="Z309" s="323">
        <v>391.06861337238337</v>
      </c>
      <c r="AA309" s="822"/>
      <c r="AB309" s="823"/>
      <c r="AC309" s="424">
        <v>121.55200000000002</v>
      </c>
      <c r="AD309" s="221">
        <v>3631.7796100811497</v>
      </c>
      <c r="AE309" s="323">
        <f t="shared" si="9"/>
        <v>3631.7796100811497</v>
      </c>
      <c r="AF309" s="833"/>
      <c r="AG309" s="809"/>
      <c r="AH309" s="722"/>
      <c r="AJ309" s="198"/>
      <c r="AK309" s="260"/>
      <c r="AL309" s="195"/>
    </row>
    <row r="310" spans="1:38" s="95" customFormat="1">
      <c r="A310" s="818"/>
      <c r="B310" s="665"/>
      <c r="C310" s="651"/>
      <c r="D310" s="439" t="s">
        <v>220</v>
      </c>
      <c r="E310" s="441" t="s">
        <v>73</v>
      </c>
      <c r="F310" s="444" t="s">
        <v>73</v>
      </c>
      <c r="G310" s="539">
        <f>G308*3</f>
        <v>6127.92</v>
      </c>
      <c r="H310" s="441" t="s">
        <v>73</v>
      </c>
      <c r="I310" s="444" t="s">
        <v>73</v>
      </c>
      <c r="J310" s="836"/>
      <c r="K310" s="224">
        <v>172.61800000000002</v>
      </c>
      <c r="L310" s="441" t="s">
        <v>73</v>
      </c>
      <c r="M310" s="472"/>
      <c r="N310" s="475"/>
      <c r="O310" s="224">
        <v>172.61800000000002</v>
      </c>
      <c r="P310" s="221">
        <v>2578.7750622490234</v>
      </c>
      <c r="Q310" s="444" t="s">
        <v>73</v>
      </c>
      <c r="R310" s="224">
        <v>79.662960000000012</v>
      </c>
      <c r="S310" s="224">
        <v>79.662960000000012</v>
      </c>
      <c r="T310" s="221">
        <v>1190.101001245187</v>
      </c>
      <c r="U310" s="224">
        <v>15.936556</v>
      </c>
      <c r="V310" s="221">
        <v>238.07941924327139</v>
      </c>
      <c r="W310" s="469"/>
      <c r="X310" s="469"/>
      <c r="Y310" s="224">
        <v>35.982016000000009</v>
      </c>
      <c r="Z310" s="323">
        <v>537.54258275640711</v>
      </c>
      <c r="AA310" s="822"/>
      <c r="AB310" s="823"/>
      <c r="AC310" s="424">
        <v>172.61800000000002</v>
      </c>
      <c r="AD310" s="221">
        <v>5157.5501244980469</v>
      </c>
      <c r="AE310" s="323">
        <f t="shared" si="9"/>
        <v>5157.5501244980469</v>
      </c>
      <c r="AF310" s="833"/>
      <c r="AG310" s="809"/>
      <c r="AH310" s="722"/>
      <c r="AJ310" s="198"/>
      <c r="AK310" s="260"/>
      <c r="AL310" s="195"/>
    </row>
    <row r="311" spans="1:38" s="95" customFormat="1">
      <c r="A311" s="818"/>
      <c r="B311" s="665"/>
      <c r="C311" s="651"/>
      <c r="D311" s="439" t="s">
        <v>221</v>
      </c>
      <c r="E311" s="441" t="s">
        <v>73</v>
      </c>
      <c r="F311" s="444" t="s">
        <v>73</v>
      </c>
      <c r="G311" s="540">
        <v>652.16</v>
      </c>
      <c r="H311" s="441" t="s">
        <v>73</v>
      </c>
      <c r="I311" s="444" t="s">
        <v>73</v>
      </c>
      <c r="J311" s="836"/>
      <c r="K311" s="224">
        <v>35.723999999999997</v>
      </c>
      <c r="L311" s="441" t="s">
        <v>73</v>
      </c>
      <c r="M311" s="472"/>
      <c r="N311" s="475"/>
      <c r="O311" s="224">
        <v>35.723999999999997</v>
      </c>
      <c r="P311" s="221">
        <v>533.68802977548228</v>
      </c>
      <c r="Q311" s="444" t="s">
        <v>73</v>
      </c>
      <c r="R311" s="224">
        <v>8.4780800000000003</v>
      </c>
      <c r="S311" s="224">
        <v>8.4780800000000003</v>
      </c>
      <c r="T311" s="221">
        <v>126.65574435894403</v>
      </c>
      <c r="U311" s="224">
        <v>6.0801879999999997</v>
      </c>
      <c r="V311" s="221">
        <v>90.833152905176561</v>
      </c>
      <c r="W311" s="469"/>
      <c r="X311" s="469"/>
      <c r="Y311" s="224">
        <v>9.6983680000000003</v>
      </c>
      <c r="Z311" s="323">
        <v>144.88587252148662</v>
      </c>
      <c r="AA311" s="822"/>
      <c r="AB311" s="823"/>
      <c r="AC311" s="424">
        <v>35.723999999999997</v>
      </c>
      <c r="AD311" s="221">
        <v>1067.3760595509646</v>
      </c>
      <c r="AE311" s="323">
        <f t="shared" si="9"/>
        <v>1067.3760595509646</v>
      </c>
      <c r="AF311" s="833"/>
      <c r="AG311" s="809"/>
      <c r="AH311" s="722"/>
      <c r="AJ311" s="198"/>
      <c r="AK311" s="260"/>
      <c r="AL311" s="195"/>
    </row>
    <row r="312" spans="1:38" s="95" customFormat="1">
      <c r="A312" s="818"/>
      <c r="B312" s="665"/>
      <c r="C312" s="651"/>
      <c r="D312" s="439" t="s">
        <v>222</v>
      </c>
      <c r="E312" s="441" t="s">
        <v>73</v>
      </c>
      <c r="F312" s="444" t="s">
        <v>73</v>
      </c>
      <c r="G312" s="540">
        <f>G311*2</f>
        <v>1304.32</v>
      </c>
      <c r="H312" s="441" t="s">
        <v>73</v>
      </c>
      <c r="I312" s="444" t="s">
        <v>73</v>
      </c>
      <c r="J312" s="836"/>
      <c r="K312" s="224">
        <v>52.027999999999999</v>
      </c>
      <c r="L312" s="441" t="s">
        <v>73</v>
      </c>
      <c r="M312" s="472"/>
      <c r="N312" s="475"/>
      <c r="O312" s="224">
        <v>52.027999999999999</v>
      </c>
      <c r="P312" s="221">
        <v>777.25676892729712</v>
      </c>
      <c r="Q312" s="444" t="s">
        <v>73</v>
      </c>
      <c r="R312" s="224">
        <v>16.956160000000001</v>
      </c>
      <c r="S312" s="224">
        <v>16.956160000000001</v>
      </c>
      <c r="T312" s="221">
        <v>253.31148871788807</v>
      </c>
      <c r="U312" s="224">
        <v>7.2540760000000004</v>
      </c>
      <c r="V312" s="221">
        <v>108.37010212410726</v>
      </c>
      <c r="W312" s="469"/>
      <c r="X312" s="469"/>
      <c r="Y312" s="224">
        <v>12.828736000000001</v>
      </c>
      <c r="Z312" s="323">
        <v>191.651070438635</v>
      </c>
      <c r="AA312" s="822"/>
      <c r="AB312" s="823"/>
      <c r="AC312" s="424">
        <v>52.027999999999999</v>
      </c>
      <c r="AD312" s="221">
        <v>1554.5135378545942</v>
      </c>
      <c r="AE312" s="323">
        <f t="shared" si="9"/>
        <v>1554.5135378545942</v>
      </c>
      <c r="AF312" s="833"/>
      <c r="AG312" s="809"/>
      <c r="AH312" s="722"/>
      <c r="AJ312" s="198"/>
      <c r="AK312" s="260"/>
      <c r="AL312" s="195"/>
    </row>
    <row r="313" spans="1:38" s="95" customFormat="1">
      <c r="A313" s="818"/>
      <c r="B313" s="665"/>
      <c r="C313" s="651"/>
      <c r="D313" s="439" t="s">
        <v>223</v>
      </c>
      <c r="E313" s="441" t="s">
        <v>73</v>
      </c>
      <c r="F313" s="444" t="s">
        <v>73</v>
      </c>
      <c r="G313" s="540">
        <f>G311*10%</f>
        <v>65.215999999999994</v>
      </c>
      <c r="H313" s="441" t="s">
        <v>73</v>
      </c>
      <c r="I313" s="444" t="s">
        <v>73</v>
      </c>
      <c r="J313" s="836"/>
      <c r="K313" s="224">
        <v>21.050399999999996</v>
      </c>
      <c r="L313" s="441" t="s">
        <v>73</v>
      </c>
      <c r="M313" s="472"/>
      <c r="N313" s="475"/>
      <c r="O313" s="224">
        <v>21.050399999999996</v>
      </c>
      <c r="P313" s="221">
        <v>314.4761645388478</v>
      </c>
      <c r="Q313" s="444" t="s">
        <v>73</v>
      </c>
      <c r="R313" s="224">
        <v>0.84780800000000001</v>
      </c>
      <c r="S313" s="224">
        <v>0.84780800000000001</v>
      </c>
      <c r="T313" s="221">
        <v>12.665574435894387</v>
      </c>
      <c r="U313" s="224">
        <v>5.0236888000000004</v>
      </c>
      <c r="V313" s="221">
        <v>75.049898608138847</v>
      </c>
      <c r="W313" s="469"/>
      <c r="X313" s="469"/>
      <c r="Y313" s="224">
        <v>6.8810368000000004</v>
      </c>
      <c r="Z313" s="323">
        <v>102.79719439605277</v>
      </c>
      <c r="AA313" s="822"/>
      <c r="AB313" s="823"/>
      <c r="AC313" s="424">
        <v>21.050399999999996</v>
      </c>
      <c r="AD313" s="221">
        <v>628.95232907769559</v>
      </c>
      <c r="AE313" s="323">
        <f t="shared" si="9"/>
        <v>628.95232907769559</v>
      </c>
      <c r="AF313" s="833"/>
      <c r="AG313" s="809"/>
      <c r="AH313" s="722"/>
      <c r="AJ313" s="198"/>
      <c r="AK313" s="260"/>
      <c r="AL313" s="195"/>
    </row>
    <row r="314" spans="1:38" s="95" customFormat="1">
      <c r="A314" s="818"/>
      <c r="B314" s="665"/>
      <c r="C314" s="651"/>
      <c r="D314" s="439" t="s">
        <v>224</v>
      </c>
      <c r="E314" s="441" t="s">
        <v>73</v>
      </c>
      <c r="F314" s="444" t="s">
        <v>73</v>
      </c>
      <c r="G314" s="540">
        <f>G313*2</f>
        <v>130.43199999999999</v>
      </c>
      <c r="H314" s="441" t="s">
        <v>73</v>
      </c>
      <c r="I314" s="444" t="s">
        <v>73</v>
      </c>
      <c r="J314" s="836"/>
      <c r="K314" s="224">
        <v>22.680800000000001</v>
      </c>
      <c r="L314" s="441" t="s">
        <v>73</v>
      </c>
      <c r="M314" s="472"/>
      <c r="N314" s="475"/>
      <c r="O314" s="224">
        <v>22.680800000000001</v>
      </c>
      <c r="P314" s="221">
        <v>338.8330384540298</v>
      </c>
      <c r="Q314" s="444" t="s">
        <v>73</v>
      </c>
      <c r="R314" s="224">
        <v>1.695616</v>
      </c>
      <c r="S314" s="224">
        <v>1.695616</v>
      </c>
      <c r="T314" s="221">
        <v>25.331148871788773</v>
      </c>
      <c r="U314" s="224">
        <v>5.1410776</v>
      </c>
      <c r="V314" s="221">
        <v>76.803593530032046</v>
      </c>
      <c r="W314" s="469"/>
      <c r="X314" s="469"/>
      <c r="Y314" s="224">
        <v>7.1940736000000003</v>
      </c>
      <c r="Z314" s="323">
        <v>107.47371418776746</v>
      </c>
      <c r="AA314" s="822"/>
      <c r="AB314" s="823"/>
      <c r="AC314" s="424">
        <v>22.680800000000001</v>
      </c>
      <c r="AD314" s="221">
        <v>677.66607690805961</v>
      </c>
      <c r="AE314" s="323">
        <f t="shared" si="9"/>
        <v>677.66607690805961</v>
      </c>
      <c r="AF314" s="833"/>
      <c r="AG314" s="809"/>
      <c r="AH314" s="722"/>
      <c r="AJ314" s="198"/>
      <c r="AK314" s="260"/>
      <c r="AL314" s="195"/>
    </row>
    <row r="315" spans="1:38" s="95" customFormat="1">
      <c r="A315" s="818"/>
      <c r="B315" s="665"/>
      <c r="C315" s="651"/>
      <c r="D315" s="439" t="s">
        <v>225</v>
      </c>
      <c r="E315" s="441" t="s">
        <v>73</v>
      </c>
      <c r="F315" s="444" t="s">
        <v>73</v>
      </c>
      <c r="G315" s="540">
        <f>G313*3</f>
        <v>195.64799999999997</v>
      </c>
      <c r="H315" s="441" t="s">
        <v>73</v>
      </c>
      <c r="I315" s="444" t="s">
        <v>73</v>
      </c>
      <c r="J315" s="836"/>
      <c r="K315" s="224">
        <v>24.311200000000003</v>
      </c>
      <c r="L315" s="441" t="s">
        <v>73</v>
      </c>
      <c r="M315" s="472"/>
      <c r="N315" s="475"/>
      <c r="O315" s="224">
        <v>24.311200000000003</v>
      </c>
      <c r="P315" s="221">
        <v>363.18991236921096</v>
      </c>
      <c r="Q315" s="444" t="s">
        <v>73</v>
      </c>
      <c r="R315" s="224">
        <v>2.5434239999999999</v>
      </c>
      <c r="S315" s="224">
        <v>2.5434239999999999</v>
      </c>
      <c r="T315" s="221">
        <v>37.996723307683176</v>
      </c>
      <c r="U315" s="224">
        <v>5.2584663999999997</v>
      </c>
      <c r="V315" s="221">
        <v>78.557288451925061</v>
      </c>
      <c r="W315" s="469"/>
      <c r="X315" s="469"/>
      <c r="Y315" s="224">
        <v>7.5071104000000011</v>
      </c>
      <c r="Z315" s="323">
        <v>112.15023397948238</v>
      </c>
      <c r="AA315" s="822"/>
      <c r="AB315" s="823"/>
      <c r="AC315" s="424">
        <v>24.311200000000003</v>
      </c>
      <c r="AD315" s="221">
        <v>726.37982473842192</v>
      </c>
      <c r="AE315" s="323">
        <f t="shared" si="9"/>
        <v>726.37982473842192</v>
      </c>
      <c r="AF315" s="833"/>
      <c r="AG315" s="809"/>
      <c r="AH315" s="722"/>
      <c r="AJ315" s="198"/>
      <c r="AK315" s="260"/>
      <c r="AL315" s="195"/>
    </row>
    <row r="316" spans="1:38" s="95" customFormat="1">
      <c r="A316" s="818"/>
      <c r="B316" s="665"/>
      <c r="C316" s="651"/>
      <c r="D316" s="439" t="s">
        <v>232</v>
      </c>
      <c r="E316" s="441" t="s">
        <v>73</v>
      </c>
      <c r="F316" s="444" t="s">
        <v>73</v>
      </c>
      <c r="G316" s="540">
        <v>19999.990000000002</v>
      </c>
      <c r="H316" s="441" t="s">
        <v>73</v>
      </c>
      <c r="I316" s="444" t="s">
        <v>73</v>
      </c>
      <c r="J316" s="836"/>
      <c r="K316" s="224">
        <v>519.41975000000014</v>
      </c>
      <c r="L316" s="441" t="s">
        <v>73</v>
      </c>
      <c r="M316" s="472"/>
      <c r="N316" s="475"/>
      <c r="O316" s="224">
        <v>519.41975000000014</v>
      </c>
      <c r="P316" s="221">
        <v>7759.7162412936304</v>
      </c>
      <c r="Q316" s="444" t="s">
        <v>73</v>
      </c>
      <c r="R316" s="224">
        <v>259.99987000000004</v>
      </c>
      <c r="S316" s="224">
        <v>259.99987000000004</v>
      </c>
      <c r="T316" s="221">
        <v>3884.190414348378</v>
      </c>
      <c r="U316" s="224">
        <v>40.906282000000004</v>
      </c>
      <c r="V316" s="221">
        <v>611.10718413448228</v>
      </c>
      <c r="W316" s="469"/>
      <c r="X316" s="469"/>
      <c r="Y316" s="224">
        <v>102.56795200000002</v>
      </c>
      <c r="Z316" s="323">
        <v>1532.2832891329681</v>
      </c>
      <c r="AA316" s="822"/>
      <c r="AB316" s="823"/>
      <c r="AC316" s="424">
        <v>519.41975000000014</v>
      </c>
      <c r="AD316" s="221">
        <v>15519.432482587261</v>
      </c>
      <c r="AE316" s="323">
        <f t="shared" si="9"/>
        <v>15519.432482587261</v>
      </c>
      <c r="AF316" s="833"/>
      <c r="AG316" s="809"/>
      <c r="AH316" s="722"/>
      <c r="AJ316" s="198"/>
      <c r="AK316" s="260"/>
      <c r="AL316" s="195"/>
    </row>
    <row r="317" spans="1:38" s="95" customFormat="1">
      <c r="A317" s="818"/>
      <c r="B317" s="665"/>
      <c r="C317" s="651"/>
      <c r="D317" s="439" t="s">
        <v>235</v>
      </c>
      <c r="E317" s="441" t="s">
        <v>73</v>
      </c>
      <c r="F317" s="444" t="s">
        <v>73</v>
      </c>
      <c r="G317" s="540">
        <f>3260.78*10%</f>
        <v>326.07800000000003</v>
      </c>
      <c r="H317" s="441" t="s">
        <v>73</v>
      </c>
      <c r="I317" s="444" t="s">
        <v>73</v>
      </c>
      <c r="J317" s="836"/>
      <c r="K317" s="224">
        <v>27.571950000000005</v>
      </c>
      <c r="L317" s="441" t="s">
        <v>73</v>
      </c>
      <c r="M317" s="472"/>
      <c r="N317" s="475"/>
      <c r="O317" s="224">
        <v>27.571950000000005</v>
      </c>
      <c r="P317" s="221">
        <v>411.90291323950532</v>
      </c>
      <c r="Q317" s="444" t="s">
        <v>73</v>
      </c>
      <c r="R317" s="224">
        <v>4.2390140000000009</v>
      </c>
      <c r="S317" s="224">
        <v>4.2390140000000009</v>
      </c>
      <c r="T317" s="221">
        <v>63.327483760236419</v>
      </c>
      <c r="U317" s="224">
        <v>5.4932403999999995</v>
      </c>
      <c r="V317" s="221">
        <v>82.064624514586342</v>
      </c>
      <c r="W317" s="469"/>
      <c r="X317" s="469"/>
      <c r="Y317" s="224">
        <v>8.1331744000000015</v>
      </c>
      <c r="Z317" s="323">
        <v>121.50313014657898</v>
      </c>
      <c r="AA317" s="822"/>
      <c r="AB317" s="823"/>
      <c r="AC317" s="424">
        <v>27.571950000000005</v>
      </c>
      <c r="AD317" s="221">
        <v>823.80582647901065</v>
      </c>
      <c r="AE317" s="323">
        <f t="shared" si="9"/>
        <v>823.80582647901065</v>
      </c>
      <c r="AF317" s="833"/>
      <c r="AG317" s="809"/>
      <c r="AH317" s="722"/>
      <c r="AJ317" s="198"/>
      <c r="AK317" s="260"/>
      <c r="AL317" s="195"/>
    </row>
    <row r="318" spans="1:38" s="95" customFormat="1" ht="13.5" thickBot="1">
      <c r="A318" s="818"/>
      <c r="B318" s="666"/>
      <c r="C318" s="652"/>
      <c r="D318" s="440" t="s">
        <v>236</v>
      </c>
      <c r="E318" s="442" t="s">
        <v>73</v>
      </c>
      <c r="F318" s="445" t="s">
        <v>73</v>
      </c>
      <c r="G318" s="542">
        <f>G316*10%</f>
        <v>1999.9990000000003</v>
      </c>
      <c r="H318" s="442" t="s">
        <v>73</v>
      </c>
      <c r="I318" s="445" t="s">
        <v>73</v>
      </c>
      <c r="J318" s="836"/>
      <c r="K318" s="39">
        <v>69.419975000000008</v>
      </c>
      <c r="L318" s="442" t="s">
        <v>73</v>
      </c>
      <c r="M318" s="474"/>
      <c r="N318" s="476"/>
      <c r="O318" s="39">
        <v>69.419975000000008</v>
      </c>
      <c r="P318" s="222">
        <v>1037.0789856906624</v>
      </c>
      <c r="Q318" s="445" t="s">
        <v>73</v>
      </c>
      <c r="R318" s="39">
        <v>25.999987000000004</v>
      </c>
      <c r="S318" s="39">
        <v>25.999987000000004</v>
      </c>
      <c r="T318" s="222">
        <v>388.41904143483782</v>
      </c>
      <c r="U318" s="39">
        <v>8.5062981999999998</v>
      </c>
      <c r="V318" s="222">
        <v>127.07730173106943</v>
      </c>
      <c r="W318" s="471"/>
      <c r="X318" s="471"/>
      <c r="Y318" s="39">
        <v>16.167995200000004</v>
      </c>
      <c r="Z318" s="326">
        <v>241.53693605720099</v>
      </c>
      <c r="AA318" s="822"/>
      <c r="AB318" s="823"/>
      <c r="AC318" s="412">
        <v>69.419975000000008</v>
      </c>
      <c r="AD318" s="222">
        <v>2074.1579713813248</v>
      </c>
      <c r="AE318" s="324">
        <f t="shared" si="9"/>
        <v>2074.1579713813248</v>
      </c>
      <c r="AF318" s="834"/>
      <c r="AG318" s="810"/>
      <c r="AH318" s="722"/>
      <c r="AJ318" s="198"/>
      <c r="AK318" s="260"/>
      <c r="AL318" s="195"/>
    </row>
    <row r="319" spans="1:38" s="95" customFormat="1">
      <c r="A319" s="818"/>
      <c r="B319" s="659" t="s">
        <v>102</v>
      </c>
      <c r="C319" s="523">
        <v>43241</v>
      </c>
      <c r="D319" s="438" t="s">
        <v>271</v>
      </c>
      <c r="E319" s="458" t="s">
        <v>1</v>
      </c>
      <c r="F319" s="477"/>
      <c r="G319" s="543">
        <f>28.37*10*72</f>
        <v>20426.399999999998</v>
      </c>
      <c r="H319" s="441" t="s">
        <v>103</v>
      </c>
      <c r="I319" s="477"/>
      <c r="J319" s="836"/>
      <c r="K319" s="224">
        <v>488.42588800000004</v>
      </c>
      <c r="L319" s="18">
        <v>103.25</v>
      </c>
      <c r="M319" s="472"/>
      <c r="N319" s="475"/>
      <c r="O319" s="224">
        <v>385.17588800000004</v>
      </c>
      <c r="P319" s="221">
        <v>1498.5741037517917</v>
      </c>
      <c r="Q319" s="506"/>
      <c r="R319" s="472"/>
      <c r="S319" s="472"/>
      <c r="T319" s="475"/>
      <c r="U319" s="224">
        <v>2</v>
      </c>
      <c r="V319" s="221">
        <v>7.7812456617315098</v>
      </c>
      <c r="W319" s="224">
        <v>60.934687999999987</v>
      </c>
      <c r="X319" s="221">
        <v>237.07388832448174</v>
      </c>
      <c r="Y319" s="224">
        <v>148.27103999999997</v>
      </c>
      <c r="Z319" s="323">
        <v>576.86669338020909</v>
      </c>
      <c r="AA319" s="822"/>
      <c r="AB319" s="823"/>
      <c r="AC319" s="424">
        <v>385.17588800000004</v>
      </c>
      <c r="AD319" s="221">
        <v>2997.1482075035833</v>
      </c>
      <c r="AE319" s="323">
        <f t="shared" si="9"/>
        <v>2997.1482075035833</v>
      </c>
      <c r="AF319" s="756">
        <v>46157</v>
      </c>
      <c r="AG319" s="808">
        <f>SUM(AE319:AE330)</f>
        <v>13686.03248312285</v>
      </c>
      <c r="AH319" s="722"/>
      <c r="AJ319" s="142"/>
      <c r="AK319" s="260"/>
      <c r="AL319" s="195"/>
    </row>
    <row r="320" spans="1:38" s="95" customFormat="1">
      <c r="A320" s="818"/>
      <c r="B320" s="524"/>
      <c r="C320" s="523"/>
      <c r="D320" s="439" t="s">
        <v>218</v>
      </c>
      <c r="E320" s="441" t="s">
        <v>73</v>
      </c>
      <c r="F320" s="654"/>
      <c r="G320" s="539">
        <f>72*28.37</f>
        <v>2042.64</v>
      </c>
      <c r="H320" s="441" t="s">
        <v>73</v>
      </c>
      <c r="I320" s="654"/>
      <c r="J320" s="836"/>
      <c r="K320" s="13">
        <v>64.262988800000002</v>
      </c>
      <c r="L320" s="441" t="s">
        <v>73</v>
      </c>
      <c r="M320" s="473"/>
      <c r="N320" s="648"/>
      <c r="O320" s="13">
        <v>64.262988800000002</v>
      </c>
      <c r="P320" s="291">
        <v>250.02305140495034</v>
      </c>
      <c r="Q320" s="478"/>
      <c r="R320" s="473"/>
      <c r="S320" s="473"/>
      <c r="T320" s="648"/>
      <c r="U320" s="13">
        <v>3</v>
      </c>
      <c r="V320" s="291">
        <v>11.67186849259727</v>
      </c>
      <c r="W320" s="13">
        <v>9.9218688000000004</v>
      </c>
      <c r="X320" s="293">
        <v>38.602249278134629</v>
      </c>
      <c r="Y320" s="33">
        <v>18.603504000000001</v>
      </c>
      <c r="Z320" s="337">
        <v>72.379217396502426</v>
      </c>
      <c r="AA320" s="822"/>
      <c r="AB320" s="823"/>
      <c r="AC320" s="425">
        <v>64.262988800000002</v>
      </c>
      <c r="AD320" s="293">
        <v>500.04610280990067</v>
      </c>
      <c r="AE320" s="323">
        <f t="shared" si="9"/>
        <v>500.04610280990067</v>
      </c>
      <c r="AF320" s="833"/>
      <c r="AG320" s="809"/>
      <c r="AH320" s="722"/>
      <c r="AJ320" s="142"/>
      <c r="AK320" s="260"/>
      <c r="AL320" s="195"/>
    </row>
    <row r="321" spans="1:38" s="95" customFormat="1">
      <c r="A321" s="818"/>
      <c r="B321" s="522"/>
      <c r="C321" s="523"/>
      <c r="D321" s="439" t="s">
        <v>219</v>
      </c>
      <c r="E321" s="441" t="s">
        <v>73</v>
      </c>
      <c r="F321" s="654"/>
      <c r="G321" s="543">
        <f>G320*14</f>
        <v>28596.960000000003</v>
      </c>
      <c r="H321" s="441" t="s">
        <v>73</v>
      </c>
      <c r="I321" s="654"/>
      <c r="J321" s="836"/>
      <c r="K321" s="13">
        <v>327.6818432</v>
      </c>
      <c r="L321" s="441" t="s">
        <v>73</v>
      </c>
      <c r="M321" s="473"/>
      <c r="N321" s="648"/>
      <c r="O321" s="13">
        <v>327.6818432</v>
      </c>
      <c r="P321" s="291">
        <v>1274.8864604140908</v>
      </c>
      <c r="Q321" s="478"/>
      <c r="R321" s="473"/>
      <c r="S321" s="473"/>
      <c r="T321" s="648"/>
      <c r="U321" s="13">
        <v>3</v>
      </c>
      <c r="V321" s="291">
        <v>11.67186849259727</v>
      </c>
      <c r="W321" s="13">
        <v>60.906163200000002</v>
      </c>
      <c r="X321" s="291">
        <v>236.96290908635589</v>
      </c>
      <c r="Y321" s="13">
        <v>114.19905600000001</v>
      </c>
      <c r="Z321" s="320">
        <v>444.30545453691695</v>
      </c>
      <c r="AA321" s="822"/>
      <c r="AB321" s="823"/>
      <c r="AC321" s="426">
        <v>327.6818432</v>
      </c>
      <c r="AD321" s="291">
        <v>2549.7729208281817</v>
      </c>
      <c r="AE321" s="323">
        <f t="shared" si="9"/>
        <v>2549.7729208281817</v>
      </c>
      <c r="AF321" s="833"/>
      <c r="AG321" s="809"/>
      <c r="AH321" s="722"/>
      <c r="AJ321" s="142"/>
      <c r="AK321" s="260"/>
      <c r="AL321" s="195"/>
    </row>
    <row r="322" spans="1:38" s="95" customFormat="1">
      <c r="A322" s="818"/>
      <c r="B322" s="522"/>
      <c r="C322" s="523"/>
      <c r="D322" s="439" t="s">
        <v>220</v>
      </c>
      <c r="E322" s="441" t="s">
        <v>73</v>
      </c>
      <c r="F322" s="654"/>
      <c r="G322" s="543">
        <f>G320*15</f>
        <v>30639.600000000002</v>
      </c>
      <c r="H322" s="441" t="s">
        <v>73</v>
      </c>
      <c r="I322" s="654"/>
      <c r="J322" s="836"/>
      <c r="K322" s="13">
        <v>347.94483200000002</v>
      </c>
      <c r="L322" s="441" t="s">
        <v>73</v>
      </c>
      <c r="M322" s="473"/>
      <c r="N322" s="648"/>
      <c r="O322" s="13">
        <v>347.94483200000002</v>
      </c>
      <c r="P322" s="291">
        <v>1353.7221072609498</v>
      </c>
      <c r="Q322" s="478"/>
      <c r="R322" s="473"/>
      <c r="S322" s="473"/>
      <c r="T322" s="648"/>
      <c r="U322" s="13">
        <v>3</v>
      </c>
      <c r="V322" s="291">
        <v>11.67186849259727</v>
      </c>
      <c r="W322" s="13">
        <v>64.828032000000007</v>
      </c>
      <c r="X322" s="291">
        <v>252.2214213792958</v>
      </c>
      <c r="Y322" s="13">
        <v>121.55256000000001</v>
      </c>
      <c r="Z322" s="320">
        <v>472.91516508617923</v>
      </c>
      <c r="AA322" s="822"/>
      <c r="AB322" s="823"/>
      <c r="AC322" s="426">
        <v>347.94483200000002</v>
      </c>
      <c r="AD322" s="291">
        <v>2707.4442145218995</v>
      </c>
      <c r="AE322" s="323">
        <f t="shared" si="9"/>
        <v>2707.4442145218995</v>
      </c>
      <c r="AF322" s="833"/>
      <c r="AG322" s="809"/>
      <c r="AH322" s="722"/>
      <c r="AJ322" s="142"/>
      <c r="AK322" s="260"/>
      <c r="AL322" s="195"/>
    </row>
    <row r="323" spans="1:38" s="95" customFormat="1">
      <c r="A323" s="818"/>
      <c r="B323" s="522"/>
      <c r="C323" s="523"/>
      <c r="D323" s="439" t="s">
        <v>221</v>
      </c>
      <c r="E323" s="441" t="s">
        <v>73</v>
      </c>
      <c r="F323" s="654"/>
      <c r="G323" s="540">
        <v>652.16</v>
      </c>
      <c r="H323" s="441" t="s">
        <v>73</v>
      </c>
      <c r="I323" s="654"/>
      <c r="J323" s="836"/>
      <c r="K323" s="13">
        <v>50.469427199999998</v>
      </c>
      <c r="L323" s="441" t="s">
        <v>73</v>
      </c>
      <c r="M323" s="473"/>
      <c r="N323" s="648"/>
      <c r="O323" s="13">
        <v>50.469427199999998</v>
      </c>
      <c r="P323" s="291">
        <v>196.35750572503707</v>
      </c>
      <c r="Q323" s="478"/>
      <c r="R323" s="473"/>
      <c r="S323" s="473"/>
      <c r="T323" s="648"/>
      <c r="U323" s="13">
        <v>3</v>
      </c>
      <c r="V323" s="291">
        <v>11.67186849259727</v>
      </c>
      <c r="W323" s="13">
        <v>7.2521471999999996</v>
      </c>
      <c r="X323" s="291">
        <v>28.215369469119146</v>
      </c>
      <c r="Y323" s="13">
        <v>13.597776</v>
      </c>
      <c r="Z323" s="320">
        <v>52.903817754598407</v>
      </c>
      <c r="AA323" s="822"/>
      <c r="AB323" s="823"/>
      <c r="AC323" s="426">
        <v>50.469427199999998</v>
      </c>
      <c r="AD323" s="291">
        <v>392.71501145007414</v>
      </c>
      <c r="AE323" s="323">
        <f t="shared" si="9"/>
        <v>392.71501145007414</v>
      </c>
      <c r="AF323" s="833"/>
      <c r="AG323" s="809"/>
      <c r="AH323" s="722"/>
      <c r="AJ323" s="142"/>
      <c r="AK323" s="260"/>
      <c r="AL323" s="195"/>
    </row>
    <row r="324" spans="1:38" s="95" customFormat="1">
      <c r="A324" s="818"/>
      <c r="B324" s="522"/>
      <c r="C324" s="523"/>
      <c r="D324" s="439" t="s">
        <v>222</v>
      </c>
      <c r="E324" s="441" t="s">
        <v>73</v>
      </c>
      <c r="F324" s="654"/>
      <c r="G324" s="541">
        <f>G323*14</f>
        <v>9130.24</v>
      </c>
      <c r="H324" s="441" t="s">
        <v>73</v>
      </c>
      <c r="I324" s="654"/>
      <c r="J324" s="836"/>
      <c r="K324" s="13">
        <v>134.57198080000001</v>
      </c>
      <c r="L324" s="441" t="s">
        <v>73</v>
      </c>
      <c r="M324" s="473"/>
      <c r="N324" s="648"/>
      <c r="O324" s="13">
        <v>134.57198080000001</v>
      </c>
      <c r="P324" s="291">
        <v>523.56882089530848</v>
      </c>
      <c r="Q324" s="478"/>
      <c r="R324" s="473"/>
      <c r="S324" s="473"/>
      <c r="T324" s="648"/>
      <c r="U324" s="13">
        <v>3</v>
      </c>
      <c r="V324" s="291">
        <v>11.67186849259727</v>
      </c>
      <c r="W324" s="13">
        <v>23.530060800000001</v>
      </c>
      <c r="X324" s="291">
        <v>91.546591760139293</v>
      </c>
      <c r="Y324" s="13">
        <v>44.118864000000002</v>
      </c>
      <c r="Z324" s="320">
        <v>171.64985955026117</v>
      </c>
      <c r="AA324" s="822"/>
      <c r="AB324" s="823"/>
      <c r="AC324" s="426">
        <v>134.57198080000001</v>
      </c>
      <c r="AD324" s="291">
        <v>1047.137641790617</v>
      </c>
      <c r="AE324" s="323">
        <f t="shared" si="9"/>
        <v>1047.137641790617</v>
      </c>
      <c r="AF324" s="833"/>
      <c r="AG324" s="809"/>
      <c r="AH324" s="722"/>
      <c r="AJ324" s="142"/>
      <c r="AK324" s="260"/>
      <c r="AL324" s="195"/>
    </row>
    <row r="325" spans="1:38" s="95" customFormat="1">
      <c r="A325" s="818"/>
      <c r="B325" s="522"/>
      <c r="C325" s="523"/>
      <c r="D325" s="439" t="s">
        <v>223</v>
      </c>
      <c r="E325" s="441" t="s">
        <v>73</v>
      </c>
      <c r="F325" s="654"/>
      <c r="G325" s="541">
        <f>G323*10%</f>
        <v>65.215999999999994</v>
      </c>
      <c r="H325" s="441" t="s">
        <v>73</v>
      </c>
      <c r="I325" s="654"/>
      <c r="J325" s="836"/>
      <c r="K325" s="13">
        <v>44.646942719999998</v>
      </c>
      <c r="L325" s="441" t="s">
        <v>73</v>
      </c>
      <c r="M325" s="473"/>
      <c r="N325" s="648"/>
      <c r="O325" s="13">
        <v>44.646942719999998</v>
      </c>
      <c r="P325" s="291">
        <v>173.70441467478756</v>
      </c>
      <c r="Q325" s="478"/>
      <c r="R325" s="473"/>
      <c r="S325" s="473"/>
      <c r="T325" s="648"/>
      <c r="U325" s="13">
        <v>3</v>
      </c>
      <c r="V325" s="291">
        <v>11.67186849259727</v>
      </c>
      <c r="W325" s="13">
        <v>6.1252147199999998</v>
      </c>
      <c r="X325" s="291">
        <v>23.830900233586995</v>
      </c>
      <c r="Y325" s="13">
        <v>11.484777599999999</v>
      </c>
      <c r="Z325" s="320">
        <v>44.68293793797563</v>
      </c>
      <c r="AA325" s="822"/>
      <c r="AB325" s="823"/>
      <c r="AC325" s="426">
        <v>44.646942719999998</v>
      </c>
      <c r="AD325" s="291">
        <v>347.40882934957511</v>
      </c>
      <c r="AE325" s="323">
        <f t="shared" si="9"/>
        <v>347.40882934957511</v>
      </c>
      <c r="AF325" s="833"/>
      <c r="AG325" s="809"/>
      <c r="AH325" s="722"/>
      <c r="AJ325" s="142"/>
      <c r="AK325" s="260"/>
      <c r="AL325" s="195"/>
    </row>
    <row r="326" spans="1:38" s="95" customFormat="1">
      <c r="A326" s="818"/>
      <c r="B326" s="522"/>
      <c r="C326" s="523"/>
      <c r="D326" s="439" t="s">
        <v>224</v>
      </c>
      <c r="E326" s="441" t="s">
        <v>73</v>
      </c>
      <c r="F326" s="654"/>
      <c r="G326" s="541">
        <f>G325*14</f>
        <v>913.02399999999989</v>
      </c>
      <c r="H326" s="441" t="s">
        <v>73</v>
      </c>
      <c r="I326" s="654"/>
      <c r="J326" s="836"/>
      <c r="K326" s="13">
        <v>53.057198079999999</v>
      </c>
      <c r="L326" s="441" t="s">
        <v>73</v>
      </c>
      <c r="M326" s="473"/>
      <c r="N326" s="648"/>
      <c r="O326" s="13">
        <v>53.057198079999999</v>
      </c>
      <c r="P326" s="291">
        <v>206.42554619181459</v>
      </c>
      <c r="Q326" s="478"/>
      <c r="R326" s="473"/>
      <c r="S326" s="473"/>
      <c r="T326" s="648"/>
      <c r="U326" s="13">
        <v>3</v>
      </c>
      <c r="V326" s="291">
        <v>11.67186849259727</v>
      </c>
      <c r="W326" s="13">
        <v>7.7530060799999996</v>
      </c>
      <c r="X326" s="291">
        <v>30.164022462689019</v>
      </c>
      <c r="Y326" s="13">
        <v>14.5368864</v>
      </c>
      <c r="Z326" s="320">
        <v>56.55754211754185</v>
      </c>
      <c r="AA326" s="822"/>
      <c r="AB326" s="823"/>
      <c r="AC326" s="426">
        <v>53.057198079999999</v>
      </c>
      <c r="AD326" s="291">
        <v>412.85109238362918</v>
      </c>
      <c r="AE326" s="323">
        <f t="shared" si="9"/>
        <v>412.85109238362918</v>
      </c>
      <c r="AF326" s="833"/>
      <c r="AG326" s="809"/>
      <c r="AH326" s="722"/>
      <c r="AJ326" s="142"/>
      <c r="AK326" s="260"/>
      <c r="AL326" s="195"/>
    </row>
    <row r="327" spans="1:38" s="95" customFormat="1">
      <c r="A327" s="818"/>
      <c r="B327" s="522"/>
      <c r="C327" s="523"/>
      <c r="D327" s="439" t="s">
        <v>225</v>
      </c>
      <c r="E327" s="441" t="s">
        <v>73</v>
      </c>
      <c r="F327" s="654"/>
      <c r="G327" s="541">
        <f>G325*15</f>
        <v>978.2399999999999</v>
      </c>
      <c r="H327" s="441" t="s">
        <v>73</v>
      </c>
      <c r="I327" s="654"/>
      <c r="J327" s="836"/>
      <c r="K327" s="13">
        <v>53.704140799999998</v>
      </c>
      <c r="L327" s="441" t="s">
        <v>73</v>
      </c>
      <c r="M327" s="473"/>
      <c r="N327" s="648"/>
      <c r="O327" s="13">
        <v>53.704140799999998</v>
      </c>
      <c r="P327" s="291">
        <v>208.94255630850893</v>
      </c>
      <c r="Q327" s="478"/>
      <c r="R327" s="473"/>
      <c r="S327" s="473"/>
      <c r="T327" s="648"/>
      <c r="U327" s="13">
        <v>3</v>
      </c>
      <c r="V327" s="291">
        <v>11.67186849259727</v>
      </c>
      <c r="W327" s="13">
        <v>7.8782207999999985</v>
      </c>
      <c r="X327" s="291">
        <v>30.651185711081482</v>
      </c>
      <c r="Y327" s="13">
        <v>14.771663999999999</v>
      </c>
      <c r="Z327" s="320">
        <v>57.470973208277726</v>
      </c>
      <c r="AA327" s="822"/>
      <c r="AB327" s="823"/>
      <c r="AC327" s="426">
        <v>53.704140799999998</v>
      </c>
      <c r="AD327" s="291">
        <v>417.88511261701785</v>
      </c>
      <c r="AE327" s="323">
        <f t="shared" si="9"/>
        <v>417.88511261701785</v>
      </c>
      <c r="AF327" s="833"/>
      <c r="AG327" s="809"/>
      <c r="AH327" s="722"/>
      <c r="AJ327" s="142"/>
      <c r="AK327" s="260"/>
      <c r="AL327" s="195"/>
    </row>
    <row r="328" spans="1:38" s="95" customFormat="1">
      <c r="A328" s="818"/>
      <c r="B328" s="522"/>
      <c r="C328" s="523"/>
      <c r="D328" s="439" t="s">
        <v>232</v>
      </c>
      <c r="E328" s="441" t="s">
        <v>73</v>
      </c>
      <c r="F328" s="654"/>
      <c r="G328" s="541">
        <v>13333.33</v>
      </c>
      <c r="H328" s="441" t="s">
        <v>73</v>
      </c>
      <c r="I328" s="654"/>
      <c r="J328" s="836"/>
      <c r="K328" s="13">
        <v>176.26663360000001</v>
      </c>
      <c r="L328" s="441" t="s">
        <v>73</v>
      </c>
      <c r="M328" s="473"/>
      <c r="N328" s="648"/>
      <c r="O328" s="13">
        <v>176.26663360000001</v>
      </c>
      <c r="P328" s="291">
        <v>685.78698900400889</v>
      </c>
      <c r="Q328" s="478"/>
      <c r="R328" s="473"/>
      <c r="S328" s="473"/>
      <c r="T328" s="648"/>
      <c r="U328" s="13">
        <v>3</v>
      </c>
      <c r="V328" s="291">
        <v>11.67186849259727</v>
      </c>
      <c r="W328" s="13">
        <v>31.599993599999998</v>
      </c>
      <c r="X328" s="291">
        <v>122.94365655537175</v>
      </c>
      <c r="Y328" s="13">
        <v>59.249988000000002</v>
      </c>
      <c r="Z328" s="320">
        <v>230.51935604132208</v>
      </c>
      <c r="AA328" s="822"/>
      <c r="AB328" s="823"/>
      <c r="AC328" s="426">
        <v>176.26663360000001</v>
      </c>
      <c r="AD328" s="291">
        <v>1371.5739780080178</v>
      </c>
      <c r="AE328" s="323">
        <f t="shared" si="9"/>
        <v>1371.5739780080178</v>
      </c>
      <c r="AF328" s="833"/>
      <c r="AG328" s="809"/>
      <c r="AH328" s="722"/>
      <c r="AJ328" s="142"/>
      <c r="AK328" s="260"/>
      <c r="AL328" s="195"/>
    </row>
    <row r="329" spans="1:38" s="95" customFormat="1">
      <c r="A329" s="818"/>
      <c r="B329" s="522"/>
      <c r="C329" s="523"/>
      <c r="D329" s="439" t="s">
        <v>235</v>
      </c>
      <c r="E329" s="441" t="s">
        <v>73</v>
      </c>
      <c r="F329" s="654"/>
      <c r="G329" s="540">
        <f>19999.99*10%</f>
        <v>1999.9990000000003</v>
      </c>
      <c r="H329" s="441" t="s">
        <v>73</v>
      </c>
      <c r="I329" s="654"/>
      <c r="J329" s="836"/>
      <c r="K329" s="13">
        <v>63.839990080000007</v>
      </c>
      <c r="L329" s="441" t="s">
        <v>73</v>
      </c>
      <c r="M329" s="473"/>
      <c r="N329" s="648"/>
      <c r="O329" s="13">
        <v>63.839990080000007</v>
      </c>
      <c r="P329" s="291">
        <v>248.37732292749115</v>
      </c>
      <c r="Q329" s="478"/>
      <c r="R329" s="473"/>
      <c r="S329" s="473"/>
      <c r="T329" s="648"/>
      <c r="U329" s="13">
        <v>3</v>
      </c>
      <c r="V329" s="291">
        <v>11.67186849259727</v>
      </c>
      <c r="W329" s="13">
        <v>9.8399980800000009</v>
      </c>
      <c r="X329" s="291">
        <v>38.283721185723202</v>
      </c>
      <c r="Y329" s="13">
        <v>18.449996400000003</v>
      </c>
      <c r="Z329" s="320">
        <v>71.781977223231067</v>
      </c>
      <c r="AA329" s="822"/>
      <c r="AB329" s="823"/>
      <c r="AC329" s="426">
        <v>63.839990080000007</v>
      </c>
      <c r="AD329" s="291">
        <v>496.7546458549823</v>
      </c>
      <c r="AE329" s="323">
        <f t="shared" si="9"/>
        <v>496.7546458549823</v>
      </c>
      <c r="AF329" s="833"/>
      <c r="AG329" s="809"/>
      <c r="AH329" s="722"/>
      <c r="AJ329" s="142"/>
      <c r="AK329" s="260"/>
      <c r="AL329" s="195"/>
    </row>
    <row r="330" spans="1:38" s="95" customFormat="1" ht="13.5" thickBot="1">
      <c r="A330" s="818"/>
      <c r="B330" s="526"/>
      <c r="C330" s="527"/>
      <c r="D330" s="440" t="s">
        <v>236</v>
      </c>
      <c r="E330" s="442" t="s">
        <v>73</v>
      </c>
      <c r="F330" s="656"/>
      <c r="G330" s="542">
        <f>G328*10%</f>
        <v>1333.3330000000001</v>
      </c>
      <c r="H330" s="442" t="s">
        <v>73</v>
      </c>
      <c r="I330" s="656"/>
      <c r="J330" s="836"/>
      <c r="K330" s="39">
        <v>57.226663359999996</v>
      </c>
      <c r="L330" s="442" t="s">
        <v>73</v>
      </c>
      <c r="M330" s="474"/>
      <c r="N330" s="476"/>
      <c r="O330" s="39">
        <v>57.226663359999996</v>
      </c>
      <c r="P330" s="222">
        <v>222.64736300268453</v>
      </c>
      <c r="Q330" s="507"/>
      <c r="R330" s="474"/>
      <c r="S330" s="474"/>
      <c r="T330" s="476"/>
      <c r="U330" s="39">
        <v>3</v>
      </c>
      <c r="V330" s="222">
        <v>11.67186849259727</v>
      </c>
      <c r="W330" s="39">
        <v>8.5599993599999991</v>
      </c>
      <c r="X330" s="222">
        <v>33.303728942212238</v>
      </c>
      <c r="Y330" s="39">
        <v>16.049998800000001</v>
      </c>
      <c r="Z330" s="324">
        <v>62.444491766648035</v>
      </c>
      <c r="AA330" s="822"/>
      <c r="AB330" s="823"/>
      <c r="AC330" s="658">
        <v>57.226663359999996</v>
      </c>
      <c r="AD330" s="222">
        <v>445.29472600536906</v>
      </c>
      <c r="AE330" s="324">
        <f t="shared" si="9"/>
        <v>445.29472600536906</v>
      </c>
      <c r="AF330" s="833"/>
      <c r="AG330" s="810"/>
      <c r="AH330" s="722"/>
      <c r="AJ330" s="142"/>
      <c r="AK330" s="260"/>
      <c r="AL330" s="195"/>
    </row>
    <row r="331" spans="1:38" s="95" customFormat="1">
      <c r="A331" s="818"/>
      <c r="B331" s="660" t="s">
        <v>102</v>
      </c>
      <c r="C331" s="568">
        <v>43269</v>
      </c>
      <c r="D331" s="438" t="s">
        <v>272</v>
      </c>
      <c r="E331" s="458" t="s">
        <v>1</v>
      </c>
      <c r="F331" s="477"/>
      <c r="G331" s="543">
        <f>28.37*30*72</f>
        <v>61279.200000000004</v>
      </c>
      <c r="H331" s="657">
        <v>3281.6</v>
      </c>
      <c r="I331" s="477"/>
      <c r="J331" s="836"/>
      <c r="K331" s="224">
        <v>909.31766400000004</v>
      </c>
      <c r="L331" s="18">
        <v>103.23</v>
      </c>
      <c r="M331" s="472"/>
      <c r="N331" s="475"/>
      <c r="O331" s="224">
        <v>806.08766400000002</v>
      </c>
      <c r="P331" s="221">
        <v>3117.3542495702382</v>
      </c>
      <c r="Q331" s="506"/>
      <c r="R331" s="472"/>
      <c r="S331" s="472"/>
      <c r="T331" s="475"/>
      <c r="U331" s="224">
        <v>0</v>
      </c>
      <c r="V331" s="221">
        <v>0</v>
      </c>
      <c r="W331" s="224">
        <v>141.80406399999998</v>
      </c>
      <c r="X331" s="221">
        <v>548.39383017369937</v>
      </c>
      <c r="Y331" s="224">
        <v>294.42761999999999</v>
      </c>
      <c r="Z331" s="323">
        <v>1138.6294982400971</v>
      </c>
      <c r="AA331" s="822"/>
      <c r="AB331" s="823"/>
      <c r="AC331" s="424">
        <v>806.08766400000002</v>
      </c>
      <c r="AD331" s="221">
        <v>6234.7084991404763</v>
      </c>
      <c r="AE331" s="323">
        <f t="shared" si="9"/>
        <v>6234.7084991404763</v>
      </c>
      <c r="AF331" s="833"/>
      <c r="AG331" s="724">
        <f>SUM(AE331:AE333)</f>
        <v>10325.413895783373</v>
      </c>
      <c r="AH331" s="722"/>
      <c r="AJ331" s="142"/>
      <c r="AK331" s="260"/>
      <c r="AL331" s="195"/>
    </row>
    <row r="332" spans="1:38" s="95" customFormat="1">
      <c r="A332" s="818"/>
      <c r="B332" s="661"/>
      <c r="C332" s="655"/>
      <c r="D332" s="439" t="s">
        <v>218</v>
      </c>
      <c r="E332" s="441" t="s">
        <v>73</v>
      </c>
      <c r="F332" s="654"/>
      <c r="G332" s="540">
        <v>39999.99</v>
      </c>
      <c r="H332" s="441" t="s">
        <v>73</v>
      </c>
      <c r="I332" s="654"/>
      <c r="J332" s="836"/>
      <c r="K332" s="13">
        <v>440.79990079999993</v>
      </c>
      <c r="L332" s="441" t="s">
        <v>73</v>
      </c>
      <c r="M332" s="473"/>
      <c r="N332" s="648"/>
      <c r="O332" s="13">
        <v>440.79990079999993</v>
      </c>
      <c r="P332" s="291">
        <v>1704.6898313146989</v>
      </c>
      <c r="Q332" s="478"/>
      <c r="R332" s="473"/>
      <c r="S332" s="473"/>
      <c r="T332" s="648"/>
      <c r="U332" s="13">
        <v>3</v>
      </c>
      <c r="V332" s="291">
        <v>11.601793658897526</v>
      </c>
      <c r="W332" s="13">
        <v>82.799980799999986</v>
      </c>
      <c r="X332" s="291">
        <v>320.20943073409194</v>
      </c>
      <c r="Y332" s="13">
        <v>155.24996400000001</v>
      </c>
      <c r="Z332" s="320">
        <v>600.39268262642247</v>
      </c>
      <c r="AA332" s="822"/>
      <c r="AB332" s="823"/>
      <c r="AC332" s="426">
        <v>440.79990079999993</v>
      </c>
      <c r="AD332" s="291">
        <v>3409.3796626293979</v>
      </c>
      <c r="AE332" s="323">
        <f t="shared" si="9"/>
        <v>3409.3796626293979</v>
      </c>
      <c r="AF332" s="833"/>
      <c r="AG332" s="725"/>
      <c r="AH332" s="722"/>
      <c r="AJ332" s="142"/>
      <c r="AK332" s="260"/>
      <c r="AL332" s="195"/>
    </row>
    <row r="333" spans="1:38" s="95" customFormat="1" ht="13.5" thickBot="1">
      <c r="A333" s="819"/>
      <c r="B333" s="662"/>
      <c r="C333" s="527"/>
      <c r="D333" s="440" t="s">
        <v>219</v>
      </c>
      <c r="E333" s="442" t="s">
        <v>73</v>
      </c>
      <c r="F333" s="656"/>
      <c r="G333" s="542">
        <v>4444.4399999999996</v>
      </c>
      <c r="H333" s="442" t="s">
        <v>73</v>
      </c>
      <c r="I333" s="656"/>
      <c r="J333" s="836"/>
      <c r="K333" s="39">
        <v>88.08884479999999</v>
      </c>
      <c r="L333" s="442" t="s">
        <v>73</v>
      </c>
      <c r="M333" s="474"/>
      <c r="N333" s="476"/>
      <c r="O333" s="39">
        <v>88.08884479999999</v>
      </c>
      <c r="P333" s="222">
        <v>340.66286700674914</v>
      </c>
      <c r="Q333" s="507"/>
      <c r="R333" s="474"/>
      <c r="S333" s="474"/>
      <c r="T333" s="476"/>
      <c r="U333" s="39">
        <v>3</v>
      </c>
      <c r="V333" s="222">
        <v>11.601793658897526</v>
      </c>
      <c r="W333" s="39">
        <v>14.533324799999997</v>
      </c>
      <c r="X333" s="222">
        <v>56.204211835779354</v>
      </c>
      <c r="Y333" s="39">
        <v>27.249983999999998</v>
      </c>
      <c r="Z333" s="324">
        <v>105.38289719208628</v>
      </c>
      <c r="AA333" s="824"/>
      <c r="AB333" s="825"/>
      <c r="AC333" s="658">
        <v>88.08884479999999</v>
      </c>
      <c r="AD333" s="222">
        <v>681.32573401349828</v>
      </c>
      <c r="AE333" s="324">
        <f t="shared" si="9"/>
        <v>681.32573401349828</v>
      </c>
      <c r="AF333" s="834"/>
      <c r="AG333" s="726"/>
      <c r="AH333" s="723"/>
      <c r="AJ333" s="142"/>
      <c r="AK333" s="260"/>
      <c r="AL333" s="195"/>
    </row>
    <row r="334" spans="1:38" s="95" customFormat="1">
      <c r="A334" s="92"/>
      <c r="B334" s="153"/>
      <c r="C334" s="93"/>
      <c r="D334" s="260"/>
      <c r="E334" s="260"/>
      <c r="F334" s="260"/>
      <c r="G334" s="85"/>
      <c r="H334" s="85"/>
      <c r="I334" s="85"/>
      <c r="J334" s="260"/>
      <c r="K334" s="87"/>
      <c r="L334" s="86"/>
      <c r="M334" s="87"/>
      <c r="N334" s="294"/>
      <c r="O334" s="87"/>
      <c r="P334" s="294"/>
      <c r="Q334" s="87"/>
      <c r="R334" s="87"/>
      <c r="S334" s="87"/>
      <c r="T334" s="285"/>
      <c r="U334" s="86"/>
      <c r="V334" s="285"/>
      <c r="W334" s="86"/>
      <c r="X334" s="86"/>
      <c r="Y334" s="86"/>
      <c r="Z334" s="86"/>
      <c r="AA334" s="86"/>
      <c r="AB334" s="86"/>
      <c r="AC334" s="86"/>
      <c r="AD334" s="285"/>
      <c r="AE334" s="285"/>
      <c r="AF334" s="86"/>
      <c r="AG334" s="275"/>
      <c r="AJ334" s="142"/>
      <c r="AK334" s="260"/>
      <c r="AL334" s="195"/>
    </row>
    <row r="335" spans="1:38" s="272" customFormat="1">
      <c r="A335" s="267"/>
      <c r="B335" s="267"/>
      <c r="C335" s="268"/>
      <c r="D335" s="269"/>
      <c r="E335" s="269"/>
      <c r="F335" s="269"/>
      <c r="G335" s="270"/>
      <c r="H335" s="270"/>
      <c r="I335" s="270"/>
      <c r="J335" s="269"/>
      <c r="K335" s="271"/>
      <c r="L335" s="264"/>
      <c r="M335" s="271"/>
      <c r="N335" s="311"/>
      <c r="O335" s="271"/>
      <c r="P335" s="311"/>
      <c r="Q335" s="271"/>
      <c r="R335" s="271"/>
      <c r="S335" s="271"/>
      <c r="T335" s="289"/>
      <c r="U335" s="264"/>
      <c r="V335" s="289"/>
      <c r="W335" s="264"/>
      <c r="X335" s="264"/>
      <c r="Y335" s="264"/>
      <c r="Z335" s="264"/>
      <c r="AA335" s="264"/>
      <c r="AB335" s="264"/>
      <c r="AC335" s="264"/>
      <c r="AD335" s="289"/>
      <c r="AE335" s="289"/>
      <c r="AF335" s="264"/>
      <c r="AG335" s="276"/>
      <c r="AJ335" s="265"/>
      <c r="AK335" s="269"/>
      <c r="AL335" s="273"/>
    </row>
    <row r="336" spans="1:38" s="95" customFormat="1" ht="13.5" thickBot="1">
      <c r="A336" s="92"/>
      <c r="B336" s="96"/>
      <c r="C336" s="97"/>
      <c r="D336" s="89"/>
      <c r="E336" s="89"/>
      <c r="F336" s="89"/>
      <c r="G336" s="85"/>
      <c r="H336" s="85"/>
      <c r="I336" s="85"/>
      <c r="J336" s="94"/>
      <c r="K336" s="87"/>
      <c r="L336" s="86"/>
      <c r="M336" s="87"/>
      <c r="N336" s="294"/>
      <c r="O336" s="87"/>
      <c r="P336" s="294"/>
      <c r="Q336" s="91"/>
      <c r="R336" s="87"/>
      <c r="S336" s="87"/>
      <c r="T336" s="285"/>
      <c r="U336" s="86"/>
      <c r="V336" s="285"/>
      <c r="W336" s="90"/>
      <c r="X336" s="90"/>
      <c r="Y336" s="90"/>
      <c r="Z336" s="90"/>
      <c r="AA336" s="90"/>
      <c r="AB336" s="90"/>
      <c r="AC336" s="86"/>
      <c r="AD336" s="285"/>
      <c r="AE336" s="285"/>
      <c r="AF336" s="86"/>
      <c r="AG336" s="275"/>
      <c r="AJ336" s="142"/>
      <c r="AK336" s="260"/>
      <c r="AL336" s="195"/>
    </row>
    <row r="337" spans="1:38" s="95" customFormat="1">
      <c r="A337" s="727" t="s">
        <v>34</v>
      </c>
      <c r="B337" s="451" t="s">
        <v>102</v>
      </c>
      <c r="C337" s="437">
        <v>42054</v>
      </c>
      <c r="D337" s="438" t="s">
        <v>273</v>
      </c>
      <c r="E337" s="114" t="s">
        <v>0</v>
      </c>
      <c r="F337" s="461" t="s">
        <v>21</v>
      </c>
      <c r="G337" s="538">
        <f>3*48*41.039</f>
        <v>5909.616</v>
      </c>
      <c r="H337" s="73">
        <v>5909.62</v>
      </c>
      <c r="I337" s="481" t="s">
        <v>21</v>
      </c>
      <c r="J337" s="787" t="s">
        <v>298</v>
      </c>
      <c r="K337" s="136">
        <v>561.58455360000005</v>
      </c>
      <c r="L337" s="74">
        <v>465.65</v>
      </c>
      <c r="M337" s="215"/>
      <c r="N337" s="317"/>
      <c r="O337" s="489">
        <v>95.934553600000072</v>
      </c>
      <c r="P337" s="201">
        <v>466.5110969388565</v>
      </c>
      <c r="Q337" s="463" t="s">
        <v>21</v>
      </c>
      <c r="R337" s="136"/>
      <c r="S337" s="136">
        <v>-4.9919999999872289E-3</v>
      </c>
      <c r="T337" s="202">
        <v>0</v>
      </c>
      <c r="U337" s="136">
        <v>9.0044240000000002</v>
      </c>
      <c r="V337" s="201">
        <v>43.786764621402952</v>
      </c>
      <c r="W337" s="224">
        <v>16.843385600000012</v>
      </c>
      <c r="X337" s="224">
        <v>81.906112006134848</v>
      </c>
      <c r="Y337" s="224">
        <v>23.131732800000016</v>
      </c>
      <c r="Z337" s="486">
        <v>112.48512280172343</v>
      </c>
      <c r="AA337" s="750" t="s">
        <v>19</v>
      </c>
      <c r="AB337" s="751"/>
      <c r="AC337" s="489">
        <v>95.934553600000072</v>
      </c>
      <c r="AD337" s="201">
        <v>933.02219387771299</v>
      </c>
      <c r="AE337" s="325">
        <f>AD337</f>
        <v>933.02219387771299</v>
      </c>
      <c r="AF337" s="756">
        <v>46126</v>
      </c>
      <c r="AG337" s="724">
        <f>SUM(AE337:AE349)</f>
        <v>42484.719782261105</v>
      </c>
      <c r="AH337" s="721">
        <f>AG337+AG350+AG360</f>
        <v>67014.515882689433</v>
      </c>
      <c r="AJ337" s="142"/>
      <c r="AK337" s="260"/>
      <c r="AL337" s="195"/>
    </row>
    <row r="338" spans="1:38" s="95" customFormat="1">
      <c r="A338" s="728"/>
      <c r="B338" s="550"/>
      <c r="C338" s="456"/>
      <c r="D338" s="439" t="s">
        <v>218</v>
      </c>
      <c r="E338" s="441" t="s">
        <v>73</v>
      </c>
      <c r="F338" s="461" t="s">
        <v>21</v>
      </c>
      <c r="G338" s="539">
        <f>G337/3</f>
        <v>1969.8720000000001</v>
      </c>
      <c r="H338" s="441" t="s">
        <v>73</v>
      </c>
      <c r="I338" s="482" t="s">
        <v>21</v>
      </c>
      <c r="J338" s="788"/>
      <c r="K338" s="13">
        <v>133.45885120000003</v>
      </c>
      <c r="L338" s="441" t="s">
        <v>73</v>
      </c>
      <c r="M338" s="346"/>
      <c r="N338" s="429"/>
      <c r="O338" s="372">
        <v>133.45885120000003</v>
      </c>
      <c r="P338" s="291">
        <v>648.98446631758407</v>
      </c>
      <c r="Q338" s="461" t="s">
        <v>21</v>
      </c>
      <c r="R338" s="13"/>
      <c r="S338" s="13">
        <v>25.608336000000005</v>
      </c>
      <c r="T338" s="204">
        <v>124.52836303330442</v>
      </c>
      <c r="U338" s="13">
        <v>8.1548079999999992</v>
      </c>
      <c r="V338" s="291">
        <v>39.655247068411413</v>
      </c>
      <c r="W338" s="13">
        <v>15.151795200000002</v>
      </c>
      <c r="X338" s="13">
        <v>73.680236516417111</v>
      </c>
      <c r="Y338" s="13">
        <v>29.600577600000005</v>
      </c>
      <c r="Z338" s="487">
        <v>143.94185836082059</v>
      </c>
      <c r="AA338" s="752"/>
      <c r="AB338" s="753"/>
      <c r="AC338" s="372">
        <v>133.45885120000003</v>
      </c>
      <c r="AD338" s="291">
        <v>1297.9689326351681</v>
      </c>
      <c r="AE338" s="320">
        <f t="shared" ref="AE338:AE372" si="10">AD338</f>
        <v>1297.9689326351681</v>
      </c>
      <c r="AF338" s="757"/>
      <c r="AG338" s="725"/>
      <c r="AH338" s="722"/>
      <c r="AJ338" s="142"/>
      <c r="AK338" s="260"/>
      <c r="AL338" s="195"/>
    </row>
    <row r="339" spans="1:38" s="95" customFormat="1">
      <c r="A339" s="728"/>
      <c r="B339" s="550"/>
      <c r="C339" s="456"/>
      <c r="D339" s="439" t="s">
        <v>219</v>
      </c>
      <c r="E339" s="441" t="s">
        <v>73</v>
      </c>
      <c r="F339" s="461" t="s">
        <v>21</v>
      </c>
      <c r="G339" s="539">
        <f>G342*10%</f>
        <v>5340</v>
      </c>
      <c r="H339" s="441" t="s">
        <v>73</v>
      </c>
      <c r="I339" s="482" t="s">
        <v>21</v>
      </c>
      <c r="J339" s="788"/>
      <c r="K339" s="13">
        <v>216.36400000000003</v>
      </c>
      <c r="L339" s="441" t="s">
        <v>73</v>
      </c>
      <c r="M339" s="346"/>
      <c r="N339" s="429"/>
      <c r="O339" s="372">
        <v>216.36400000000003</v>
      </c>
      <c r="P339" s="291">
        <v>1052.136098938169</v>
      </c>
      <c r="Q339" s="461" t="s">
        <v>21</v>
      </c>
      <c r="R339" s="13"/>
      <c r="S339" s="13">
        <v>69.42</v>
      </c>
      <c r="T339" s="204">
        <v>337.5759737677605</v>
      </c>
      <c r="U339" s="13">
        <v>13.21</v>
      </c>
      <c r="V339" s="291">
        <v>64.237663691617897</v>
      </c>
      <c r="W339" s="13">
        <v>20.544</v>
      </c>
      <c r="X339" s="13">
        <v>99.901480914503978</v>
      </c>
      <c r="Y339" s="13">
        <v>40.722000000000001</v>
      </c>
      <c r="Z339" s="487">
        <v>198.02317493187465</v>
      </c>
      <c r="AA339" s="752"/>
      <c r="AB339" s="753"/>
      <c r="AC339" s="372">
        <v>216.36400000000003</v>
      </c>
      <c r="AD339" s="291">
        <v>2104.2721978763379</v>
      </c>
      <c r="AE339" s="320">
        <f t="shared" si="10"/>
        <v>2104.2721978763379</v>
      </c>
      <c r="AF339" s="757"/>
      <c r="AG339" s="725"/>
      <c r="AH339" s="722"/>
      <c r="AJ339" s="142"/>
      <c r="AK339" s="260"/>
      <c r="AL339" s="195"/>
    </row>
    <row r="340" spans="1:38" s="95" customFormat="1">
      <c r="A340" s="728"/>
      <c r="B340" s="550"/>
      <c r="C340" s="456"/>
      <c r="D340" s="439" t="s">
        <v>220</v>
      </c>
      <c r="E340" s="441" t="s">
        <v>73</v>
      </c>
      <c r="F340" s="461" t="s">
        <v>21</v>
      </c>
      <c r="G340" s="539">
        <f>G339*10%</f>
        <v>534</v>
      </c>
      <c r="H340" s="441" t="s">
        <v>73</v>
      </c>
      <c r="I340" s="482" t="s">
        <v>21</v>
      </c>
      <c r="J340" s="788"/>
      <c r="K340" s="13">
        <v>98.136400000000009</v>
      </c>
      <c r="L340" s="441" t="s">
        <v>73</v>
      </c>
      <c r="M340" s="346"/>
      <c r="N340" s="429"/>
      <c r="O340" s="372">
        <v>98.136400000000009</v>
      </c>
      <c r="P340" s="291">
        <v>477.21824822907581</v>
      </c>
      <c r="Q340" s="461" t="s">
        <v>21</v>
      </c>
      <c r="R340" s="13"/>
      <c r="S340" s="13">
        <v>6.9420000000000002</v>
      </c>
      <c r="T340" s="204">
        <v>33.757597376776047</v>
      </c>
      <c r="U340" s="13">
        <v>6.0010000000000003</v>
      </c>
      <c r="V340" s="291">
        <v>29.181697184965852</v>
      </c>
      <c r="W340" s="13">
        <v>12.8544</v>
      </c>
      <c r="X340" s="13">
        <v>62.508449974075226</v>
      </c>
      <c r="Y340" s="13">
        <v>24.862200000000001</v>
      </c>
      <c r="Z340" s="487">
        <v>120.90004861724017</v>
      </c>
      <c r="AA340" s="752"/>
      <c r="AB340" s="753"/>
      <c r="AC340" s="372">
        <v>98.136400000000009</v>
      </c>
      <c r="AD340" s="291">
        <v>954.43649645815162</v>
      </c>
      <c r="AE340" s="320">
        <f t="shared" si="10"/>
        <v>954.43649645815162</v>
      </c>
      <c r="AF340" s="757"/>
      <c r="AG340" s="725"/>
      <c r="AH340" s="722"/>
      <c r="AJ340" s="142"/>
      <c r="AK340" s="260"/>
      <c r="AL340" s="195"/>
    </row>
    <row r="341" spans="1:38" s="95" customFormat="1">
      <c r="A341" s="728"/>
      <c r="B341" s="550"/>
      <c r="C341" s="456"/>
      <c r="D341" s="439" t="s">
        <v>221</v>
      </c>
      <c r="E341" s="441" t="s">
        <v>73</v>
      </c>
      <c r="F341" s="461" t="s">
        <v>21</v>
      </c>
      <c r="G341" s="540">
        <v>6666.66</v>
      </c>
      <c r="H341" s="441" t="s">
        <v>73</v>
      </c>
      <c r="I341" s="482" t="s">
        <v>21</v>
      </c>
      <c r="J341" s="788"/>
      <c r="K341" s="13">
        <v>248.99983600000004</v>
      </c>
      <c r="L341" s="441" t="s">
        <v>73</v>
      </c>
      <c r="M341" s="346"/>
      <c r="N341" s="429"/>
      <c r="O341" s="372">
        <v>248.99983600000004</v>
      </c>
      <c r="P341" s="291">
        <v>1210.8378292381542</v>
      </c>
      <c r="Q341" s="461" t="s">
        <v>21</v>
      </c>
      <c r="R341" s="13"/>
      <c r="S341" s="13">
        <v>86.66658000000001</v>
      </c>
      <c r="T341" s="204">
        <v>421.44274181246789</v>
      </c>
      <c r="U341" s="13">
        <v>15.199990000000001</v>
      </c>
      <c r="V341" s="291">
        <v>73.914598466007263</v>
      </c>
      <c r="W341" s="13">
        <v>22.666656</v>
      </c>
      <c r="X341" s="13">
        <v>110.22354467385271</v>
      </c>
      <c r="Y341" s="13">
        <v>45.099978000000007</v>
      </c>
      <c r="Z341" s="487">
        <v>219.31243143553112</v>
      </c>
      <c r="AA341" s="752"/>
      <c r="AB341" s="753"/>
      <c r="AC341" s="372">
        <v>248.99983600000004</v>
      </c>
      <c r="AD341" s="291">
        <v>2421.6756584763084</v>
      </c>
      <c r="AE341" s="320">
        <f t="shared" si="10"/>
        <v>2421.6756584763084</v>
      </c>
      <c r="AF341" s="757"/>
      <c r="AG341" s="725"/>
      <c r="AH341" s="722"/>
      <c r="AJ341" s="142"/>
      <c r="AK341" s="260"/>
      <c r="AL341" s="195"/>
    </row>
    <row r="342" spans="1:38" s="95" customFormat="1">
      <c r="A342" s="728"/>
      <c r="B342" s="550"/>
      <c r="C342" s="456"/>
      <c r="D342" s="439" t="s">
        <v>222</v>
      </c>
      <c r="E342" s="441" t="s">
        <v>73</v>
      </c>
      <c r="F342" s="461" t="s">
        <v>21</v>
      </c>
      <c r="G342" s="539">
        <f>21360*100/40</f>
        <v>53400</v>
      </c>
      <c r="H342" s="441" t="s">
        <v>73</v>
      </c>
      <c r="I342" s="482" t="s">
        <v>21</v>
      </c>
      <c r="J342" s="788"/>
      <c r="K342" s="13">
        <v>1398.64</v>
      </c>
      <c r="L342" s="441" t="s">
        <v>73</v>
      </c>
      <c r="M342" s="346"/>
      <c r="N342" s="429"/>
      <c r="O342" s="372">
        <v>1398.64</v>
      </c>
      <c r="P342" s="291">
        <v>6801.3146060291019</v>
      </c>
      <c r="Q342" s="461" t="s">
        <v>21</v>
      </c>
      <c r="R342" s="13"/>
      <c r="S342" s="13">
        <v>694.2</v>
      </c>
      <c r="T342" s="204">
        <v>3375.7597376776043</v>
      </c>
      <c r="U342" s="13">
        <v>85.3</v>
      </c>
      <c r="V342" s="291">
        <v>414.79732875813824</v>
      </c>
      <c r="W342" s="13">
        <v>97.44</v>
      </c>
      <c r="X342" s="13">
        <v>473.83179031879251</v>
      </c>
      <c r="Y342" s="13">
        <v>199.32000000000002</v>
      </c>
      <c r="Z342" s="487">
        <v>969.2544380782191</v>
      </c>
      <c r="AA342" s="752"/>
      <c r="AB342" s="753"/>
      <c r="AC342" s="372">
        <v>1398.64</v>
      </c>
      <c r="AD342" s="291">
        <v>13602.629212058204</v>
      </c>
      <c r="AE342" s="320">
        <f t="shared" si="10"/>
        <v>13602.629212058204</v>
      </c>
      <c r="AF342" s="757"/>
      <c r="AG342" s="725"/>
      <c r="AH342" s="722"/>
      <c r="AJ342" s="142"/>
      <c r="AK342" s="260"/>
      <c r="AL342" s="195"/>
    </row>
    <row r="343" spans="1:38" s="95" customFormat="1">
      <c r="A343" s="728"/>
      <c r="B343" s="550"/>
      <c r="C343" s="456"/>
      <c r="D343" s="439" t="s">
        <v>223</v>
      </c>
      <c r="E343" s="441" t="s">
        <v>73</v>
      </c>
      <c r="F343" s="461" t="s">
        <v>21</v>
      </c>
      <c r="G343" s="543">
        <v>21360</v>
      </c>
      <c r="H343" s="441" t="s">
        <v>73</v>
      </c>
      <c r="I343" s="482" t="s">
        <v>21</v>
      </c>
      <c r="J343" s="788"/>
      <c r="K343" s="13">
        <v>610.4559999999999</v>
      </c>
      <c r="L343" s="441" t="s">
        <v>73</v>
      </c>
      <c r="M343" s="346"/>
      <c r="N343" s="429"/>
      <c r="O343" s="372">
        <v>610.4559999999999</v>
      </c>
      <c r="P343" s="291">
        <v>2968.5289346351465</v>
      </c>
      <c r="Q343" s="461" t="s">
        <v>21</v>
      </c>
      <c r="R343" s="13"/>
      <c r="S343" s="13">
        <v>277.68</v>
      </c>
      <c r="T343" s="204">
        <v>1350.303895071042</v>
      </c>
      <c r="U343" s="13">
        <v>37.24</v>
      </c>
      <c r="V343" s="291">
        <v>181.09088538045799</v>
      </c>
      <c r="W343" s="13">
        <v>46.175999999999995</v>
      </c>
      <c r="X343" s="13">
        <v>224.54491738260023</v>
      </c>
      <c r="Y343" s="13">
        <v>93.587999999999994</v>
      </c>
      <c r="Z343" s="487">
        <v>455.10026264732312</v>
      </c>
      <c r="AA343" s="752"/>
      <c r="AB343" s="753"/>
      <c r="AC343" s="372">
        <v>610.4559999999999</v>
      </c>
      <c r="AD343" s="291">
        <v>5937.0578692702929</v>
      </c>
      <c r="AE343" s="320">
        <f t="shared" si="10"/>
        <v>5937.0578692702929</v>
      </c>
      <c r="AF343" s="757"/>
      <c r="AG343" s="725"/>
      <c r="AH343" s="722"/>
      <c r="AJ343" s="142"/>
      <c r="AK343" s="260"/>
      <c r="AL343" s="195"/>
    </row>
    <row r="344" spans="1:38" s="95" customFormat="1">
      <c r="A344" s="728"/>
      <c r="B344" s="550"/>
      <c r="C344" s="456"/>
      <c r="D344" s="439" t="s">
        <v>224</v>
      </c>
      <c r="E344" s="441" t="s">
        <v>73</v>
      </c>
      <c r="F344" s="461" t="s">
        <v>21</v>
      </c>
      <c r="G344" s="543">
        <v>30000</v>
      </c>
      <c r="H344" s="441" t="s">
        <v>73</v>
      </c>
      <c r="I344" s="482" t="s">
        <v>21</v>
      </c>
      <c r="J344" s="788"/>
      <c r="K344" s="13">
        <v>823.00000000000011</v>
      </c>
      <c r="L344" s="441" t="s">
        <v>73</v>
      </c>
      <c r="M344" s="346"/>
      <c r="N344" s="429"/>
      <c r="O344" s="372">
        <v>823.00000000000011</v>
      </c>
      <c r="P344" s="291">
        <v>4002.0891156852058</v>
      </c>
      <c r="Q344" s="461" t="s">
        <v>21</v>
      </c>
      <c r="R344" s="13"/>
      <c r="S344" s="13">
        <v>390.00000000000006</v>
      </c>
      <c r="T344" s="204">
        <v>1896.4942346503392</v>
      </c>
      <c r="U344" s="13">
        <v>50.2</v>
      </c>
      <c r="V344" s="291">
        <v>244.11284763960757</v>
      </c>
      <c r="W344" s="13">
        <v>60</v>
      </c>
      <c r="X344" s="13">
        <v>291.76834379235964</v>
      </c>
      <c r="Y344" s="13">
        <v>122.10000000000001</v>
      </c>
      <c r="Z344" s="487">
        <v>593.74857961745238</v>
      </c>
      <c r="AA344" s="752"/>
      <c r="AB344" s="753"/>
      <c r="AC344" s="372">
        <v>823.00000000000011</v>
      </c>
      <c r="AD344" s="291">
        <v>8004.1782313704116</v>
      </c>
      <c r="AE344" s="320">
        <f t="shared" si="10"/>
        <v>8004.1782313704116</v>
      </c>
      <c r="AF344" s="757"/>
      <c r="AG344" s="725"/>
      <c r="AH344" s="722"/>
      <c r="AJ344" s="142"/>
      <c r="AK344" s="260"/>
      <c r="AL344" s="195"/>
    </row>
    <row r="345" spans="1:38" s="95" customFormat="1">
      <c r="A345" s="728"/>
      <c r="B345" s="550"/>
      <c r="C345" s="456"/>
      <c r="D345" s="439" t="s">
        <v>225</v>
      </c>
      <c r="E345" s="441" t="s">
        <v>73</v>
      </c>
      <c r="F345" s="461" t="s">
        <v>21</v>
      </c>
      <c r="G345" s="543">
        <f>G344*10%</f>
        <v>3000</v>
      </c>
      <c r="H345" s="441" t="s">
        <v>73</v>
      </c>
      <c r="I345" s="482" t="s">
        <v>21</v>
      </c>
      <c r="J345" s="788"/>
      <c r="K345" s="13">
        <v>158.79999999999998</v>
      </c>
      <c r="L345" s="441" t="s">
        <v>73</v>
      </c>
      <c r="M345" s="346"/>
      <c r="N345" s="429"/>
      <c r="O345" s="372">
        <v>158.79999999999998</v>
      </c>
      <c r="P345" s="291">
        <v>772.21354990377995</v>
      </c>
      <c r="Q345" s="461" t="s">
        <v>21</v>
      </c>
      <c r="R345" s="13"/>
      <c r="S345" s="13">
        <v>39</v>
      </c>
      <c r="T345" s="204">
        <v>189.64942346503381</v>
      </c>
      <c r="U345" s="13">
        <v>9.6999999999999993</v>
      </c>
      <c r="V345" s="291">
        <v>47.169215579764838</v>
      </c>
      <c r="W345" s="13">
        <v>16.799999999999997</v>
      </c>
      <c r="X345" s="13">
        <v>81.695136261860739</v>
      </c>
      <c r="Y345" s="13">
        <v>33</v>
      </c>
      <c r="Z345" s="487">
        <v>160.47258908579786</v>
      </c>
      <c r="AA345" s="752"/>
      <c r="AB345" s="753"/>
      <c r="AC345" s="372">
        <v>158.79999999999998</v>
      </c>
      <c r="AD345" s="291">
        <v>1544.4270998075599</v>
      </c>
      <c r="AE345" s="320">
        <f t="shared" si="10"/>
        <v>1544.4270998075599</v>
      </c>
      <c r="AF345" s="757"/>
      <c r="AG345" s="725"/>
      <c r="AH345" s="722"/>
      <c r="AJ345" s="142"/>
      <c r="AK345" s="260"/>
      <c r="AL345" s="195"/>
    </row>
    <row r="346" spans="1:38" s="95" customFormat="1">
      <c r="A346" s="728"/>
      <c r="B346" s="550"/>
      <c r="C346" s="456"/>
      <c r="D346" s="439" t="s">
        <v>232</v>
      </c>
      <c r="E346" s="441" t="s">
        <v>73</v>
      </c>
      <c r="F346" s="461" t="s">
        <v>21</v>
      </c>
      <c r="G346" s="540">
        <v>111.11</v>
      </c>
      <c r="H346" s="441" t="s">
        <v>73</v>
      </c>
      <c r="I346" s="482" t="s">
        <v>21</v>
      </c>
      <c r="J346" s="788"/>
      <c r="K346" s="13">
        <v>87.733305999999999</v>
      </c>
      <c r="L346" s="441" t="s">
        <v>73</v>
      </c>
      <c r="M346" s="346"/>
      <c r="N346" s="429"/>
      <c r="O346" s="372">
        <v>87.733305999999999</v>
      </c>
      <c r="P346" s="291">
        <v>426.63002311747175</v>
      </c>
      <c r="Q346" s="461" t="s">
        <v>21</v>
      </c>
      <c r="R346" s="13"/>
      <c r="S346" s="13">
        <v>1.4444300000000001</v>
      </c>
      <c r="T346" s="204">
        <v>7.0239824803999751</v>
      </c>
      <c r="U346" s="13">
        <v>5.3666649999999994</v>
      </c>
      <c r="V346" s="291">
        <v>26.097049312307085</v>
      </c>
      <c r="W346" s="13">
        <v>12.177776</v>
      </c>
      <c r="X346" s="13">
        <v>59.218158909905824</v>
      </c>
      <c r="Y346" s="13">
        <v>23.466663</v>
      </c>
      <c r="Z346" s="487">
        <v>114.11382329739084</v>
      </c>
      <c r="AA346" s="752"/>
      <c r="AB346" s="753"/>
      <c r="AC346" s="372">
        <v>87.733305999999999</v>
      </c>
      <c r="AD346" s="291">
        <v>853.2600462349435</v>
      </c>
      <c r="AE346" s="320">
        <f t="shared" si="10"/>
        <v>853.2600462349435</v>
      </c>
      <c r="AF346" s="757"/>
      <c r="AG346" s="725"/>
      <c r="AH346" s="722"/>
      <c r="AJ346" s="142"/>
      <c r="AK346" s="260"/>
      <c r="AL346" s="195"/>
    </row>
    <row r="347" spans="1:38" s="95" customFormat="1">
      <c r="A347" s="728"/>
      <c r="B347" s="550"/>
      <c r="C347" s="456"/>
      <c r="D347" s="439" t="s">
        <v>235</v>
      </c>
      <c r="E347" s="441" t="s">
        <v>73</v>
      </c>
      <c r="F347" s="461" t="s">
        <v>21</v>
      </c>
      <c r="G347" s="540">
        <v>1111.1099999999999</v>
      </c>
      <c r="H347" s="441" t="s">
        <v>73</v>
      </c>
      <c r="I347" s="482" t="s">
        <v>21</v>
      </c>
      <c r="J347" s="788"/>
      <c r="K347" s="13">
        <v>112.33330599999999</v>
      </c>
      <c r="L347" s="441" t="s">
        <v>73</v>
      </c>
      <c r="M347" s="346"/>
      <c r="N347" s="429"/>
      <c r="O347" s="372">
        <v>112.33330599999999</v>
      </c>
      <c r="P347" s="291">
        <v>546.25504407233939</v>
      </c>
      <c r="Q347" s="461" t="s">
        <v>21</v>
      </c>
      <c r="R347" s="13"/>
      <c r="S347" s="13">
        <v>14.444430000000001</v>
      </c>
      <c r="T347" s="204">
        <v>70.240456968744667</v>
      </c>
      <c r="U347" s="13">
        <v>6.8666649999999994</v>
      </c>
      <c r="V347" s="291">
        <v>33.391257907116099</v>
      </c>
      <c r="W347" s="13">
        <v>13.777776000000001</v>
      </c>
      <c r="X347" s="13">
        <v>66.998648077702043</v>
      </c>
      <c r="Y347" s="13">
        <v>26.766662999999998</v>
      </c>
      <c r="Z347" s="487">
        <v>130.16108220597064</v>
      </c>
      <c r="AA347" s="752"/>
      <c r="AB347" s="753"/>
      <c r="AC347" s="372">
        <v>112.33330599999999</v>
      </c>
      <c r="AD347" s="291">
        <v>1092.5100881446788</v>
      </c>
      <c r="AE347" s="320">
        <f t="shared" si="10"/>
        <v>1092.5100881446788</v>
      </c>
      <c r="AF347" s="757"/>
      <c r="AG347" s="725"/>
      <c r="AH347" s="722"/>
      <c r="AJ347" s="142"/>
      <c r="AK347" s="260"/>
      <c r="AL347" s="195"/>
    </row>
    <row r="348" spans="1:38" s="95" customFormat="1">
      <c r="A348" s="728"/>
      <c r="B348" s="550"/>
      <c r="C348" s="456"/>
      <c r="D348" s="439" t="s">
        <v>236</v>
      </c>
      <c r="E348" s="441" t="s">
        <v>73</v>
      </c>
      <c r="F348" s="461" t="s">
        <v>21</v>
      </c>
      <c r="G348" s="540">
        <v>6666.66</v>
      </c>
      <c r="H348" s="441" t="s">
        <v>73</v>
      </c>
      <c r="I348" s="482" t="s">
        <v>21</v>
      </c>
      <c r="J348" s="788"/>
      <c r="K348" s="13">
        <v>248.99983600000004</v>
      </c>
      <c r="L348" s="441" t="s">
        <v>73</v>
      </c>
      <c r="M348" s="346"/>
      <c r="N348" s="429"/>
      <c r="O348" s="372">
        <v>248.99983600000004</v>
      </c>
      <c r="P348" s="291">
        <v>1210.8378292381542</v>
      </c>
      <c r="Q348" s="461" t="s">
        <v>21</v>
      </c>
      <c r="R348" s="13"/>
      <c r="S348" s="13">
        <v>86.66658000000001</v>
      </c>
      <c r="T348" s="204">
        <v>421.44274181246789</v>
      </c>
      <c r="U348" s="13">
        <v>15.199990000000001</v>
      </c>
      <c r="V348" s="291">
        <v>73.914598466007263</v>
      </c>
      <c r="W348" s="13">
        <v>22.666656</v>
      </c>
      <c r="X348" s="13">
        <v>110.22354467385271</v>
      </c>
      <c r="Y348" s="13">
        <v>45.099978000000007</v>
      </c>
      <c r="Z348" s="487">
        <v>219.31243143553112</v>
      </c>
      <c r="AA348" s="752"/>
      <c r="AB348" s="753"/>
      <c r="AC348" s="372">
        <v>248.99983600000004</v>
      </c>
      <c r="AD348" s="291">
        <v>2421.6756584763084</v>
      </c>
      <c r="AE348" s="320">
        <f t="shared" si="10"/>
        <v>2421.6756584763084</v>
      </c>
      <c r="AF348" s="757"/>
      <c r="AG348" s="725"/>
      <c r="AH348" s="722"/>
      <c r="AJ348" s="142"/>
      <c r="AK348" s="260"/>
      <c r="AL348" s="195"/>
    </row>
    <row r="349" spans="1:38" s="95" customFormat="1" ht="13.5" thickBot="1">
      <c r="A349" s="728"/>
      <c r="B349" s="377"/>
      <c r="C349" s="37"/>
      <c r="D349" s="440" t="s">
        <v>237</v>
      </c>
      <c r="E349" s="442" t="s">
        <v>73</v>
      </c>
      <c r="F349" s="462" t="s">
        <v>21</v>
      </c>
      <c r="G349" s="545">
        <f>50*41.039</f>
        <v>2051.9500000000003</v>
      </c>
      <c r="H349" s="442" t="s">
        <v>73</v>
      </c>
      <c r="I349" s="483" t="s">
        <v>21</v>
      </c>
      <c r="J349" s="788"/>
      <c r="K349" s="70">
        <v>135.47797000000003</v>
      </c>
      <c r="L349" s="442" t="s">
        <v>73</v>
      </c>
      <c r="M349" s="354"/>
      <c r="N349" s="492"/>
      <c r="O349" s="373">
        <v>135.47797000000003</v>
      </c>
      <c r="P349" s="290">
        <v>658.80304878751633</v>
      </c>
      <c r="Q349" s="462" t="s">
        <v>21</v>
      </c>
      <c r="R349" s="39"/>
      <c r="S349" s="39">
        <v>26.675350000000005</v>
      </c>
      <c r="T349" s="63">
        <v>129.71704482635872</v>
      </c>
      <c r="U349" s="39">
        <v>8.2779249999999998</v>
      </c>
      <c r="V349" s="222">
        <v>40.253941121456222</v>
      </c>
      <c r="W349" s="39">
        <v>15.283120000000004</v>
      </c>
      <c r="X349" s="39">
        <v>74.318843506331646</v>
      </c>
      <c r="Y349" s="39">
        <v>29.871435000000005</v>
      </c>
      <c r="Z349" s="681">
        <v>145.2589852775188</v>
      </c>
      <c r="AA349" s="752"/>
      <c r="AB349" s="753"/>
      <c r="AC349" s="373">
        <v>135.47797000000003</v>
      </c>
      <c r="AD349" s="290">
        <v>1317.6060975750327</v>
      </c>
      <c r="AE349" s="326">
        <f t="shared" si="10"/>
        <v>1317.6060975750327</v>
      </c>
      <c r="AF349" s="757"/>
      <c r="AG349" s="726"/>
      <c r="AH349" s="722"/>
      <c r="AJ349" s="142"/>
      <c r="AK349" s="260"/>
      <c r="AL349" s="195"/>
    </row>
    <row r="350" spans="1:38" s="95" customFormat="1">
      <c r="A350" s="728"/>
      <c r="B350" s="682" t="s">
        <v>102</v>
      </c>
      <c r="C350" s="496">
        <v>43040</v>
      </c>
      <c r="D350" s="438" t="s">
        <v>274</v>
      </c>
      <c r="E350" s="421" t="s">
        <v>0</v>
      </c>
      <c r="F350" s="563"/>
      <c r="G350" s="543">
        <f>3*41.039*150</f>
        <v>18467.55</v>
      </c>
      <c r="H350" s="670">
        <v>5909.62</v>
      </c>
      <c r="I350" s="484"/>
      <c r="J350" s="788"/>
      <c r="K350" s="13">
        <v>380.72609599999998</v>
      </c>
      <c r="L350" s="14">
        <v>115.71</v>
      </c>
      <c r="M350" s="346"/>
      <c r="N350" s="429"/>
      <c r="O350" s="372">
        <v>265.016096</v>
      </c>
      <c r="P350" s="291">
        <v>1056.425129104764</v>
      </c>
      <c r="Q350" s="422"/>
      <c r="R350" s="346"/>
      <c r="S350" s="346"/>
      <c r="T350" s="236"/>
      <c r="U350" s="224">
        <v>10</v>
      </c>
      <c r="V350" s="221">
        <v>39.862677967483286</v>
      </c>
      <c r="W350" s="224">
        <v>49.355695999999995</v>
      </c>
      <c r="X350" s="224">
        <v>196.74502155090039</v>
      </c>
      <c r="Y350" s="224">
        <v>92.547179999999997</v>
      </c>
      <c r="Z350" s="486">
        <v>368.91784331387106</v>
      </c>
      <c r="AA350" s="752"/>
      <c r="AB350" s="753"/>
      <c r="AC350" s="671">
        <v>265.016096</v>
      </c>
      <c r="AD350" s="672">
        <v>2112.850258209528</v>
      </c>
      <c r="AE350" s="325">
        <f t="shared" si="10"/>
        <v>2112.850258209528</v>
      </c>
      <c r="AF350" s="757"/>
      <c r="AG350" s="1058">
        <f>SUM(AE350:AE359)</f>
        <v>6594.2384356217217</v>
      </c>
      <c r="AH350" s="722"/>
      <c r="AJ350" s="142"/>
      <c r="AK350" s="260"/>
    </row>
    <row r="351" spans="1:38" s="95" customFormat="1" ht="15" customHeight="1">
      <c r="A351" s="728"/>
      <c r="B351" s="501"/>
      <c r="C351" s="456"/>
      <c r="D351" s="439" t="s">
        <v>218</v>
      </c>
      <c r="E351" s="441" t="s">
        <v>73</v>
      </c>
      <c r="F351" s="673"/>
      <c r="G351" s="543">
        <f>41.039*150</f>
        <v>6155.85</v>
      </c>
      <c r="H351" s="441" t="s">
        <v>73</v>
      </c>
      <c r="I351" s="667"/>
      <c r="J351" s="788"/>
      <c r="K351" s="224">
        <v>101.26603200000001</v>
      </c>
      <c r="L351" s="441" t="s">
        <v>73</v>
      </c>
      <c r="M351" s="216"/>
      <c r="N351" s="318"/>
      <c r="O351" s="403">
        <v>101.26603200000001</v>
      </c>
      <c r="P351" s="221">
        <v>403.67352226608585</v>
      </c>
      <c r="Q351" s="668"/>
      <c r="R351" s="216"/>
      <c r="S351" s="216"/>
      <c r="T351" s="669"/>
      <c r="U351" s="224">
        <v>3</v>
      </c>
      <c r="V351" s="291">
        <v>11.958803390244993</v>
      </c>
      <c r="W351" s="13">
        <v>19.019232000000002</v>
      </c>
      <c r="X351" s="13">
        <v>75.815752040485336</v>
      </c>
      <c r="Y351" s="13">
        <v>35.661060000000006</v>
      </c>
      <c r="Z351" s="487">
        <v>142.15453507590993</v>
      </c>
      <c r="AA351" s="752"/>
      <c r="AB351" s="753"/>
      <c r="AC351" s="671">
        <v>101.26603200000001</v>
      </c>
      <c r="AD351" s="672">
        <v>807.34704453217171</v>
      </c>
      <c r="AE351" s="320">
        <f t="shared" si="10"/>
        <v>807.34704453217171</v>
      </c>
      <c r="AF351" s="757"/>
      <c r="AG351" s="1059"/>
      <c r="AH351" s="722"/>
      <c r="AJ351" s="142"/>
      <c r="AK351" s="260"/>
    </row>
    <row r="352" spans="1:38" s="95" customFormat="1" ht="15" customHeight="1">
      <c r="A352" s="728"/>
      <c r="B352" s="501"/>
      <c r="C352" s="456"/>
      <c r="D352" s="439" t="s">
        <v>219</v>
      </c>
      <c r="E352" s="441" t="s">
        <v>73</v>
      </c>
      <c r="F352" s="673"/>
      <c r="G352" s="543">
        <v>1969.87</v>
      </c>
      <c r="H352" s="441" t="s">
        <v>73</v>
      </c>
      <c r="I352" s="667"/>
      <c r="J352" s="788"/>
      <c r="K352" s="224">
        <v>59.741110400000004</v>
      </c>
      <c r="L352" s="441" t="s">
        <v>73</v>
      </c>
      <c r="M352" s="216"/>
      <c r="N352" s="318"/>
      <c r="O352" s="403">
        <v>59.741110400000004</v>
      </c>
      <c r="P352" s="221">
        <v>238.14406452950675</v>
      </c>
      <c r="Q352" s="668"/>
      <c r="R352" s="216"/>
      <c r="S352" s="216"/>
      <c r="T352" s="669"/>
      <c r="U352" s="224">
        <v>3</v>
      </c>
      <c r="V352" s="291">
        <v>11.958803390244993</v>
      </c>
      <c r="W352" s="13">
        <v>10.9821504</v>
      </c>
      <c r="X352" s="13">
        <v>43.777792478566795</v>
      </c>
      <c r="Y352" s="13">
        <v>20.591532000000001</v>
      </c>
      <c r="Z352" s="487">
        <v>82.08336089731273</v>
      </c>
      <c r="AA352" s="752"/>
      <c r="AB352" s="753"/>
      <c r="AC352" s="671">
        <v>59.741110400000004</v>
      </c>
      <c r="AD352" s="672">
        <v>476.2881290590135</v>
      </c>
      <c r="AE352" s="320">
        <f t="shared" si="10"/>
        <v>476.2881290590135</v>
      </c>
      <c r="AF352" s="757"/>
      <c r="AG352" s="1059"/>
      <c r="AH352" s="722"/>
      <c r="AJ352" s="142"/>
      <c r="AK352" s="260"/>
    </row>
    <row r="353" spans="1:38" s="95" customFormat="1" ht="15" customHeight="1">
      <c r="A353" s="728"/>
      <c r="B353" s="501"/>
      <c r="C353" s="456"/>
      <c r="D353" s="439" t="s">
        <v>220</v>
      </c>
      <c r="E353" s="441" t="s">
        <v>73</v>
      </c>
      <c r="F353" s="673"/>
      <c r="G353" s="543">
        <f>G352*2</f>
        <v>3939.74</v>
      </c>
      <c r="H353" s="441" t="s">
        <v>73</v>
      </c>
      <c r="I353" s="667"/>
      <c r="J353" s="788"/>
      <c r="K353" s="224">
        <v>79.282220800000005</v>
      </c>
      <c r="L353" s="441" t="s">
        <v>73</v>
      </c>
      <c r="M353" s="216"/>
      <c r="N353" s="318"/>
      <c r="O353" s="403">
        <v>79.282220800000005</v>
      </c>
      <c r="P353" s="221">
        <v>316.04016362973073</v>
      </c>
      <c r="Q353" s="668"/>
      <c r="R353" s="216"/>
      <c r="S353" s="216"/>
      <c r="T353" s="669"/>
      <c r="U353" s="224">
        <v>3</v>
      </c>
      <c r="V353" s="291">
        <v>11.958803390244993</v>
      </c>
      <c r="W353" s="13">
        <v>14.764300800000001</v>
      </c>
      <c r="X353" s="13">
        <v>58.854456820545558</v>
      </c>
      <c r="Y353" s="13">
        <v>27.683064000000002</v>
      </c>
      <c r="Z353" s="487">
        <v>110.35210653852297</v>
      </c>
      <c r="AA353" s="752"/>
      <c r="AB353" s="753"/>
      <c r="AC353" s="671">
        <v>79.282220800000005</v>
      </c>
      <c r="AD353" s="672">
        <v>632.08032725946146</v>
      </c>
      <c r="AE353" s="320">
        <f t="shared" si="10"/>
        <v>632.08032725946146</v>
      </c>
      <c r="AF353" s="757"/>
      <c r="AG353" s="1059"/>
      <c r="AH353" s="722"/>
      <c r="AJ353" s="142"/>
      <c r="AK353" s="260"/>
    </row>
    <row r="354" spans="1:38" s="95" customFormat="1" ht="15" customHeight="1">
      <c r="A354" s="728"/>
      <c r="B354" s="501"/>
      <c r="C354" s="456"/>
      <c r="D354" s="439" t="s">
        <v>221</v>
      </c>
      <c r="E354" s="441" t="s">
        <v>73</v>
      </c>
      <c r="F354" s="673"/>
      <c r="G354" s="543">
        <v>2136</v>
      </c>
      <c r="H354" s="441" t="s">
        <v>73</v>
      </c>
      <c r="I354" s="667"/>
      <c r="J354" s="788"/>
      <c r="K354" s="224">
        <v>61.389119999999998</v>
      </c>
      <c r="L354" s="441" t="s">
        <v>73</v>
      </c>
      <c r="M354" s="216"/>
      <c r="N354" s="318"/>
      <c r="O354" s="403">
        <v>61.389119999999998</v>
      </c>
      <c r="P354" s="221">
        <v>244.71347212671876</v>
      </c>
      <c r="Q354" s="668"/>
      <c r="R354" s="216"/>
      <c r="S354" s="216"/>
      <c r="T354" s="669"/>
      <c r="U354" s="224">
        <v>3</v>
      </c>
      <c r="V354" s="291">
        <v>11.958803390244993</v>
      </c>
      <c r="W354" s="13">
        <v>11.301119999999999</v>
      </c>
      <c r="X354" s="13">
        <v>45.049290723188463</v>
      </c>
      <c r="Y354" s="13">
        <v>21.189600000000002</v>
      </c>
      <c r="Z354" s="487">
        <v>84.467420105978462</v>
      </c>
      <c r="AA354" s="752"/>
      <c r="AB354" s="753"/>
      <c r="AC354" s="671">
        <v>61.389119999999998</v>
      </c>
      <c r="AD354" s="672">
        <v>489.42694425343751</v>
      </c>
      <c r="AE354" s="320">
        <f t="shared" si="10"/>
        <v>489.42694425343751</v>
      </c>
      <c r="AF354" s="757"/>
      <c r="AG354" s="1059"/>
      <c r="AH354" s="722"/>
      <c r="AJ354" s="142"/>
      <c r="AK354" s="260"/>
    </row>
    <row r="355" spans="1:38" s="95" customFormat="1" ht="15" customHeight="1">
      <c r="A355" s="728"/>
      <c r="B355" s="501"/>
      <c r="C355" s="456"/>
      <c r="D355" s="439" t="s">
        <v>222</v>
      </c>
      <c r="E355" s="441" t="s">
        <v>73</v>
      </c>
      <c r="F355" s="673"/>
      <c r="G355" s="543">
        <v>2136</v>
      </c>
      <c r="H355" s="441" t="s">
        <v>73</v>
      </c>
      <c r="I355" s="667"/>
      <c r="J355" s="788"/>
      <c r="K355" s="224">
        <v>61.389119999999998</v>
      </c>
      <c r="L355" s="441" t="s">
        <v>73</v>
      </c>
      <c r="M355" s="216"/>
      <c r="N355" s="318"/>
      <c r="O355" s="403">
        <v>61.389119999999998</v>
      </c>
      <c r="P355" s="221">
        <v>244.71347212671876</v>
      </c>
      <c r="Q355" s="668"/>
      <c r="R355" s="216"/>
      <c r="S355" s="216"/>
      <c r="T355" s="669"/>
      <c r="U355" s="224">
        <v>3</v>
      </c>
      <c r="V355" s="291">
        <v>11.958803390244993</v>
      </c>
      <c r="W355" s="13">
        <v>11.301119999999999</v>
      </c>
      <c r="X355" s="13">
        <v>45.049290723188463</v>
      </c>
      <c r="Y355" s="13">
        <v>21.189600000000002</v>
      </c>
      <c r="Z355" s="487">
        <v>84.467420105978462</v>
      </c>
      <c r="AA355" s="752"/>
      <c r="AB355" s="753"/>
      <c r="AC355" s="671">
        <v>61.389119999999998</v>
      </c>
      <c r="AD355" s="672">
        <v>489.42694425343751</v>
      </c>
      <c r="AE355" s="320">
        <f t="shared" si="10"/>
        <v>489.42694425343751</v>
      </c>
      <c r="AF355" s="757"/>
      <c r="AG355" s="1059"/>
      <c r="AH355" s="722"/>
      <c r="AJ355" s="142"/>
      <c r="AK355" s="260"/>
    </row>
    <row r="356" spans="1:38" s="95" customFormat="1" ht="15" customHeight="1">
      <c r="A356" s="728"/>
      <c r="B356" s="501"/>
      <c r="C356" s="456"/>
      <c r="D356" s="439" t="s">
        <v>223</v>
      </c>
      <c r="E356" s="441" t="s">
        <v>73</v>
      </c>
      <c r="F356" s="673"/>
      <c r="G356" s="543">
        <f>G354*10%</f>
        <v>213.60000000000002</v>
      </c>
      <c r="H356" s="441" t="s">
        <v>73</v>
      </c>
      <c r="I356" s="667"/>
      <c r="J356" s="788"/>
      <c r="K356" s="224">
        <v>42.318911999999997</v>
      </c>
      <c r="L356" s="441" t="s">
        <v>73</v>
      </c>
      <c r="M356" s="216"/>
      <c r="N356" s="318"/>
      <c r="O356" s="403">
        <v>42.318911999999997</v>
      </c>
      <c r="P356" s="221">
        <v>168.69451609902643</v>
      </c>
      <c r="Q356" s="668"/>
      <c r="R356" s="216"/>
      <c r="S356" s="216"/>
      <c r="T356" s="669"/>
      <c r="U356" s="224">
        <v>3</v>
      </c>
      <c r="V356" s="291">
        <v>11.958803390244993</v>
      </c>
      <c r="W356" s="13">
        <v>7.610112</v>
      </c>
      <c r="X356" s="13">
        <v>30.335944395248024</v>
      </c>
      <c r="Y356" s="13">
        <v>14.26896</v>
      </c>
      <c r="Z356" s="487">
        <v>56.879895741090046</v>
      </c>
      <c r="AA356" s="752"/>
      <c r="AB356" s="753"/>
      <c r="AC356" s="671">
        <v>42.318911999999997</v>
      </c>
      <c r="AD356" s="672">
        <v>337.38903219805286</v>
      </c>
      <c r="AE356" s="320">
        <f t="shared" si="10"/>
        <v>337.38903219805286</v>
      </c>
      <c r="AF356" s="757"/>
      <c r="AG356" s="1059"/>
      <c r="AH356" s="722"/>
      <c r="AJ356" s="142"/>
      <c r="AK356" s="260"/>
    </row>
    <row r="357" spans="1:38" s="95" customFormat="1" ht="15" customHeight="1">
      <c r="A357" s="728"/>
      <c r="B357" s="501"/>
      <c r="C357" s="456"/>
      <c r="D357" s="439" t="s">
        <v>224</v>
      </c>
      <c r="E357" s="441" t="s">
        <v>73</v>
      </c>
      <c r="F357" s="673"/>
      <c r="G357" s="543">
        <f>G355*10%</f>
        <v>213.60000000000002</v>
      </c>
      <c r="H357" s="441" t="s">
        <v>73</v>
      </c>
      <c r="I357" s="667"/>
      <c r="J357" s="788"/>
      <c r="K357" s="224">
        <v>42.318911999999997</v>
      </c>
      <c r="L357" s="441" t="s">
        <v>73</v>
      </c>
      <c r="M357" s="216"/>
      <c r="N357" s="318"/>
      <c r="O357" s="403">
        <v>42.318911999999997</v>
      </c>
      <c r="P357" s="221">
        <v>168.69451609902643</v>
      </c>
      <c r="Q357" s="668"/>
      <c r="R357" s="216"/>
      <c r="S357" s="216"/>
      <c r="T357" s="669"/>
      <c r="U357" s="224">
        <v>3</v>
      </c>
      <c r="V357" s="291">
        <v>11.958803390244993</v>
      </c>
      <c r="W357" s="13">
        <v>7.610112</v>
      </c>
      <c r="X357" s="13">
        <v>30.335944395248024</v>
      </c>
      <c r="Y357" s="13">
        <v>14.26896</v>
      </c>
      <c r="Z357" s="487">
        <v>56.879895741090046</v>
      </c>
      <c r="AA357" s="752"/>
      <c r="AB357" s="753"/>
      <c r="AC357" s="671">
        <v>42.318911999999997</v>
      </c>
      <c r="AD357" s="672">
        <v>337.38903219805286</v>
      </c>
      <c r="AE357" s="320">
        <f t="shared" si="10"/>
        <v>337.38903219805286</v>
      </c>
      <c r="AF357" s="757"/>
      <c r="AG357" s="1059"/>
      <c r="AH357" s="722"/>
      <c r="AJ357" s="142"/>
      <c r="AK357" s="260"/>
    </row>
    <row r="358" spans="1:38" s="95" customFormat="1" ht="15" customHeight="1">
      <c r="A358" s="728"/>
      <c r="B358" s="501"/>
      <c r="C358" s="456"/>
      <c r="D358" s="439" t="s">
        <v>225</v>
      </c>
      <c r="E358" s="441" t="s">
        <v>73</v>
      </c>
      <c r="F358" s="673"/>
      <c r="G358" s="544">
        <f>G357*2</f>
        <v>427.20000000000005</v>
      </c>
      <c r="H358" s="441" t="s">
        <v>73</v>
      </c>
      <c r="I358" s="667"/>
      <c r="J358" s="788"/>
      <c r="K358" s="224">
        <v>44.437823999999999</v>
      </c>
      <c r="L358" s="441" t="s">
        <v>73</v>
      </c>
      <c r="M358" s="216"/>
      <c r="N358" s="318"/>
      <c r="O358" s="403">
        <v>44.437823999999999</v>
      </c>
      <c r="P358" s="221">
        <v>177.1410667687702</v>
      </c>
      <c r="Q358" s="668"/>
      <c r="R358" s="216"/>
      <c r="S358" s="216"/>
      <c r="T358" s="669"/>
      <c r="U358" s="224">
        <v>3</v>
      </c>
      <c r="V358" s="291">
        <v>11.958803390244993</v>
      </c>
      <c r="W358" s="13">
        <v>8.0202239999999989</v>
      </c>
      <c r="X358" s="13">
        <v>31.970760653908066</v>
      </c>
      <c r="Y358" s="13">
        <v>15.03792</v>
      </c>
      <c r="Z358" s="487">
        <v>59.945176226077628</v>
      </c>
      <c r="AA358" s="752"/>
      <c r="AB358" s="753"/>
      <c r="AC358" s="671">
        <v>44.437823999999999</v>
      </c>
      <c r="AD358" s="672">
        <v>354.2821335375404</v>
      </c>
      <c r="AE358" s="320">
        <f t="shared" si="10"/>
        <v>354.2821335375404</v>
      </c>
      <c r="AF358" s="757"/>
      <c r="AG358" s="1059"/>
      <c r="AH358" s="722"/>
      <c r="AJ358" s="142"/>
      <c r="AK358" s="260"/>
    </row>
    <row r="359" spans="1:38" s="95" customFormat="1" ht="15.75" customHeight="1" thickBot="1">
      <c r="A359" s="728"/>
      <c r="B359" s="683"/>
      <c r="C359" s="454"/>
      <c r="D359" s="440" t="s">
        <v>232</v>
      </c>
      <c r="E359" s="442" t="s">
        <v>73</v>
      </c>
      <c r="F359" s="678"/>
      <c r="G359" s="587">
        <v>3000</v>
      </c>
      <c r="H359" s="441" t="s">
        <v>73</v>
      </c>
      <c r="I359" s="667"/>
      <c r="J359" s="788"/>
      <c r="K359" s="224">
        <v>69.959999999999994</v>
      </c>
      <c r="L359" s="441" t="s">
        <v>73</v>
      </c>
      <c r="M359" s="216"/>
      <c r="N359" s="318"/>
      <c r="O359" s="403">
        <v>69.959999999999994</v>
      </c>
      <c r="P359" s="221">
        <v>278.8792950605129</v>
      </c>
      <c r="Q359" s="668"/>
      <c r="R359" s="216"/>
      <c r="S359" s="216"/>
      <c r="T359" s="669"/>
      <c r="U359" s="39">
        <v>3</v>
      </c>
      <c r="V359" s="222">
        <v>11.958803390244993</v>
      </c>
      <c r="W359" s="39">
        <v>12.959999999999999</v>
      </c>
      <c r="X359" s="39">
        <v>51.662030645858351</v>
      </c>
      <c r="Y359" s="39">
        <v>24.3</v>
      </c>
      <c r="Z359" s="681">
        <v>96.866307460984387</v>
      </c>
      <c r="AA359" s="752"/>
      <c r="AB359" s="753"/>
      <c r="AC359" s="373">
        <v>69.959999999999994</v>
      </c>
      <c r="AD359" s="222">
        <v>557.7585901210258</v>
      </c>
      <c r="AE359" s="326">
        <f t="shared" si="10"/>
        <v>557.7585901210258</v>
      </c>
      <c r="AF359" s="757"/>
      <c r="AG359" s="1060"/>
      <c r="AH359" s="722"/>
      <c r="AJ359" s="142"/>
      <c r="AK359" s="260"/>
    </row>
    <row r="360" spans="1:38" s="95" customFormat="1">
      <c r="A360" s="728"/>
      <c r="B360" s="684" t="s">
        <v>102</v>
      </c>
      <c r="C360" s="464">
        <v>44224</v>
      </c>
      <c r="D360" s="438" t="s">
        <v>275</v>
      </c>
      <c r="E360" s="114" t="s">
        <v>0</v>
      </c>
      <c r="F360" s="674"/>
      <c r="G360" s="543">
        <f>14*41.039*150</f>
        <v>86181.900000000009</v>
      </c>
      <c r="H360" s="460">
        <v>27578.21</v>
      </c>
      <c r="I360" s="484"/>
      <c r="J360" s="788"/>
      <c r="K360" s="136">
        <v>1108.7724480000002</v>
      </c>
      <c r="L360" s="74">
        <v>315.13</v>
      </c>
      <c r="M360" s="215"/>
      <c r="N360" s="317"/>
      <c r="O360" s="489">
        <v>793.64244800000017</v>
      </c>
      <c r="P360" s="201">
        <v>2516.5868005906668</v>
      </c>
      <c r="Q360" s="490"/>
      <c r="R360" s="215"/>
      <c r="S360" s="215"/>
      <c r="T360" s="491"/>
      <c r="U360" s="224">
        <v>8</v>
      </c>
      <c r="V360" s="221">
        <v>25.367461702004793</v>
      </c>
      <c r="W360" s="224">
        <v>140.167248</v>
      </c>
      <c r="X360" s="224">
        <v>444.46091193942596</v>
      </c>
      <c r="Y360" s="224">
        <v>284.00908800000002</v>
      </c>
      <c r="Z360" s="486">
        <v>900.57370785766284</v>
      </c>
      <c r="AA360" s="752"/>
      <c r="AB360" s="753"/>
      <c r="AC360" s="403">
        <v>793.64244800000017</v>
      </c>
      <c r="AD360" s="221">
        <v>5033.1736011813337</v>
      </c>
      <c r="AE360" s="323">
        <f t="shared" si="10"/>
        <v>5033.1736011813337</v>
      </c>
      <c r="AF360" s="757"/>
      <c r="AG360" s="1037">
        <f>SUM(AE360:AE372)</f>
        <v>17935.557664806609</v>
      </c>
      <c r="AH360" s="722"/>
      <c r="AJ360" s="142"/>
      <c r="AK360" s="260"/>
      <c r="AL360" s="195"/>
    </row>
    <row r="361" spans="1:38" s="95" customFormat="1">
      <c r="A361" s="728"/>
      <c r="B361" s="685"/>
      <c r="C361" s="537"/>
      <c r="D361" s="439" t="s">
        <v>218</v>
      </c>
      <c r="E361" s="441" t="s">
        <v>73</v>
      </c>
      <c r="F361" s="679"/>
      <c r="G361" s="543">
        <f>41.039*150</f>
        <v>6155.85</v>
      </c>
      <c r="H361" s="441" t="s">
        <v>73</v>
      </c>
      <c r="I361" s="675"/>
      <c r="J361" s="788"/>
      <c r="K361" s="33">
        <v>107.46603200000001</v>
      </c>
      <c r="L361" s="441" t="s">
        <v>73</v>
      </c>
      <c r="M361" s="398"/>
      <c r="N361" s="428"/>
      <c r="O361" s="386">
        <v>107.46603200000001</v>
      </c>
      <c r="P361" s="293">
        <v>340.76755637830269</v>
      </c>
      <c r="Q361" s="676"/>
      <c r="R361" s="398"/>
      <c r="S361" s="398"/>
      <c r="T361" s="677"/>
      <c r="U361" s="33">
        <v>3</v>
      </c>
      <c r="V361" s="293">
        <v>9.5127981382517977</v>
      </c>
      <c r="W361" s="33">
        <v>20.219232000000002</v>
      </c>
      <c r="X361" s="33">
        <v>64.113824175493747</v>
      </c>
      <c r="Y361" s="33">
        <v>37.068592000000002</v>
      </c>
      <c r="Z361" s="532">
        <v>117.54201098840512</v>
      </c>
      <c r="AA361" s="752"/>
      <c r="AB361" s="753"/>
      <c r="AC361" s="386">
        <v>107.46603200000001</v>
      </c>
      <c r="AD361" s="293">
        <v>681.53511275660537</v>
      </c>
      <c r="AE361" s="323">
        <f t="shared" si="10"/>
        <v>681.53511275660537</v>
      </c>
      <c r="AF361" s="757"/>
      <c r="AG361" s="1038"/>
      <c r="AH361" s="722"/>
      <c r="AJ361" s="142"/>
      <c r="AK361" s="260"/>
      <c r="AL361" s="195"/>
    </row>
    <row r="362" spans="1:38" s="95" customFormat="1">
      <c r="A362" s="728"/>
      <c r="B362" s="685"/>
      <c r="C362" s="537"/>
      <c r="D362" s="439" t="s">
        <v>218</v>
      </c>
      <c r="E362" s="441" t="s">
        <v>73</v>
      </c>
      <c r="F362" s="679"/>
      <c r="G362" s="543">
        <f>41.039*150</f>
        <v>6155.85</v>
      </c>
      <c r="H362" s="441" t="s">
        <v>73</v>
      </c>
      <c r="I362" s="1103"/>
      <c r="J362" s="788"/>
      <c r="K362" s="13">
        <v>107.46603200000001</v>
      </c>
      <c r="L362" s="441" t="s">
        <v>73</v>
      </c>
      <c r="M362" s="346"/>
      <c r="N362" s="429"/>
      <c r="O362" s="14">
        <v>107.46603200000001</v>
      </c>
      <c r="P362" s="291">
        <v>340.76755637830269</v>
      </c>
      <c r="Q362" s="422"/>
      <c r="R362" s="346"/>
      <c r="S362" s="346"/>
      <c r="T362" s="236"/>
      <c r="U362" s="13">
        <v>3</v>
      </c>
      <c r="V362" s="291">
        <v>9.5127981382517977</v>
      </c>
      <c r="W362" s="13">
        <v>20.219232000000002</v>
      </c>
      <c r="X362" s="13">
        <v>64.113824175493747</v>
      </c>
      <c r="Y362" s="13">
        <v>37.068592000000002</v>
      </c>
      <c r="Z362" s="487">
        <v>117.54201098840512</v>
      </c>
      <c r="AA362" s="752"/>
      <c r="AB362" s="753"/>
      <c r="AC362" s="372">
        <v>107.46603200000001</v>
      </c>
      <c r="AD362" s="291">
        <v>681.53511275660537</v>
      </c>
      <c r="AE362" s="323">
        <f t="shared" si="10"/>
        <v>681.53511275660537</v>
      </c>
      <c r="AF362" s="757"/>
      <c r="AG362" s="1038"/>
      <c r="AH362" s="722"/>
      <c r="AJ362" s="142"/>
      <c r="AK362" s="260"/>
      <c r="AL362" s="195"/>
    </row>
    <row r="363" spans="1:38" s="95" customFormat="1">
      <c r="A363" s="728"/>
      <c r="B363" s="685"/>
      <c r="C363" s="537"/>
      <c r="D363" s="439" t="s">
        <v>218</v>
      </c>
      <c r="E363" s="441" t="s">
        <v>73</v>
      </c>
      <c r="F363" s="679"/>
      <c r="G363" s="539">
        <f>G362*3</f>
        <v>18467.550000000003</v>
      </c>
      <c r="H363" s="441" t="s">
        <v>73</v>
      </c>
      <c r="I363" s="1103"/>
      <c r="J363" s="788"/>
      <c r="K363" s="13">
        <v>229.59809600000003</v>
      </c>
      <c r="L363" s="441" t="s">
        <v>73</v>
      </c>
      <c r="M363" s="346"/>
      <c r="N363" s="429"/>
      <c r="O363" s="14">
        <v>229.59809600000003</v>
      </c>
      <c r="P363" s="291">
        <v>728.04011339165243</v>
      </c>
      <c r="Q363" s="422"/>
      <c r="R363" s="346"/>
      <c r="S363" s="346"/>
      <c r="T363" s="236"/>
      <c r="U363" s="13">
        <v>3</v>
      </c>
      <c r="V363" s="291">
        <v>9.5127981382517977</v>
      </c>
      <c r="W363" s="13">
        <v>43.857696000000004</v>
      </c>
      <c r="X363" s="13">
        <v>139.06980295227106</v>
      </c>
      <c r="Y363" s="13">
        <v>80.405776000000017</v>
      </c>
      <c r="Z363" s="487">
        <v>254.96130541249696</v>
      </c>
      <c r="AA363" s="752"/>
      <c r="AB363" s="753"/>
      <c r="AC363" s="372">
        <v>229.59809600000003</v>
      </c>
      <c r="AD363" s="291">
        <v>1456.0802267833049</v>
      </c>
      <c r="AE363" s="323">
        <f t="shared" si="10"/>
        <v>1456.0802267833049</v>
      </c>
      <c r="AF363" s="757"/>
      <c r="AG363" s="1038"/>
      <c r="AH363" s="722"/>
      <c r="AJ363" s="142"/>
      <c r="AK363" s="260"/>
      <c r="AL363" s="195"/>
    </row>
    <row r="364" spans="1:38" s="95" customFormat="1">
      <c r="A364" s="728"/>
      <c r="B364" s="685"/>
      <c r="C364" s="537"/>
      <c r="D364" s="439" t="s">
        <v>218</v>
      </c>
      <c r="E364" s="441" t="s">
        <v>73</v>
      </c>
      <c r="F364" s="679"/>
      <c r="G364" s="544">
        <f>G351*4</f>
        <v>24623.4</v>
      </c>
      <c r="H364" s="441" t="s">
        <v>73</v>
      </c>
      <c r="I364" s="1103"/>
      <c r="J364" s="788"/>
      <c r="K364" s="13">
        <v>290.66412800000001</v>
      </c>
      <c r="L364" s="441" t="s">
        <v>73</v>
      </c>
      <c r="M364" s="346"/>
      <c r="N364" s="429"/>
      <c r="O364" s="14">
        <v>290.66412800000001</v>
      </c>
      <c r="P364" s="291">
        <v>921.67639189832744</v>
      </c>
      <c r="Q364" s="422"/>
      <c r="R364" s="346"/>
      <c r="S364" s="346"/>
      <c r="T364" s="236"/>
      <c r="U364" s="13">
        <v>3</v>
      </c>
      <c r="V364" s="291">
        <v>9.5127981382517977</v>
      </c>
      <c r="W364" s="13">
        <v>55.676928000000004</v>
      </c>
      <c r="X364" s="13">
        <v>176.54779234065973</v>
      </c>
      <c r="Y364" s="13">
        <v>102.07436800000001</v>
      </c>
      <c r="Z364" s="487">
        <v>323.67095262454291</v>
      </c>
      <c r="AA364" s="752"/>
      <c r="AB364" s="753"/>
      <c r="AC364" s="372">
        <v>290.66412800000001</v>
      </c>
      <c r="AD364" s="291">
        <v>1843.3527837966549</v>
      </c>
      <c r="AE364" s="323">
        <f t="shared" si="10"/>
        <v>1843.3527837966549</v>
      </c>
      <c r="AF364" s="757"/>
      <c r="AG364" s="1038"/>
      <c r="AH364" s="722"/>
      <c r="AJ364" s="142"/>
      <c r="AK364" s="260"/>
      <c r="AL364" s="195"/>
    </row>
    <row r="365" spans="1:38" s="95" customFormat="1">
      <c r="A365" s="728"/>
      <c r="B365" s="685"/>
      <c r="C365" s="537"/>
      <c r="D365" s="439" t="s">
        <v>218</v>
      </c>
      <c r="E365" s="441" t="s">
        <v>73</v>
      </c>
      <c r="F365" s="679"/>
      <c r="G365" s="546">
        <v>2136</v>
      </c>
      <c r="H365" s="441" t="s">
        <v>73</v>
      </c>
      <c r="I365" s="1103"/>
      <c r="J365" s="788"/>
      <c r="K365" s="13">
        <v>67.589120000000008</v>
      </c>
      <c r="L365" s="441" t="s">
        <v>73</v>
      </c>
      <c r="M365" s="346"/>
      <c r="N365" s="429"/>
      <c r="O365" s="14">
        <v>67.589120000000008</v>
      </c>
      <c r="P365" s="291">
        <v>214.32055163402566</v>
      </c>
      <c r="Q365" s="422"/>
      <c r="R365" s="346"/>
      <c r="S365" s="346"/>
      <c r="T365" s="236"/>
      <c r="U365" s="13">
        <v>3</v>
      </c>
      <c r="V365" s="291">
        <v>9.5127981382517977</v>
      </c>
      <c r="W365" s="13">
        <v>12.50112</v>
      </c>
      <c r="X365" s="13">
        <v>39.640210354020745</v>
      </c>
      <c r="Y365" s="13">
        <v>22.91872</v>
      </c>
      <c r="Z365" s="487">
        <v>72.673718982371383</v>
      </c>
      <c r="AA365" s="752"/>
      <c r="AB365" s="753"/>
      <c r="AC365" s="372">
        <v>67.589120000000008</v>
      </c>
      <c r="AD365" s="291">
        <v>428.64110326805132</v>
      </c>
      <c r="AE365" s="323">
        <f t="shared" si="10"/>
        <v>428.64110326805132</v>
      </c>
      <c r="AF365" s="757"/>
      <c r="AG365" s="1038"/>
      <c r="AH365" s="722"/>
      <c r="AJ365" s="142"/>
      <c r="AK365" s="260"/>
      <c r="AL365" s="195"/>
    </row>
    <row r="366" spans="1:38" s="95" customFormat="1">
      <c r="A366" s="728"/>
      <c r="B366" s="685"/>
      <c r="C366" s="537"/>
      <c r="D366" s="439" t="s">
        <v>218</v>
      </c>
      <c r="E366" s="441" t="s">
        <v>73</v>
      </c>
      <c r="F366" s="679"/>
      <c r="G366" s="546">
        <f>G365*3</f>
        <v>6408</v>
      </c>
      <c r="H366" s="441" t="s">
        <v>73</v>
      </c>
      <c r="I366" s="1103"/>
      <c r="J366" s="788"/>
      <c r="K366" s="13">
        <v>109.96736000000001</v>
      </c>
      <c r="L366" s="441" t="s">
        <v>73</v>
      </c>
      <c r="M366" s="346"/>
      <c r="N366" s="429"/>
      <c r="O366" s="14">
        <v>109.96736000000001</v>
      </c>
      <c r="P366" s="291">
        <v>348.6990991588217</v>
      </c>
      <c r="Q366" s="422"/>
      <c r="R366" s="346"/>
      <c r="S366" s="346"/>
      <c r="T366" s="236"/>
      <c r="U366" s="13">
        <v>3</v>
      </c>
      <c r="V366" s="291">
        <v>9.5127981382517977</v>
      </c>
      <c r="W366" s="13">
        <v>20.70336</v>
      </c>
      <c r="X366" s="13">
        <v>65.648961487852219</v>
      </c>
      <c r="Y366" s="13">
        <v>37.956160000000004</v>
      </c>
      <c r="Z366" s="487">
        <v>120.35642939439576</v>
      </c>
      <c r="AA366" s="752"/>
      <c r="AB366" s="753"/>
      <c r="AC366" s="372">
        <v>109.96736000000001</v>
      </c>
      <c r="AD366" s="291">
        <v>697.39819831764339</v>
      </c>
      <c r="AE366" s="323">
        <f t="shared" si="10"/>
        <v>697.39819831764339</v>
      </c>
      <c r="AF366" s="757"/>
      <c r="AG366" s="1038"/>
      <c r="AH366" s="722"/>
      <c r="AJ366" s="142"/>
      <c r="AK366" s="260"/>
      <c r="AL366" s="195"/>
    </row>
    <row r="367" spans="1:38" s="95" customFormat="1">
      <c r="A367" s="728"/>
      <c r="B367" s="685"/>
      <c r="C367" s="537"/>
      <c r="D367" s="439" t="s">
        <v>218</v>
      </c>
      <c r="E367" s="441" t="s">
        <v>73</v>
      </c>
      <c r="F367" s="679"/>
      <c r="G367" s="546">
        <f>G365*10%</f>
        <v>213.60000000000002</v>
      </c>
      <c r="H367" s="441" t="s">
        <v>73</v>
      </c>
      <c r="I367" s="1103"/>
      <c r="J367" s="788"/>
      <c r="K367" s="13">
        <v>48.518911999999993</v>
      </c>
      <c r="L367" s="441" t="s">
        <v>73</v>
      </c>
      <c r="M367" s="346"/>
      <c r="N367" s="429"/>
      <c r="O367" s="14">
        <v>48.518911999999993</v>
      </c>
      <c r="P367" s="291">
        <v>153.85020524786745</v>
      </c>
      <c r="Q367" s="422"/>
      <c r="R367" s="346"/>
      <c r="S367" s="346"/>
      <c r="T367" s="236"/>
      <c r="U367" s="13">
        <v>3</v>
      </c>
      <c r="V367" s="291">
        <v>9.5127981382517977</v>
      </c>
      <c r="W367" s="13">
        <v>8.8101119999999984</v>
      </c>
      <c r="X367" s="13">
        <v>27.93627234379661</v>
      </c>
      <c r="Y367" s="13">
        <v>16.151871999999997</v>
      </c>
      <c r="Z367" s="487">
        <v>51.216499296960414</v>
      </c>
      <c r="AA367" s="752"/>
      <c r="AB367" s="753"/>
      <c r="AC367" s="372">
        <v>48.518911999999993</v>
      </c>
      <c r="AD367" s="291">
        <v>307.7004104957349</v>
      </c>
      <c r="AE367" s="323">
        <f t="shared" si="10"/>
        <v>307.7004104957349</v>
      </c>
      <c r="AF367" s="757"/>
      <c r="AG367" s="1038"/>
      <c r="AH367" s="722"/>
      <c r="AJ367" s="142"/>
      <c r="AK367" s="260"/>
      <c r="AL367" s="195"/>
    </row>
    <row r="368" spans="1:38" s="95" customFormat="1">
      <c r="A368" s="728"/>
      <c r="B368" s="685"/>
      <c r="C368" s="537"/>
      <c r="D368" s="439" t="s">
        <v>218</v>
      </c>
      <c r="E368" s="441" t="s">
        <v>73</v>
      </c>
      <c r="F368" s="679"/>
      <c r="G368" s="546">
        <f>G366*10%</f>
        <v>640.80000000000007</v>
      </c>
      <c r="H368" s="441" t="s">
        <v>73</v>
      </c>
      <c r="I368" s="1103"/>
      <c r="J368" s="788"/>
      <c r="K368" s="13">
        <v>52.756736000000004</v>
      </c>
      <c r="L368" s="441" t="s">
        <v>73</v>
      </c>
      <c r="M368" s="346"/>
      <c r="N368" s="429"/>
      <c r="O368" s="14">
        <v>52.756736000000004</v>
      </c>
      <c r="P368" s="291">
        <v>167.28806000034717</v>
      </c>
      <c r="Q368" s="422"/>
      <c r="R368" s="346"/>
      <c r="S368" s="346"/>
      <c r="T368" s="236"/>
      <c r="U368" s="13">
        <v>3</v>
      </c>
      <c r="V368" s="291">
        <v>9.5127981382517977</v>
      </c>
      <c r="W368" s="13">
        <v>9.6303359999999998</v>
      </c>
      <c r="X368" s="13">
        <v>30.537147457179753</v>
      </c>
      <c r="Y368" s="13">
        <v>17.655616000000002</v>
      </c>
      <c r="Z368" s="487">
        <v>55.984770338162868</v>
      </c>
      <c r="AA368" s="752"/>
      <c r="AB368" s="753"/>
      <c r="AC368" s="372">
        <v>52.756736000000004</v>
      </c>
      <c r="AD368" s="291">
        <v>334.57612000069435</v>
      </c>
      <c r="AE368" s="323">
        <f t="shared" si="10"/>
        <v>334.57612000069435</v>
      </c>
      <c r="AF368" s="757"/>
      <c r="AG368" s="1038"/>
      <c r="AH368" s="722"/>
      <c r="AJ368" s="142"/>
      <c r="AK368" s="260"/>
      <c r="AL368" s="195"/>
    </row>
    <row r="369" spans="1:38" s="95" customFormat="1">
      <c r="A369" s="728"/>
      <c r="B369" s="685"/>
      <c r="C369" s="537"/>
      <c r="D369" s="439" t="s">
        <v>218</v>
      </c>
      <c r="E369" s="441" t="s">
        <v>73</v>
      </c>
      <c r="F369" s="679"/>
      <c r="G369" s="546">
        <f>G367*4</f>
        <v>854.40000000000009</v>
      </c>
      <c r="H369" s="441" t="s">
        <v>73</v>
      </c>
      <c r="I369" s="1103"/>
      <c r="J369" s="788"/>
      <c r="K369" s="13">
        <v>54.875647999999998</v>
      </c>
      <c r="L369" s="441" t="s">
        <v>73</v>
      </c>
      <c r="M369" s="346"/>
      <c r="N369" s="429"/>
      <c r="O369" s="14">
        <v>54.875647999999998</v>
      </c>
      <c r="P369" s="291">
        <v>174.00698737658695</v>
      </c>
      <c r="Q369" s="422"/>
      <c r="R369" s="346"/>
      <c r="S369" s="346"/>
      <c r="T369" s="236"/>
      <c r="U369" s="13">
        <v>3</v>
      </c>
      <c r="V369" s="291">
        <v>9.5127981382517977</v>
      </c>
      <c r="W369" s="13">
        <v>10.040448</v>
      </c>
      <c r="X369" s="13">
        <v>31.837585013871333</v>
      </c>
      <c r="Y369" s="13">
        <v>18.407488000000001</v>
      </c>
      <c r="Z369" s="487">
        <v>58.368905858764087</v>
      </c>
      <c r="AA369" s="752"/>
      <c r="AB369" s="753"/>
      <c r="AC369" s="372">
        <v>54.875647999999998</v>
      </c>
      <c r="AD369" s="291">
        <v>348.0139747531739</v>
      </c>
      <c r="AE369" s="323">
        <f t="shared" si="10"/>
        <v>348.0139747531739</v>
      </c>
      <c r="AF369" s="757"/>
      <c r="AG369" s="1038"/>
      <c r="AH369" s="722"/>
      <c r="AJ369" s="142"/>
      <c r="AK369" s="260"/>
      <c r="AL369" s="195"/>
    </row>
    <row r="370" spans="1:38" s="95" customFormat="1">
      <c r="A370" s="728"/>
      <c r="B370" s="685"/>
      <c r="C370" s="537"/>
      <c r="D370" s="439" t="s">
        <v>218</v>
      </c>
      <c r="E370" s="441" t="s">
        <v>73</v>
      </c>
      <c r="F370" s="679"/>
      <c r="G370" s="546">
        <f>G342-G372</f>
        <v>2136</v>
      </c>
      <c r="H370" s="441" t="s">
        <v>73</v>
      </c>
      <c r="I370" s="1103"/>
      <c r="J370" s="788"/>
      <c r="K370" s="13">
        <v>67.589120000000008</v>
      </c>
      <c r="L370" s="441" t="s">
        <v>73</v>
      </c>
      <c r="M370" s="346"/>
      <c r="N370" s="429"/>
      <c r="O370" s="14">
        <v>67.589120000000008</v>
      </c>
      <c r="P370" s="291">
        <v>214.32055163402566</v>
      </c>
      <c r="Q370" s="422"/>
      <c r="R370" s="346"/>
      <c r="S370" s="346"/>
      <c r="T370" s="236"/>
      <c r="U370" s="13">
        <v>3</v>
      </c>
      <c r="V370" s="291">
        <v>9.5127981382517977</v>
      </c>
      <c r="W370" s="13">
        <v>12.50112</v>
      </c>
      <c r="X370" s="13">
        <v>39.640210354020745</v>
      </c>
      <c r="Y370" s="13">
        <v>22.91872</v>
      </c>
      <c r="Z370" s="487">
        <v>72.673718982371383</v>
      </c>
      <c r="AA370" s="752"/>
      <c r="AB370" s="753"/>
      <c r="AC370" s="372">
        <v>67.589120000000008</v>
      </c>
      <c r="AD370" s="291">
        <v>428.64110326805132</v>
      </c>
      <c r="AE370" s="323">
        <f t="shared" si="10"/>
        <v>428.64110326805132</v>
      </c>
      <c r="AF370" s="757"/>
      <c r="AG370" s="1038"/>
      <c r="AH370" s="722"/>
      <c r="AJ370" s="142"/>
      <c r="AK370" s="260"/>
      <c r="AL370" s="195"/>
    </row>
    <row r="371" spans="1:38" s="95" customFormat="1">
      <c r="A371" s="728"/>
      <c r="B371" s="685"/>
      <c r="C371" s="537"/>
      <c r="D371" s="439" t="s">
        <v>218</v>
      </c>
      <c r="E371" s="441" t="s">
        <v>73</v>
      </c>
      <c r="F371" s="679"/>
      <c r="G371" s="546">
        <f>G343+G343*40%</f>
        <v>29904</v>
      </c>
      <c r="H371" s="441" t="s">
        <v>73</v>
      </c>
      <c r="I371" s="675"/>
      <c r="J371" s="788"/>
      <c r="K371" s="13">
        <v>343.04767999999996</v>
      </c>
      <c r="L371" s="441" t="s">
        <v>73</v>
      </c>
      <c r="M371" s="346"/>
      <c r="N371" s="429"/>
      <c r="O371" s="14">
        <v>343.04767999999996</v>
      </c>
      <c r="P371" s="291">
        <v>1087.781110545199</v>
      </c>
      <c r="Q371" s="422"/>
      <c r="R371" s="346"/>
      <c r="S371" s="346"/>
      <c r="T371" s="236"/>
      <c r="U371" s="13">
        <v>3</v>
      </c>
      <c r="V371" s="291">
        <v>9.5127981382517977</v>
      </c>
      <c r="W371" s="13">
        <v>65.815679999999986</v>
      </c>
      <c r="X371" s="13">
        <v>208.69709272392524</v>
      </c>
      <c r="Y371" s="13">
        <v>120.66207999999999</v>
      </c>
      <c r="Z371" s="487">
        <v>382.61133666052984</v>
      </c>
      <c r="AA371" s="752"/>
      <c r="AB371" s="753"/>
      <c r="AC371" s="386">
        <v>343.04767999999996</v>
      </c>
      <c r="AD371" s="291">
        <v>2175.562221090398</v>
      </c>
      <c r="AE371" s="323">
        <f t="shared" si="10"/>
        <v>2175.562221090398</v>
      </c>
      <c r="AF371" s="757"/>
      <c r="AG371" s="1038"/>
      <c r="AH371" s="722"/>
      <c r="AJ371" s="142"/>
      <c r="AK371" s="260"/>
      <c r="AL371" s="195"/>
    </row>
    <row r="372" spans="1:38" s="95" customFormat="1" ht="13.5" thickBot="1">
      <c r="A372" s="729"/>
      <c r="B372" s="686"/>
      <c r="C372" s="479"/>
      <c r="D372" s="440" t="s">
        <v>218</v>
      </c>
      <c r="E372" s="442" t="s">
        <v>73</v>
      </c>
      <c r="F372" s="480"/>
      <c r="G372" s="587">
        <f>G343+G371</f>
        <v>51264</v>
      </c>
      <c r="H372" s="530" t="s">
        <v>73</v>
      </c>
      <c r="I372" s="485"/>
      <c r="J372" s="789"/>
      <c r="K372" s="70">
        <v>554.93888000000004</v>
      </c>
      <c r="L372" s="530" t="s">
        <v>73</v>
      </c>
      <c r="M372" s="354"/>
      <c r="N372" s="492"/>
      <c r="O372" s="358">
        <v>554.93888000000004</v>
      </c>
      <c r="P372" s="290">
        <v>1759.6738481691782</v>
      </c>
      <c r="Q372" s="680"/>
      <c r="R372" s="680"/>
      <c r="S372" s="354"/>
      <c r="T372" s="431"/>
      <c r="U372" s="70">
        <v>3</v>
      </c>
      <c r="V372" s="290">
        <v>9.5127981382517977</v>
      </c>
      <c r="W372" s="70">
        <v>106.82688</v>
      </c>
      <c r="X372" s="70">
        <v>339</v>
      </c>
      <c r="Y372" s="70">
        <v>195.84928000000002</v>
      </c>
      <c r="Z372" s="488">
        <v>621.0248887206518</v>
      </c>
      <c r="AA372" s="754"/>
      <c r="AB372" s="755"/>
      <c r="AC372" s="373">
        <v>554.93888000000004</v>
      </c>
      <c r="AD372" s="290">
        <v>3519.3476963383564</v>
      </c>
      <c r="AE372" s="326">
        <f t="shared" si="10"/>
        <v>3519.3476963383564</v>
      </c>
      <c r="AF372" s="758"/>
      <c r="AG372" s="1039"/>
      <c r="AH372" s="723"/>
      <c r="AJ372" s="142"/>
      <c r="AK372" s="260"/>
      <c r="AL372" s="195"/>
    </row>
    <row r="373" spans="1:38" s="95" customFormat="1">
      <c r="A373" s="92"/>
      <c r="B373" s="92"/>
      <c r="C373" s="93"/>
      <c r="D373" s="260"/>
      <c r="E373" s="260"/>
      <c r="F373" s="260"/>
      <c r="G373" s="85"/>
      <c r="H373" s="85"/>
      <c r="I373" s="85"/>
      <c r="J373" s="260"/>
      <c r="K373" s="87"/>
      <c r="L373" s="86"/>
      <c r="M373" s="87"/>
      <c r="N373" s="294"/>
      <c r="O373" s="87"/>
      <c r="P373" s="294"/>
      <c r="Q373" s="87"/>
      <c r="R373" s="87"/>
      <c r="S373" s="87"/>
      <c r="T373" s="285"/>
      <c r="U373" s="86"/>
      <c r="V373" s="285"/>
      <c r="W373" s="86"/>
      <c r="X373" s="86"/>
      <c r="Y373" s="86"/>
      <c r="Z373" s="86"/>
      <c r="AA373" s="86"/>
      <c r="AB373" s="86"/>
      <c r="AC373" s="86"/>
      <c r="AD373" s="285"/>
      <c r="AE373" s="285"/>
      <c r="AF373" s="86"/>
      <c r="AI373" s="142"/>
      <c r="AJ373" s="260"/>
      <c r="AK373" s="195"/>
    </row>
    <row r="374" spans="1:38" s="272" customFormat="1">
      <c r="A374" s="267"/>
      <c r="B374" s="267"/>
      <c r="C374" s="268"/>
      <c r="D374" s="269"/>
      <c r="E374" s="269"/>
      <c r="F374" s="269"/>
      <c r="G374" s="270"/>
      <c r="H374" s="270"/>
      <c r="I374" s="270"/>
      <c r="J374" s="269"/>
      <c r="K374" s="271"/>
      <c r="L374" s="264"/>
      <c r="M374" s="271"/>
      <c r="N374" s="311"/>
      <c r="O374" s="271"/>
      <c r="P374" s="311"/>
      <c r="Q374" s="271"/>
      <c r="R374" s="271"/>
      <c r="S374" s="271"/>
      <c r="T374" s="289"/>
      <c r="U374" s="264"/>
      <c r="V374" s="289"/>
      <c r="W374" s="264"/>
      <c r="X374" s="264"/>
      <c r="Y374" s="264"/>
      <c r="Z374" s="264"/>
      <c r="AA374" s="264"/>
      <c r="AB374" s="264"/>
      <c r="AC374" s="264"/>
      <c r="AD374" s="289"/>
      <c r="AE374" s="289"/>
      <c r="AF374" s="264"/>
      <c r="AI374" s="265"/>
      <c r="AJ374" s="269"/>
      <c r="AK374" s="273"/>
    </row>
    <row r="375" spans="1:38" s="95" customFormat="1" ht="13.5" thickBot="1">
      <c r="A375" s="92"/>
      <c r="B375" s="92"/>
      <c r="C375" s="93"/>
      <c r="D375" s="94"/>
      <c r="E375" s="94"/>
      <c r="F375" s="94"/>
      <c r="G375" s="85"/>
      <c r="H375" s="85"/>
      <c r="I375" s="85"/>
      <c r="J375" s="94"/>
      <c r="K375" s="87"/>
      <c r="L375" s="86"/>
      <c r="M375" s="87"/>
      <c r="N375" s="294"/>
      <c r="O375" s="87"/>
      <c r="P375" s="294"/>
      <c r="Q375" s="87"/>
      <c r="R375" s="87"/>
      <c r="S375" s="87"/>
      <c r="T375" s="285"/>
      <c r="U375" s="86"/>
      <c r="V375" s="285"/>
      <c r="W375" s="86"/>
      <c r="X375" s="86"/>
      <c r="Y375" s="86"/>
      <c r="Z375" s="86"/>
      <c r="AA375" s="86"/>
      <c r="AB375" s="86"/>
      <c r="AC375" s="86"/>
      <c r="AD375" s="285"/>
      <c r="AE375" s="285"/>
      <c r="AF375" s="86"/>
      <c r="AI375" s="142"/>
      <c r="AJ375" s="260"/>
      <c r="AK375" s="195"/>
    </row>
    <row r="376" spans="1:38" s="95" customFormat="1" ht="13.5" thickBot="1">
      <c r="A376" s="98" t="s">
        <v>37</v>
      </c>
      <c r="B376" s="10" t="s">
        <v>144</v>
      </c>
      <c r="C376" s="23">
        <v>2015</v>
      </c>
      <c r="D376" s="53" t="s">
        <v>276</v>
      </c>
      <c r="E376" s="53" t="s">
        <v>0</v>
      </c>
      <c r="F376" s="178" t="s">
        <v>21</v>
      </c>
      <c r="G376" s="13">
        <v>41903.519999999997</v>
      </c>
      <c r="H376" s="12">
        <v>7142.18</v>
      </c>
      <c r="I376" s="178" t="s">
        <v>21</v>
      </c>
      <c r="J376" s="60" t="s">
        <v>298</v>
      </c>
      <c r="K376" s="13">
        <v>718.3</v>
      </c>
      <c r="L376" s="14">
        <v>351.63</v>
      </c>
      <c r="M376" s="13">
        <v>815.79</v>
      </c>
      <c r="N376" s="291">
        <v>2239.87</v>
      </c>
      <c r="O376" s="13">
        <v>815.79</v>
      </c>
      <c r="P376" s="291">
        <v>2240</v>
      </c>
      <c r="Q376" s="55" t="s">
        <v>21</v>
      </c>
      <c r="R376" s="13">
        <v>449.12</v>
      </c>
      <c r="S376" s="13">
        <v>449.12</v>
      </c>
      <c r="T376" s="204">
        <v>1233.1199999999999</v>
      </c>
      <c r="U376" s="13">
        <v>77.760000000000005</v>
      </c>
      <c r="V376" s="291">
        <v>213.5</v>
      </c>
      <c r="W376" s="13"/>
      <c r="X376" s="13"/>
      <c r="Y376" s="13"/>
      <c r="Z376" s="13"/>
      <c r="AA376" s="1134" t="s">
        <v>19</v>
      </c>
      <c r="AB376" s="867"/>
      <c r="AC376" s="14">
        <v>288.91000000000003</v>
      </c>
      <c r="AD376" s="320">
        <v>793.24</v>
      </c>
      <c r="AE376" s="327">
        <f>N376+T376+V376+AD376</f>
        <v>4479.7299999999996</v>
      </c>
      <c r="AF376" s="86"/>
      <c r="AG376" s="16"/>
      <c r="AH376" s="16"/>
      <c r="AI376" s="142"/>
      <c r="AJ376" s="142"/>
      <c r="AK376" s="195"/>
    </row>
    <row r="377" spans="1:38" s="95" customFormat="1">
      <c r="A377" s="92"/>
      <c r="B377" s="92"/>
      <c r="C377" s="93"/>
      <c r="D377" s="94"/>
      <c r="E377" s="94"/>
      <c r="F377" s="94"/>
      <c r="G377" s="85"/>
      <c r="H377" s="85"/>
      <c r="I377" s="85"/>
      <c r="J377" s="94"/>
      <c r="K377" s="87"/>
      <c r="L377" s="86"/>
      <c r="M377" s="87"/>
      <c r="N377" s="294"/>
      <c r="O377" s="87"/>
      <c r="P377" s="294"/>
      <c r="Q377" s="87"/>
      <c r="R377" s="87"/>
      <c r="S377" s="87"/>
      <c r="T377" s="285"/>
      <c r="U377" s="86"/>
      <c r="V377" s="285"/>
      <c r="W377" s="86"/>
      <c r="X377" s="86"/>
      <c r="Y377" s="86"/>
      <c r="Z377" s="86"/>
      <c r="AA377" s="86"/>
      <c r="AB377" s="86"/>
      <c r="AC377" s="86"/>
      <c r="AD377" s="285"/>
      <c r="AE377" s="285"/>
      <c r="AF377" s="86"/>
      <c r="AI377" s="142"/>
      <c r="AJ377" s="260"/>
      <c r="AK377" s="195"/>
    </row>
    <row r="378" spans="1:38" s="272" customFormat="1">
      <c r="A378" s="267"/>
      <c r="B378" s="267"/>
      <c r="C378" s="268"/>
      <c r="D378" s="269"/>
      <c r="E378" s="269"/>
      <c r="F378" s="269"/>
      <c r="G378" s="270"/>
      <c r="H378" s="270"/>
      <c r="I378" s="270"/>
      <c r="J378" s="269"/>
      <c r="K378" s="271"/>
      <c r="L378" s="264"/>
      <c r="M378" s="271"/>
      <c r="N378" s="311"/>
      <c r="O378" s="271"/>
      <c r="P378" s="311"/>
      <c r="Q378" s="271"/>
      <c r="R378" s="271"/>
      <c r="S378" s="271"/>
      <c r="T378" s="289"/>
      <c r="U378" s="264"/>
      <c r="V378" s="289"/>
      <c r="W378" s="264"/>
      <c r="X378" s="264"/>
      <c r="Y378" s="264"/>
      <c r="Z378" s="264"/>
      <c r="AA378" s="264"/>
      <c r="AB378" s="264"/>
      <c r="AC378" s="264"/>
      <c r="AD378" s="289"/>
      <c r="AE378" s="289"/>
      <c r="AF378" s="264"/>
      <c r="AI378" s="265"/>
      <c r="AJ378" s="269"/>
      <c r="AK378" s="273"/>
    </row>
    <row r="379" spans="1:38" s="95" customFormat="1" ht="13.5" thickBot="1">
      <c r="A379" s="92"/>
      <c r="B379" s="92"/>
      <c r="C379" s="97"/>
      <c r="D379" s="94"/>
      <c r="E379" s="94"/>
      <c r="F379" s="94"/>
      <c r="G379" s="85"/>
      <c r="H379" s="85"/>
      <c r="I379" s="85"/>
      <c r="J379" s="94"/>
      <c r="K379" s="87"/>
      <c r="L379" s="86"/>
      <c r="M379" s="87"/>
      <c r="N379" s="294"/>
      <c r="O379" s="87"/>
      <c r="P379" s="294"/>
      <c r="Q379" s="87"/>
      <c r="R379" s="87"/>
      <c r="S379" s="87"/>
      <c r="T379" s="285"/>
      <c r="U379" s="86"/>
      <c r="V379" s="285"/>
      <c r="W379" s="86"/>
      <c r="X379" s="86"/>
      <c r="Y379" s="86"/>
      <c r="Z379" s="86"/>
      <c r="AA379" s="86"/>
      <c r="AB379" s="86"/>
      <c r="AC379" s="86"/>
      <c r="AD379" s="285"/>
      <c r="AE379" s="285"/>
      <c r="AF379" s="86"/>
      <c r="AI379" s="142"/>
      <c r="AJ379" s="260"/>
      <c r="AK379" s="195"/>
    </row>
    <row r="380" spans="1:38" s="95" customFormat="1" ht="12.75" customHeight="1">
      <c r="A380" s="935" t="s">
        <v>39</v>
      </c>
      <c r="B380" s="79"/>
      <c r="C380" s="704">
        <v>2000</v>
      </c>
      <c r="D380" s="81" t="s">
        <v>145</v>
      </c>
      <c r="E380" s="81"/>
      <c r="F380" s="81"/>
      <c r="G380" s="82"/>
      <c r="H380" s="82">
        <v>302.07</v>
      </c>
      <c r="I380" s="82"/>
      <c r="J380" s="938" t="s">
        <v>298</v>
      </c>
      <c r="K380" s="75"/>
      <c r="L380" s="77">
        <v>95.79</v>
      </c>
      <c r="M380" s="75"/>
      <c r="N380" s="312"/>
      <c r="O380" s="75"/>
      <c r="P380" s="312"/>
      <c r="Q380" s="75">
        <v>5.01</v>
      </c>
      <c r="R380" s="75"/>
      <c r="S380" s="75"/>
      <c r="T380" s="292"/>
      <c r="U380" s="77"/>
      <c r="V380" s="292"/>
      <c r="W380" s="227"/>
      <c r="X380" s="227"/>
      <c r="Y380" s="227"/>
      <c r="Z380" s="227"/>
      <c r="AA380" s="852" t="s">
        <v>19</v>
      </c>
      <c r="AB380" s="853"/>
      <c r="AC380" s="77"/>
      <c r="AD380" s="292"/>
      <c r="AE380" s="328"/>
      <c r="AF380" s="417"/>
      <c r="AG380" s="1040">
        <f>AE381+AE382+AE383+AE384+AE386</f>
        <v>8296.98</v>
      </c>
      <c r="AH380" s="811">
        <f>AG380+AG387</f>
        <v>8296.98</v>
      </c>
      <c r="AI380" s="16"/>
      <c r="AJ380" s="142"/>
      <c r="AK380" s="260"/>
    </row>
    <row r="381" spans="1:38" s="95" customFormat="1" ht="15" customHeight="1">
      <c r="A381" s="936"/>
      <c r="B381" s="10" t="s">
        <v>144</v>
      </c>
      <c r="C381" s="709">
        <v>2003</v>
      </c>
      <c r="D381" s="46" t="s">
        <v>146</v>
      </c>
      <c r="E381" s="111" t="s">
        <v>1</v>
      </c>
      <c r="F381" s="111" t="s">
        <v>0</v>
      </c>
      <c r="G381" s="15">
        <v>7410.96</v>
      </c>
      <c r="H381" s="52">
        <v>0</v>
      </c>
      <c r="I381" s="27">
        <v>469.55</v>
      </c>
      <c r="J381" s="939"/>
      <c r="K381" s="15">
        <v>139.76</v>
      </c>
      <c r="L381" s="18">
        <v>27</v>
      </c>
      <c r="M381" s="216"/>
      <c r="N381" s="318"/>
      <c r="O381" s="224">
        <v>209.1</v>
      </c>
      <c r="P381" s="221">
        <v>1836.61</v>
      </c>
      <c r="Q381" s="27">
        <v>6.1</v>
      </c>
      <c r="R381" s="15">
        <v>96.34</v>
      </c>
      <c r="S381" s="224">
        <v>96.34</v>
      </c>
      <c r="T381" s="221">
        <v>846.19</v>
      </c>
      <c r="U381" s="15">
        <v>18.059999999999999</v>
      </c>
      <c r="V381" s="221">
        <v>158.63</v>
      </c>
      <c r="W381" s="13"/>
      <c r="X381" s="13"/>
      <c r="Y381" s="13"/>
      <c r="Z381" s="13"/>
      <c r="AA381" s="854"/>
      <c r="AB381" s="855"/>
      <c r="AC381" s="14">
        <v>94.71</v>
      </c>
      <c r="AD381" s="221">
        <v>831.88</v>
      </c>
      <c r="AE381" s="329">
        <f t="shared" ref="AE381:AE386" si="11">N381+T381+V381+AD381</f>
        <v>1836.7</v>
      </c>
      <c r="AF381" s="418"/>
      <c r="AG381" s="1041"/>
      <c r="AH381" s="812"/>
      <c r="AI381" s="137"/>
      <c r="AJ381" s="260"/>
      <c r="AK381" s="260"/>
    </row>
    <row r="382" spans="1:38" s="95" customFormat="1" ht="15" customHeight="1">
      <c r="A382" s="936"/>
      <c r="B382" s="10" t="s">
        <v>144</v>
      </c>
      <c r="C382" s="709">
        <v>2006</v>
      </c>
      <c r="D382" s="46" t="s">
        <v>147</v>
      </c>
      <c r="E382" s="111" t="s">
        <v>1</v>
      </c>
      <c r="F382" s="111" t="s">
        <v>0</v>
      </c>
      <c r="G382" s="15">
        <v>7410.96</v>
      </c>
      <c r="H382" s="52">
        <v>0</v>
      </c>
      <c r="I382" s="52">
        <v>0</v>
      </c>
      <c r="J382" s="939"/>
      <c r="K382" s="15">
        <v>147.72999999999999</v>
      </c>
      <c r="L382" s="14">
        <v>32</v>
      </c>
      <c r="M382" s="346"/>
      <c r="N382" s="318"/>
      <c r="O382" s="13">
        <v>212.07</v>
      </c>
      <c r="P382" s="221">
        <v>1351.08</v>
      </c>
      <c r="Q382" s="52">
        <v>0</v>
      </c>
      <c r="R382" s="15">
        <v>96.34</v>
      </c>
      <c r="S382" s="224">
        <v>96.34</v>
      </c>
      <c r="T382" s="221">
        <v>613.78</v>
      </c>
      <c r="U382" s="15">
        <v>18.18</v>
      </c>
      <c r="V382" s="221">
        <v>115.82</v>
      </c>
      <c r="W382" s="13"/>
      <c r="X382" s="13"/>
      <c r="Y382" s="13"/>
      <c r="Z382" s="13"/>
      <c r="AA382" s="854"/>
      <c r="AB382" s="855"/>
      <c r="AC382" s="14">
        <v>97.55</v>
      </c>
      <c r="AD382" s="221">
        <v>621.48</v>
      </c>
      <c r="AE382" s="329">
        <f t="shared" si="11"/>
        <v>1351.08</v>
      </c>
      <c r="AF382" s="418"/>
      <c r="AG382" s="1041"/>
      <c r="AH382" s="812"/>
      <c r="AI382" s="137"/>
      <c r="AJ382" s="142"/>
      <c r="AK382" s="260"/>
    </row>
    <row r="383" spans="1:38" s="95" customFormat="1" ht="15" customHeight="1">
      <c r="A383" s="936"/>
      <c r="B383" s="10" t="s">
        <v>144</v>
      </c>
      <c r="C383" s="704">
        <v>2009</v>
      </c>
      <c r="D383" s="46" t="s">
        <v>148</v>
      </c>
      <c r="E383" s="111" t="s">
        <v>1</v>
      </c>
      <c r="F383" s="111" t="s">
        <v>0</v>
      </c>
      <c r="G383" s="15">
        <v>7410.96</v>
      </c>
      <c r="H383" s="52">
        <v>0</v>
      </c>
      <c r="I383" s="12">
        <v>421.89</v>
      </c>
      <c r="J383" s="939"/>
      <c r="K383" s="15">
        <v>147.72999999999999</v>
      </c>
      <c r="L383" s="14">
        <v>33</v>
      </c>
      <c r="M383" s="346"/>
      <c r="N383" s="318"/>
      <c r="O383" s="13">
        <v>211.07</v>
      </c>
      <c r="P383" s="221">
        <v>1036.54</v>
      </c>
      <c r="Q383" s="12">
        <v>5.48</v>
      </c>
      <c r="R383" s="15">
        <v>96.34</v>
      </c>
      <c r="S383" s="224">
        <v>96.34</v>
      </c>
      <c r="T383" s="221">
        <v>499.18</v>
      </c>
      <c r="U383" s="15">
        <v>17.739999999999998</v>
      </c>
      <c r="V383" s="221">
        <v>91.92</v>
      </c>
      <c r="W383" s="13"/>
      <c r="X383" s="13"/>
      <c r="Y383" s="13"/>
      <c r="Z383" s="13"/>
      <c r="AA383" s="854"/>
      <c r="AB383" s="855"/>
      <c r="AC383" s="14">
        <v>96.99</v>
      </c>
      <c r="AD383" s="221">
        <v>502.54</v>
      </c>
      <c r="AE383" s="329">
        <f t="shared" si="11"/>
        <v>1093.6400000000001</v>
      </c>
      <c r="AF383" s="418"/>
      <c r="AG383" s="1041"/>
      <c r="AH383" s="812"/>
      <c r="AI383" s="137"/>
      <c r="AJ383" s="142"/>
      <c r="AK383" s="260"/>
    </row>
    <row r="384" spans="1:38" s="95" customFormat="1" ht="15" customHeight="1">
      <c r="A384" s="936"/>
      <c r="B384" s="10" t="s">
        <v>144</v>
      </c>
      <c r="C384" s="707">
        <v>2012</v>
      </c>
      <c r="D384" s="46" t="s">
        <v>149</v>
      </c>
      <c r="E384" s="111" t="s">
        <v>1</v>
      </c>
      <c r="F384" s="214" t="s">
        <v>0</v>
      </c>
      <c r="G384" s="33">
        <v>15439.5</v>
      </c>
      <c r="H384" s="31">
        <v>302.7</v>
      </c>
      <c r="I384" s="31">
        <v>421.89</v>
      </c>
      <c r="J384" s="939"/>
      <c r="K384" s="33">
        <v>273.06</v>
      </c>
      <c r="L384" s="35">
        <v>90.9</v>
      </c>
      <c r="M384" s="513"/>
      <c r="N384" s="428"/>
      <c r="O384" s="223">
        <v>382.87</v>
      </c>
      <c r="P384" s="293">
        <v>1375.31</v>
      </c>
      <c r="Q384" s="183"/>
      <c r="R384" s="33">
        <v>200.71</v>
      </c>
      <c r="S384" s="33">
        <v>200.71</v>
      </c>
      <c r="T384" s="293">
        <v>720.97</v>
      </c>
      <c r="U384" s="33">
        <v>68.08</v>
      </c>
      <c r="V384" s="293">
        <v>244.55</v>
      </c>
      <c r="W384" s="13"/>
      <c r="X384" s="13"/>
      <c r="Y384" s="13"/>
      <c r="Z384" s="13"/>
      <c r="AA384" s="854"/>
      <c r="AB384" s="855"/>
      <c r="AC384" s="35">
        <v>114.08</v>
      </c>
      <c r="AD384" s="293">
        <v>409.79</v>
      </c>
      <c r="AE384" s="329">
        <f t="shared" si="11"/>
        <v>1375.31</v>
      </c>
      <c r="AF384" s="418"/>
      <c r="AG384" s="1041"/>
      <c r="AH384" s="812"/>
      <c r="AI384" s="137"/>
      <c r="AJ384" s="142"/>
      <c r="AK384" s="260"/>
    </row>
    <row r="385" spans="1:39" s="95" customFormat="1" ht="15" customHeight="1">
      <c r="A385" s="936"/>
      <c r="B385" s="10" t="s">
        <v>144</v>
      </c>
      <c r="C385" s="710">
        <v>2015</v>
      </c>
      <c r="D385" s="53" t="s">
        <v>150</v>
      </c>
      <c r="E385" s="53" t="s">
        <v>1</v>
      </c>
      <c r="F385" s="178" t="s">
        <v>21</v>
      </c>
      <c r="G385" s="13">
        <v>15439.5</v>
      </c>
      <c r="H385" s="12">
        <v>302.7</v>
      </c>
      <c r="I385" s="178" t="s">
        <v>21</v>
      </c>
      <c r="J385" s="939"/>
      <c r="K385" s="13">
        <v>266.10000000000002</v>
      </c>
      <c r="L385" s="14">
        <v>90.9</v>
      </c>
      <c r="M385" s="346"/>
      <c r="N385" s="429"/>
      <c r="O385" s="13">
        <v>375.91</v>
      </c>
      <c r="P385" s="291">
        <v>1070.3399999999999</v>
      </c>
      <c r="Q385" s="178" t="s">
        <v>21</v>
      </c>
      <c r="R385" s="13">
        <v>200.71</v>
      </c>
      <c r="S385" s="13">
        <v>200.71</v>
      </c>
      <c r="T385" s="291">
        <v>571.49</v>
      </c>
      <c r="U385" s="13">
        <v>65.25</v>
      </c>
      <c r="V385" s="291">
        <v>185.79</v>
      </c>
      <c r="W385" s="13"/>
      <c r="X385" s="13"/>
      <c r="Y385" s="13"/>
      <c r="Z385" s="13"/>
      <c r="AA385" s="854"/>
      <c r="AB385" s="855"/>
      <c r="AC385" s="14">
        <v>109.95</v>
      </c>
      <c r="AD385" s="291">
        <v>313.06</v>
      </c>
      <c r="AE385" s="330">
        <f t="shared" si="11"/>
        <v>1070.3399999999999</v>
      </c>
      <c r="AF385" s="418"/>
      <c r="AG385" s="1041"/>
      <c r="AH385" s="812"/>
      <c r="AI385" s="137"/>
      <c r="AJ385" s="142"/>
      <c r="AK385" s="260"/>
    </row>
    <row r="386" spans="1:39" s="95" customFormat="1" ht="15.75" customHeight="1" thickBot="1">
      <c r="A386" s="937"/>
      <c r="B386" s="44" t="s">
        <v>144</v>
      </c>
      <c r="C386" s="36">
        <v>2015</v>
      </c>
      <c r="D386" s="212" t="s">
        <v>151</v>
      </c>
      <c r="E386" s="212" t="s">
        <v>19</v>
      </c>
      <c r="F386" s="184" t="s">
        <v>21</v>
      </c>
      <c r="G386" s="70">
        <v>15439.5</v>
      </c>
      <c r="H386" s="41">
        <v>0</v>
      </c>
      <c r="I386" s="184" t="s">
        <v>21</v>
      </c>
      <c r="J386" s="940"/>
      <c r="K386" s="70">
        <v>732.42</v>
      </c>
      <c r="L386" s="41">
        <v>0</v>
      </c>
      <c r="M386" s="354"/>
      <c r="N386" s="492"/>
      <c r="O386" s="70">
        <v>933.13</v>
      </c>
      <c r="P386" s="290">
        <v>2640.25</v>
      </c>
      <c r="Q386" s="184" t="s">
        <v>21</v>
      </c>
      <c r="R386" s="70">
        <v>200.71</v>
      </c>
      <c r="S386" s="70">
        <v>200.71</v>
      </c>
      <c r="T386" s="290">
        <v>567.9</v>
      </c>
      <c r="U386" s="70">
        <v>176.65</v>
      </c>
      <c r="V386" s="290">
        <v>499.82</v>
      </c>
      <c r="W386" s="70"/>
      <c r="X386" s="70"/>
      <c r="Y386" s="70"/>
      <c r="Z386" s="70"/>
      <c r="AA386" s="856"/>
      <c r="AB386" s="857"/>
      <c r="AC386" s="71">
        <v>555.77</v>
      </c>
      <c r="AD386" s="290">
        <v>1572.53</v>
      </c>
      <c r="AE386" s="331">
        <f t="shared" si="11"/>
        <v>2640.25</v>
      </c>
      <c r="AF386" s="419"/>
      <c r="AG386" s="1042"/>
      <c r="AH386" s="813"/>
      <c r="AI386" s="137"/>
      <c r="AJ386" s="142"/>
      <c r="AK386" s="260"/>
    </row>
    <row r="387" spans="1:39" s="95" customFormat="1">
      <c r="A387" s="962" t="s">
        <v>39</v>
      </c>
      <c r="B387" s="711" t="s">
        <v>144</v>
      </c>
      <c r="C387" s="710">
        <v>2004</v>
      </c>
      <c r="D387" s="46" t="s">
        <v>44</v>
      </c>
      <c r="E387" s="46" t="s">
        <v>0</v>
      </c>
      <c r="F387" s="46" t="s">
        <v>0</v>
      </c>
      <c r="G387" s="1068" t="s">
        <v>70</v>
      </c>
      <c r="H387" s="1069"/>
      <c r="I387" s="1070"/>
      <c r="J387" s="1079" t="s">
        <v>298</v>
      </c>
      <c r="K387" s="793" t="s">
        <v>70</v>
      </c>
      <c r="L387" s="794"/>
      <c r="M387" s="794"/>
      <c r="N387" s="794"/>
      <c r="O387" s="794"/>
      <c r="P387" s="795"/>
      <c r="Q387" s="793" t="s">
        <v>70</v>
      </c>
      <c r="R387" s="794"/>
      <c r="S387" s="794"/>
      <c r="T387" s="794"/>
      <c r="U387" s="794"/>
      <c r="V387" s="794"/>
      <c r="W387" s="794"/>
      <c r="X387" s="794"/>
      <c r="Y387" s="794"/>
      <c r="Z387" s="795"/>
      <c r="AA387" s="1054" t="s">
        <v>19</v>
      </c>
      <c r="AB387" s="1055"/>
      <c r="AC387" s="1048" t="s">
        <v>70</v>
      </c>
      <c r="AD387" s="1049"/>
      <c r="AE387" s="1135"/>
      <c r="AF387" s="414"/>
      <c r="AG387" s="416"/>
      <c r="AH387" s="415"/>
      <c r="AI387" s="415"/>
      <c r="AJ387" s="415"/>
      <c r="AK387" s="415"/>
      <c r="AL387" s="415"/>
    </row>
    <row r="388" spans="1:39" s="95" customFormat="1" ht="15" customHeight="1">
      <c r="A388" s="963"/>
      <c r="B388" s="10" t="s">
        <v>144</v>
      </c>
      <c r="C388" s="709">
        <v>2007</v>
      </c>
      <c r="D388" s="116" t="s">
        <v>152</v>
      </c>
      <c r="E388" s="111" t="s">
        <v>1</v>
      </c>
      <c r="F388" s="111" t="s">
        <v>0</v>
      </c>
      <c r="G388" s="1071"/>
      <c r="H388" s="1072"/>
      <c r="I388" s="1073"/>
      <c r="J388" s="1080"/>
      <c r="K388" s="796"/>
      <c r="L388" s="797"/>
      <c r="M388" s="797"/>
      <c r="N388" s="797"/>
      <c r="O388" s="797"/>
      <c r="P388" s="798"/>
      <c r="Q388" s="796"/>
      <c r="R388" s="797"/>
      <c r="S388" s="797"/>
      <c r="T388" s="797"/>
      <c r="U388" s="797"/>
      <c r="V388" s="797"/>
      <c r="W388" s="797"/>
      <c r="X388" s="797"/>
      <c r="Y388" s="797"/>
      <c r="Z388" s="798"/>
      <c r="AA388" s="1056"/>
      <c r="AB388" s="1057"/>
      <c r="AC388" s="1050"/>
      <c r="AD388" s="1051"/>
      <c r="AE388" s="1136"/>
      <c r="AF388" s="414"/>
      <c r="AG388" s="416"/>
      <c r="AH388" s="415"/>
      <c r="AI388" s="415"/>
      <c r="AJ388" s="142"/>
      <c r="AK388" s="260"/>
    </row>
    <row r="389" spans="1:39" s="95" customFormat="1" ht="15.75" customHeight="1" thickBot="1">
      <c r="A389" s="963"/>
      <c r="B389" s="10" t="s">
        <v>144</v>
      </c>
      <c r="C389" s="706">
        <v>2010</v>
      </c>
      <c r="D389" s="116" t="s">
        <v>153</v>
      </c>
      <c r="E389" s="111" t="s">
        <v>1</v>
      </c>
      <c r="F389" s="111" t="s">
        <v>0</v>
      </c>
      <c r="G389" s="1074"/>
      <c r="H389" s="1075"/>
      <c r="I389" s="1076"/>
      <c r="J389" s="1080"/>
      <c r="K389" s="784"/>
      <c r="L389" s="785"/>
      <c r="M389" s="785"/>
      <c r="N389" s="785"/>
      <c r="O389" s="785"/>
      <c r="P389" s="786"/>
      <c r="Q389" s="805"/>
      <c r="R389" s="806"/>
      <c r="S389" s="806"/>
      <c r="T389" s="806"/>
      <c r="U389" s="806"/>
      <c r="V389" s="806"/>
      <c r="W389" s="806"/>
      <c r="X389" s="806"/>
      <c r="Y389" s="806"/>
      <c r="Z389" s="807"/>
      <c r="AA389" s="1056"/>
      <c r="AB389" s="1057"/>
      <c r="AC389" s="1052"/>
      <c r="AD389" s="1053"/>
      <c r="AE389" s="1137"/>
      <c r="AF389" s="414"/>
      <c r="AG389" s="416"/>
      <c r="AH389" s="415"/>
      <c r="AI389" s="415"/>
      <c r="AJ389" s="142"/>
      <c r="AK389" s="260"/>
    </row>
    <row r="390" spans="1:39" s="95" customFormat="1" ht="13.5" thickBot="1">
      <c r="A390" s="964"/>
      <c r="B390" s="44" t="s">
        <v>144</v>
      </c>
      <c r="C390" s="44">
        <v>2013</v>
      </c>
      <c r="D390" s="117" t="s">
        <v>154</v>
      </c>
      <c r="E390" s="45" t="s">
        <v>1</v>
      </c>
      <c r="F390" s="45" t="s">
        <v>0</v>
      </c>
      <c r="G390" s="38">
        <v>9788.85</v>
      </c>
      <c r="H390" s="41">
        <v>0</v>
      </c>
      <c r="I390" s="139">
        <v>4000</v>
      </c>
      <c r="J390" s="1081"/>
      <c r="K390" s="39">
        <v>200.55</v>
      </c>
      <c r="L390" s="121">
        <v>36.5</v>
      </c>
      <c r="M390" s="219"/>
      <c r="N390" s="319"/>
      <c r="O390" s="39">
        <v>164.05</v>
      </c>
      <c r="P390" s="222">
        <v>550.04999999999995</v>
      </c>
      <c r="Q390" s="413">
        <v>64.66</v>
      </c>
      <c r="R390" s="70">
        <v>127.26</v>
      </c>
      <c r="S390" s="70">
        <v>127.26</v>
      </c>
      <c r="T390" s="239">
        <v>209.89</v>
      </c>
      <c r="U390" s="71">
        <v>48.4</v>
      </c>
      <c r="V390" s="239">
        <v>162.28</v>
      </c>
      <c r="W390" s="71"/>
      <c r="X390" s="71"/>
      <c r="Y390" s="71"/>
      <c r="Z390" s="71"/>
      <c r="AA390" s="994" t="s">
        <v>19</v>
      </c>
      <c r="AB390" s="995"/>
      <c r="AC390" s="147">
        <v>115.66</v>
      </c>
      <c r="AD390" s="420">
        <v>387.8</v>
      </c>
      <c r="AE390" s="327">
        <f>AD390</f>
        <v>387.8</v>
      </c>
      <c r="AF390" s="414"/>
      <c r="AG390" s="416"/>
      <c r="AH390" s="415"/>
      <c r="AI390" s="137"/>
      <c r="AJ390" s="415"/>
      <c r="AK390" s="415"/>
    </row>
    <row r="391" spans="1:39" s="95" customFormat="1">
      <c r="A391" s="92"/>
      <c r="B391" s="92"/>
      <c r="C391" s="93"/>
      <c r="D391" s="94"/>
      <c r="E391" s="94"/>
      <c r="F391" s="94"/>
      <c r="G391" s="85"/>
      <c r="H391" s="85"/>
      <c r="I391" s="85"/>
      <c r="J391" s="94"/>
      <c r="K391" s="87"/>
      <c r="L391" s="87"/>
      <c r="M391" s="87"/>
      <c r="N391" s="294"/>
      <c r="O391" s="87"/>
      <c r="P391" s="294"/>
      <c r="Q391" s="87"/>
      <c r="R391" s="87"/>
      <c r="S391" s="87"/>
      <c r="T391" s="294"/>
      <c r="U391" s="87"/>
      <c r="V391" s="294"/>
      <c r="W391" s="87"/>
      <c r="X391" s="87"/>
      <c r="Y391" s="87"/>
      <c r="Z391" s="87"/>
      <c r="AA391" s="87"/>
      <c r="AB391" s="87"/>
      <c r="AC391" s="87"/>
      <c r="AD391" s="294"/>
      <c r="AE391" s="294"/>
      <c r="AF391" s="414"/>
      <c r="AG391" s="416"/>
      <c r="AH391" s="415"/>
      <c r="AJ391" s="142"/>
      <c r="AK391" s="260"/>
    </row>
    <row r="392" spans="1:39" s="272" customFormat="1">
      <c r="A392" s="267"/>
      <c r="B392" s="267"/>
      <c r="C392" s="268"/>
      <c r="D392" s="269"/>
      <c r="E392" s="269"/>
      <c r="F392" s="269"/>
      <c r="G392" s="270"/>
      <c r="H392" s="270"/>
      <c r="I392" s="270"/>
      <c r="J392" s="269"/>
      <c r="K392" s="271"/>
      <c r="L392" s="264"/>
      <c r="M392" s="271"/>
      <c r="N392" s="311"/>
      <c r="O392" s="271"/>
      <c r="P392" s="311"/>
      <c r="Q392" s="271"/>
      <c r="R392" s="271"/>
      <c r="S392" s="271"/>
      <c r="T392" s="289"/>
      <c r="U392" s="264"/>
      <c r="V392" s="289"/>
      <c r="W392" s="264"/>
      <c r="X392" s="264"/>
      <c r="Y392" s="264"/>
      <c r="Z392" s="264"/>
      <c r="AA392" s="264"/>
      <c r="AB392" s="264"/>
      <c r="AC392" s="264"/>
      <c r="AD392" s="289"/>
      <c r="AE392" s="289"/>
      <c r="AF392" s="264"/>
      <c r="AI392" s="265"/>
      <c r="AJ392" s="269"/>
      <c r="AK392" s="273"/>
    </row>
    <row r="393" spans="1:39" s="95" customFormat="1" ht="13.5" thickBot="1">
      <c r="A393" s="92"/>
      <c r="B393" s="92"/>
      <c r="C393" s="97"/>
      <c r="D393" s="94"/>
      <c r="E393" s="94"/>
      <c r="F393" s="94"/>
      <c r="G393" s="85"/>
      <c r="H393" s="85"/>
      <c r="I393" s="85"/>
      <c r="J393" s="94"/>
      <c r="K393" s="87"/>
      <c r="L393" s="86"/>
      <c r="M393" s="87"/>
      <c r="N393" s="294"/>
      <c r="O393" s="87"/>
      <c r="P393" s="294"/>
      <c r="Q393" s="87"/>
      <c r="R393" s="87"/>
      <c r="S393" s="87"/>
      <c r="T393" s="285"/>
      <c r="U393" s="86"/>
      <c r="V393" s="285"/>
      <c r="W393" s="86"/>
      <c r="X393" s="86"/>
      <c r="Y393" s="86"/>
      <c r="Z393" s="86"/>
      <c r="AA393" s="86"/>
      <c r="AB393" s="86"/>
      <c r="AC393" s="86"/>
      <c r="AD393" s="285"/>
      <c r="AE393" s="285"/>
      <c r="AF393" s="86"/>
      <c r="AI393" s="142"/>
      <c r="AJ393" s="260"/>
      <c r="AK393" s="195"/>
    </row>
    <row r="394" spans="1:39" s="95" customFormat="1" ht="13.5" customHeight="1" thickBot="1">
      <c r="A394" s="143" t="s">
        <v>40</v>
      </c>
      <c r="B394" s="150" t="s">
        <v>144</v>
      </c>
      <c r="C394" s="182">
        <v>2014</v>
      </c>
      <c r="D394" s="151" t="s">
        <v>38</v>
      </c>
      <c r="E394" s="144" t="s">
        <v>0</v>
      </c>
      <c r="F394" s="176" t="s">
        <v>21</v>
      </c>
      <c r="G394" s="146">
        <v>26670.959999999999</v>
      </c>
      <c r="H394" s="145">
        <v>7002.58</v>
      </c>
      <c r="I394" s="176" t="s">
        <v>21</v>
      </c>
      <c r="J394" s="167" t="s">
        <v>24</v>
      </c>
      <c r="K394" s="146">
        <v>685.48</v>
      </c>
      <c r="L394" s="147">
        <v>330.63</v>
      </c>
      <c r="M394" s="1108"/>
      <c r="N394" s="1109"/>
      <c r="O394" s="146">
        <v>610.54</v>
      </c>
      <c r="P394" s="242">
        <v>1813.76</v>
      </c>
      <c r="Q394" s="176" t="s">
        <v>21</v>
      </c>
      <c r="R394" s="146">
        <v>255.69</v>
      </c>
      <c r="S394" s="146">
        <v>255.69</v>
      </c>
      <c r="T394" s="242">
        <v>759.59</v>
      </c>
      <c r="U394" s="146">
        <v>166.11</v>
      </c>
      <c r="V394" s="242">
        <v>493.47</v>
      </c>
      <c r="W394" s="146"/>
      <c r="X394" s="146"/>
      <c r="Y394" s="146"/>
      <c r="Z394" s="146"/>
      <c r="AA394" s="994" t="s">
        <v>19</v>
      </c>
      <c r="AB394" s="995"/>
      <c r="AC394" s="147">
        <v>188.74</v>
      </c>
      <c r="AD394" s="242">
        <v>560.70000000000005</v>
      </c>
      <c r="AE394" s="332">
        <f>N394+T394+V394+AD394</f>
        <v>1813.76</v>
      </c>
      <c r="AF394" s="86"/>
      <c r="AG394" s="159"/>
      <c r="AI394" s="16"/>
      <c r="AJ394" s="142"/>
      <c r="AK394" s="142"/>
      <c r="AL394" s="260"/>
      <c r="AM394" s="260"/>
    </row>
    <row r="395" spans="1:39" s="95" customFormat="1" ht="15" customHeight="1">
      <c r="A395" s="1082" t="s">
        <v>40</v>
      </c>
      <c r="B395" s="152"/>
      <c r="C395" s="152">
        <v>2005</v>
      </c>
      <c r="D395" s="81" t="s">
        <v>155</v>
      </c>
      <c r="E395" s="81"/>
      <c r="F395" s="81"/>
      <c r="G395" s="82"/>
      <c r="H395" s="82">
        <v>1138.2</v>
      </c>
      <c r="I395" s="82"/>
      <c r="J395" s="168" t="s">
        <v>299</v>
      </c>
      <c r="K395" s="75"/>
      <c r="L395" s="77"/>
      <c r="M395" s="215"/>
      <c r="N395" s="317"/>
      <c r="O395" s="75"/>
      <c r="P395" s="312"/>
      <c r="Q395" s="75"/>
      <c r="R395" s="75"/>
      <c r="S395" s="75"/>
      <c r="T395" s="292"/>
      <c r="U395" s="77"/>
      <c r="V395" s="292"/>
      <c r="W395" s="77"/>
      <c r="X395" s="77"/>
      <c r="Y395" s="77"/>
      <c r="Z395" s="77"/>
      <c r="AA395" s="874" t="s">
        <v>19</v>
      </c>
      <c r="AB395" s="1121"/>
      <c r="AC395" s="77"/>
      <c r="AD395" s="292"/>
      <c r="AE395" s="1046">
        <f>N396+T396+V396+AD396</f>
        <v>1087.9000000000001</v>
      </c>
      <c r="AF395" s="86"/>
      <c r="AI395" s="142"/>
      <c r="AJ395" s="260"/>
      <c r="AK395" s="195"/>
    </row>
    <row r="396" spans="1:39" s="95" customFormat="1" ht="15.75" customHeight="1" thickBot="1">
      <c r="A396" s="1083"/>
      <c r="B396" s="44" t="s">
        <v>144</v>
      </c>
      <c r="C396" s="712">
        <v>2008</v>
      </c>
      <c r="D396" s="130" t="s">
        <v>156</v>
      </c>
      <c r="E396" s="212" t="s">
        <v>1</v>
      </c>
      <c r="F396" s="45" t="s">
        <v>0</v>
      </c>
      <c r="G396" s="110">
        <v>8195.0400000000009</v>
      </c>
      <c r="H396" s="83">
        <v>0</v>
      </c>
      <c r="I396" s="131">
        <v>2500</v>
      </c>
      <c r="J396" s="718" t="s">
        <v>299</v>
      </c>
      <c r="K396" s="70">
        <v>165.14</v>
      </c>
      <c r="L396" s="71">
        <v>49.5</v>
      </c>
      <c r="M396" s="354"/>
      <c r="N396" s="492"/>
      <c r="O396" s="70">
        <v>222.18</v>
      </c>
      <c r="P396" s="290">
        <v>1087.9000000000001</v>
      </c>
      <c r="Q396" s="110">
        <v>32.5</v>
      </c>
      <c r="R396" s="71">
        <v>106.54</v>
      </c>
      <c r="S396" s="71">
        <v>106.54</v>
      </c>
      <c r="T396" s="239">
        <v>521.66999999999996</v>
      </c>
      <c r="U396" s="71">
        <v>20.03</v>
      </c>
      <c r="V396" s="239">
        <v>98.08</v>
      </c>
      <c r="W396" s="71"/>
      <c r="X396" s="71"/>
      <c r="Y396" s="71"/>
      <c r="Z396" s="71"/>
      <c r="AA396" s="876"/>
      <c r="AB396" s="873"/>
      <c r="AC396" s="71">
        <v>95.61</v>
      </c>
      <c r="AD396" s="239">
        <v>468.15</v>
      </c>
      <c r="AE396" s="1047"/>
      <c r="AF396" s="86"/>
      <c r="AI396" s="142"/>
      <c r="AJ396" s="260"/>
      <c r="AK396" s="195"/>
    </row>
    <row r="397" spans="1:39" s="95" customFormat="1" ht="22.5" customHeight="1">
      <c r="A397" s="1061" t="s">
        <v>40</v>
      </c>
      <c r="B397" s="66"/>
      <c r="C397" s="66">
        <v>1988</v>
      </c>
      <c r="D397" s="67" t="s">
        <v>157</v>
      </c>
      <c r="E397" s="67"/>
      <c r="F397" s="67"/>
      <c r="G397" s="26"/>
      <c r="H397" s="48">
        <v>178.55</v>
      </c>
      <c r="I397" s="48"/>
      <c r="J397" s="1104" t="s">
        <v>300</v>
      </c>
      <c r="K397" s="26"/>
      <c r="L397" s="43"/>
      <c r="M397" s="216"/>
      <c r="N397" s="318"/>
      <c r="O397" s="26"/>
      <c r="P397" s="305"/>
      <c r="Q397" s="26"/>
      <c r="R397" s="26"/>
      <c r="S397" s="26"/>
      <c r="T397" s="287"/>
      <c r="U397" s="43"/>
      <c r="V397" s="287"/>
      <c r="W397" s="228"/>
      <c r="X397" s="228"/>
      <c r="Y397" s="228"/>
      <c r="Z397" s="228"/>
      <c r="AA397" s="1128" t="s">
        <v>19</v>
      </c>
      <c r="AB397" s="1129"/>
      <c r="AC397" s="43"/>
      <c r="AD397" s="287"/>
      <c r="AE397" s="292"/>
      <c r="AF397" s="86"/>
      <c r="AG397" s="1084">
        <v>13688.35</v>
      </c>
      <c r="AH397" s="16"/>
      <c r="AI397" s="16"/>
      <c r="AJ397" s="142"/>
      <c r="AK397" s="195"/>
    </row>
    <row r="398" spans="1:39" s="95" customFormat="1" ht="15" customHeight="1">
      <c r="A398" s="1062"/>
      <c r="B398" s="65"/>
      <c r="C398" s="65">
        <v>1991</v>
      </c>
      <c r="D398" s="67" t="s">
        <v>158</v>
      </c>
      <c r="E398" s="67"/>
      <c r="F398" s="67"/>
      <c r="G398" s="26"/>
      <c r="H398" s="165">
        <v>0</v>
      </c>
      <c r="I398" s="28"/>
      <c r="J398" s="965"/>
      <c r="K398" s="26"/>
      <c r="L398" s="43"/>
      <c r="M398" s="216"/>
      <c r="N398" s="318"/>
      <c r="O398" s="26"/>
      <c r="P398" s="305"/>
      <c r="Q398" s="123"/>
      <c r="R398" s="123"/>
      <c r="S398" s="123"/>
      <c r="T398" s="288"/>
      <c r="U398" s="29"/>
      <c r="V398" s="288"/>
      <c r="W398" s="29"/>
      <c r="X398" s="29"/>
      <c r="Y398" s="29"/>
      <c r="Z398" s="29"/>
      <c r="AA398" s="1130"/>
      <c r="AB398" s="1131"/>
      <c r="AC398" s="29"/>
      <c r="AD398" s="288"/>
      <c r="AE398" s="288"/>
      <c r="AF398" s="86"/>
      <c r="AG398" s="1085"/>
      <c r="AH398" s="16"/>
      <c r="AI398" s="16"/>
      <c r="AJ398" s="142"/>
      <c r="AK398" s="195"/>
    </row>
    <row r="399" spans="1:39" s="95" customFormat="1" ht="15" customHeight="1">
      <c r="A399" s="1062"/>
      <c r="B399" s="65"/>
      <c r="C399" s="65">
        <v>1994</v>
      </c>
      <c r="D399" s="67" t="s">
        <v>159</v>
      </c>
      <c r="E399" s="67"/>
      <c r="F399" s="67"/>
      <c r="G399" s="26"/>
      <c r="H399" s="165">
        <v>0</v>
      </c>
      <c r="I399" s="28"/>
      <c r="J399" s="965"/>
      <c r="K399" s="26"/>
      <c r="L399" s="43"/>
      <c r="M399" s="216"/>
      <c r="N399" s="318"/>
      <c r="O399" s="26"/>
      <c r="P399" s="305"/>
      <c r="Q399" s="123"/>
      <c r="R399" s="123"/>
      <c r="S399" s="123"/>
      <c r="T399" s="288"/>
      <c r="U399" s="29"/>
      <c r="V399" s="288"/>
      <c r="W399" s="29"/>
      <c r="X399" s="29"/>
      <c r="Y399" s="29"/>
      <c r="Z399" s="29"/>
      <c r="AA399" s="1130"/>
      <c r="AB399" s="1131"/>
      <c r="AC399" s="29"/>
      <c r="AD399" s="288"/>
      <c r="AE399" s="288"/>
      <c r="AF399" s="86"/>
      <c r="AG399" s="1085"/>
      <c r="AH399" s="16"/>
      <c r="AI399" s="16"/>
      <c r="AJ399" s="142"/>
      <c r="AK399" s="195"/>
    </row>
    <row r="400" spans="1:39" s="95" customFormat="1" ht="15" customHeight="1">
      <c r="A400" s="1062"/>
      <c r="B400" s="65"/>
      <c r="C400" s="65">
        <v>1997</v>
      </c>
      <c r="D400" s="68" t="s">
        <v>160</v>
      </c>
      <c r="E400" s="68"/>
      <c r="F400" s="68"/>
      <c r="G400" s="26"/>
      <c r="H400" s="165">
        <v>0</v>
      </c>
      <c r="I400" s="28"/>
      <c r="J400" s="965"/>
      <c r="K400" s="26"/>
      <c r="L400" s="43"/>
      <c r="M400" s="216"/>
      <c r="N400" s="318"/>
      <c r="O400" s="26"/>
      <c r="P400" s="305"/>
      <c r="Q400" s="123"/>
      <c r="R400" s="123"/>
      <c r="S400" s="123"/>
      <c r="T400" s="288"/>
      <c r="U400" s="29"/>
      <c r="V400" s="288"/>
      <c r="W400" s="29"/>
      <c r="X400" s="29"/>
      <c r="Y400" s="29"/>
      <c r="Z400" s="29"/>
      <c r="AA400" s="1130"/>
      <c r="AB400" s="1131"/>
      <c r="AC400" s="29"/>
      <c r="AD400" s="288"/>
      <c r="AE400" s="288"/>
      <c r="AF400" s="86"/>
      <c r="AG400" s="1085"/>
      <c r="AH400" s="16"/>
      <c r="AI400" s="16"/>
      <c r="AJ400" s="142"/>
      <c r="AK400" s="195"/>
    </row>
    <row r="401" spans="1:38" s="95" customFormat="1" ht="15" customHeight="1">
      <c r="A401" s="1062"/>
      <c r="B401" s="10" t="s">
        <v>144</v>
      </c>
      <c r="C401" s="709">
        <v>2000</v>
      </c>
      <c r="D401" s="46" t="s">
        <v>161</v>
      </c>
      <c r="E401" s="46" t="s">
        <v>1</v>
      </c>
      <c r="F401" s="111" t="s">
        <v>0</v>
      </c>
      <c r="G401" s="15">
        <v>3213.57</v>
      </c>
      <c r="H401" s="52">
        <v>0</v>
      </c>
      <c r="I401" s="27">
        <v>178.55</v>
      </c>
      <c r="J401" s="965"/>
      <c r="K401" s="162">
        <v>84.53</v>
      </c>
      <c r="L401" s="18">
        <v>19.510000000000002</v>
      </c>
      <c r="M401" s="1110"/>
      <c r="N401" s="1111"/>
      <c r="O401" s="162">
        <v>103.82</v>
      </c>
      <c r="P401" s="295">
        <v>1251.07</v>
      </c>
      <c r="Q401" s="27">
        <v>2.3199999999999998</v>
      </c>
      <c r="R401" s="162">
        <v>41.79</v>
      </c>
      <c r="S401" s="162">
        <v>41.79</v>
      </c>
      <c r="T401" s="295">
        <v>503.59</v>
      </c>
      <c r="U401" s="162">
        <v>10.25</v>
      </c>
      <c r="V401" s="295">
        <v>123.52</v>
      </c>
      <c r="W401" s="531"/>
      <c r="X401" s="531"/>
      <c r="Y401" s="531"/>
      <c r="Z401" s="531"/>
      <c r="AA401" s="1130"/>
      <c r="AB401" s="1131"/>
      <c r="AC401" s="162">
        <v>51.78</v>
      </c>
      <c r="AD401" s="295">
        <v>623.97</v>
      </c>
      <c r="AE401" s="295">
        <f t="shared" ref="AE401:AE407" si="12">N401+T401+V401+AD401</f>
        <v>1251.08</v>
      </c>
      <c r="AF401" s="86"/>
      <c r="AG401" s="1085"/>
      <c r="AH401" s="16"/>
      <c r="AI401" s="137"/>
      <c r="AJ401" s="142"/>
      <c r="AK401" s="195"/>
    </row>
    <row r="402" spans="1:38" s="95" customFormat="1" ht="15" customHeight="1">
      <c r="A402" s="1062"/>
      <c r="B402" s="10" t="s">
        <v>144</v>
      </c>
      <c r="C402" s="709">
        <v>2003</v>
      </c>
      <c r="D402" s="46" t="s">
        <v>162</v>
      </c>
      <c r="E402" s="46" t="s">
        <v>1</v>
      </c>
      <c r="F402" s="111" t="s">
        <v>0</v>
      </c>
      <c r="G402" s="15">
        <v>4380.4799999999996</v>
      </c>
      <c r="H402" s="52">
        <v>0</v>
      </c>
      <c r="I402" s="27">
        <v>178.55</v>
      </c>
      <c r="J402" s="965"/>
      <c r="K402" s="162">
        <v>102.63</v>
      </c>
      <c r="L402" s="18">
        <v>20.54</v>
      </c>
      <c r="M402" s="1110"/>
      <c r="N402" s="1111"/>
      <c r="O402" s="162">
        <v>139.04</v>
      </c>
      <c r="P402" s="295">
        <v>1181.3900000000001</v>
      </c>
      <c r="Q402" s="27">
        <v>2.3199999999999998</v>
      </c>
      <c r="R402" s="162">
        <v>56.95</v>
      </c>
      <c r="S402" s="162">
        <v>56.95</v>
      </c>
      <c r="T402" s="295">
        <v>483.89</v>
      </c>
      <c r="U402" s="162">
        <v>10.029999999999999</v>
      </c>
      <c r="V402" s="295">
        <v>85.22</v>
      </c>
      <c r="W402" s="531"/>
      <c r="X402" s="531"/>
      <c r="Y402" s="531"/>
      <c r="Z402" s="531"/>
      <c r="AA402" s="1130"/>
      <c r="AB402" s="1131"/>
      <c r="AC402" s="162">
        <v>72.06</v>
      </c>
      <c r="AD402" s="295">
        <v>612.27</v>
      </c>
      <c r="AE402" s="295">
        <f t="shared" si="12"/>
        <v>1181.3800000000001</v>
      </c>
      <c r="AF402" s="86"/>
      <c r="AG402" s="1085"/>
      <c r="AH402" s="16"/>
      <c r="AI402" s="137"/>
      <c r="AJ402" s="142"/>
      <c r="AK402" s="195"/>
    </row>
    <row r="403" spans="1:38" s="95" customFormat="1" ht="15" customHeight="1">
      <c r="A403" s="1062"/>
      <c r="B403" s="10" t="s">
        <v>144</v>
      </c>
      <c r="C403" s="23">
        <v>2005</v>
      </c>
      <c r="D403" s="46" t="s">
        <v>163</v>
      </c>
      <c r="E403" s="46" t="s">
        <v>1</v>
      </c>
      <c r="F403" s="111" t="s">
        <v>0</v>
      </c>
      <c r="G403" s="15">
        <v>14601.6</v>
      </c>
      <c r="H403" s="52">
        <v>0</v>
      </c>
      <c r="I403" s="27">
        <v>178.55</v>
      </c>
      <c r="J403" s="965"/>
      <c r="K403" s="162">
        <v>235.02</v>
      </c>
      <c r="L403" s="14">
        <v>44</v>
      </c>
      <c r="M403" s="1110"/>
      <c r="N403" s="1111"/>
      <c r="O403" s="162">
        <v>380.84</v>
      </c>
      <c r="P403" s="295">
        <v>2673.82</v>
      </c>
      <c r="Q403" s="27">
        <v>2.3199999999999998</v>
      </c>
      <c r="R403" s="162">
        <v>189.82</v>
      </c>
      <c r="S403" s="162">
        <v>189.82</v>
      </c>
      <c r="T403" s="295">
        <v>1332.7</v>
      </c>
      <c r="U403" s="162">
        <v>30.68</v>
      </c>
      <c r="V403" s="295">
        <v>215.4</v>
      </c>
      <c r="W403" s="531"/>
      <c r="X403" s="531"/>
      <c r="Y403" s="531"/>
      <c r="Z403" s="531"/>
      <c r="AA403" s="1130"/>
      <c r="AB403" s="1131"/>
      <c r="AC403" s="162">
        <v>160.34</v>
      </c>
      <c r="AD403" s="295">
        <v>1125.72</v>
      </c>
      <c r="AE403" s="295">
        <f t="shared" si="12"/>
        <v>2673.82</v>
      </c>
      <c r="AF403" s="86"/>
      <c r="AG403" s="1085"/>
      <c r="AH403" s="16"/>
      <c r="AI403" s="137"/>
      <c r="AJ403" s="142"/>
      <c r="AK403" s="195"/>
    </row>
    <row r="404" spans="1:38" s="95" customFormat="1" ht="15" customHeight="1">
      <c r="A404" s="1062"/>
      <c r="B404" s="10" t="s">
        <v>144</v>
      </c>
      <c r="C404" s="709">
        <v>2008</v>
      </c>
      <c r="D404" s="112" t="s">
        <v>164</v>
      </c>
      <c r="E404" s="124" t="s">
        <v>1</v>
      </c>
      <c r="F404" s="111" t="s">
        <v>0</v>
      </c>
      <c r="G404" s="15">
        <v>1460.16</v>
      </c>
      <c r="H404" s="52">
        <v>0</v>
      </c>
      <c r="I404" s="27">
        <v>1300</v>
      </c>
      <c r="J404" s="965"/>
      <c r="K404" s="162">
        <v>137.12</v>
      </c>
      <c r="L404" s="14">
        <v>57.5</v>
      </c>
      <c r="M404" s="1110"/>
      <c r="N404" s="1111"/>
      <c r="O404" s="162">
        <v>98.6</v>
      </c>
      <c r="P404" s="295">
        <v>482.79</v>
      </c>
      <c r="Q404" s="12">
        <v>16.899999999999999</v>
      </c>
      <c r="R404" s="162">
        <v>18.98</v>
      </c>
      <c r="S404" s="162">
        <v>18.98</v>
      </c>
      <c r="T404" s="295">
        <v>92.94</v>
      </c>
      <c r="U404" s="162">
        <v>8.7899999999999991</v>
      </c>
      <c r="V404" s="295">
        <v>43.04</v>
      </c>
      <c r="W404" s="531"/>
      <c r="X404" s="531"/>
      <c r="Y404" s="531"/>
      <c r="Z404" s="531"/>
      <c r="AA404" s="1130"/>
      <c r="AB404" s="1131"/>
      <c r="AC404" s="162">
        <v>70.83</v>
      </c>
      <c r="AD404" s="295">
        <v>346.82</v>
      </c>
      <c r="AE404" s="295">
        <f t="shared" si="12"/>
        <v>482.79999999999995</v>
      </c>
      <c r="AF404" s="218"/>
      <c r="AG404" s="1085"/>
      <c r="AH404" s="16"/>
      <c r="AI404" s="137"/>
      <c r="AJ404" s="142"/>
      <c r="AK404" s="195"/>
    </row>
    <row r="405" spans="1:38" s="95" customFormat="1" ht="15" customHeight="1">
      <c r="A405" s="1062"/>
      <c r="B405" s="1077" t="s">
        <v>144</v>
      </c>
      <c r="C405" s="1064">
        <v>2016</v>
      </c>
      <c r="D405" s="46" t="s">
        <v>165</v>
      </c>
      <c r="E405" s="1066" t="s">
        <v>30</v>
      </c>
      <c r="F405" s="30" t="s">
        <v>23</v>
      </c>
      <c r="G405" s="52">
        <v>0</v>
      </c>
      <c r="H405" s="52">
        <v>0</v>
      </c>
      <c r="I405" s="30" t="s">
        <v>23</v>
      </c>
      <c r="J405" s="965"/>
      <c r="K405" s="162">
        <v>112</v>
      </c>
      <c r="L405" s="18">
        <v>63.24</v>
      </c>
      <c r="M405" s="1110"/>
      <c r="N405" s="1111"/>
      <c r="O405" s="162">
        <v>48.76</v>
      </c>
      <c r="P405" s="295">
        <v>124.54</v>
      </c>
      <c r="Q405" s="123" t="s">
        <v>45</v>
      </c>
      <c r="R405" s="170"/>
      <c r="S405" s="170"/>
      <c r="T405" s="307"/>
      <c r="U405" s="162">
        <v>26.88</v>
      </c>
      <c r="V405" s="295">
        <v>68.66</v>
      </c>
      <c r="W405" s="531"/>
      <c r="X405" s="531"/>
      <c r="Y405" s="531"/>
      <c r="Z405" s="531"/>
      <c r="AA405" s="1130"/>
      <c r="AB405" s="1131"/>
      <c r="AC405" s="162">
        <v>21.88</v>
      </c>
      <c r="AD405" s="295">
        <v>55.88</v>
      </c>
      <c r="AE405" s="295">
        <f t="shared" si="12"/>
        <v>124.53999999999999</v>
      </c>
      <c r="AF405" s="218"/>
      <c r="AG405" s="1085"/>
      <c r="AH405" s="16"/>
      <c r="AI405" s="137"/>
      <c r="AJ405" s="142"/>
      <c r="AK405" s="195"/>
    </row>
    <row r="406" spans="1:38" s="95" customFormat="1" ht="15" customHeight="1">
      <c r="A406" s="1062"/>
      <c r="B406" s="1078"/>
      <c r="C406" s="1065"/>
      <c r="D406" s="132" t="s">
        <v>166</v>
      </c>
      <c r="E406" s="1067"/>
      <c r="F406" s="30" t="s">
        <v>23</v>
      </c>
      <c r="G406" s="33">
        <v>6084</v>
      </c>
      <c r="H406" s="52">
        <v>0</v>
      </c>
      <c r="I406" s="30" t="s">
        <v>23</v>
      </c>
      <c r="J406" s="965"/>
      <c r="K406" s="172">
        <v>194.87</v>
      </c>
      <c r="L406" s="52">
        <v>0</v>
      </c>
      <c r="M406" s="1112"/>
      <c r="N406" s="1113"/>
      <c r="O406" s="717">
        <v>194.87</v>
      </c>
      <c r="P406" s="296">
        <v>497.72</v>
      </c>
      <c r="Q406" s="108"/>
      <c r="R406" s="173"/>
      <c r="S406" s="173"/>
      <c r="T406" s="308"/>
      <c r="U406" s="172">
        <v>46.77</v>
      </c>
      <c r="V406" s="296">
        <v>127.12</v>
      </c>
      <c r="W406" s="531"/>
      <c r="X406" s="531"/>
      <c r="Y406" s="531"/>
      <c r="Z406" s="531"/>
      <c r="AA406" s="1130"/>
      <c r="AB406" s="1131"/>
      <c r="AC406" s="172">
        <v>148.1</v>
      </c>
      <c r="AD406" s="296">
        <v>378.27</v>
      </c>
      <c r="AE406" s="295">
        <f t="shared" si="12"/>
        <v>505.39</v>
      </c>
      <c r="AF406" s="218"/>
      <c r="AG406" s="1085"/>
      <c r="AH406" s="16"/>
      <c r="AI406" s="137"/>
      <c r="AJ406" s="142"/>
      <c r="AK406" s="195"/>
    </row>
    <row r="407" spans="1:38" s="95" customFormat="1" ht="15.75" customHeight="1" thickBot="1">
      <c r="A407" s="1063"/>
      <c r="B407" s="44" t="s">
        <v>144</v>
      </c>
      <c r="C407" s="36">
        <v>2016</v>
      </c>
      <c r="D407" s="45" t="s">
        <v>167</v>
      </c>
      <c r="E407" s="45" t="s">
        <v>1</v>
      </c>
      <c r="F407" s="78" t="s">
        <v>23</v>
      </c>
      <c r="G407" s="39">
        <v>30420</v>
      </c>
      <c r="H407" s="41">
        <v>0</v>
      </c>
      <c r="I407" s="78" t="s">
        <v>23</v>
      </c>
      <c r="J407" s="966"/>
      <c r="K407" s="169">
        <v>352.36</v>
      </c>
      <c r="L407" s="40">
        <v>106.54</v>
      </c>
      <c r="M407" s="1114"/>
      <c r="N407" s="1115"/>
      <c r="O407" s="169">
        <v>245.82</v>
      </c>
      <c r="P407" s="297">
        <v>627.86</v>
      </c>
      <c r="Q407" s="42" t="s">
        <v>45</v>
      </c>
      <c r="R407" s="171"/>
      <c r="S407" s="171"/>
      <c r="T407" s="309"/>
      <c r="U407" s="169">
        <v>84.57</v>
      </c>
      <c r="V407" s="297">
        <v>411.85</v>
      </c>
      <c r="W407" s="229"/>
      <c r="X407" s="229"/>
      <c r="Y407" s="229"/>
      <c r="Z407" s="229"/>
      <c r="AA407" s="1132"/>
      <c r="AB407" s="1133"/>
      <c r="AC407" s="169">
        <v>161.25</v>
      </c>
      <c r="AD407" s="297">
        <v>218.3</v>
      </c>
      <c r="AE407" s="297">
        <f t="shared" si="12"/>
        <v>630.15000000000009</v>
      </c>
      <c r="AF407" s="175"/>
      <c r="AG407" s="1086"/>
      <c r="AH407" s="16"/>
      <c r="AI407" s="137"/>
      <c r="AJ407" s="142"/>
      <c r="AK407" s="195"/>
    </row>
    <row r="408" spans="1:38" s="95" customFormat="1">
      <c r="A408" s="92"/>
      <c r="B408" s="92"/>
      <c r="C408" s="93"/>
      <c r="D408" s="94"/>
      <c r="E408" s="94"/>
      <c r="F408" s="94"/>
      <c r="G408" s="85"/>
      <c r="H408" s="85"/>
      <c r="I408" s="85"/>
      <c r="J408" s="94"/>
      <c r="K408" s="87"/>
      <c r="L408" s="86"/>
      <c r="M408" s="87"/>
      <c r="N408" s="294"/>
      <c r="O408" s="87"/>
      <c r="P408" s="294"/>
      <c r="Q408" s="87"/>
      <c r="R408" s="87"/>
      <c r="S408" s="87"/>
      <c r="T408" s="285"/>
      <c r="U408" s="86"/>
      <c r="V408" s="285"/>
      <c r="W408" s="86"/>
      <c r="X408" s="86"/>
      <c r="Y408" s="86"/>
      <c r="Z408" s="86"/>
      <c r="AA408" s="86"/>
      <c r="AB408" s="86"/>
      <c r="AC408" s="86"/>
      <c r="AD408" s="285"/>
      <c r="AE408" s="285"/>
      <c r="AF408" s="86"/>
      <c r="AH408" s="16"/>
      <c r="AI408" s="142"/>
      <c r="AJ408" s="260"/>
      <c r="AK408" s="195"/>
    </row>
    <row r="409" spans="1:38" s="272" customFormat="1">
      <c r="A409" s="267"/>
      <c r="B409" s="267"/>
      <c r="C409" s="268"/>
      <c r="D409" s="269"/>
      <c r="E409" s="269"/>
      <c r="F409" s="269"/>
      <c r="G409" s="270"/>
      <c r="H409" s="270"/>
      <c r="I409" s="270"/>
      <c r="J409" s="269"/>
      <c r="K409" s="269"/>
      <c r="L409" s="270"/>
      <c r="M409" s="270"/>
      <c r="N409" s="313"/>
      <c r="O409" s="270"/>
      <c r="P409" s="313"/>
      <c r="Q409" s="271"/>
      <c r="R409" s="271"/>
      <c r="S409" s="271"/>
      <c r="T409" s="289"/>
      <c r="U409" s="264"/>
      <c r="V409" s="289"/>
      <c r="W409" s="264"/>
      <c r="X409" s="264"/>
      <c r="Y409" s="264"/>
      <c r="Z409" s="264"/>
      <c r="AA409" s="264"/>
      <c r="AB409" s="264"/>
      <c r="AC409" s="264"/>
      <c r="AD409" s="289"/>
      <c r="AE409" s="289"/>
      <c r="AF409" s="264"/>
      <c r="AI409" s="265"/>
      <c r="AJ409" s="269"/>
      <c r="AK409" s="273"/>
    </row>
    <row r="410" spans="1:38" s="95" customFormat="1" ht="13.5" thickBot="1">
      <c r="A410" s="92"/>
      <c r="B410" s="92"/>
      <c r="C410" s="93"/>
      <c r="D410" s="94"/>
      <c r="E410" s="94"/>
      <c r="F410" s="94"/>
      <c r="G410" s="85"/>
      <c r="H410" s="85"/>
      <c r="I410" s="85"/>
      <c r="J410" s="94"/>
      <c r="K410" s="87"/>
      <c r="L410" s="86"/>
      <c r="M410" s="87"/>
      <c r="N410" s="294"/>
      <c r="O410" s="87"/>
      <c r="P410" s="294"/>
      <c r="Q410" s="87"/>
      <c r="R410" s="87"/>
      <c r="S410" s="87"/>
      <c r="T410" s="285"/>
      <c r="U410" s="86"/>
      <c r="V410" s="285"/>
      <c r="W410" s="86"/>
      <c r="X410" s="86"/>
      <c r="Y410" s="86"/>
      <c r="Z410" s="86"/>
      <c r="AA410" s="86"/>
      <c r="AB410" s="86"/>
      <c r="AC410" s="86"/>
      <c r="AD410" s="285"/>
      <c r="AE410" s="286"/>
      <c r="AF410" s="86"/>
      <c r="AG410" s="86"/>
      <c r="AH410" s="86"/>
      <c r="AI410" s="142"/>
      <c r="AJ410" s="86"/>
      <c r="AK410" s="86"/>
      <c r="AL410" s="86"/>
    </row>
    <row r="411" spans="1:38" s="95" customFormat="1" ht="12.75" customHeight="1">
      <c r="A411" s="970" t="s">
        <v>41</v>
      </c>
      <c r="B411" s="988" t="s">
        <v>58</v>
      </c>
      <c r="C411" s="1087">
        <v>39639</v>
      </c>
      <c r="D411" s="115" t="s">
        <v>63</v>
      </c>
      <c r="E411" s="115" t="s">
        <v>0</v>
      </c>
      <c r="F411" s="115" t="s">
        <v>0</v>
      </c>
      <c r="G411" s="73">
        <v>6223.99</v>
      </c>
      <c r="H411" s="73">
        <v>6223.99</v>
      </c>
      <c r="I411" s="73">
        <v>6223.99</v>
      </c>
      <c r="J411" s="976" t="s">
        <v>301</v>
      </c>
      <c r="K411" s="74">
        <v>471.85</v>
      </c>
      <c r="L411" s="74">
        <v>246.11</v>
      </c>
      <c r="M411" s="215"/>
      <c r="N411" s="317"/>
      <c r="O411" s="136">
        <v>225.74</v>
      </c>
      <c r="P411" s="201">
        <v>1549</v>
      </c>
      <c r="Q411" s="73">
        <v>80.900000000000006</v>
      </c>
      <c r="R411" s="74">
        <v>80.91</v>
      </c>
      <c r="S411" s="74">
        <v>80.91</v>
      </c>
      <c r="T411" s="243">
        <v>555</v>
      </c>
      <c r="U411" s="74">
        <v>31.63</v>
      </c>
      <c r="V411" s="202">
        <v>217</v>
      </c>
      <c r="W411" s="235"/>
      <c r="X411" s="235"/>
      <c r="Y411" s="230">
        <v>70.58</v>
      </c>
      <c r="Z411" s="230">
        <v>484</v>
      </c>
      <c r="AA411" s="999" t="s">
        <v>19</v>
      </c>
      <c r="AB411" s="1000"/>
      <c r="AC411" s="74">
        <v>451.48</v>
      </c>
      <c r="AD411" s="202">
        <v>3098</v>
      </c>
      <c r="AE411" s="202">
        <f>AD411</f>
        <v>3098</v>
      </c>
      <c r="AF411" s="849">
        <v>45578</v>
      </c>
      <c r="AG411" s="846">
        <f>AD411+AD412+AD413+AD414</f>
        <v>57018</v>
      </c>
      <c r="AH411" s="996">
        <f>AG411+AG415</f>
        <v>61468</v>
      </c>
      <c r="AI411" s="277"/>
      <c r="AJ411" s="140"/>
      <c r="AK411" s="140"/>
      <c r="AL411" s="260"/>
    </row>
    <row r="412" spans="1:38" s="95" customFormat="1" ht="15" customHeight="1">
      <c r="A412" s="971"/>
      <c r="B412" s="989"/>
      <c r="C412" s="1088"/>
      <c r="D412" s="114" t="s">
        <v>168</v>
      </c>
      <c r="E412" s="503" t="s">
        <v>73</v>
      </c>
      <c r="F412" s="444" t="s">
        <v>73</v>
      </c>
      <c r="G412" s="17">
        <v>29400</v>
      </c>
      <c r="H412" s="441" t="s">
        <v>73</v>
      </c>
      <c r="I412" s="444" t="s">
        <v>73</v>
      </c>
      <c r="J412" s="977"/>
      <c r="K412" s="18">
        <v>771</v>
      </c>
      <c r="L412" s="441" t="s">
        <v>73</v>
      </c>
      <c r="M412" s="216"/>
      <c r="N412" s="318"/>
      <c r="O412" s="213">
        <v>771</v>
      </c>
      <c r="P412" s="221">
        <v>5291</v>
      </c>
      <c r="Q412" s="1118" t="s">
        <v>73</v>
      </c>
      <c r="R412" s="18">
        <v>382.2</v>
      </c>
      <c r="S412" s="18">
        <v>382.2</v>
      </c>
      <c r="T412" s="62">
        <v>2623</v>
      </c>
      <c r="U412" s="18">
        <v>54.87</v>
      </c>
      <c r="V412" s="62">
        <v>377</v>
      </c>
      <c r="W412" s="236"/>
      <c r="X412" s="236"/>
      <c r="Y412" s="204">
        <v>155.52000000000001</v>
      </c>
      <c r="Z412" s="204">
        <v>1067</v>
      </c>
      <c r="AA412" s="1003"/>
      <c r="AB412" s="1004"/>
      <c r="AC412" s="18">
        <v>1542</v>
      </c>
      <c r="AD412" s="62">
        <v>10582</v>
      </c>
      <c r="AE412" s="204">
        <f>AD412</f>
        <v>10582</v>
      </c>
      <c r="AF412" s="850"/>
      <c r="AG412" s="847"/>
      <c r="AH412" s="997"/>
      <c r="AI412" s="277"/>
      <c r="AJ412" s="86"/>
      <c r="AK412" s="140"/>
      <c r="AL412" s="260"/>
    </row>
    <row r="413" spans="1:38" s="95" customFormat="1" ht="15" customHeight="1">
      <c r="A413" s="971"/>
      <c r="B413" s="989"/>
      <c r="C413" s="1088"/>
      <c r="D413" s="114" t="s">
        <v>169</v>
      </c>
      <c r="E413" s="503" t="s">
        <v>73</v>
      </c>
      <c r="F413" s="444" t="s">
        <v>73</v>
      </c>
      <c r="G413" s="17">
        <v>120000</v>
      </c>
      <c r="H413" s="441" t="s">
        <v>73</v>
      </c>
      <c r="I413" s="444" t="s">
        <v>73</v>
      </c>
      <c r="J413" s="977"/>
      <c r="K413" s="18">
        <v>3036</v>
      </c>
      <c r="L413" s="441" t="s">
        <v>73</v>
      </c>
      <c r="M413" s="216"/>
      <c r="N413" s="318"/>
      <c r="O413" s="213">
        <v>3036</v>
      </c>
      <c r="P413" s="221">
        <v>20835</v>
      </c>
      <c r="Q413" s="1118" t="s">
        <v>73</v>
      </c>
      <c r="R413" s="18">
        <v>1560</v>
      </c>
      <c r="S413" s="18">
        <v>1560</v>
      </c>
      <c r="T413" s="62">
        <v>10706</v>
      </c>
      <c r="U413" s="18">
        <v>217.95</v>
      </c>
      <c r="V413" s="62">
        <v>1496</v>
      </c>
      <c r="W413" s="236"/>
      <c r="X413" s="236"/>
      <c r="Y413" s="204">
        <v>590.4</v>
      </c>
      <c r="Z413" s="204">
        <v>4052</v>
      </c>
      <c r="AA413" s="1003"/>
      <c r="AB413" s="1004"/>
      <c r="AC413" s="18">
        <v>6072</v>
      </c>
      <c r="AD413" s="62">
        <v>41669</v>
      </c>
      <c r="AE413" s="204">
        <f>AD413</f>
        <v>41669</v>
      </c>
      <c r="AF413" s="850"/>
      <c r="AG413" s="847"/>
      <c r="AH413" s="997"/>
      <c r="AI413" s="277"/>
      <c r="AJ413" s="86"/>
      <c r="AK413" s="140"/>
      <c r="AL413" s="260"/>
    </row>
    <row r="414" spans="1:38" s="95" customFormat="1" ht="15.75" customHeight="1" thickBot="1">
      <c r="A414" s="971"/>
      <c r="B414" s="990"/>
      <c r="C414" s="1089"/>
      <c r="D414" s="114" t="s">
        <v>170</v>
      </c>
      <c r="E414" s="503" t="s">
        <v>73</v>
      </c>
      <c r="F414" s="444" t="s">
        <v>73</v>
      </c>
      <c r="G414" s="110">
        <v>1111</v>
      </c>
      <c r="H414" s="441" t="s">
        <v>73</v>
      </c>
      <c r="I414" s="444" t="s">
        <v>73</v>
      </c>
      <c r="J414" s="977"/>
      <c r="K414" s="40">
        <v>121.63</v>
      </c>
      <c r="L414" s="441" t="s">
        <v>73</v>
      </c>
      <c r="M414" s="219"/>
      <c r="N414" s="319"/>
      <c r="O414" s="39">
        <v>121.63</v>
      </c>
      <c r="P414" s="222">
        <v>835</v>
      </c>
      <c r="Q414" s="1118" t="s">
        <v>73</v>
      </c>
      <c r="R414" s="40">
        <v>44.53</v>
      </c>
      <c r="S414" s="40">
        <v>44.53</v>
      </c>
      <c r="T414" s="63">
        <v>306</v>
      </c>
      <c r="U414" s="40">
        <v>8.1199999999999992</v>
      </c>
      <c r="V414" s="63">
        <v>56</v>
      </c>
      <c r="W414" s="237"/>
      <c r="X414" s="237"/>
      <c r="Y414" s="231">
        <v>30.84</v>
      </c>
      <c r="Z414" s="231">
        <v>212</v>
      </c>
      <c r="AA414" s="1001"/>
      <c r="AB414" s="1002"/>
      <c r="AC414" s="71">
        <v>243.25</v>
      </c>
      <c r="AD414" s="239">
        <v>1669</v>
      </c>
      <c r="AE414" s="63">
        <f>AD414</f>
        <v>1669</v>
      </c>
      <c r="AF414" s="851"/>
      <c r="AG414" s="848"/>
      <c r="AH414" s="997"/>
      <c r="AI414" s="277"/>
      <c r="AJ414" s="86"/>
      <c r="AK414" s="140"/>
      <c r="AL414" s="260"/>
    </row>
    <row r="415" spans="1:38" s="95" customFormat="1" ht="15" customHeight="1" thickBot="1">
      <c r="A415" s="971"/>
      <c r="B415" s="150" t="s">
        <v>58</v>
      </c>
      <c r="C415" s="187">
        <v>40605</v>
      </c>
      <c r="D415" s="225" t="s">
        <v>171</v>
      </c>
      <c r="E415" s="188" t="s">
        <v>1</v>
      </c>
      <c r="F415" s="188" t="s">
        <v>0</v>
      </c>
      <c r="G415" s="226">
        <v>19428.95</v>
      </c>
      <c r="H415" s="226">
        <v>6223.99</v>
      </c>
      <c r="I415" s="226">
        <v>6223.99</v>
      </c>
      <c r="J415" s="977"/>
      <c r="K415" s="146">
        <v>642.66</v>
      </c>
      <c r="L415" s="147">
        <v>189.81</v>
      </c>
      <c r="M415" s="148"/>
      <c r="N415" s="316"/>
      <c r="O415" s="146">
        <v>452.85</v>
      </c>
      <c r="P415" s="242">
        <v>2451</v>
      </c>
      <c r="Q415" s="1118" t="s">
        <v>73</v>
      </c>
      <c r="R415" s="146">
        <v>171.67</v>
      </c>
      <c r="S415" s="146">
        <v>171.67</v>
      </c>
      <c r="T415" s="238">
        <v>929</v>
      </c>
      <c r="U415" s="147">
        <v>36.340000000000003</v>
      </c>
      <c r="V415" s="238">
        <v>197</v>
      </c>
      <c r="W415" s="232">
        <v>48.79</v>
      </c>
      <c r="X415" s="241">
        <v>264</v>
      </c>
      <c r="Y415" s="232">
        <v>104.83</v>
      </c>
      <c r="Z415" s="238">
        <v>567</v>
      </c>
      <c r="AA415" s="994" t="s">
        <v>19</v>
      </c>
      <c r="AB415" s="995"/>
      <c r="AC415" s="147">
        <v>822.02</v>
      </c>
      <c r="AD415" s="238">
        <v>4450</v>
      </c>
      <c r="AE415" s="238">
        <f>AD415</f>
        <v>4450</v>
      </c>
      <c r="AF415" s="251">
        <v>45578</v>
      </c>
      <c r="AG415" s="240">
        <f>AD415</f>
        <v>4450</v>
      </c>
      <c r="AH415" s="998"/>
      <c r="AI415" s="277"/>
      <c r="AJ415" s="142"/>
      <c r="AK415" s="142"/>
      <c r="AL415" s="142"/>
    </row>
    <row r="416" spans="1:38" s="95" customFormat="1" ht="15" customHeight="1">
      <c r="A416" s="971"/>
      <c r="B416" s="988" t="s">
        <v>58</v>
      </c>
      <c r="C416" s="929">
        <v>42717</v>
      </c>
      <c r="D416" s="192" t="s">
        <v>64</v>
      </c>
      <c r="E416" s="503" t="s">
        <v>73</v>
      </c>
      <c r="F416" s="1092"/>
      <c r="G416" s="979" t="s">
        <v>48</v>
      </c>
      <c r="H416" s="980"/>
      <c r="I416" s="981"/>
      <c r="J416" s="977"/>
      <c r="K416" s="874" t="s">
        <v>65</v>
      </c>
      <c r="L416" s="861"/>
      <c r="M416" s="861"/>
      <c r="N416" s="861"/>
      <c r="O416" s="861"/>
      <c r="P416" s="861"/>
      <c r="Q416" s="861"/>
      <c r="R416" s="861"/>
      <c r="S416" s="861"/>
      <c r="T416" s="861"/>
      <c r="U416" s="861"/>
      <c r="V416" s="861"/>
      <c r="W416" s="861"/>
      <c r="X416" s="861"/>
      <c r="Y416" s="861"/>
      <c r="Z416" s="1121"/>
      <c r="AA416" s="999" t="s">
        <v>19</v>
      </c>
      <c r="AB416" s="1000"/>
      <c r="AC416" s="837" t="s">
        <v>49</v>
      </c>
      <c r="AD416" s="838"/>
      <c r="AE416" s="839"/>
      <c r="AF416" s="254">
        <v>45579</v>
      </c>
      <c r="AG416" s="257"/>
      <c r="AH416" s="248"/>
      <c r="AI416" s="142"/>
      <c r="AJ416" s="86"/>
      <c r="AK416" s="86"/>
      <c r="AL416" s="278"/>
    </row>
    <row r="417" spans="1:38" s="95" customFormat="1" ht="15" customHeight="1">
      <c r="A417" s="971"/>
      <c r="B417" s="989"/>
      <c r="C417" s="923"/>
      <c r="D417" s="244" t="s">
        <v>168</v>
      </c>
      <c r="E417" s="503" t="s">
        <v>73</v>
      </c>
      <c r="F417" s="1092"/>
      <c r="G417" s="982"/>
      <c r="H417" s="983"/>
      <c r="I417" s="984"/>
      <c r="J417" s="977"/>
      <c r="K417" s="875"/>
      <c r="L417" s="862"/>
      <c r="M417" s="862"/>
      <c r="N417" s="862"/>
      <c r="O417" s="862"/>
      <c r="P417" s="862"/>
      <c r="Q417" s="862"/>
      <c r="R417" s="862"/>
      <c r="S417" s="862"/>
      <c r="T417" s="862"/>
      <c r="U417" s="862"/>
      <c r="V417" s="862"/>
      <c r="W417" s="862"/>
      <c r="X417" s="862"/>
      <c r="Y417" s="862"/>
      <c r="Z417" s="872"/>
      <c r="AA417" s="1003"/>
      <c r="AB417" s="1004"/>
      <c r="AC417" s="840"/>
      <c r="AD417" s="841"/>
      <c r="AE417" s="842"/>
      <c r="AF417" s="255"/>
      <c r="AG417" s="258"/>
      <c r="AH417" s="249"/>
      <c r="AI417" s="142"/>
      <c r="AJ417" s="86"/>
      <c r="AK417" s="86"/>
      <c r="AL417" s="278"/>
    </row>
    <row r="418" spans="1:38" s="95" customFormat="1" ht="15" customHeight="1" thickBot="1">
      <c r="A418" s="971"/>
      <c r="B418" s="990"/>
      <c r="C418" s="924"/>
      <c r="D418" s="283" t="s">
        <v>169</v>
      </c>
      <c r="E418" s="442" t="s">
        <v>73</v>
      </c>
      <c r="F418" s="1093"/>
      <c r="G418" s="985"/>
      <c r="H418" s="986"/>
      <c r="I418" s="987"/>
      <c r="J418" s="977"/>
      <c r="K418" s="876"/>
      <c r="L418" s="863"/>
      <c r="M418" s="863"/>
      <c r="N418" s="863"/>
      <c r="O418" s="863"/>
      <c r="P418" s="863"/>
      <c r="Q418" s="863"/>
      <c r="R418" s="863"/>
      <c r="S418" s="863"/>
      <c r="T418" s="863"/>
      <c r="U418" s="863"/>
      <c r="V418" s="863"/>
      <c r="W418" s="863"/>
      <c r="X418" s="863"/>
      <c r="Y418" s="863"/>
      <c r="Z418" s="873"/>
      <c r="AA418" s="1001"/>
      <c r="AB418" s="1002"/>
      <c r="AC418" s="843"/>
      <c r="AD418" s="844"/>
      <c r="AE418" s="845"/>
      <c r="AF418" s="256"/>
      <c r="AG418" s="259"/>
      <c r="AH418" s="250"/>
      <c r="AI418" s="142"/>
      <c r="AJ418" s="86"/>
      <c r="AK418" s="86"/>
      <c r="AL418" s="278"/>
    </row>
    <row r="419" spans="1:38" s="95" customFormat="1" ht="15" customHeight="1" thickBot="1">
      <c r="A419" s="971"/>
      <c r="B419" s="245"/>
      <c r="C419" s="246">
        <v>41820</v>
      </c>
      <c r="D419" s="46" t="s">
        <v>172</v>
      </c>
      <c r="E419" s="247"/>
      <c r="F419" s="247"/>
      <c r="G419" s="247"/>
      <c r="H419" s="247"/>
      <c r="I419" s="247"/>
      <c r="J419" s="977"/>
      <c r="K419" s="174"/>
      <c r="L419" s="252"/>
      <c r="M419" s="174"/>
      <c r="N419" s="314"/>
      <c r="O419" s="174"/>
      <c r="P419" s="314"/>
      <c r="Q419" s="174"/>
      <c r="R419" s="174"/>
      <c r="S419" s="174"/>
      <c r="T419" s="298"/>
      <c r="U419" s="252"/>
      <c r="V419" s="298"/>
      <c r="W419" s="253"/>
      <c r="X419" s="253"/>
      <c r="Y419" s="253"/>
      <c r="Z419" s="252"/>
      <c r="AA419" s="999" t="s">
        <v>19</v>
      </c>
      <c r="AB419" s="1000"/>
      <c r="AC419" s="252"/>
      <c r="AD419" s="298"/>
      <c r="AE419" s="335"/>
      <c r="AF419" s="253"/>
      <c r="AG419" s="253"/>
      <c r="AH419" s="252"/>
      <c r="AI419" s="86"/>
      <c r="AJ419" s="86"/>
      <c r="AK419" s="86"/>
      <c r="AL419" s="278"/>
    </row>
    <row r="420" spans="1:38" s="95" customFormat="1" ht="15.75" customHeight="1" thickBot="1">
      <c r="A420" s="972"/>
      <c r="B420" s="155"/>
      <c r="C420" s="156">
        <v>42916</v>
      </c>
      <c r="D420" s="45" t="s">
        <v>173</v>
      </c>
      <c r="E420" s="157"/>
      <c r="F420" s="678"/>
      <c r="G420" s="157"/>
      <c r="H420" s="157"/>
      <c r="I420" s="1091"/>
      <c r="J420" s="978"/>
      <c r="K420" s="76"/>
      <c r="L420" s="158"/>
      <c r="M420" s="76"/>
      <c r="N420" s="315"/>
      <c r="O420" s="76"/>
      <c r="P420" s="315"/>
      <c r="Q420" s="76"/>
      <c r="R420" s="76"/>
      <c r="S420" s="76"/>
      <c r="T420" s="299"/>
      <c r="U420" s="158"/>
      <c r="V420" s="299"/>
      <c r="W420" s="233"/>
      <c r="X420" s="233"/>
      <c r="Y420" s="233"/>
      <c r="Z420" s="233"/>
      <c r="AA420" s="1001"/>
      <c r="AB420" s="1002"/>
      <c r="AC420" s="158"/>
      <c r="AD420" s="299"/>
      <c r="AE420" s="336"/>
      <c r="AF420" s="233"/>
      <c r="AG420" s="233"/>
      <c r="AH420" s="158"/>
      <c r="AI420" s="86"/>
      <c r="AJ420" s="86"/>
      <c r="AK420" s="86"/>
      <c r="AL420" s="278"/>
    </row>
    <row r="421" spans="1:38" s="95" customFormat="1">
      <c r="A421" s="92"/>
      <c r="B421" s="92"/>
      <c r="C421" s="93"/>
      <c r="D421" s="94"/>
      <c r="E421" s="94"/>
      <c r="F421" s="94"/>
      <c r="G421" s="85"/>
      <c r="H421" s="85"/>
      <c r="I421" s="85"/>
      <c r="J421" s="94"/>
      <c r="K421" s="87"/>
      <c r="L421" s="86"/>
      <c r="M421" s="87"/>
      <c r="N421" s="294"/>
      <c r="O421" s="87"/>
      <c r="P421" s="294"/>
      <c r="Q421" s="87"/>
      <c r="R421" s="87"/>
      <c r="S421" s="87"/>
      <c r="T421" s="285"/>
      <c r="U421" s="86"/>
      <c r="V421" s="285"/>
      <c r="W421" s="86"/>
      <c r="X421" s="86"/>
      <c r="Y421" s="86"/>
      <c r="Z421" s="86"/>
      <c r="AA421" s="86"/>
      <c r="AB421" s="86"/>
      <c r="AC421" s="86"/>
      <c r="AD421" s="285"/>
      <c r="AE421" s="285"/>
      <c r="AF421" s="86"/>
      <c r="AG421" s="86"/>
      <c r="AH421" s="86"/>
      <c r="AI421" s="86"/>
      <c r="AJ421" s="86"/>
      <c r="AK421" s="86"/>
      <c r="AL421" s="278"/>
    </row>
    <row r="422" spans="1:38" s="272" customFormat="1">
      <c r="A422" s="267"/>
      <c r="B422" s="267"/>
      <c r="C422" s="268"/>
      <c r="D422" s="269"/>
      <c r="E422" s="269"/>
      <c r="F422" s="269"/>
      <c r="G422" s="270"/>
      <c r="H422" s="270"/>
      <c r="I422" s="270"/>
      <c r="J422" s="269"/>
      <c r="K422" s="271"/>
      <c r="L422" s="264"/>
      <c r="M422" s="271"/>
      <c r="N422" s="311"/>
      <c r="O422" s="271"/>
      <c r="P422" s="311"/>
      <c r="Q422" s="271"/>
      <c r="R422" s="271"/>
      <c r="S422" s="271"/>
      <c r="T422" s="289"/>
      <c r="U422" s="264"/>
      <c r="V422" s="289"/>
      <c r="W422" s="264"/>
      <c r="X422" s="264"/>
      <c r="Y422" s="264"/>
      <c r="Z422" s="264"/>
      <c r="AA422" s="264"/>
      <c r="AB422" s="264"/>
      <c r="AC422" s="264"/>
      <c r="AD422" s="289"/>
      <c r="AE422" s="289"/>
      <c r="AF422" s="264"/>
      <c r="AI422" s="265"/>
      <c r="AJ422" s="269"/>
      <c r="AK422" s="264"/>
      <c r="AL422" s="279"/>
    </row>
    <row r="423" spans="1:38" s="95" customFormat="1" ht="13.5" thickBot="1">
      <c r="A423" s="92"/>
      <c r="B423" s="96"/>
      <c r="C423" s="97"/>
      <c r="D423" s="89"/>
      <c r="E423" s="260"/>
      <c r="F423" s="89"/>
      <c r="G423" s="85"/>
      <c r="H423" s="88"/>
      <c r="I423" s="88"/>
      <c r="J423" s="260"/>
      <c r="K423" s="91"/>
      <c r="L423" s="90"/>
      <c r="M423" s="91"/>
      <c r="N423" s="310"/>
      <c r="O423" s="91"/>
      <c r="P423" s="310"/>
      <c r="Q423" s="91"/>
      <c r="R423" s="91"/>
      <c r="S423" s="91"/>
      <c r="T423" s="286"/>
      <c r="U423" s="90"/>
      <c r="V423" s="286"/>
      <c r="W423" s="90"/>
      <c r="X423" s="90"/>
      <c r="Y423" s="90"/>
      <c r="Z423" s="90"/>
      <c r="AA423" s="90"/>
      <c r="AB423" s="90"/>
      <c r="AC423" s="90"/>
      <c r="AD423" s="286"/>
      <c r="AE423" s="286"/>
      <c r="AF423" s="86"/>
      <c r="AI423" s="142"/>
      <c r="AJ423" s="260"/>
      <c r="AK423" s="86"/>
      <c r="AL423" s="278"/>
    </row>
    <row r="424" spans="1:38" s="95" customFormat="1" ht="12.75" customHeight="1">
      <c r="A424" s="891" t="s">
        <v>143</v>
      </c>
      <c r="B424" s="689" t="s">
        <v>102</v>
      </c>
      <c r="C424" s="640">
        <v>30183</v>
      </c>
      <c r="D424" s="690" t="s">
        <v>277</v>
      </c>
      <c r="E424" s="563" t="s">
        <v>281</v>
      </c>
      <c r="F424" s="692" t="s">
        <v>102</v>
      </c>
      <c r="G424" s="73">
        <v>175.70799706529715</v>
      </c>
      <c r="H424" s="441" t="s">
        <v>103</v>
      </c>
      <c r="I424" s="692" t="s">
        <v>102</v>
      </c>
      <c r="J424" s="1105" t="s">
        <v>302</v>
      </c>
      <c r="K424" s="696">
        <v>14.130792369772564</v>
      </c>
      <c r="L424" s="696">
        <v>1.52</v>
      </c>
      <c r="M424" s="698"/>
      <c r="N424" s="698"/>
      <c r="O424" s="696">
        <v>12.610616287600884</v>
      </c>
      <c r="P424" s="701">
        <v>24448.626895111465</v>
      </c>
      <c r="Q424" s="54" t="s">
        <v>58</v>
      </c>
      <c r="R424" s="696">
        <v>2.284203961848863</v>
      </c>
      <c r="S424" s="696">
        <v>2.284203961848863</v>
      </c>
      <c r="T424" s="701">
        <v>4428.4632203492838</v>
      </c>
      <c r="U424" s="696">
        <v>0.8182208363903154</v>
      </c>
      <c r="V424" s="696">
        <v>1586.3123173751408</v>
      </c>
      <c r="W424" s="698"/>
      <c r="X424" s="698"/>
      <c r="Y424" s="696">
        <v>3.080315480557593</v>
      </c>
      <c r="Z424" s="701">
        <v>5971.9114582397578</v>
      </c>
      <c r="AA424" s="852" t="s">
        <v>19</v>
      </c>
      <c r="AB424" s="853"/>
      <c r="AC424" s="696">
        <v>12.610616287600884</v>
      </c>
      <c r="AD424" s="701">
        <v>48897.253790222931</v>
      </c>
      <c r="AE424" s="697">
        <f>AD424</f>
        <v>48897.253790222931</v>
      </c>
      <c r="AF424" s="756">
        <v>46164</v>
      </c>
      <c r="AG424" s="858">
        <f>SUM(AE424:AE449)</f>
        <v>1465664.6142351634</v>
      </c>
      <c r="AI424" s="16"/>
      <c r="AJ424" s="142"/>
      <c r="AK424" s="260"/>
    </row>
    <row r="425" spans="1:38" s="95" customFormat="1" ht="15" customHeight="1">
      <c r="A425" s="892"/>
      <c r="B425" s="687"/>
      <c r="C425" s="636"/>
      <c r="D425" s="688" t="s">
        <v>278</v>
      </c>
      <c r="E425" s="503" t="s">
        <v>73</v>
      </c>
      <c r="F425" s="627" t="s">
        <v>102</v>
      </c>
      <c r="G425" s="224">
        <v>176.0821716801174</v>
      </c>
      <c r="H425" s="503" t="s">
        <v>73</v>
      </c>
      <c r="I425" s="627" t="s">
        <v>102</v>
      </c>
      <c r="J425" s="939"/>
      <c r="K425" s="693">
        <v>8.7131327953044746</v>
      </c>
      <c r="L425" s="441" t="s">
        <v>73</v>
      </c>
      <c r="M425" s="699"/>
      <c r="N425" s="699"/>
      <c r="O425" s="693">
        <v>8.7131327953044746</v>
      </c>
      <c r="P425" s="702">
        <v>16892.444266138693</v>
      </c>
      <c r="Q425" s="54" t="s">
        <v>58</v>
      </c>
      <c r="R425" s="693">
        <v>2.2890682318415263</v>
      </c>
      <c r="S425" s="693">
        <v>2.2890682318415263</v>
      </c>
      <c r="T425" s="702">
        <v>4437.8937445564698</v>
      </c>
      <c r="U425" s="693">
        <v>1.2032281731474688</v>
      </c>
      <c r="V425" s="693">
        <v>2332.7390195745597</v>
      </c>
      <c r="W425" s="699"/>
      <c r="X425" s="699"/>
      <c r="Y425" s="693">
        <v>1.7608217168011739</v>
      </c>
      <c r="Z425" s="702">
        <v>3413.7644188895965</v>
      </c>
      <c r="AA425" s="854"/>
      <c r="AB425" s="855"/>
      <c r="AC425" s="693">
        <v>8.7131327953044746</v>
      </c>
      <c r="AD425" s="702">
        <v>33784.888532277386</v>
      </c>
      <c r="AE425" s="697">
        <f t="shared" ref="AE425:AE449" si="13">AD425</f>
        <v>33784.888532277386</v>
      </c>
      <c r="AF425" s="757"/>
      <c r="AG425" s="859"/>
      <c r="AI425" s="16"/>
      <c r="AJ425" s="260"/>
      <c r="AK425" s="260"/>
    </row>
    <row r="426" spans="1:38" s="95" customFormat="1" ht="15" customHeight="1">
      <c r="A426" s="892"/>
      <c r="B426" s="687"/>
      <c r="C426" s="636"/>
      <c r="D426" s="630" t="s">
        <v>203</v>
      </c>
      <c r="E426" s="503" t="s">
        <v>73</v>
      </c>
      <c r="F426" s="627" t="s">
        <v>102</v>
      </c>
      <c r="G426" s="224">
        <v>1054.2479823917829</v>
      </c>
      <c r="H426" s="503" t="s">
        <v>73</v>
      </c>
      <c r="I426" s="627" t="s">
        <v>102</v>
      </c>
      <c r="J426" s="939"/>
      <c r="K426" s="693">
        <v>28.910946441672788</v>
      </c>
      <c r="L426" s="441" t="s">
        <v>73</v>
      </c>
      <c r="M426" s="699"/>
      <c r="N426" s="699"/>
      <c r="O426" s="693">
        <v>28.910946441672788</v>
      </c>
      <c r="P426" s="702">
        <v>56050.626441785178</v>
      </c>
      <c r="Q426" s="54" t="s">
        <v>58</v>
      </c>
      <c r="R426" s="693">
        <v>13.705223771093177</v>
      </c>
      <c r="S426" s="693">
        <v>13.705223771093177</v>
      </c>
      <c r="T426" s="702">
        <v>26570.779322095706</v>
      </c>
      <c r="U426" s="693">
        <v>2.5204768892149674</v>
      </c>
      <c r="V426" s="693">
        <v>4886.5335092906298</v>
      </c>
      <c r="W426" s="699"/>
      <c r="X426" s="699"/>
      <c r="Y426" s="693">
        <v>4.3953191489361707</v>
      </c>
      <c r="Z426" s="702">
        <v>8521.3533983217312</v>
      </c>
      <c r="AA426" s="854"/>
      <c r="AB426" s="855"/>
      <c r="AC426" s="693">
        <v>28.910946441672788</v>
      </c>
      <c r="AD426" s="702">
        <v>112101.25288357036</v>
      </c>
      <c r="AE426" s="697">
        <f t="shared" si="13"/>
        <v>112101.25288357036</v>
      </c>
      <c r="AF426" s="757"/>
      <c r="AG426" s="859"/>
      <c r="AI426" s="16"/>
      <c r="AJ426" s="142"/>
      <c r="AK426" s="260"/>
    </row>
    <row r="427" spans="1:38" s="95" customFormat="1" ht="15" customHeight="1">
      <c r="A427" s="892"/>
      <c r="B427" s="687"/>
      <c r="C427" s="636"/>
      <c r="D427" s="630" t="s">
        <v>204</v>
      </c>
      <c r="E427" s="503" t="s">
        <v>73</v>
      </c>
      <c r="F427" s="627" t="s">
        <v>102</v>
      </c>
      <c r="G427" s="224">
        <v>1171.386647101981</v>
      </c>
      <c r="H427" s="503" t="s">
        <v>73</v>
      </c>
      <c r="I427" s="627" t="s">
        <v>102</v>
      </c>
      <c r="J427" s="939"/>
      <c r="K427" s="693">
        <v>31.605135730007341</v>
      </c>
      <c r="L427" s="441" t="s">
        <v>73</v>
      </c>
      <c r="M427" s="699"/>
      <c r="N427" s="699"/>
      <c r="O427" s="693">
        <v>31.605135730007341</v>
      </c>
      <c r="P427" s="702">
        <v>61273.942035017652</v>
      </c>
      <c r="Q427" s="54" t="s">
        <v>58</v>
      </c>
      <c r="R427" s="693">
        <v>15.228026412325754</v>
      </c>
      <c r="S427" s="693">
        <v>15.228026412325754</v>
      </c>
      <c r="T427" s="702">
        <v>29523.088135661917</v>
      </c>
      <c r="U427" s="693">
        <v>2.696184886280264</v>
      </c>
      <c r="V427" s="693">
        <v>5227.1845262405768</v>
      </c>
      <c r="W427" s="699"/>
      <c r="X427" s="699"/>
      <c r="Y427" s="693">
        <v>4.7467351430667648</v>
      </c>
      <c r="Z427" s="702">
        <v>9202.6554322216489</v>
      </c>
      <c r="AA427" s="854"/>
      <c r="AB427" s="855"/>
      <c r="AC427" s="693">
        <v>31.605135730007341</v>
      </c>
      <c r="AD427" s="702">
        <v>122547.8840700353</v>
      </c>
      <c r="AE427" s="697">
        <f t="shared" si="13"/>
        <v>122547.8840700353</v>
      </c>
      <c r="AF427" s="757"/>
      <c r="AG427" s="859"/>
      <c r="AI427" s="16"/>
      <c r="AJ427" s="1141" t="s">
        <v>82</v>
      </c>
      <c r="AK427" s="260"/>
    </row>
    <row r="428" spans="1:38" s="95" customFormat="1" ht="15" customHeight="1">
      <c r="A428" s="892"/>
      <c r="B428" s="687"/>
      <c r="C428" s="636"/>
      <c r="D428" s="630" t="s">
        <v>205</v>
      </c>
      <c r="E428" s="503" t="s">
        <v>73</v>
      </c>
      <c r="F428" s="627" t="s">
        <v>102</v>
      </c>
      <c r="G428" s="33">
        <v>352.1643433602348</v>
      </c>
      <c r="H428" s="503" t="s">
        <v>73</v>
      </c>
      <c r="I428" s="627" t="s">
        <v>102</v>
      </c>
      <c r="J428" s="939"/>
      <c r="K428" s="693">
        <v>12.763022743947175</v>
      </c>
      <c r="L428" s="441" t="s">
        <v>73</v>
      </c>
      <c r="M428" s="699"/>
      <c r="N428" s="699"/>
      <c r="O428" s="693">
        <v>12.763022743947175</v>
      </c>
      <c r="P428" s="702">
        <v>24744.102429584735</v>
      </c>
      <c r="Q428" s="54" t="s">
        <v>58</v>
      </c>
      <c r="R428" s="693">
        <v>4.5781364636830526</v>
      </c>
      <c r="S428" s="693">
        <v>4.5781364636830526</v>
      </c>
      <c r="T428" s="702">
        <v>8875.7874891129395</v>
      </c>
      <c r="U428" s="693">
        <v>1.467351430667645</v>
      </c>
      <c r="V428" s="693">
        <v>2844.8036824079977</v>
      </c>
      <c r="W428" s="699"/>
      <c r="X428" s="699"/>
      <c r="Y428" s="693">
        <v>2.2890682318415259</v>
      </c>
      <c r="Z428" s="702">
        <v>4437.8937445564698</v>
      </c>
      <c r="AA428" s="854"/>
      <c r="AB428" s="855"/>
      <c r="AC428" s="693">
        <v>12.763022743947175</v>
      </c>
      <c r="AD428" s="702">
        <v>49488.204859169469</v>
      </c>
      <c r="AE428" s="697">
        <f t="shared" si="13"/>
        <v>49488.204859169469</v>
      </c>
      <c r="AF428" s="757"/>
      <c r="AG428" s="859"/>
      <c r="AI428" s="16"/>
      <c r="AJ428" s="142"/>
      <c r="AK428" s="260"/>
    </row>
    <row r="429" spans="1:38" s="95" customFormat="1" ht="15" customHeight="1">
      <c r="A429" s="892"/>
      <c r="B429" s="687"/>
      <c r="C429" s="636"/>
      <c r="D429" s="630" t="s">
        <v>206</v>
      </c>
      <c r="E429" s="503" t="s">
        <v>73</v>
      </c>
      <c r="F429" s="627" t="s">
        <v>102</v>
      </c>
      <c r="G429" s="13">
        <v>35.216434336023475</v>
      </c>
      <c r="H429" s="503" t="s">
        <v>73</v>
      </c>
      <c r="I429" s="627" t="s">
        <v>102</v>
      </c>
      <c r="J429" s="939"/>
      <c r="K429" s="693">
        <v>6.294937637564197</v>
      </c>
      <c r="L429" s="441" t="s">
        <v>73</v>
      </c>
      <c r="M429" s="699"/>
      <c r="N429" s="699"/>
      <c r="O429" s="693">
        <v>6.294937637564197</v>
      </c>
      <c r="P429" s="702">
        <v>12204.207797530316</v>
      </c>
      <c r="Q429" s="54" t="s">
        <v>58</v>
      </c>
      <c r="R429" s="693">
        <v>0.45781364636830518</v>
      </c>
      <c r="S429" s="693">
        <v>0.45781364636830518</v>
      </c>
      <c r="T429" s="702">
        <v>887.57874891129393</v>
      </c>
      <c r="U429" s="693">
        <v>1.1151870873074101</v>
      </c>
      <c r="V429" s="693">
        <v>2162.0507986300768</v>
      </c>
      <c r="W429" s="699"/>
      <c r="X429" s="699"/>
      <c r="Y429" s="693">
        <v>1.5847395451210564</v>
      </c>
      <c r="Z429" s="702">
        <v>3072.3879770006361</v>
      </c>
      <c r="AA429" s="854"/>
      <c r="AB429" s="855"/>
      <c r="AC429" s="693">
        <v>6.294937637564197</v>
      </c>
      <c r="AD429" s="702">
        <v>24408.415595060633</v>
      </c>
      <c r="AE429" s="697">
        <f t="shared" si="13"/>
        <v>24408.415595060633</v>
      </c>
      <c r="AF429" s="757"/>
      <c r="AG429" s="859"/>
      <c r="AI429" s="16"/>
      <c r="AJ429" s="142"/>
      <c r="AK429" s="260"/>
    </row>
    <row r="430" spans="1:38" s="95" customFormat="1" ht="15" customHeight="1">
      <c r="A430" s="892"/>
      <c r="B430" s="687"/>
      <c r="C430" s="636"/>
      <c r="D430" s="630" t="s">
        <v>207</v>
      </c>
      <c r="E430" s="503" t="s">
        <v>73</v>
      </c>
      <c r="F430" s="627" t="s">
        <v>102</v>
      </c>
      <c r="G430" s="223">
        <v>35.216434336023475</v>
      </c>
      <c r="H430" s="503" t="s">
        <v>73</v>
      </c>
      <c r="I430" s="627" t="s">
        <v>102</v>
      </c>
      <c r="J430" s="939"/>
      <c r="K430" s="693">
        <v>6.294937637564197</v>
      </c>
      <c r="L430" s="441" t="s">
        <v>73</v>
      </c>
      <c r="M430" s="699"/>
      <c r="N430" s="699"/>
      <c r="O430" s="693">
        <v>6.294937637564197</v>
      </c>
      <c r="P430" s="702">
        <v>12204.207797530316</v>
      </c>
      <c r="Q430" s="54" t="s">
        <v>58</v>
      </c>
      <c r="R430" s="693">
        <v>0.45781364636830518</v>
      </c>
      <c r="S430" s="693">
        <v>0.45781364636830518</v>
      </c>
      <c r="T430" s="702">
        <v>887.57874891129393</v>
      </c>
      <c r="U430" s="693">
        <v>1.1151870873074101</v>
      </c>
      <c r="V430" s="693">
        <v>2162.0507986300768</v>
      </c>
      <c r="W430" s="699"/>
      <c r="X430" s="699"/>
      <c r="Y430" s="693">
        <v>1.5847395451210564</v>
      </c>
      <c r="Z430" s="702">
        <v>3072.3879770006361</v>
      </c>
      <c r="AA430" s="854"/>
      <c r="AB430" s="855"/>
      <c r="AC430" s="693">
        <v>6.294937637564197</v>
      </c>
      <c r="AD430" s="702">
        <v>24408.415595060633</v>
      </c>
      <c r="AE430" s="697">
        <f t="shared" si="13"/>
        <v>24408.415595060633</v>
      </c>
      <c r="AF430" s="757"/>
      <c r="AG430" s="859"/>
      <c r="AI430" s="16"/>
      <c r="AJ430" s="142"/>
      <c r="AK430" s="260"/>
    </row>
    <row r="431" spans="1:38" s="95" customFormat="1" ht="15" customHeight="1">
      <c r="A431" s="892"/>
      <c r="B431" s="687"/>
      <c r="C431" s="636"/>
      <c r="D431" s="630" t="s">
        <v>208</v>
      </c>
      <c r="E431" s="503" t="s">
        <v>73</v>
      </c>
      <c r="F431" s="627" t="s">
        <v>102</v>
      </c>
      <c r="G431" s="223">
        <v>1467.351430667645</v>
      </c>
      <c r="H431" s="503" t="s">
        <v>73</v>
      </c>
      <c r="I431" s="627" t="s">
        <v>102</v>
      </c>
      <c r="J431" s="939"/>
      <c r="K431" s="693">
        <v>38.412325752017608</v>
      </c>
      <c r="L431" s="441" t="s">
        <v>73</v>
      </c>
      <c r="M431" s="699"/>
      <c r="N431" s="699"/>
      <c r="O431" s="693">
        <v>38.412325752017608</v>
      </c>
      <c r="P431" s="702">
        <v>74471.270798076468</v>
      </c>
      <c r="Q431" s="54" t="s">
        <v>58</v>
      </c>
      <c r="R431" s="693">
        <v>19.075568598679386</v>
      </c>
      <c r="S431" s="693">
        <v>19.075568598679386</v>
      </c>
      <c r="T431" s="702">
        <v>36982.447871303935</v>
      </c>
      <c r="U431" s="693">
        <v>3.1401320616287602</v>
      </c>
      <c r="V431" s="693">
        <v>6087.8798803531217</v>
      </c>
      <c r="W431" s="699"/>
      <c r="X431" s="699"/>
      <c r="Y431" s="693">
        <v>5.6346294937637564</v>
      </c>
      <c r="Z431" s="702">
        <v>10924.046140446682</v>
      </c>
      <c r="AA431" s="854"/>
      <c r="AB431" s="855"/>
      <c r="AC431" s="693">
        <v>38.412325752017608</v>
      </c>
      <c r="AD431" s="702">
        <v>148942.54159615294</v>
      </c>
      <c r="AE431" s="697">
        <f t="shared" si="13"/>
        <v>148942.54159615294</v>
      </c>
      <c r="AF431" s="757"/>
      <c r="AG431" s="859"/>
      <c r="AI431" s="16"/>
      <c r="AJ431" s="142"/>
      <c r="AK431" s="260"/>
    </row>
    <row r="432" spans="1:38" s="95" customFormat="1" ht="15" customHeight="1">
      <c r="A432" s="892"/>
      <c r="B432" s="687"/>
      <c r="C432" s="636"/>
      <c r="D432" s="630" t="s">
        <v>209</v>
      </c>
      <c r="E432" s="503" t="s">
        <v>73</v>
      </c>
      <c r="F432" s="627" t="s">
        <v>102</v>
      </c>
      <c r="G432" s="223">
        <v>146.73514306676449</v>
      </c>
      <c r="H432" s="503" t="s">
        <v>73</v>
      </c>
      <c r="I432" s="627" t="s">
        <v>102</v>
      </c>
      <c r="J432" s="939"/>
      <c r="K432" s="693">
        <v>8.0381511371973584</v>
      </c>
      <c r="L432" s="441" t="s">
        <v>73</v>
      </c>
      <c r="M432" s="699"/>
      <c r="N432" s="699"/>
      <c r="O432" s="693">
        <v>8.0381511371973584</v>
      </c>
      <c r="P432" s="702">
        <v>15583.834572231041</v>
      </c>
      <c r="Q432" s="54" t="s">
        <v>58</v>
      </c>
      <c r="R432" s="693">
        <v>1.9075568598679387</v>
      </c>
      <c r="S432" s="693">
        <v>1.9075568598679387</v>
      </c>
      <c r="T432" s="702">
        <v>3698.2447871303989</v>
      </c>
      <c r="U432" s="693">
        <v>1.1592076302274394</v>
      </c>
      <c r="V432" s="693">
        <v>2247.3949091023196</v>
      </c>
      <c r="W432" s="699"/>
      <c r="X432" s="699"/>
      <c r="Y432" s="693">
        <v>1.6727806309611153</v>
      </c>
      <c r="Z432" s="702">
        <v>3243.0761979451145</v>
      </c>
      <c r="AA432" s="854"/>
      <c r="AB432" s="855"/>
      <c r="AC432" s="693">
        <v>8.0381511371973584</v>
      </c>
      <c r="AD432" s="702">
        <v>31167.669144462081</v>
      </c>
      <c r="AE432" s="697">
        <f t="shared" si="13"/>
        <v>31167.669144462081</v>
      </c>
      <c r="AF432" s="757"/>
      <c r="AG432" s="859"/>
      <c r="AI432" s="16"/>
      <c r="AJ432" s="142"/>
      <c r="AK432" s="260"/>
    </row>
    <row r="433" spans="1:37" s="95" customFormat="1" ht="15" customHeight="1">
      <c r="A433" s="892"/>
      <c r="B433" s="687"/>
      <c r="C433" s="636"/>
      <c r="D433" s="630" t="s">
        <v>210</v>
      </c>
      <c r="E433" s="503" t="s">
        <v>73</v>
      </c>
      <c r="F433" s="627" t="s">
        <v>102</v>
      </c>
      <c r="G433" s="223">
        <v>146.73514306676449</v>
      </c>
      <c r="H433" s="503" t="s">
        <v>73</v>
      </c>
      <c r="I433" s="627" t="s">
        <v>102</v>
      </c>
      <c r="J433" s="939"/>
      <c r="K433" s="693">
        <v>8.0381511371973584</v>
      </c>
      <c r="L433" s="441" t="s">
        <v>73</v>
      </c>
      <c r="M433" s="699"/>
      <c r="N433" s="699"/>
      <c r="O433" s="693">
        <v>8.0381511371973584</v>
      </c>
      <c r="P433" s="702">
        <v>15583.834572231041</v>
      </c>
      <c r="Q433" s="54" t="s">
        <v>58</v>
      </c>
      <c r="R433" s="693">
        <v>1.9075568598679387</v>
      </c>
      <c r="S433" s="693">
        <v>1.9075568598679387</v>
      </c>
      <c r="T433" s="702">
        <v>3698.2447871303989</v>
      </c>
      <c r="U433" s="693">
        <v>1.1592076302274394</v>
      </c>
      <c r="V433" s="693">
        <v>2247.3949091023196</v>
      </c>
      <c r="W433" s="699"/>
      <c r="X433" s="699"/>
      <c r="Y433" s="693">
        <v>1.6727806309611153</v>
      </c>
      <c r="Z433" s="702">
        <v>3243.0761979451145</v>
      </c>
      <c r="AA433" s="854"/>
      <c r="AB433" s="855"/>
      <c r="AC433" s="693">
        <v>8.0381511371973584</v>
      </c>
      <c r="AD433" s="702">
        <v>31167.669144462081</v>
      </c>
      <c r="AE433" s="697">
        <f t="shared" si="13"/>
        <v>31167.669144462081</v>
      </c>
      <c r="AF433" s="757"/>
      <c r="AG433" s="859"/>
      <c r="AI433" s="16"/>
      <c r="AJ433" s="142"/>
      <c r="AK433" s="260"/>
    </row>
    <row r="434" spans="1:37" s="95" customFormat="1" ht="15" customHeight="1">
      <c r="A434" s="892"/>
      <c r="B434" s="687"/>
      <c r="C434" s="636"/>
      <c r="D434" s="630" t="s">
        <v>211</v>
      </c>
      <c r="E434" s="503" t="s">
        <v>73</v>
      </c>
      <c r="F434" s="627" t="s">
        <v>102</v>
      </c>
      <c r="G434" s="223">
        <v>146.73514306676449</v>
      </c>
      <c r="H434" s="503" t="s">
        <v>73</v>
      </c>
      <c r="I434" s="627" t="s">
        <v>102</v>
      </c>
      <c r="J434" s="939"/>
      <c r="K434" s="693">
        <v>8.0381511371973584</v>
      </c>
      <c r="L434" s="441" t="s">
        <v>73</v>
      </c>
      <c r="M434" s="699"/>
      <c r="N434" s="699"/>
      <c r="O434" s="693">
        <v>8.0381511371973584</v>
      </c>
      <c r="P434" s="702">
        <v>15583.834572231041</v>
      </c>
      <c r="Q434" s="54" t="s">
        <v>58</v>
      </c>
      <c r="R434" s="693">
        <v>1.9075568598679387</v>
      </c>
      <c r="S434" s="693">
        <v>1.9075568598679387</v>
      </c>
      <c r="T434" s="702">
        <v>3698.2447871303989</v>
      </c>
      <c r="U434" s="693">
        <v>1.1592076302274394</v>
      </c>
      <c r="V434" s="693">
        <v>2247.3949091023196</v>
      </c>
      <c r="W434" s="699"/>
      <c r="X434" s="699"/>
      <c r="Y434" s="693">
        <v>1.6727806309611153</v>
      </c>
      <c r="Z434" s="702">
        <v>3243.0761979451145</v>
      </c>
      <c r="AA434" s="854"/>
      <c r="AB434" s="855"/>
      <c r="AC434" s="693">
        <v>8.0381511371973584</v>
      </c>
      <c r="AD434" s="702">
        <v>31167.669144462081</v>
      </c>
      <c r="AE434" s="697">
        <f t="shared" si="13"/>
        <v>31167.669144462081</v>
      </c>
      <c r="AF434" s="757"/>
      <c r="AG434" s="859"/>
      <c r="AI434" s="16"/>
      <c r="AJ434" s="142"/>
      <c r="AK434" s="260"/>
    </row>
    <row r="435" spans="1:37" s="95" customFormat="1" ht="15" customHeight="1">
      <c r="A435" s="892"/>
      <c r="B435" s="687"/>
      <c r="C435" s="636"/>
      <c r="D435" s="630" t="s">
        <v>212</v>
      </c>
      <c r="E435" s="503" t="s">
        <v>73</v>
      </c>
      <c r="F435" s="627" t="s">
        <v>102</v>
      </c>
      <c r="G435" s="223">
        <v>352.1643433602348</v>
      </c>
      <c r="H435" s="503" t="s">
        <v>73</v>
      </c>
      <c r="I435" s="627" t="s">
        <v>102</v>
      </c>
      <c r="J435" s="939"/>
      <c r="K435" s="693">
        <v>12.763022743947175</v>
      </c>
      <c r="L435" s="441" t="s">
        <v>73</v>
      </c>
      <c r="M435" s="699"/>
      <c r="N435" s="699"/>
      <c r="O435" s="693">
        <v>12.763022743947175</v>
      </c>
      <c r="P435" s="702">
        <v>24744.102429584735</v>
      </c>
      <c r="Q435" s="54" t="s">
        <v>58</v>
      </c>
      <c r="R435" s="693">
        <v>4.5781364636830526</v>
      </c>
      <c r="S435" s="693">
        <v>4.5781364636830526</v>
      </c>
      <c r="T435" s="702">
        <v>8875.7874891129395</v>
      </c>
      <c r="U435" s="693">
        <v>1.467351430667645</v>
      </c>
      <c r="V435" s="693">
        <v>2844.8036824079977</v>
      </c>
      <c r="W435" s="699"/>
      <c r="X435" s="699"/>
      <c r="Y435" s="693">
        <v>2.2890682318415259</v>
      </c>
      <c r="Z435" s="702">
        <v>4437.8937445564698</v>
      </c>
      <c r="AA435" s="854"/>
      <c r="AB435" s="855"/>
      <c r="AC435" s="693">
        <v>12.763022743947175</v>
      </c>
      <c r="AD435" s="702">
        <v>49488.204859169469</v>
      </c>
      <c r="AE435" s="697">
        <f t="shared" si="13"/>
        <v>49488.204859169469</v>
      </c>
      <c r="AF435" s="757"/>
      <c r="AG435" s="859"/>
      <c r="AI435" s="16"/>
      <c r="AJ435" s="142"/>
      <c r="AK435" s="260"/>
    </row>
    <row r="436" spans="1:37" s="95" customFormat="1" ht="15" customHeight="1">
      <c r="A436" s="892"/>
      <c r="B436" s="687"/>
      <c r="C436" s="636"/>
      <c r="D436" s="630" t="s">
        <v>213</v>
      </c>
      <c r="E436" s="503" t="s">
        <v>73</v>
      </c>
      <c r="F436" s="627" t="s">
        <v>102</v>
      </c>
      <c r="G436" s="223">
        <v>35.216434336023475</v>
      </c>
      <c r="H436" s="503" t="s">
        <v>73</v>
      </c>
      <c r="I436" s="627" t="s">
        <v>102</v>
      </c>
      <c r="J436" s="939"/>
      <c r="K436" s="693">
        <v>6.294937637564197</v>
      </c>
      <c r="L436" s="441" t="s">
        <v>73</v>
      </c>
      <c r="M436" s="699"/>
      <c r="N436" s="699"/>
      <c r="O436" s="693">
        <v>6.294937637564197</v>
      </c>
      <c r="P436" s="702">
        <v>12204.207797530316</v>
      </c>
      <c r="Q436" s="54" t="s">
        <v>58</v>
      </c>
      <c r="R436" s="693">
        <v>0.45781364636830518</v>
      </c>
      <c r="S436" s="693">
        <v>0.45781364636830518</v>
      </c>
      <c r="T436" s="702">
        <v>887.57874891129393</v>
      </c>
      <c r="U436" s="693">
        <v>1.1151870873074101</v>
      </c>
      <c r="V436" s="693">
        <v>2162.0507986300768</v>
      </c>
      <c r="W436" s="699"/>
      <c r="X436" s="699"/>
      <c r="Y436" s="693">
        <v>1.5847395451210564</v>
      </c>
      <c r="Z436" s="702">
        <v>3072.3879770006361</v>
      </c>
      <c r="AA436" s="854"/>
      <c r="AB436" s="855"/>
      <c r="AC436" s="693">
        <v>6.294937637564197</v>
      </c>
      <c r="AD436" s="702">
        <v>24408.415595060633</v>
      </c>
      <c r="AE436" s="697">
        <f t="shared" si="13"/>
        <v>24408.415595060633</v>
      </c>
      <c r="AF436" s="757"/>
      <c r="AG436" s="859"/>
      <c r="AI436" s="16"/>
      <c r="AJ436" s="142"/>
      <c r="AK436" s="260"/>
    </row>
    <row r="437" spans="1:37" s="95" customFormat="1" ht="15" customHeight="1">
      <c r="A437" s="892"/>
      <c r="B437" s="687"/>
      <c r="C437" s="636"/>
      <c r="D437" s="630" t="s">
        <v>214</v>
      </c>
      <c r="E437" s="503" t="s">
        <v>73</v>
      </c>
      <c r="F437" s="627" t="s">
        <v>102</v>
      </c>
      <c r="G437" s="223">
        <v>168.13499633162144</v>
      </c>
      <c r="H437" s="503" t="s">
        <v>73</v>
      </c>
      <c r="I437" s="627" t="s">
        <v>102</v>
      </c>
      <c r="J437" s="939"/>
      <c r="K437" s="693">
        <v>8.53034776228907</v>
      </c>
      <c r="L437" s="441" t="s">
        <v>73</v>
      </c>
      <c r="M437" s="699"/>
      <c r="N437" s="699"/>
      <c r="O437" s="693">
        <v>8.53034776228907</v>
      </c>
      <c r="P437" s="702">
        <v>16538.072761028507</v>
      </c>
      <c r="Q437" s="54" t="s">
        <v>58</v>
      </c>
      <c r="R437" s="693">
        <v>2.1857549523110786</v>
      </c>
      <c r="S437" s="693">
        <v>2.1857549523110786</v>
      </c>
      <c r="T437" s="702">
        <v>4237.5968068854881</v>
      </c>
      <c r="U437" s="693">
        <v>1.1913074101247247</v>
      </c>
      <c r="V437" s="693">
        <v>2309.6278344586731</v>
      </c>
      <c r="W437" s="699"/>
      <c r="X437" s="699"/>
      <c r="Y437" s="693">
        <v>1.7369801907556859</v>
      </c>
      <c r="Z437" s="702">
        <v>3367.5420486578341</v>
      </c>
      <c r="AA437" s="854"/>
      <c r="AB437" s="855"/>
      <c r="AC437" s="693">
        <v>8.53034776228907</v>
      </c>
      <c r="AD437" s="702">
        <v>33076.145522057013</v>
      </c>
      <c r="AE437" s="697">
        <f t="shared" si="13"/>
        <v>33076.145522057013</v>
      </c>
      <c r="AF437" s="757"/>
      <c r="AG437" s="859"/>
      <c r="AI437" s="16"/>
      <c r="AJ437" s="142"/>
      <c r="AK437" s="260"/>
    </row>
    <row r="438" spans="1:37" s="95" customFormat="1" ht="15" customHeight="1">
      <c r="A438" s="892"/>
      <c r="B438" s="687"/>
      <c r="C438" s="636"/>
      <c r="D438" s="630" t="s">
        <v>215</v>
      </c>
      <c r="E438" s="503" t="s">
        <v>73</v>
      </c>
      <c r="F438" s="627" t="s">
        <v>102</v>
      </c>
      <c r="G438" s="223">
        <v>3.2604548789435071</v>
      </c>
      <c r="H438" s="503" t="s">
        <v>73</v>
      </c>
      <c r="I438" s="627" t="s">
        <v>102</v>
      </c>
      <c r="J438" s="939"/>
      <c r="K438" s="693">
        <v>5.8795099046221573</v>
      </c>
      <c r="L438" s="441" t="s">
        <v>73</v>
      </c>
      <c r="M438" s="699"/>
      <c r="N438" s="699"/>
      <c r="O438" s="693">
        <v>5.8795099046221573</v>
      </c>
      <c r="P438" s="702">
        <v>11398.804047789041</v>
      </c>
      <c r="Q438" s="54" t="s">
        <v>58</v>
      </c>
      <c r="R438" s="693">
        <v>4.2385913426265596E-2</v>
      </c>
      <c r="S438" s="693">
        <v>4.2385913426265596E-2</v>
      </c>
      <c r="T438" s="702">
        <v>82.174999170037452</v>
      </c>
      <c r="U438" s="693">
        <v>1.1151870873074101</v>
      </c>
      <c r="V438" s="693">
        <v>2162.0507986300768</v>
      </c>
      <c r="W438" s="699"/>
      <c r="X438" s="699"/>
      <c r="Y438" s="693">
        <v>1.5847395451210564</v>
      </c>
      <c r="Z438" s="702">
        <v>3072.3879770006361</v>
      </c>
      <c r="AA438" s="854"/>
      <c r="AB438" s="855"/>
      <c r="AC438" s="693">
        <v>5.8795099046221573</v>
      </c>
      <c r="AD438" s="702">
        <v>22797.608095578082</v>
      </c>
      <c r="AE438" s="697">
        <f t="shared" si="13"/>
        <v>22797.608095578082</v>
      </c>
      <c r="AF438" s="757"/>
      <c r="AG438" s="859"/>
      <c r="AI438" s="16"/>
      <c r="AJ438" s="142"/>
      <c r="AK438" s="260"/>
    </row>
    <row r="439" spans="1:37" s="95" customFormat="1" ht="15" customHeight="1">
      <c r="A439" s="892"/>
      <c r="B439" s="687"/>
      <c r="C439" s="636"/>
      <c r="D439" s="630" t="s">
        <v>216</v>
      </c>
      <c r="E439" s="503" t="s">
        <v>73</v>
      </c>
      <c r="F439" s="627" t="s">
        <v>102</v>
      </c>
      <c r="G439" s="626">
        <v>195.64490095377843</v>
      </c>
      <c r="H439" s="503" t="s">
        <v>73</v>
      </c>
      <c r="I439" s="627" t="s">
        <v>102</v>
      </c>
      <c r="J439" s="939"/>
      <c r="K439" s="693">
        <v>9.1630755685986802</v>
      </c>
      <c r="L439" s="441" t="s">
        <v>73</v>
      </c>
      <c r="M439" s="699"/>
      <c r="N439" s="699"/>
      <c r="O439" s="693">
        <v>9.1630755685986802</v>
      </c>
      <c r="P439" s="702">
        <v>17764.763488097509</v>
      </c>
      <c r="Q439" s="54" t="s">
        <v>58</v>
      </c>
      <c r="R439" s="693">
        <v>2.5433837123991201</v>
      </c>
      <c r="S439" s="693">
        <v>2.5433837123991201</v>
      </c>
      <c r="T439" s="702">
        <v>4930.9437395766918</v>
      </c>
      <c r="U439" s="693">
        <v>1.2325722670579604</v>
      </c>
      <c r="V439" s="693">
        <v>2389.6294036153536</v>
      </c>
      <c r="W439" s="699"/>
      <c r="X439" s="699"/>
      <c r="Y439" s="693">
        <v>1.8195099046221568</v>
      </c>
      <c r="Z439" s="702">
        <v>3527.5451869711774</v>
      </c>
      <c r="AA439" s="854"/>
      <c r="AB439" s="855"/>
      <c r="AC439" s="693">
        <v>9.1630755685986802</v>
      </c>
      <c r="AD439" s="702">
        <v>35529.526976195019</v>
      </c>
      <c r="AE439" s="697">
        <f t="shared" si="13"/>
        <v>35529.526976195019</v>
      </c>
      <c r="AF439" s="757"/>
      <c r="AG439" s="859"/>
      <c r="AI439" s="16"/>
      <c r="AJ439" s="142"/>
      <c r="AK439" s="260"/>
    </row>
    <row r="440" spans="1:37" s="95" customFormat="1" ht="15" customHeight="1">
      <c r="A440" s="892"/>
      <c r="B440" s="687"/>
      <c r="C440" s="636"/>
      <c r="D440" s="630" t="s">
        <v>217</v>
      </c>
      <c r="E440" s="503" t="s">
        <v>73</v>
      </c>
      <c r="F440" s="627" t="s">
        <v>102</v>
      </c>
      <c r="G440" s="223">
        <v>5.8694057226705798</v>
      </c>
      <c r="H440" s="503" t="s">
        <v>73</v>
      </c>
      <c r="I440" s="627" t="s">
        <v>102</v>
      </c>
      <c r="J440" s="939"/>
      <c r="K440" s="693">
        <v>5.9134262655906094</v>
      </c>
      <c r="L440" s="441" t="s">
        <v>73</v>
      </c>
      <c r="M440" s="699"/>
      <c r="N440" s="699"/>
      <c r="O440" s="693">
        <v>5.9134262655906094</v>
      </c>
      <c r="P440" s="702">
        <v>11464.55884010423</v>
      </c>
      <c r="Q440" s="54" t="s">
        <v>58</v>
      </c>
      <c r="R440" s="693">
        <v>7.630227439471754E-2</v>
      </c>
      <c r="S440" s="693">
        <v>7.630227439471754E-2</v>
      </c>
      <c r="T440" s="702">
        <v>147.92979148521582</v>
      </c>
      <c r="U440" s="693">
        <v>1.1151870873074101</v>
      </c>
      <c r="V440" s="693">
        <v>2162.0507986300768</v>
      </c>
      <c r="W440" s="699"/>
      <c r="X440" s="699"/>
      <c r="Y440" s="693">
        <v>1.5847395451210564</v>
      </c>
      <c r="Z440" s="702">
        <v>3072.3879770006361</v>
      </c>
      <c r="AA440" s="854"/>
      <c r="AB440" s="855"/>
      <c r="AC440" s="693">
        <v>5.9134262655906094</v>
      </c>
      <c r="AD440" s="702">
        <v>22929.117680208459</v>
      </c>
      <c r="AE440" s="697">
        <f t="shared" si="13"/>
        <v>22929.117680208459</v>
      </c>
      <c r="AF440" s="757"/>
      <c r="AG440" s="859"/>
      <c r="AI440" s="16"/>
      <c r="AJ440" s="142"/>
      <c r="AK440" s="260"/>
    </row>
    <row r="441" spans="1:37" s="95" customFormat="1" ht="15" customHeight="1">
      <c r="A441" s="892"/>
      <c r="B441" s="687"/>
      <c r="C441" s="636"/>
      <c r="D441" s="244" t="s">
        <v>218</v>
      </c>
      <c r="E441" s="503" t="s">
        <v>73</v>
      </c>
      <c r="F441" s="627" t="s">
        <v>102</v>
      </c>
      <c r="G441" s="223">
        <v>351.4159941305943</v>
      </c>
      <c r="H441" s="503" t="s">
        <v>73</v>
      </c>
      <c r="I441" s="627" t="s">
        <v>102</v>
      </c>
      <c r="J441" s="939"/>
      <c r="K441" s="693">
        <v>18.615216434336023</v>
      </c>
      <c r="L441" s="441" t="s">
        <v>73</v>
      </c>
      <c r="M441" s="699"/>
      <c r="N441" s="699"/>
      <c r="O441" s="693">
        <v>18.615216434336023</v>
      </c>
      <c r="P441" s="702">
        <v>36089.94761202213</v>
      </c>
      <c r="Q441" s="54" t="s">
        <v>58</v>
      </c>
      <c r="R441" s="693">
        <v>4.568407923697726</v>
      </c>
      <c r="S441" s="693">
        <v>4.568407923697726</v>
      </c>
      <c r="T441" s="702">
        <v>8856.9264406985676</v>
      </c>
      <c r="U441" s="693">
        <v>1.8536096845194425</v>
      </c>
      <c r="V441" s="693">
        <v>3593.6555797466608</v>
      </c>
      <c r="W441" s="699"/>
      <c r="X441" s="699"/>
      <c r="Y441" s="693">
        <v>4.0476449009537774</v>
      </c>
      <c r="Z441" s="702">
        <v>7847.3056138119828</v>
      </c>
      <c r="AA441" s="854"/>
      <c r="AB441" s="855"/>
      <c r="AC441" s="693">
        <v>18.615216434336023</v>
      </c>
      <c r="AD441" s="702">
        <v>72179.89522404426</v>
      </c>
      <c r="AE441" s="697">
        <f t="shared" si="13"/>
        <v>72179.89522404426</v>
      </c>
      <c r="AF441" s="757"/>
      <c r="AG441" s="859"/>
      <c r="AI441" s="16"/>
      <c r="AJ441" s="142"/>
      <c r="AK441" s="260"/>
    </row>
    <row r="442" spans="1:37" s="95" customFormat="1" ht="15" customHeight="1">
      <c r="A442" s="892"/>
      <c r="B442" s="687"/>
      <c r="C442" s="636"/>
      <c r="D442" s="244" t="s">
        <v>219</v>
      </c>
      <c r="E442" s="503" t="s">
        <v>73</v>
      </c>
      <c r="F442" s="627" t="s">
        <v>102</v>
      </c>
      <c r="G442" s="223">
        <v>175.70799706529715</v>
      </c>
      <c r="H442" s="503" t="s">
        <v>73</v>
      </c>
      <c r="I442" s="627" t="s">
        <v>102</v>
      </c>
      <c r="J442" s="939"/>
      <c r="K442" s="693">
        <v>9.2914673514306685</v>
      </c>
      <c r="L442" s="441" t="s">
        <v>73</v>
      </c>
      <c r="M442" s="699"/>
      <c r="N442" s="699"/>
      <c r="O442" s="693">
        <v>9.2914673514306685</v>
      </c>
      <c r="P442" s="702">
        <v>18013.680965504576</v>
      </c>
      <c r="Q442" s="54" t="s">
        <v>58</v>
      </c>
      <c r="R442" s="693">
        <v>2.284203961848863</v>
      </c>
      <c r="S442" s="693">
        <v>2.284203961848863</v>
      </c>
      <c r="T442" s="702">
        <v>4428.4632203492838</v>
      </c>
      <c r="U442" s="693">
        <v>1.2026669112252384</v>
      </c>
      <c r="V442" s="693">
        <v>2331.6508821660336</v>
      </c>
      <c r="W442" s="699"/>
      <c r="X442" s="699"/>
      <c r="Y442" s="693">
        <v>1.9357813646368305</v>
      </c>
      <c r="Z442" s="702">
        <v>3752.9645859615107</v>
      </c>
      <c r="AA442" s="854"/>
      <c r="AB442" s="855"/>
      <c r="AC442" s="693">
        <v>9.2914673514306685</v>
      </c>
      <c r="AD442" s="702">
        <v>36027.361931009153</v>
      </c>
      <c r="AE442" s="697">
        <f t="shared" si="13"/>
        <v>36027.361931009153</v>
      </c>
      <c r="AF442" s="757"/>
      <c r="AG442" s="859"/>
      <c r="AI442" s="16"/>
      <c r="AJ442" s="142"/>
      <c r="AK442" s="260"/>
    </row>
    <row r="443" spans="1:37" s="95" customFormat="1" ht="15" customHeight="1">
      <c r="A443" s="892"/>
      <c r="B443" s="687"/>
      <c r="C443" s="636"/>
      <c r="D443" s="244" t="s">
        <v>220</v>
      </c>
      <c r="E443" s="503" t="s">
        <v>73</v>
      </c>
      <c r="F443" s="627" t="s">
        <v>102</v>
      </c>
      <c r="G443" s="223">
        <v>176.0821716801174</v>
      </c>
      <c r="H443" s="503" t="s">
        <v>73</v>
      </c>
      <c r="I443" s="627" t="s">
        <v>102</v>
      </c>
      <c r="J443" s="939"/>
      <c r="K443" s="693">
        <v>9.3000733675715335</v>
      </c>
      <c r="L443" s="441" t="s">
        <v>73</v>
      </c>
      <c r="M443" s="699"/>
      <c r="N443" s="699"/>
      <c r="O443" s="693">
        <v>9.3000733675715335</v>
      </c>
      <c r="P443" s="702">
        <v>18030.365739101864</v>
      </c>
      <c r="Q443" s="54" t="s">
        <v>58</v>
      </c>
      <c r="R443" s="693">
        <v>2.2890682318415263</v>
      </c>
      <c r="S443" s="693">
        <v>2.2890682318415263</v>
      </c>
      <c r="T443" s="702">
        <v>4437.8937445564698</v>
      </c>
      <c r="U443" s="693">
        <v>1.2032281731474688</v>
      </c>
      <c r="V443" s="693">
        <v>2332.7390195745597</v>
      </c>
      <c r="W443" s="699"/>
      <c r="X443" s="699"/>
      <c r="Y443" s="693">
        <v>1.9369038884812912</v>
      </c>
      <c r="Z443" s="702">
        <v>3755.1408607785593</v>
      </c>
      <c r="AA443" s="854"/>
      <c r="AB443" s="855"/>
      <c r="AC443" s="693">
        <v>9.3000733675715335</v>
      </c>
      <c r="AD443" s="702">
        <v>36060.731478203728</v>
      </c>
      <c r="AE443" s="697">
        <f t="shared" si="13"/>
        <v>36060.731478203728</v>
      </c>
      <c r="AF443" s="757"/>
      <c r="AG443" s="859"/>
      <c r="AI443" s="16"/>
      <c r="AJ443" s="142"/>
      <c r="AK443" s="260"/>
    </row>
    <row r="444" spans="1:37" s="95" customFormat="1" ht="15" customHeight="1">
      <c r="A444" s="892"/>
      <c r="B444" s="687"/>
      <c r="C444" s="636"/>
      <c r="D444" s="244" t="s">
        <v>221</v>
      </c>
      <c r="E444" s="503" t="s">
        <v>73</v>
      </c>
      <c r="F444" s="627" t="s">
        <v>102</v>
      </c>
      <c r="G444" s="223">
        <v>17.608217168011738</v>
      </c>
      <c r="H444" s="503" t="s">
        <v>73</v>
      </c>
      <c r="I444" s="627" t="s">
        <v>102</v>
      </c>
      <c r="J444" s="939"/>
      <c r="K444" s="693">
        <v>6.6529713866471019</v>
      </c>
      <c r="L444" s="441" t="s">
        <v>73</v>
      </c>
      <c r="M444" s="699"/>
      <c r="N444" s="699"/>
      <c r="O444" s="693">
        <v>6.6529713866471019</v>
      </c>
      <c r="P444" s="702">
        <v>12898.339896037849</v>
      </c>
      <c r="Q444" s="54" t="s">
        <v>58</v>
      </c>
      <c r="R444" s="693">
        <v>0.22890682318415259</v>
      </c>
      <c r="S444" s="693">
        <v>0.22890682318415259</v>
      </c>
      <c r="T444" s="702">
        <v>443.78937445564696</v>
      </c>
      <c r="U444" s="693">
        <v>1.1151870873074101</v>
      </c>
      <c r="V444" s="693">
        <v>2162.0507986300768</v>
      </c>
      <c r="W444" s="699"/>
      <c r="X444" s="699"/>
      <c r="Y444" s="693">
        <v>1.7608217168011739</v>
      </c>
      <c r="Z444" s="702">
        <v>3413.7644188895965</v>
      </c>
      <c r="AA444" s="854"/>
      <c r="AB444" s="855"/>
      <c r="AC444" s="693">
        <v>6.6529713866471019</v>
      </c>
      <c r="AD444" s="702">
        <v>25796.679792075698</v>
      </c>
      <c r="AE444" s="697">
        <f t="shared" si="13"/>
        <v>25796.679792075698</v>
      </c>
      <c r="AF444" s="757"/>
      <c r="AG444" s="859"/>
      <c r="AI444" s="16"/>
      <c r="AJ444" s="142"/>
      <c r="AK444" s="260"/>
    </row>
    <row r="445" spans="1:37" s="95" customFormat="1" ht="15" customHeight="1">
      <c r="A445" s="892"/>
      <c r="B445" s="687"/>
      <c r="C445" s="636"/>
      <c r="D445" s="244" t="s">
        <v>222</v>
      </c>
      <c r="E445" s="503" t="s">
        <v>73</v>
      </c>
      <c r="F445" s="627" t="s">
        <v>102</v>
      </c>
      <c r="G445" s="626">
        <v>326.0777696258254</v>
      </c>
      <c r="H445" s="503" t="s">
        <v>73</v>
      </c>
      <c r="I445" s="627" t="s">
        <v>102</v>
      </c>
      <c r="J445" s="939"/>
      <c r="K445" s="693">
        <v>12.74997212032282</v>
      </c>
      <c r="L445" s="441" t="s">
        <v>73</v>
      </c>
      <c r="M445" s="699"/>
      <c r="N445" s="699"/>
      <c r="O445" s="693">
        <v>12.74997212032282</v>
      </c>
      <c r="P445" s="702">
        <v>24718.800745633434</v>
      </c>
      <c r="Q445" s="54" t="s">
        <v>58</v>
      </c>
      <c r="R445" s="693">
        <v>4.2390110051357306</v>
      </c>
      <c r="S445" s="693">
        <v>4.2390110051357306</v>
      </c>
      <c r="T445" s="702">
        <v>8218.3135308569217</v>
      </c>
      <c r="U445" s="693">
        <v>1.428221570066031</v>
      </c>
      <c r="V445" s="693">
        <v>2768.9413026092179</v>
      </c>
      <c r="W445" s="699"/>
      <c r="X445" s="699"/>
      <c r="Y445" s="693">
        <v>2.3868906823184157</v>
      </c>
      <c r="Z445" s="702">
        <v>4627.5454268478879</v>
      </c>
      <c r="AA445" s="854"/>
      <c r="AB445" s="855"/>
      <c r="AC445" s="693">
        <v>12.74997212032282</v>
      </c>
      <c r="AD445" s="702">
        <v>49437.601491266869</v>
      </c>
      <c r="AE445" s="697">
        <f t="shared" si="13"/>
        <v>49437.601491266869</v>
      </c>
      <c r="AF445" s="757"/>
      <c r="AG445" s="859"/>
      <c r="AI445" s="16"/>
      <c r="AJ445" s="142"/>
      <c r="AK445" s="260"/>
    </row>
    <row r="446" spans="1:37" s="95" customFormat="1" ht="15" customHeight="1">
      <c r="A446" s="892"/>
      <c r="B446" s="687"/>
      <c r="C446" s="636"/>
      <c r="D446" s="244" t="s">
        <v>223</v>
      </c>
      <c r="E446" s="503" t="s">
        <v>73</v>
      </c>
      <c r="F446" s="627" t="s">
        <v>102</v>
      </c>
      <c r="G446" s="626">
        <v>3260.7806309611151</v>
      </c>
      <c r="H446" s="503" t="s">
        <v>73</v>
      </c>
      <c r="I446" s="627" t="s">
        <v>102</v>
      </c>
      <c r="J446" s="939"/>
      <c r="K446" s="693">
        <v>80.248137931034478</v>
      </c>
      <c r="L446" s="441" t="s">
        <v>73</v>
      </c>
      <c r="M446" s="699"/>
      <c r="N446" s="699"/>
      <c r="O446" s="693">
        <v>80.248137931034478</v>
      </c>
      <c r="P446" s="702">
        <v>155579.77013640135</v>
      </c>
      <c r="Q446" s="54" t="s">
        <v>58</v>
      </c>
      <c r="R446" s="693">
        <v>42.390148202494501</v>
      </c>
      <c r="S446" s="693">
        <v>42.390148202494501</v>
      </c>
      <c r="T446" s="702">
        <v>82183.209273464803</v>
      </c>
      <c r="U446" s="693">
        <v>5.8302758620689659</v>
      </c>
      <c r="V446" s="693">
        <v>11303.352349833202</v>
      </c>
      <c r="W446" s="699"/>
      <c r="X446" s="699"/>
      <c r="Y446" s="693">
        <v>11.190999266324285</v>
      </c>
      <c r="Z446" s="702">
        <v>21696.367521295906</v>
      </c>
      <c r="AA446" s="854"/>
      <c r="AB446" s="855"/>
      <c r="AC446" s="693">
        <v>80.248137931034478</v>
      </c>
      <c r="AD446" s="702">
        <v>311159.5402728027</v>
      </c>
      <c r="AE446" s="697">
        <f t="shared" si="13"/>
        <v>311159.5402728027</v>
      </c>
      <c r="AF446" s="757"/>
      <c r="AG446" s="859"/>
      <c r="AI446" s="16"/>
      <c r="AJ446" s="142"/>
      <c r="AK446" s="260"/>
    </row>
    <row r="447" spans="1:37" s="95" customFormat="1" ht="15" customHeight="1">
      <c r="A447" s="892"/>
      <c r="B447" s="687"/>
      <c r="C447" s="636"/>
      <c r="D447" s="244" t="s">
        <v>224</v>
      </c>
      <c r="E447" s="503" t="s">
        <v>73</v>
      </c>
      <c r="F447" s="627" t="s">
        <v>102</v>
      </c>
      <c r="G447" s="626">
        <v>195.64490095377843</v>
      </c>
      <c r="H447" s="503" t="s">
        <v>73</v>
      </c>
      <c r="I447" s="627" t="s">
        <v>102</v>
      </c>
      <c r="J447" s="939"/>
      <c r="K447" s="693">
        <v>9.7500161408657373</v>
      </c>
      <c r="L447" s="441" t="s">
        <v>73</v>
      </c>
      <c r="M447" s="699"/>
      <c r="N447" s="699"/>
      <c r="O447" s="693">
        <v>9.7500161408657373</v>
      </c>
      <c r="P447" s="702">
        <v>18902.684961060742</v>
      </c>
      <c r="Q447" s="54" t="s">
        <v>58</v>
      </c>
      <c r="R447" s="693">
        <v>2.5433837123991201</v>
      </c>
      <c r="S447" s="693">
        <v>2.5433837123991201</v>
      </c>
      <c r="T447" s="702">
        <v>4930.9437395766918</v>
      </c>
      <c r="U447" s="693">
        <v>1.2325722670579604</v>
      </c>
      <c r="V447" s="693">
        <v>2389.6294036153536</v>
      </c>
      <c r="W447" s="699"/>
      <c r="X447" s="699"/>
      <c r="Y447" s="693">
        <v>1.9955920763022743</v>
      </c>
      <c r="Z447" s="702">
        <v>3868.9216288601533</v>
      </c>
      <c r="AA447" s="854"/>
      <c r="AB447" s="855"/>
      <c r="AC447" s="693">
        <v>9.7500161408657373</v>
      </c>
      <c r="AD447" s="702">
        <v>37805.369922121485</v>
      </c>
      <c r="AE447" s="697">
        <f t="shared" si="13"/>
        <v>37805.369922121485</v>
      </c>
      <c r="AF447" s="757"/>
      <c r="AG447" s="859"/>
      <c r="AI447" s="16"/>
      <c r="AJ447" s="142"/>
      <c r="AK447" s="260"/>
    </row>
    <row r="448" spans="1:37" s="95" customFormat="1" ht="15" customHeight="1">
      <c r="A448" s="892"/>
      <c r="B448" s="687"/>
      <c r="C448" s="636"/>
      <c r="D448" s="244" t="s">
        <v>225</v>
      </c>
      <c r="E448" s="503" t="s">
        <v>73</v>
      </c>
      <c r="F448" s="627" t="s">
        <v>102</v>
      </c>
      <c r="G448" s="626">
        <v>6.5209097578870141</v>
      </c>
      <c r="H448" s="503" t="s">
        <v>73</v>
      </c>
      <c r="I448" s="627" t="s">
        <v>102</v>
      </c>
      <c r="J448" s="939"/>
      <c r="K448" s="693">
        <v>6.5088363903154809</v>
      </c>
      <c r="L448" s="441" t="s">
        <v>73</v>
      </c>
      <c r="M448" s="699"/>
      <c r="N448" s="699"/>
      <c r="O448" s="693">
        <v>6.5088363903154809</v>
      </c>
      <c r="P448" s="702">
        <v>12618.900519922316</v>
      </c>
      <c r="Q448" s="54" t="s">
        <v>58</v>
      </c>
      <c r="R448" s="693">
        <v>8.4771826852531193E-2</v>
      </c>
      <c r="S448" s="693">
        <v>8.4771826852531193E-2</v>
      </c>
      <c r="T448" s="702">
        <v>164.3499983400749</v>
      </c>
      <c r="U448" s="693">
        <v>1.1151870873074101</v>
      </c>
      <c r="V448" s="693">
        <v>2162.0507986300768</v>
      </c>
      <c r="W448" s="699"/>
      <c r="X448" s="699"/>
      <c r="Y448" s="693">
        <v>1.7608217168011739</v>
      </c>
      <c r="Z448" s="702">
        <v>3413.7644188895965</v>
      </c>
      <c r="AA448" s="854"/>
      <c r="AB448" s="855"/>
      <c r="AC448" s="693">
        <v>6.5088363903154809</v>
      </c>
      <c r="AD448" s="702">
        <v>25237.801039844631</v>
      </c>
      <c r="AE448" s="697">
        <f t="shared" si="13"/>
        <v>25237.801039844631</v>
      </c>
      <c r="AF448" s="757"/>
      <c r="AG448" s="859"/>
      <c r="AI448" s="16"/>
      <c r="AJ448" s="142"/>
      <c r="AK448" s="260"/>
    </row>
    <row r="449" spans="1:39" s="95" customFormat="1" ht="15" customHeight="1" thickBot="1">
      <c r="A449" s="893"/>
      <c r="B449" s="691"/>
      <c r="C449" s="638"/>
      <c r="D449" s="1090" t="s">
        <v>232</v>
      </c>
      <c r="E449" s="442" t="s">
        <v>73</v>
      </c>
      <c r="F449" s="628" t="s">
        <v>102</v>
      </c>
      <c r="G449" s="39">
        <v>14.673514306676449</v>
      </c>
      <c r="H449" s="442" t="s">
        <v>73</v>
      </c>
      <c r="I449" s="628" t="s">
        <v>102</v>
      </c>
      <c r="J449" s="940"/>
      <c r="K449" s="694">
        <v>6.6148202494497435</v>
      </c>
      <c r="L449" s="442" t="s">
        <v>73</v>
      </c>
      <c r="M449" s="700"/>
      <c r="N449" s="700"/>
      <c r="O449" s="694">
        <v>6.6148202494497435</v>
      </c>
      <c r="P449" s="703">
        <v>12824.375000295246</v>
      </c>
      <c r="Q449" s="435" t="s">
        <v>58</v>
      </c>
      <c r="R449" s="694">
        <v>0.19075568598679385</v>
      </c>
      <c r="S449" s="694">
        <v>0.19075568598679385</v>
      </c>
      <c r="T449" s="703">
        <v>369.82447871303947</v>
      </c>
      <c r="U449" s="694">
        <v>1.1151870873074101</v>
      </c>
      <c r="V449" s="694">
        <v>2162.0507986300768</v>
      </c>
      <c r="W449" s="700"/>
      <c r="X449" s="700"/>
      <c r="Y449" s="694">
        <v>1.7608217168011739</v>
      </c>
      <c r="Z449" s="703">
        <v>3413.7644188895965</v>
      </c>
      <c r="AA449" s="856"/>
      <c r="AB449" s="857"/>
      <c r="AC449" s="694">
        <v>6.6148202494497435</v>
      </c>
      <c r="AD449" s="703">
        <v>25648.750000590491</v>
      </c>
      <c r="AE449" s="695">
        <f t="shared" si="13"/>
        <v>25648.750000590491</v>
      </c>
      <c r="AF449" s="758"/>
      <c r="AG449" s="860"/>
      <c r="AI449" s="16"/>
      <c r="AJ449" s="142"/>
      <c r="AK449" s="260"/>
    </row>
    <row r="450" spans="1:39" s="95" customFormat="1" ht="12.75" customHeight="1">
      <c r="A450" s="880" t="s">
        <v>42</v>
      </c>
      <c r="B450" s="711" t="s">
        <v>144</v>
      </c>
      <c r="C450" s="705">
        <v>2009</v>
      </c>
      <c r="D450" s="114" t="s">
        <v>36</v>
      </c>
      <c r="E450" s="114" t="s">
        <v>0</v>
      </c>
      <c r="F450" s="1094" t="s">
        <v>0</v>
      </c>
      <c r="G450" s="224">
        <v>129592.13</v>
      </c>
      <c r="H450" s="17">
        <v>14787.86</v>
      </c>
      <c r="I450" s="48"/>
      <c r="J450" s="888" t="s">
        <v>303</v>
      </c>
      <c r="K450" s="224">
        <v>1912.11</v>
      </c>
      <c r="L450" s="54">
        <v>417.45</v>
      </c>
      <c r="M450" s="216"/>
      <c r="N450" s="318"/>
      <c r="O450" s="224">
        <v>2987.11</v>
      </c>
      <c r="P450" s="221">
        <v>15856.97</v>
      </c>
      <c r="Q450" s="55"/>
      <c r="R450" s="224">
        <v>1492.46</v>
      </c>
      <c r="S450" s="224">
        <v>1492.46</v>
      </c>
      <c r="T450" s="221">
        <v>7922.67</v>
      </c>
      <c r="U450" s="224">
        <v>264.95</v>
      </c>
      <c r="V450" s="221">
        <v>1406.48</v>
      </c>
      <c r="W450" s="33"/>
      <c r="X450" s="33"/>
      <c r="Y450" s="33"/>
      <c r="Z450" s="33"/>
      <c r="AA450" s="1122" t="s">
        <v>19</v>
      </c>
      <c r="AB450" s="1123"/>
      <c r="AC450" s="18">
        <v>1229.1099999999999</v>
      </c>
      <c r="AD450" s="221">
        <v>6527.87</v>
      </c>
      <c r="AE450" s="323">
        <f>N450+T450+V450+AD450</f>
        <v>15857.02</v>
      </c>
      <c r="AF450" s="87"/>
      <c r="AG450" s="909">
        <v>50218.6</v>
      </c>
      <c r="AH450" s="16"/>
      <c r="AI450" s="16"/>
      <c r="AJ450" s="141"/>
      <c r="AK450" s="141"/>
    </row>
    <row r="451" spans="1:39" s="95" customFormat="1" ht="15" customHeight="1">
      <c r="A451" s="881"/>
      <c r="B451" s="10" t="s">
        <v>144</v>
      </c>
      <c r="C451" s="23">
        <v>2009</v>
      </c>
      <c r="D451" s="114" t="s">
        <v>174</v>
      </c>
      <c r="E451" s="114" t="s">
        <v>29</v>
      </c>
      <c r="F451" s="281" t="s">
        <v>0</v>
      </c>
      <c r="G451" s="12">
        <v>14209.22</v>
      </c>
      <c r="H451" s="12">
        <v>14209.22</v>
      </c>
      <c r="I451" s="12">
        <v>14209.22</v>
      </c>
      <c r="J451" s="889"/>
      <c r="K451" s="224">
        <v>326.11</v>
      </c>
      <c r="L451" s="18">
        <v>202.57</v>
      </c>
      <c r="M451" s="216"/>
      <c r="N451" s="318"/>
      <c r="O451" s="224">
        <v>123.54</v>
      </c>
      <c r="P451" s="221">
        <v>633.65</v>
      </c>
      <c r="Q451" s="55"/>
      <c r="R451" s="123">
        <v>184.72</v>
      </c>
      <c r="S451" s="123">
        <v>184.72</v>
      </c>
      <c r="T451" s="288"/>
      <c r="U451" s="224">
        <v>39.44</v>
      </c>
      <c r="V451" s="221">
        <v>202.29</v>
      </c>
      <c r="W451" s="13"/>
      <c r="X451" s="13"/>
      <c r="Y451" s="13"/>
      <c r="Z451" s="13"/>
      <c r="AA451" s="1124"/>
      <c r="AB451" s="1125"/>
      <c r="AC451" s="224">
        <v>84.1</v>
      </c>
      <c r="AD451" s="221">
        <v>431.39</v>
      </c>
      <c r="AE451" s="323">
        <f>N451+T451+V451+AD451</f>
        <v>633.67999999999995</v>
      </c>
      <c r="AF451" s="87"/>
      <c r="AG451" s="910"/>
      <c r="AH451" s="16"/>
      <c r="AI451" s="16"/>
      <c r="AJ451" s="198"/>
      <c r="AK451" s="141"/>
    </row>
    <row r="452" spans="1:39" s="95" customFormat="1" ht="13.5" customHeight="1" thickBot="1">
      <c r="A452" s="882"/>
      <c r="B452" s="44" t="s">
        <v>144</v>
      </c>
      <c r="C452" s="36">
        <v>2011</v>
      </c>
      <c r="D452" s="45" t="s">
        <v>175</v>
      </c>
      <c r="E452" s="45" t="s">
        <v>1</v>
      </c>
      <c r="F452" s="220" t="s">
        <v>0</v>
      </c>
      <c r="G452" s="39">
        <v>119901.6</v>
      </c>
      <c r="H452" s="38">
        <v>59151.44</v>
      </c>
      <c r="I452" s="38">
        <v>59151.44</v>
      </c>
      <c r="J452" s="890"/>
      <c r="K452" s="39">
        <v>1488.3</v>
      </c>
      <c r="L452" s="40">
        <v>728.47</v>
      </c>
      <c r="M452" s="219"/>
      <c r="N452" s="319"/>
      <c r="O452" s="39">
        <v>2278.0500000000002</v>
      </c>
      <c r="P452" s="222">
        <v>8618.66</v>
      </c>
      <c r="Q452" s="84">
        <v>768.97</v>
      </c>
      <c r="R452" s="39">
        <v>1558.72</v>
      </c>
      <c r="S452" s="39">
        <v>1558.72</v>
      </c>
      <c r="T452" s="63">
        <v>2987.9</v>
      </c>
      <c r="U452" s="39">
        <v>391.51</v>
      </c>
      <c r="V452" s="222">
        <v>1481.22</v>
      </c>
      <c r="W452" s="70"/>
      <c r="X452" s="70"/>
      <c r="Y452" s="70"/>
      <c r="Z452" s="70"/>
      <c r="AA452" s="1126"/>
      <c r="AB452" s="1127"/>
      <c r="AC452" s="39">
        <v>1096.78</v>
      </c>
      <c r="AD452" s="222">
        <v>4149.5</v>
      </c>
      <c r="AE452" s="326">
        <f>N452+T452+V452+AD452</f>
        <v>8618.619999999999</v>
      </c>
      <c r="AF452" s="91"/>
      <c r="AG452" s="911"/>
      <c r="AH452" s="16"/>
      <c r="AI452" s="137"/>
      <c r="AJ452" s="198"/>
      <c r="AK452" s="260"/>
    </row>
    <row r="453" spans="1:39" s="95" customFormat="1">
      <c r="A453" s="92"/>
      <c r="B453" s="92"/>
      <c r="C453" s="93"/>
      <c r="D453" s="260"/>
      <c r="E453" s="260"/>
      <c r="F453" s="260"/>
      <c r="G453" s="85"/>
      <c r="H453" s="85"/>
      <c r="I453" s="85"/>
      <c r="J453" s="260"/>
      <c r="K453" s="87"/>
      <c r="L453" s="86"/>
      <c r="M453" s="87"/>
      <c r="N453" s="294"/>
      <c r="O453" s="87"/>
      <c r="P453" s="294"/>
      <c r="Q453" s="87"/>
      <c r="R453" s="87"/>
      <c r="S453" s="87"/>
      <c r="T453" s="285"/>
      <c r="U453" s="86"/>
      <c r="V453" s="285"/>
      <c r="W453" s="86"/>
      <c r="X453" s="86"/>
      <c r="Y453" s="86"/>
      <c r="Z453" s="86"/>
      <c r="AA453" s="86"/>
      <c r="AB453" s="86"/>
      <c r="AC453" s="86"/>
      <c r="AD453" s="285"/>
      <c r="AE453" s="285"/>
      <c r="AF453" s="86"/>
      <c r="AH453" s="16"/>
      <c r="AI453" s="142"/>
      <c r="AJ453" s="260"/>
      <c r="AK453" s="195"/>
    </row>
    <row r="454" spans="1:39" s="272" customFormat="1">
      <c r="A454" s="267"/>
      <c r="B454" s="267"/>
      <c r="C454" s="268"/>
      <c r="D454" s="269"/>
      <c r="E454" s="269"/>
      <c r="F454" s="269"/>
      <c r="G454" s="270"/>
      <c r="H454" s="270"/>
      <c r="I454" s="270"/>
      <c r="J454" s="269"/>
      <c r="K454" s="271"/>
      <c r="L454" s="264"/>
      <c r="M454" s="271"/>
      <c r="N454" s="311"/>
      <c r="O454" s="271"/>
      <c r="P454" s="311"/>
      <c r="Q454" s="271"/>
      <c r="R454" s="271"/>
      <c r="S454" s="271"/>
      <c r="T454" s="289"/>
      <c r="U454" s="264"/>
      <c r="V454" s="289"/>
      <c r="W454" s="264"/>
      <c r="X454" s="264"/>
      <c r="Y454" s="264"/>
      <c r="Z454" s="264"/>
      <c r="AA454" s="264"/>
      <c r="AB454" s="264"/>
      <c r="AC454" s="264"/>
      <c r="AD454" s="289"/>
      <c r="AE454" s="289"/>
      <c r="AF454" s="264"/>
      <c r="AI454" s="265"/>
      <c r="AJ454" s="269"/>
      <c r="AK454" s="273"/>
    </row>
    <row r="455" spans="1:39" s="95" customFormat="1" ht="13.5" thickBot="1">
      <c r="A455" s="96"/>
      <c r="B455" s="96"/>
      <c r="C455" s="97"/>
      <c r="D455" s="89"/>
      <c r="E455" s="89"/>
      <c r="F455" s="89"/>
      <c r="G455" s="88"/>
      <c r="H455" s="88"/>
      <c r="I455" s="88"/>
      <c r="J455" s="89"/>
      <c r="K455" s="91"/>
      <c r="L455" s="90"/>
      <c r="M455" s="91"/>
      <c r="N455" s="310"/>
      <c r="O455" s="91"/>
      <c r="P455" s="310"/>
      <c r="Q455" s="91"/>
      <c r="R455" s="91"/>
      <c r="S455" s="91"/>
      <c r="T455" s="286"/>
      <c r="U455" s="90"/>
      <c r="V455" s="286"/>
      <c r="W455" s="90"/>
      <c r="X455" s="90"/>
      <c r="Y455" s="90"/>
      <c r="Z455" s="90"/>
      <c r="AA455" s="90"/>
      <c r="AB455" s="90"/>
      <c r="AC455" s="90"/>
      <c r="AD455" s="286"/>
      <c r="AE455" s="286"/>
      <c r="AF455" s="86"/>
      <c r="AI455" s="142"/>
      <c r="AJ455" s="260"/>
      <c r="AK455" s="195"/>
    </row>
    <row r="456" spans="1:39" s="95" customFormat="1" ht="12.75" customHeight="1">
      <c r="A456" s="973" t="s">
        <v>43</v>
      </c>
      <c r="B456" s="100"/>
      <c r="C456" s="101"/>
      <c r="D456" s="67" t="s">
        <v>176</v>
      </c>
      <c r="E456" s="67"/>
      <c r="F456" s="67"/>
      <c r="G456" s="48"/>
      <c r="H456" s="48"/>
      <c r="I456" s="48"/>
      <c r="J456" s="883" t="s">
        <v>303</v>
      </c>
      <c r="K456" s="26"/>
      <c r="L456" s="43"/>
      <c r="M456" s="26"/>
      <c r="N456" s="305"/>
      <c r="O456" s="26"/>
      <c r="P456" s="305"/>
      <c r="Q456" s="26"/>
      <c r="R456" s="26"/>
      <c r="S456" s="26"/>
      <c r="T456" s="287"/>
      <c r="U456" s="43"/>
      <c r="V456" s="287"/>
      <c r="W456" s="43"/>
      <c r="X456" s="43"/>
      <c r="Y456" s="43"/>
      <c r="Z456" s="43"/>
      <c r="AA456" s="43"/>
      <c r="AB456" s="43"/>
      <c r="AC456" s="43"/>
      <c r="AD456" s="287"/>
      <c r="AE456" s="292"/>
      <c r="AF456" s="86"/>
      <c r="AG456" s="906">
        <v>20949.37</v>
      </c>
      <c r="AI456" s="142"/>
      <c r="AJ456" s="260"/>
      <c r="AK456" s="195"/>
    </row>
    <row r="457" spans="1:39" s="95" customFormat="1" ht="15" customHeight="1">
      <c r="A457" s="974"/>
      <c r="B457" s="64"/>
      <c r="C457" s="65">
        <v>1993</v>
      </c>
      <c r="D457" s="69" t="s">
        <v>177</v>
      </c>
      <c r="E457" s="69"/>
      <c r="F457" s="69"/>
      <c r="G457" s="28"/>
      <c r="H457" s="165">
        <v>0</v>
      </c>
      <c r="I457" s="48"/>
      <c r="J457" s="884"/>
      <c r="K457" s="26"/>
      <c r="L457" s="43"/>
      <c r="M457" s="26"/>
      <c r="N457" s="305"/>
      <c r="O457" s="26"/>
      <c r="P457" s="305"/>
      <c r="Q457" s="26"/>
      <c r="R457" s="26"/>
      <c r="S457" s="26"/>
      <c r="T457" s="287"/>
      <c r="U457" s="43"/>
      <c r="V457" s="287"/>
      <c r="W457" s="43"/>
      <c r="X457" s="43"/>
      <c r="Y457" s="43"/>
      <c r="Z457" s="43"/>
      <c r="AA457" s="43"/>
      <c r="AB457" s="43"/>
      <c r="AC457" s="43"/>
      <c r="AD457" s="287"/>
      <c r="AE457" s="287"/>
      <c r="AF457" s="86"/>
      <c r="AG457" s="907"/>
      <c r="AI457" s="142"/>
      <c r="AJ457" s="260"/>
      <c r="AK457" s="195"/>
    </row>
    <row r="458" spans="1:39" s="95" customFormat="1" ht="15" customHeight="1">
      <c r="A458" s="974"/>
      <c r="B458" s="64"/>
      <c r="C458" s="66">
        <v>1995</v>
      </c>
      <c r="D458" s="69" t="s">
        <v>178</v>
      </c>
      <c r="E458" s="69"/>
      <c r="F458" s="69"/>
      <c r="G458" s="28"/>
      <c r="H458" s="165">
        <v>0</v>
      </c>
      <c r="I458" s="48"/>
      <c r="J458" s="884"/>
      <c r="K458" s="26"/>
      <c r="L458" s="43"/>
      <c r="M458" s="26"/>
      <c r="N458" s="305"/>
      <c r="O458" s="26"/>
      <c r="P458" s="305"/>
      <c r="Q458" s="26"/>
      <c r="R458" s="26"/>
      <c r="S458" s="26"/>
      <c r="T458" s="287"/>
      <c r="U458" s="43"/>
      <c r="V458" s="287"/>
      <c r="W458" s="43"/>
      <c r="X458" s="43"/>
      <c r="Y458" s="43"/>
      <c r="Z458" s="43"/>
      <c r="AA458" s="43"/>
      <c r="AB458" s="43"/>
      <c r="AC458" s="43"/>
      <c r="AD458" s="287"/>
      <c r="AE458" s="287"/>
      <c r="AF458" s="86"/>
      <c r="AG458" s="907"/>
      <c r="AI458" s="142"/>
      <c r="AJ458" s="260"/>
      <c r="AK458" s="195"/>
    </row>
    <row r="459" spans="1:39" s="95" customFormat="1" ht="15" customHeight="1">
      <c r="A459" s="974"/>
      <c r="B459" s="100"/>
      <c r="C459" s="100">
        <v>1996</v>
      </c>
      <c r="D459" s="69" t="s">
        <v>179</v>
      </c>
      <c r="E459" s="67"/>
      <c r="F459" s="67"/>
      <c r="G459" s="48"/>
      <c r="H459" s="165">
        <v>0</v>
      </c>
      <c r="I459" s="48"/>
      <c r="J459" s="884"/>
      <c r="K459" s="26"/>
      <c r="L459" s="43"/>
      <c r="M459" s="26"/>
      <c r="N459" s="305"/>
      <c r="O459" s="26"/>
      <c r="P459" s="305"/>
      <c r="Q459" s="26"/>
      <c r="R459" s="26"/>
      <c r="S459" s="26"/>
      <c r="T459" s="287"/>
      <c r="U459" s="43"/>
      <c r="V459" s="287"/>
      <c r="W459" s="43"/>
      <c r="X459" s="43"/>
      <c r="Y459" s="43"/>
      <c r="Z459" s="43"/>
      <c r="AA459" s="43"/>
      <c r="AB459" s="43"/>
      <c r="AC459" s="43"/>
      <c r="AD459" s="287"/>
      <c r="AE459" s="287"/>
      <c r="AF459" s="86"/>
      <c r="AG459" s="907"/>
      <c r="AI459" s="142"/>
      <c r="AJ459" s="260"/>
      <c r="AK459" s="195"/>
    </row>
    <row r="460" spans="1:39" s="95" customFormat="1" ht="15" customHeight="1">
      <c r="A460" s="974"/>
      <c r="B460" s="10" t="s">
        <v>144</v>
      </c>
      <c r="C460" s="704">
        <v>1999</v>
      </c>
      <c r="D460" s="46" t="s">
        <v>180</v>
      </c>
      <c r="E460" s="111" t="s">
        <v>1</v>
      </c>
      <c r="F460" s="281" t="s">
        <v>0</v>
      </c>
      <c r="G460" s="17">
        <v>7593.4</v>
      </c>
      <c r="H460" s="52">
        <v>0</v>
      </c>
      <c r="I460" s="48"/>
      <c r="J460" s="884"/>
      <c r="K460" s="13">
        <v>137.08000000000001</v>
      </c>
      <c r="L460" s="14">
        <v>5.88</v>
      </c>
      <c r="M460" s="13"/>
      <c r="N460" s="291"/>
      <c r="O460" s="13">
        <v>226.98</v>
      </c>
      <c r="P460" s="291">
        <v>3535.5</v>
      </c>
      <c r="Q460" s="123"/>
      <c r="R460" s="13">
        <v>98.71</v>
      </c>
      <c r="S460" s="13">
        <v>98.71</v>
      </c>
      <c r="T460" s="291">
        <v>1537.53</v>
      </c>
      <c r="U460" s="13">
        <v>18.13</v>
      </c>
      <c r="V460" s="291">
        <v>282.39999999999998</v>
      </c>
      <c r="W460" s="223"/>
      <c r="X460" s="223"/>
      <c r="Y460" s="223"/>
      <c r="Z460" s="223"/>
      <c r="AA460" s="918" t="s">
        <v>19</v>
      </c>
      <c r="AB460" s="210"/>
      <c r="AC460" s="13">
        <v>110.13</v>
      </c>
      <c r="AD460" s="291">
        <v>1715.41</v>
      </c>
      <c r="AE460" s="291">
        <f>N460+T460+V460+AD460</f>
        <v>3535.34</v>
      </c>
      <c r="AF460" s="86"/>
      <c r="AG460" s="907"/>
      <c r="AI460" s="137"/>
      <c r="AJ460" s="142"/>
      <c r="AK460" s="260"/>
      <c r="AL460" s="195"/>
    </row>
    <row r="461" spans="1:39" s="95" customFormat="1" ht="15" customHeight="1">
      <c r="A461" s="974"/>
      <c r="B461" s="10" t="s">
        <v>144</v>
      </c>
      <c r="C461" s="713">
        <v>2002</v>
      </c>
      <c r="D461" s="46" t="s">
        <v>181</v>
      </c>
      <c r="E461" s="111" t="s">
        <v>1</v>
      </c>
      <c r="F461" s="281" t="s">
        <v>0</v>
      </c>
      <c r="G461" s="17">
        <v>10350.719999999999</v>
      </c>
      <c r="H461" s="52">
        <v>0</v>
      </c>
      <c r="I461" s="17">
        <v>421.89</v>
      </c>
      <c r="J461" s="884"/>
      <c r="K461" s="15">
        <v>169.06</v>
      </c>
      <c r="L461" s="18">
        <v>27</v>
      </c>
      <c r="M461" s="15"/>
      <c r="N461" s="221"/>
      <c r="O461" s="224">
        <v>309.70999999999998</v>
      </c>
      <c r="P461" s="221">
        <v>3138</v>
      </c>
      <c r="Q461" s="15">
        <v>5.48</v>
      </c>
      <c r="R461" s="15">
        <v>134.56</v>
      </c>
      <c r="S461" s="224">
        <v>134.56</v>
      </c>
      <c r="T461" s="221">
        <v>1363.37</v>
      </c>
      <c r="U461" s="15">
        <v>15.81</v>
      </c>
      <c r="V461" s="221">
        <v>160.19</v>
      </c>
      <c r="W461" s="13"/>
      <c r="X461" s="13"/>
      <c r="Y461" s="13"/>
      <c r="Z461" s="13"/>
      <c r="AA461" s="919"/>
      <c r="AB461" s="211"/>
      <c r="AC461" s="15">
        <v>126.25</v>
      </c>
      <c r="AD461" s="221">
        <v>1279.17</v>
      </c>
      <c r="AE461" s="291">
        <f>N461+T461+V461+AD461</f>
        <v>2802.73</v>
      </c>
      <c r="AF461" s="86"/>
      <c r="AG461" s="907"/>
      <c r="AI461" s="137"/>
      <c r="AJ461" s="142"/>
      <c r="AK461" s="260"/>
      <c r="AL461" s="195"/>
    </row>
    <row r="462" spans="1:39" s="95" customFormat="1" ht="15" customHeight="1">
      <c r="A462" s="974"/>
      <c r="B462" s="10" t="s">
        <v>144</v>
      </c>
      <c r="C462" s="709">
        <v>2006</v>
      </c>
      <c r="D462" s="113" t="s">
        <v>182</v>
      </c>
      <c r="E462" s="111" t="s">
        <v>1</v>
      </c>
      <c r="F462" s="281" t="s">
        <v>0</v>
      </c>
      <c r="G462" s="99">
        <v>10350.719999999999</v>
      </c>
      <c r="H462" s="52">
        <v>0</v>
      </c>
      <c r="I462" s="99">
        <v>421.89</v>
      </c>
      <c r="J462" s="884"/>
      <c r="K462" s="15">
        <v>247.81</v>
      </c>
      <c r="L462" s="18">
        <v>24</v>
      </c>
      <c r="M462" s="15"/>
      <c r="N462" s="221"/>
      <c r="O462" s="224">
        <v>358.37</v>
      </c>
      <c r="P462" s="221">
        <v>2452.69</v>
      </c>
      <c r="Q462" s="99">
        <v>5.48</v>
      </c>
      <c r="R462" s="15">
        <v>134.56</v>
      </c>
      <c r="S462" s="224">
        <v>134.56</v>
      </c>
      <c r="T462" s="221">
        <v>920.93</v>
      </c>
      <c r="U462" s="15">
        <v>28.97</v>
      </c>
      <c r="V462" s="221">
        <v>198.84</v>
      </c>
      <c r="W462" s="13"/>
      <c r="X462" s="13"/>
      <c r="Y462" s="13"/>
      <c r="Z462" s="13"/>
      <c r="AA462" s="919"/>
      <c r="AB462" s="211"/>
      <c r="AC462" s="15">
        <v>194.84</v>
      </c>
      <c r="AD462" s="221">
        <v>1333.49</v>
      </c>
      <c r="AE462" s="291">
        <f>N462+T462+V462+AD462</f>
        <v>2453.2600000000002</v>
      </c>
      <c r="AF462" s="86"/>
      <c r="AG462" s="907"/>
      <c r="AI462" s="137"/>
      <c r="AJ462" s="142"/>
      <c r="AK462" s="260"/>
      <c r="AL462" s="195"/>
    </row>
    <row r="463" spans="1:39" s="95" customFormat="1" ht="15.75" customHeight="1" thickBot="1">
      <c r="A463" s="974"/>
      <c r="B463" s="44" t="s">
        <v>144</v>
      </c>
      <c r="C463" s="714">
        <v>2009</v>
      </c>
      <c r="D463" s="186" t="s">
        <v>183</v>
      </c>
      <c r="E463" s="59" t="s">
        <v>1</v>
      </c>
      <c r="F463" s="283" t="s">
        <v>0</v>
      </c>
      <c r="G463" s="107">
        <v>10350.719999999999</v>
      </c>
      <c r="H463" s="41">
        <v>0</v>
      </c>
      <c r="I463" s="107">
        <v>421.89</v>
      </c>
      <c r="J463" s="884"/>
      <c r="K463" s="33">
        <v>147.72999999999999</v>
      </c>
      <c r="L463" s="34">
        <v>25</v>
      </c>
      <c r="M463" s="33"/>
      <c r="N463" s="293"/>
      <c r="O463" s="33">
        <v>292.57</v>
      </c>
      <c r="P463" s="293">
        <v>1515.92</v>
      </c>
      <c r="Q463" s="32">
        <v>5.48</v>
      </c>
      <c r="R463" s="33">
        <v>134.56</v>
      </c>
      <c r="S463" s="33">
        <v>134.56</v>
      </c>
      <c r="T463" s="293">
        <v>697.21</v>
      </c>
      <c r="U463" s="33">
        <v>23.03</v>
      </c>
      <c r="V463" s="293">
        <v>119.33</v>
      </c>
      <c r="W463" s="33"/>
      <c r="X463" s="33"/>
      <c r="Y463" s="33"/>
      <c r="Z463" s="33"/>
      <c r="AA463" s="919"/>
      <c r="AB463" s="211"/>
      <c r="AC463" s="33">
        <v>134.97999999999999</v>
      </c>
      <c r="AD463" s="293">
        <v>699.39</v>
      </c>
      <c r="AE463" s="290">
        <f>N463+T463+V463+AD463</f>
        <v>1515.93</v>
      </c>
      <c r="AF463" s="86"/>
      <c r="AG463" s="908"/>
      <c r="AI463" s="137"/>
      <c r="AJ463" s="142"/>
      <c r="AK463" s="260"/>
      <c r="AL463" s="195"/>
    </row>
    <row r="464" spans="1:39" s="95" customFormat="1" ht="15.75" customHeight="1" thickBot="1">
      <c r="A464" s="975"/>
      <c r="B464" s="150" t="s">
        <v>144</v>
      </c>
      <c r="C464" s="150">
        <v>2001</v>
      </c>
      <c r="D464" s="188" t="s">
        <v>57</v>
      </c>
      <c r="E464" s="188" t="s">
        <v>59</v>
      </c>
      <c r="F464" s="220" t="s">
        <v>0</v>
      </c>
      <c r="G464" s="189">
        <v>0</v>
      </c>
      <c r="H464" s="189">
        <v>0</v>
      </c>
      <c r="I464" s="189">
        <v>0</v>
      </c>
      <c r="J464" s="1106" t="s">
        <v>304</v>
      </c>
      <c r="K464" s="146">
        <v>12.03</v>
      </c>
      <c r="L464" s="147">
        <v>13.07</v>
      </c>
      <c r="M464" s="148"/>
      <c r="N464" s="316"/>
      <c r="O464" s="148"/>
      <c r="P464" s="316"/>
      <c r="Q464" s="190"/>
      <c r="R464" s="149"/>
      <c r="S464" s="149"/>
      <c r="T464" s="300"/>
      <c r="U464" s="149"/>
      <c r="V464" s="300"/>
      <c r="W464" s="149"/>
      <c r="X464" s="149"/>
      <c r="Y464" s="149"/>
      <c r="Z464" s="149"/>
      <c r="AA464" s="174" t="s">
        <v>58</v>
      </c>
      <c r="AB464" s="174"/>
      <c r="AC464" s="149"/>
      <c r="AD464" s="300"/>
      <c r="AE464" s="338">
        <v>-0.03</v>
      </c>
      <c r="AF464" s="86"/>
      <c r="AG464" s="16"/>
      <c r="AI464" s="16"/>
      <c r="AJ464" s="135"/>
      <c r="AK464" s="260"/>
      <c r="AL464" s="191"/>
      <c r="AM464" s="191"/>
    </row>
    <row r="465" spans="1:37" s="95" customFormat="1">
      <c r="A465" s="92"/>
      <c r="B465" s="92"/>
      <c r="C465" s="93"/>
      <c r="D465" s="260"/>
      <c r="E465" s="260"/>
      <c r="F465" s="94"/>
      <c r="G465" s="85"/>
      <c r="H465" s="85"/>
      <c r="I465" s="85"/>
      <c r="J465" s="94"/>
      <c r="K465" s="87"/>
      <c r="L465" s="86"/>
      <c r="M465" s="87"/>
      <c r="N465" s="294"/>
      <c r="O465" s="87"/>
      <c r="P465" s="294"/>
      <c r="Q465" s="87"/>
      <c r="R465" s="87"/>
      <c r="S465" s="87"/>
      <c r="T465" s="285"/>
      <c r="U465" s="86"/>
      <c r="V465" s="285"/>
      <c r="W465" s="86"/>
      <c r="X465" s="86"/>
      <c r="Y465" s="86"/>
      <c r="Z465" s="86"/>
      <c r="AA465" s="86"/>
      <c r="AB465" s="86"/>
      <c r="AC465" s="86"/>
      <c r="AD465" s="285"/>
      <c r="AE465" s="285"/>
      <c r="AF465" s="86"/>
      <c r="AI465" s="142"/>
      <c r="AJ465" s="260"/>
      <c r="AK465" s="195"/>
    </row>
    <row r="466" spans="1:37" s="272" customFormat="1">
      <c r="A466" s="267"/>
      <c r="B466" s="267"/>
      <c r="C466" s="268"/>
      <c r="D466" s="269"/>
      <c r="E466" s="269"/>
      <c r="F466" s="269"/>
      <c r="G466" s="270"/>
      <c r="H466" s="270"/>
      <c r="I466" s="270"/>
      <c r="J466" s="269"/>
      <c r="K466" s="271"/>
      <c r="L466" s="264"/>
      <c r="M466" s="271"/>
      <c r="N466" s="311"/>
      <c r="O466" s="271"/>
      <c r="P466" s="311"/>
      <c r="Q466" s="271"/>
      <c r="R466" s="271"/>
      <c r="S466" s="271"/>
      <c r="T466" s="289"/>
      <c r="U466" s="264"/>
      <c r="V466" s="289"/>
      <c r="W466" s="264"/>
      <c r="X466" s="264"/>
      <c r="Y466" s="264"/>
      <c r="Z466" s="264"/>
      <c r="AA466" s="264"/>
      <c r="AB466" s="264"/>
      <c r="AC466" s="264"/>
      <c r="AD466" s="289"/>
      <c r="AE466" s="289"/>
      <c r="AF466" s="264"/>
      <c r="AI466" s="265"/>
      <c r="AJ466" s="269"/>
      <c r="AK466" s="273"/>
    </row>
    <row r="467" spans="1:37" s="95" customFormat="1" ht="13.5" thickBot="1">
      <c r="A467" s="96"/>
      <c r="B467" s="96"/>
      <c r="C467" s="97"/>
      <c r="D467" s="89"/>
      <c r="E467" s="89"/>
      <c r="F467" s="89"/>
      <c r="G467" s="88"/>
      <c r="H467" s="88"/>
      <c r="I467" s="88"/>
      <c r="J467" s="89"/>
      <c r="K467" s="91"/>
      <c r="L467" s="90"/>
      <c r="M467" s="91"/>
      <c r="N467" s="310"/>
      <c r="O467" s="91"/>
      <c r="P467" s="310"/>
      <c r="Q467" s="91"/>
      <c r="R467" s="91"/>
      <c r="S467" s="91"/>
      <c r="T467" s="286"/>
      <c r="U467" s="90"/>
      <c r="V467" s="286"/>
      <c r="W467" s="90"/>
      <c r="X467" s="90"/>
      <c r="Y467" s="90"/>
      <c r="Z467" s="90"/>
      <c r="AA467" s="90"/>
      <c r="AB467" s="90"/>
      <c r="AC467" s="90"/>
      <c r="AD467" s="286"/>
      <c r="AE467" s="286"/>
      <c r="AF467" s="86"/>
      <c r="AI467" s="142"/>
      <c r="AJ467" s="260"/>
      <c r="AK467" s="195"/>
    </row>
    <row r="468" spans="1:37" s="95" customFormat="1" ht="12.75" customHeight="1">
      <c r="A468" s="973" t="s">
        <v>46</v>
      </c>
      <c r="B468" s="66"/>
      <c r="C468" s="66">
        <v>1989</v>
      </c>
      <c r="D468" s="67" t="s">
        <v>184</v>
      </c>
      <c r="E468" s="67"/>
      <c r="F468" s="67"/>
      <c r="G468" s="48"/>
      <c r="H468" s="48"/>
      <c r="I468" s="48"/>
      <c r="J468" s="885" t="s">
        <v>303</v>
      </c>
      <c r="K468" s="26"/>
      <c r="L468" s="43"/>
      <c r="M468" s="26"/>
      <c r="N468" s="305"/>
      <c r="O468" s="26"/>
      <c r="P468" s="305"/>
      <c r="Q468" s="26"/>
      <c r="R468" s="26"/>
      <c r="S468" s="26"/>
      <c r="T468" s="287"/>
      <c r="U468" s="43"/>
      <c r="V468" s="287"/>
      <c r="W468" s="43"/>
      <c r="X468" s="43"/>
      <c r="Y468" s="43"/>
      <c r="Z468" s="43"/>
      <c r="AA468" s="43"/>
      <c r="AB468" s="43"/>
      <c r="AC468" s="43"/>
      <c r="AD468" s="287"/>
      <c r="AE468" s="287"/>
      <c r="AF468" s="217"/>
      <c r="AG468" s="912">
        <v>17173.34</v>
      </c>
      <c r="AH468" s="16"/>
      <c r="AI468" s="142"/>
      <c r="AJ468" s="260"/>
      <c r="AK468" s="195"/>
    </row>
    <row r="469" spans="1:37" s="95" customFormat="1">
      <c r="A469" s="974"/>
      <c r="B469" s="65"/>
      <c r="C469" s="65">
        <v>1991</v>
      </c>
      <c r="D469" s="67" t="s">
        <v>185</v>
      </c>
      <c r="E469" s="67"/>
      <c r="F469" s="67"/>
      <c r="G469" s="28"/>
      <c r="H469" s="165">
        <v>0</v>
      </c>
      <c r="I469" s="28"/>
      <c r="J469" s="886"/>
      <c r="K469" s="26"/>
      <c r="L469" s="43"/>
      <c r="M469" s="26"/>
      <c r="N469" s="305"/>
      <c r="O469" s="26"/>
      <c r="P469" s="305"/>
      <c r="Q469" s="123"/>
      <c r="R469" s="123"/>
      <c r="S469" s="123"/>
      <c r="T469" s="288"/>
      <c r="U469" s="29"/>
      <c r="V469" s="288"/>
      <c r="W469" s="29"/>
      <c r="X469" s="29"/>
      <c r="Y469" s="29"/>
      <c r="Z469" s="29"/>
      <c r="AA469" s="29"/>
      <c r="AB469" s="29"/>
      <c r="AC469" s="29"/>
      <c r="AD469" s="288"/>
      <c r="AE469" s="288"/>
      <c r="AF469" s="217"/>
      <c r="AG469" s="913"/>
      <c r="AH469" s="16"/>
      <c r="AI469" s="142"/>
      <c r="AJ469" s="260"/>
      <c r="AK469" s="195"/>
    </row>
    <row r="470" spans="1:37" s="95" customFormat="1">
      <c r="A470" s="974"/>
      <c r="B470" s="65"/>
      <c r="C470" s="65">
        <v>1993</v>
      </c>
      <c r="D470" s="67" t="s">
        <v>186</v>
      </c>
      <c r="E470" s="67"/>
      <c r="F470" s="67"/>
      <c r="G470" s="28"/>
      <c r="H470" s="165">
        <v>0</v>
      </c>
      <c r="I470" s="28"/>
      <c r="J470" s="886"/>
      <c r="K470" s="26"/>
      <c r="L470" s="43"/>
      <c r="M470" s="26"/>
      <c r="N470" s="305"/>
      <c r="O470" s="26"/>
      <c r="P470" s="305"/>
      <c r="Q470" s="123"/>
      <c r="R470" s="123"/>
      <c r="S470" s="123"/>
      <c r="T470" s="288"/>
      <c r="U470" s="29"/>
      <c r="V470" s="288"/>
      <c r="W470" s="29"/>
      <c r="X470" s="29"/>
      <c r="Y470" s="29"/>
      <c r="Z470" s="29"/>
      <c r="AA470" s="29"/>
      <c r="AB470" s="29"/>
      <c r="AC470" s="29"/>
      <c r="AD470" s="288"/>
      <c r="AE470" s="288"/>
      <c r="AF470" s="217"/>
      <c r="AG470" s="913"/>
      <c r="AH470" s="16"/>
      <c r="AI470" s="142"/>
      <c r="AJ470" s="260"/>
      <c r="AK470" s="195"/>
    </row>
    <row r="471" spans="1:37" s="95" customFormat="1">
      <c r="A471" s="974"/>
      <c r="B471" s="65"/>
      <c r="C471" s="66">
        <v>1995</v>
      </c>
      <c r="D471" s="67" t="s">
        <v>187</v>
      </c>
      <c r="E471" s="67"/>
      <c r="F471" s="67"/>
      <c r="G471" s="28"/>
      <c r="H471" s="165">
        <v>0</v>
      </c>
      <c r="I471" s="28"/>
      <c r="J471" s="886"/>
      <c r="K471" s="26"/>
      <c r="L471" s="43"/>
      <c r="M471" s="26"/>
      <c r="N471" s="305"/>
      <c r="O471" s="26"/>
      <c r="P471" s="305"/>
      <c r="Q471" s="123"/>
      <c r="R471" s="123"/>
      <c r="S471" s="123"/>
      <c r="T471" s="288"/>
      <c r="U471" s="29"/>
      <c r="V471" s="288"/>
      <c r="W471" s="29"/>
      <c r="X471" s="29"/>
      <c r="Y471" s="29"/>
      <c r="Z471" s="29"/>
      <c r="AA471" s="29"/>
      <c r="AB471" s="29"/>
      <c r="AC471" s="29"/>
      <c r="AD471" s="288"/>
      <c r="AE471" s="288"/>
      <c r="AF471" s="217"/>
      <c r="AG471" s="913"/>
      <c r="AH471" s="16"/>
      <c r="AI471" s="142"/>
      <c r="AJ471" s="260"/>
      <c r="AK471" s="195"/>
    </row>
    <row r="472" spans="1:37" s="95" customFormat="1">
      <c r="A472" s="974"/>
      <c r="B472" s="65"/>
      <c r="C472" s="65">
        <v>1998</v>
      </c>
      <c r="D472" s="67" t="s">
        <v>188</v>
      </c>
      <c r="E472" s="67"/>
      <c r="F472" s="67"/>
      <c r="G472" s="28"/>
      <c r="H472" s="165">
        <v>0</v>
      </c>
      <c r="I472" s="28"/>
      <c r="J472" s="886"/>
      <c r="K472" s="26"/>
      <c r="L472" s="43"/>
      <c r="M472" s="26"/>
      <c r="N472" s="305"/>
      <c r="O472" s="26"/>
      <c r="P472" s="305"/>
      <c r="Q472" s="123"/>
      <c r="R472" s="123"/>
      <c r="S472" s="123"/>
      <c r="T472" s="288"/>
      <c r="U472" s="29"/>
      <c r="V472" s="288"/>
      <c r="W472" s="29"/>
      <c r="X472" s="29"/>
      <c r="Y472" s="29"/>
      <c r="Z472" s="29"/>
      <c r="AA472" s="29"/>
      <c r="AB472" s="29"/>
      <c r="AC472" s="29"/>
      <c r="AD472" s="288"/>
      <c r="AE472" s="288"/>
      <c r="AF472" s="217"/>
      <c r="AG472" s="913"/>
      <c r="AH472" s="16"/>
      <c r="AI472" s="142"/>
      <c r="AJ472" s="260"/>
      <c r="AK472" s="195"/>
    </row>
    <row r="473" spans="1:37" s="95" customFormat="1">
      <c r="A473" s="974"/>
      <c r="B473" s="10" t="s">
        <v>144</v>
      </c>
      <c r="C473" s="23">
        <v>2001</v>
      </c>
      <c r="D473" s="46" t="s">
        <v>189</v>
      </c>
      <c r="E473" s="111" t="s">
        <v>1</v>
      </c>
      <c r="F473" s="281" t="s">
        <v>0</v>
      </c>
      <c r="G473" s="15">
        <v>3892.89</v>
      </c>
      <c r="H473" s="52">
        <v>0</v>
      </c>
      <c r="I473" s="27">
        <v>234.78</v>
      </c>
      <c r="J473" s="886"/>
      <c r="K473" s="15">
        <v>120.55</v>
      </c>
      <c r="L473" s="18">
        <v>19.28</v>
      </c>
      <c r="M473" s="15">
        <v>148.66</v>
      </c>
      <c r="N473" s="221">
        <v>2315.5700000000002</v>
      </c>
      <c r="O473" s="213">
        <v>148.66</v>
      </c>
      <c r="P473" s="221">
        <v>2316</v>
      </c>
      <c r="Q473" s="27">
        <v>3.05</v>
      </c>
      <c r="R473" s="15">
        <v>50.61</v>
      </c>
      <c r="S473" s="224">
        <v>50.61</v>
      </c>
      <c r="T473" s="221">
        <v>788.31</v>
      </c>
      <c r="U473" s="15">
        <v>11.47</v>
      </c>
      <c r="V473" s="221">
        <v>178.66</v>
      </c>
      <c r="W473" s="13"/>
      <c r="X473" s="13"/>
      <c r="Y473" s="13"/>
      <c r="Z473" s="13"/>
      <c r="AA473" s="915" t="s">
        <v>19</v>
      </c>
      <c r="AB473" s="208"/>
      <c r="AC473" s="15">
        <v>86.57</v>
      </c>
      <c r="AD473" s="221">
        <v>1348.44</v>
      </c>
      <c r="AE473" s="221">
        <f>N473+T473+V473+AD473</f>
        <v>4630.9799999999996</v>
      </c>
      <c r="AF473" s="87"/>
      <c r="AG473" s="913"/>
      <c r="AH473" s="16"/>
      <c r="AI473" s="137"/>
      <c r="AJ473" s="142"/>
      <c r="AK473" s="195"/>
    </row>
    <row r="474" spans="1:37" s="95" customFormat="1">
      <c r="A474" s="974"/>
      <c r="B474" s="102"/>
      <c r="C474" s="102">
        <v>2004</v>
      </c>
      <c r="D474" s="138" t="s">
        <v>101</v>
      </c>
      <c r="E474" s="103"/>
      <c r="F474" s="103"/>
      <c r="G474" s="54"/>
      <c r="H474" s="104"/>
      <c r="I474" s="105"/>
      <c r="J474" s="886"/>
      <c r="K474" s="54"/>
      <c r="L474" s="54"/>
      <c r="M474" s="54"/>
      <c r="N474" s="301"/>
      <c r="O474" s="54"/>
      <c r="P474" s="301"/>
      <c r="Q474" s="25"/>
      <c r="R474" s="54"/>
      <c r="S474" s="54"/>
      <c r="T474" s="301"/>
      <c r="U474" s="54"/>
      <c r="V474" s="301"/>
      <c r="W474" s="25"/>
      <c r="X474" s="25"/>
      <c r="Y474" s="25"/>
      <c r="Z474" s="25"/>
      <c r="AA474" s="916"/>
      <c r="AB474" s="208"/>
      <c r="AC474" s="106"/>
      <c r="AD474" s="301"/>
      <c r="AE474" s="301"/>
      <c r="AF474" s="203"/>
      <c r="AG474" s="913"/>
      <c r="AH474" s="16"/>
      <c r="AI474" s="137"/>
      <c r="AJ474" s="142"/>
      <c r="AK474" s="195"/>
    </row>
    <row r="475" spans="1:37" s="95" customFormat="1">
      <c r="A475" s="974"/>
      <c r="B475" s="10" t="s">
        <v>144</v>
      </c>
      <c r="C475" s="709">
        <v>2008</v>
      </c>
      <c r="D475" s="46" t="s">
        <v>190</v>
      </c>
      <c r="E475" s="111" t="s">
        <v>1</v>
      </c>
      <c r="F475" s="281" t="s">
        <v>0</v>
      </c>
      <c r="G475" s="15">
        <v>26532.36</v>
      </c>
      <c r="H475" s="52">
        <v>0</v>
      </c>
      <c r="I475" s="12">
        <v>3000</v>
      </c>
      <c r="J475" s="886"/>
      <c r="K475" s="15">
        <v>377.19</v>
      </c>
      <c r="L475" s="15">
        <v>32</v>
      </c>
      <c r="M475" s="15">
        <v>690.11</v>
      </c>
      <c r="N475" s="221">
        <v>3437.68</v>
      </c>
      <c r="O475" s="213">
        <v>690.11</v>
      </c>
      <c r="P475" s="221">
        <v>3438</v>
      </c>
      <c r="Q475" s="12">
        <v>39</v>
      </c>
      <c r="R475" s="15">
        <v>344.92</v>
      </c>
      <c r="S475" s="224">
        <v>344.92</v>
      </c>
      <c r="T475" s="221">
        <v>1718.17</v>
      </c>
      <c r="U475" s="15">
        <v>52.16</v>
      </c>
      <c r="V475" s="221">
        <v>259.83</v>
      </c>
      <c r="W475" s="13"/>
      <c r="X475" s="13"/>
      <c r="Y475" s="13"/>
      <c r="Z475" s="13"/>
      <c r="AA475" s="916"/>
      <c r="AB475" s="208"/>
      <c r="AC475" s="15">
        <v>293.02999999999997</v>
      </c>
      <c r="AD475" s="221">
        <v>1459.69</v>
      </c>
      <c r="AE475" s="221">
        <f>N475+T475+V475+AD475</f>
        <v>6875.3700000000008</v>
      </c>
      <c r="AF475" s="87"/>
      <c r="AG475" s="913"/>
      <c r="AH475" s="16"/>
      <c r="AI475" s="137"/>
      <c r="AJ475" s="199"/>
      <c r="AK475" s="195"/>
    </row>
    <row r="476" spans="1:37" s="95" customFormat="1" ht="13.5" thickBot="1">
      <c r="A476" s="975"/>
      <c r="B476" s="44" t="s">
        <v>144</v>
      </c>
      <c r="C476" s="44">
        <v>2014</v>
      </c>
      <c r="D476" s="45" t="s">
        <v>191</v>
      </c>
      <c r="E476" s="45" t="s">
        <v>1</v>
      </c>
      <c r="F476" s="177" t="s">
        <v>21</v>
      </c>
      <c r="G476" s="39">
        <v>36850.5</v>
      </c>
      <c r="H476" s="41">
        <v>0</v>
      </c>
      <c r="I476" s="177" t="s">
        <v>21</v>
      </c>
      <c r="J476" s="887"/>
      <c r="K476" s="39">
        <v>524.17999999999995</v>
      </c>
      <c r="L476" s="40">
        <v>78.8</v>
      </c>
      <c r="M476" s="39">
        <v>925.24</v>
      </c>
      <c r="N476" s="222">
        <v>2833.5</v>
      </c>
      <c r="O476" s="39">
        <v>925.24</v>
      </c>
      <c r="P476" s="222">
        <v>2834</v>
      </c>
      <c r="Q476" s="177" t="s">
        <v>21</v>
      </c>
      <c r="R476" s="39">
        <v>479.06</v>
      </c>
      <c r="S476" s="39">
        <v>479.06</v>
      </c>
      <c r="T476" s="222">
        <v>1467.09</v>
      </c>
      <c r="U476" s="39">
        <v>126.34</v>
      </c>
      <c r="V476" s="222">
        <v>386.91</v>
      </c>
      <c r="W476" s="70"/>
      <c r="X476" s="70"/>
      <c r="Y476" s="70"/>
      <c r="Z476" s="70"/>
      <c r="AA476" s="917"/>
      <c r="AB476" s="209"/>
      <c r="AC476" s="39">
        <v>319.83999999999997</v>
      </c>
      <c r="AD476" s="222">
        <v>979.49</v>
      </c>
      <c r="AE476" s="222">
        <f>N476+T476+V476+AD476</f>
        <v>5666.99</v>
      </c>
      <c r="AF476" s="91"/>
      <c r="AG476" s="914"/>
      <c r="AH476" s="16"/>
      <c r="AI476" s="137"/>
      <c r="AJ476" s="198"/>
      <c r="AK476" s="195"/>
    </row>
    <row r="477" spans="1:37" s="95" customFormat="1">
      <c r="A477" s="92"/>
      <c r="B477" s="92"/>
      <c r="C477" s="93"/>
      <c r="D477" s="94"/>
      <c r="E477" s="94"/>
      <c r="F477" s="94"/>
      <c r="G477" s="85"/>
      <c r="H477" s="85"/>
      <c r="I477" s="85"/>
      <c r="J477" s="94"/>
      <c r="K477" s="87"/>
      <c r="L477" s="86"/>
      <c r="M477" s="87"/>
      <c r="N477" s="294"/>
      <c r="O477" s="87"/>
      <c r="P477" s="294"/>
      <c r="Q477" s="87"/>
      <c r="R477" s="87"/>
      <c r="S477" s="87"/>
      <c r="T477" s="285"/>
      <c r="U477" s="86"/>
      <c r="V477" s="285"/>
      <c r="W477" s="86"/>
      <c r="X477" s="86"/>
      <c r="Y477" s="86"/>
      <c r="Z477" s="86"/>
      <c r="AA477" s="86"/>
      <c r="AB477" s="86"/>
      <c r="AC477" s="86"/>
      <c r="AD477" s="285"/>
      <c r="AE477" s="285"/>
      <c r="AF477" s="86"/>
      <c r="AH477" s="16"/>
      <c r="AJ477" s="142"/>
      <c r="AK477" s="195"/>
    </row>
    <row r="478" spans="1:37" s="272" customFormat="1">
      <c r="A478" s="267"/>
      <c r="B478" s="267"/>
      <c r="C478" s="268"/>
      <c r="D478" s="269"/>
      <c r="E478" s="269"/>
      <c r="F478" s="269"/>
      <c r="G478" s="270"/>
      <c r="H478" s="270"/>
      <c r="I478" s="270"/>
      <c r="J478" s="269"/>
      <c r="K478" s="269"/>
      <c r="L478" s="270"/>
      <c r="M478" s="270"/>
      <c r="N478" s="313"/>
      <c r="O478" s="270"/>
      <c r="P478" s="313"/>
      <c r="Q478" s="271"/>
      <c r="R478" s="271"/>
      <c r="S478" s="271"/>
      <c r="T478" s="289"/>
      <c r="U478" s="264"/>
      <c r="V478" s="289"/>
      <c r="W478" s="264"/>
      <c r="X478" s="264"/>
      <c r="Y478" s="264"/>
      <c r="Z478" s="264"/>
      <c r="AA478" s="264"/>
      <c r="AB478" s="264"/>
      <c r="AC478" s="264"/>
      <c r="AD478" s="289"/>
      <c r="AE478" s="289"/>
      <c r="AF478" s="264"/>
      <c r="AH478" s="263"/>
      <c r="AJ478" s="265"/>
      <c r="AK478" s="273"/>
    </row>
    <row r="479" spans="1:37" s="95" customFormat="1" ht="13.5" thickBot="1">
      <c r="A479" s="92"/>
      <c r="B479" s="96"/>
      <c r="C479" s="97"/>
      <c r="D479" s="89"/>
      <c r="E479" s="89"/>
      <c r="F479" s="89"/>
      <c r="G479" s="88"/>
      <c r="H479" s="88"/>
      <c r="I479" s="88"/>
      <c r="J479" s="94"/>
      <c r="K479" s="87"/>
      <c r="L479" s="86"/>
      <c r="M479" s="87"/>
      <c r="N479" s="294"/>
      <c r="O479" s="87"/>
      <c r="P479" s="294"/>
      <c r="Q479" s="87"/>
      <c r="R479" s="87"/>
      <c r="S479" s="87"/>
      <c r="T479" s="285"/>
      <c r="U479" s="86"/>
      <c r="V479" s="285"/>
      <c r="W479" s="86"/>
      <c r="X479" s="86"/>
      <c r="Y479" s="86"/>
      <c r="Z479" s="86"/>
      <c r="AA479" s="86"/>
      <c r="AB479" s="86"/>
      <c r="AC479" s="86"/>
      <c r="AD479" s="285"/>
      <c r="AE479" s="285"/>
      <c r="AF479" s="86"/>
      <c r="AH479" s="16"/>
      <c r="AJ479" s="142"/>
      <c r="AK479" s="195"/>
    </row>
    <row r="480" spans="1:37" s="95" customFormat="1" ht="12.75" customHeight="1">
      <c r="A480" s="1043" t="s">
        <v>47</v>
      </c>
      <c r="B480" s="920" t="s">
        <v>58</v>
      </c>
      <c r="C480" s="929">
        <v>38195</v>
      </c>
      <c r="D480" s="163" t="s">
        <v>71</v>
      </c>
      <c r="E480" s="115" t="s">
        <v>0</v>
      </c>
      <c r="F480" s="115" t="s">
        <v>0</v>
      </c>
      <c r="G480" s="136">
        <v>2941.92</v>
      </c>
      <c r="H480" s="164">
        <v>612</v>
      </c>
      <c r="I480" s="164">
        <v>612</v>
      </c>
      <c r="J480" s="1107" t="s">
        <v>305</v>
      </c>
      <c r="K480" s="193">
        <v>410.31128000000001</v>
      </c>
      <c r="L480" s="341">
        <v>287.60000000000002</v>
      </c>
      <c r="M480" s="344"/>
      <c r="N480" s="345"/>
      <c r="O480" s="342">
        <v>122.71127999999999</v>
      </c>
      <c r="P480" s="349">
        <v>690</v>
      </c>
      <c r="Q480" s="342">
        <v>7.95</v>
      </c>
      <c r="R480" s="193">
        <v>38.244960000000006</v>
      </c>
      <c r="S480" s="193">
        <v>30.294960000000007</v>
      </c>
      <c r="T480" s="343">
        <v>170</v>
      </c>
      <c r="U480" s="193">
        <v>17.748947999999999</v>
      </c>
      <c r="V480" s="343">
        <v>100</v>
      </c>
      <c r="W480" s="345"/>
      <c r="X480" s="345"/>
      <c r="Y480" s="193">
        <v>28.894527999999994</v>
      </c>
      <c r="Z480" s="343">
        <v>162</v>
      </c>
      <c r="AA480" s="897" t="s">
        <v>19</v>
      </c>
      <c r="AB480" s="898"/>
      <c r="AC480" s="74">
        <v>245.42255999999998</v>
      </c>
      <c r="AD480" s="202">
        <v>1379</v>
      </c>
      <c r="AE480" s="230">
        <f>AD480</f>
        <v>1379</v>
      </c>
      <c r="AF480" s="756">
        <v>45827</v>
      </c>
      <c r="AG480" s="724">
        <f>AE480+AE481+AE482+AE483</f>
        <v>26081</v>
      </c>
      <c r="AH480" s="894">
        <f>AG480+AG484+AG485+AG489</f>
        <v>50530.835533339327</v>
      </c>
      <c r="AI480" s="137"/>
      <c r="AJ480" s="142"/>
      <c r="AK480" s="195"/>
    </row>
    <row r="481" spans="1:37" s="95" customFormat="1" ht="12.75" customHeight="1">
      <c r="A481" s="1044"/>
      <c r="B481" s="921"/>
      <c r="C481" s="923"/>
      <c r="D481" s="114" t="s">
        <v>168</v>
      </c>
      <c r="E481" s="281"/>
      <c r="F481" s="444" t="s">
        <v>73</v>
      </c>
      <c r="G481" s="13">
        <v>15000</v>
      </c>
      <c r="H481" s="52">
        <v>0</v>
      </c>
      <c r="I481" s="444" t="s">
        <v>73</v>
      </c>
      <c r="J481" s="960"/>
      <c r="K481" s="14">
        <v>385.43328000000008</v>
      </c>
      <c r="L481" s="503" t="s">
        <v>73</v>
      </c>
      <c r="M481" s="346"/>
      <c r="N481" s="347"/>
      <c r="O481" s="27">
        <v>385.43328000000008</v>
      </c>
      <c r="P481" s="350">
        <v>2166</v>
      </c>
      <c r="Q481" s="1118" t="s">
        <v>73</v>
      </c>
      <c r="R481" s="14">
        <v>195.00000000000003</v>
      </c>
      <c r="S481" s="14">
        <v>195.00000000000003</v>
      </c>
      <c r="T481" s="204">
        <v>1096</v>
      </c>
      <c r="U481" s="14">
        <v>28.887292000000006</v>
      </c>
      <c r="V481" s="204">
        <v>161</v>
      </c>
      <c r="W481" s="347"/>
      <c r="X481" s="347"/>
      <c r="Y481" s="14">
        <v>76.17331200000001</v>
      </c>
      <c r="Z481" s="204">
        <v>428</v>
      </c>
      <c r="AA481" s="899"/>
      <c r="AB481" s="900"/>
      <c r="AC481" s="14">
        <v>770.86656000000016</v>
      </c>
      <c r="AD481" s="204">
        <v>4332</v>
      </c>
      <c r="AE481" s="322">
        <f t="shared" ref="AE481:AE483" si="14">AD481</f>
        <v>4332</v>
      </c>
      <c r="AF481" s="833"/>
      <c r="AG481" s="725"/>
      <c r="AH481" s="895"/>
      <c r="AJ481" s="142"/>
      <c r="AK481" s="195"/>
    </row>
    <row r="482" spans="1:37" s="95" customFormat="1" ht="12.75" customHeight="1">
      <c r="A482" s="1044"/>
      <c r="B482" s="921"/>
      <c r="C482" s="923"/>
      <c r="D482" s="114" t="s">
        <v>169</v>
      </c>
      <c r="E482" s="281"/>
      <c r="F482" s="444" t="s">
        <v>73</v>
      </c>
      <c r="G482" s="25">
        <v>66666</v>
      </c>
      <c r="H482" s="52">
        <v>0</v>
      </c>
      <c r="I482" s="444" t="s">
        <v>73</v>
      </c>
      <c r="J482" s="960"/>
      <c r="K482" s="14">
        <v>1677.0832800000001</v>
      </c>
      <c r="L482" s="441" t="s">
        <v>73</v>
      </c>
      <c r="M482" s="346"/>
      <c r="N482" s="347"/>
      <c r="O482" s="27">
        <v>1677.0832800000001</v>
      </c>
      <c r="P482" s="350">
        <v>9424</v>
      </c>
      <c r="Q482" s="1118" t="s">
        <v>73</v>
      </c>
      <c r="R482" s="14">
        <v>866.65800000000013</v>
      </c>
      <c r="S482" s="14">
        <v>866.65800000000013</v>
      </c>
      <c r="T482" s="204">
        <v>4870</v>
      </c>
      <c r="U482" s="14">
        <v>121.88609200000002</v>
      </c>
      <c r="V482" s="204">
        <v>685</v>
      </c>
      <c r="W482" s="347"/>
      <c r="X482" s="347"/>
      <c r="Y482" s="14">
        <v>324.17011200000007</v>
      </c>
      <c r="Z482" s="204">
        <v>1822</v>
      </c>
      <c r="AA482" s="899"/>
      <c r="AB482" s="900"/>
      <c r="AC482" s="14">
        <v>3354.1665600000001</v>
      </c>
      <c r="AD482" s="204">
        <v>18848</v>
      </c>
      <c r="AE482" s="322">
        <f t="shared" si="14"/>
        <v>18848</v>
      </c>
      <c r="AF482" s="833"/>
      <c r="AG482" s="725"/>
      <c r="AH482" s="895"/>
      <c r="AJ482" s="142"/>
      <c r="AK482" s="195"/>
    </row>
    <row r="483" spans="1:37" s="95" customFormat="1" ht="12.75" customHeight="1" thickBot="1">
      <c r="A483" s="1044"/>
      <c r="B483" s="922"/>
      <c r="C483" s="924"/>
      <c r="D483" s="283" t="s">
        <v>170</v>
      </c>
      <c r="E483" s="283"/>
      <c r="F483" s="445" t="s">
        <v>73</v>
      </c>
      <c r="G483" s="39">
        <v>5000</v>
      </c>
      <c r="H483" s="41">
        <v>0</v>
      </c>
      <c r="I483" s="445" t="s">
        <v>73</v>
      </c>
      <c r="J483" s="960"/>
      <c r="K483" s="40">
        <v>135.43328</v>
      </c>
      <c r="L483" s="442" t="s">
        <v>73</v>
      </c>
      <c r="M483" s="219"/>
      <c r="N483" s="348"/>
      <c r="O483" s="107">
        <v>135.43328</v>
      </c>
      <c r="P483" s="351">
        <v>761</v>
      </c>
      <c r="Q483" s="1120" t="s">
        <v>73</v>
      </c>
      <c r="R483" s="40">
        <v>65</v>
      </c>
      <c r="S483" s="40">
        <v>65</v>
      </c>
      <c r="T483" s="63">
        <v>365</v>
      </c>
      <c r="U483" s="40">
        <v>10.887291999999999</v>
      </c>
      <c r="V483" s="63">
        <v>61</v>
      </c>
      <c r="W483" s="348"/>
      <c r="X483" s="348"/>
      <c r="Y483" s="40">
        <v>28.173311999999996</v>
      </c>
      <c r="Z483" s="63">
        <v>158</v>
      </c>
      <c r="AA483" s="899"/>
      <c r="AB483" s="900"/>
      <c r="AC483" s="40">
        <v>270.86655999999999</v>
      </c>
      <c r="AD483" s="63">
        <v>1522</v>
      </c>
      <c r="AE483" s="352">
        <f t="shared" si="14"/>
        <v>1522</v>
      </c>
      <c r="AF483" s="834"/>
      <c r="AG483" s="726"/>
      <c r="AH483" s="895"/>
      <c r="AJ483" s="142"/>
      <c r="AK483" s="195"/>
    </row>
    <row r="484" spans="1:37" s="95" customFormat="1" ht="15.75" customHeight="1" thickBot="1">
      <c r="A484" s="1044"/>
      <c r="B484" s="182" t="s">
        <v>58</v>
      </c>
      <c r="C484" s="361">
        <v>39330</v>
      </c>
      <c r="D484" s="282" t="s">
        <v>192</v>
      </c>
      <c r="E484" s="212" t="s">
        <v>1</v>
      </c>
      <c r="F484" s="212" t="s">
        <v>0</v>
      </c>
      <c r="G484" s="70">
        <v>4412.88</v>
      </c>
      <c r="H484" s="83">
        <v>0</v>
      </c>
      <c r="I484" s="131">
        <v>2000</v>
      </c>
      <c r="J484" s="960"/>
      <c r="K484" s="70">
        <v>319.77999999999997</v>
      </c>
      <c r="L484" s="70">
        <v>25</v>
      </c>
      <c r="M484" s="354"/>
      <c r="N484" s="355"/>
      <c r="O484" s="70">
        <v>294.77999999999997</v>
      </c>
      <c r="P484" s="290">
        <v>2411</v>
      </c>
      <c r="Q484" s="110">
        <v>26</v>
      </c>
      <c r="R484" s="70">
        <v>57.37</v>
      </c>
      <c r="S484" s="70">
        <v>57.37</v>
      </c>
      <c r="T484" s="290">
        <v>469</v>
      </c>
      <c r="U484" s="70">
        <v>11.39</v>
      </c>
      <c r="V484" s="290">
        <v>93</v>
      </c>
      <c r="W484" s="357"/>
      <c r="X484" s="357"/>
      <c r="Y484" s="146">
        <v>94.37</v>
      </c>
      <c r="Z484" s="146">
        <v>772</v>
      </c>
      <c r="AA484" s="899"/>
      <c r="AB484" s="900"/>
      <c r="AC484" s="70">
        <v>589.55999999999995</v>
      </c>
      <c r="AD484" s="290">
        <v>4823</v>
      </c>
      <c r="AE484" s="339">
        <f>N484+T484+V484+AD484</f>
        <v>5385</v>
      </c>
      <c r="AF484" s="360">
        <v>45828</v>
      </c>
      <c r="AG484" s="280">
        <f>AE484</f>
        <v>5385</v>
      </c>
      <c r="AH484" s="895"/>
      <c r="AI484" s="137"/>
      <c r="AJ484" s="142"/>
      <c r="AK484" s="195"/>
    </row>
    <row r="485" spans="1:37" s="95" customFormat="1" ht="12.75" customHeight="1">
      <c r="A485" s="1044"/>
      <c r="B485" s="376" t="s">
        <v>58</v>
      </c>
      <c r="C485" s="154">
        <v>40063</v>
      </c>
      <c r="D485" s="715" t="s">
        <v>193</v>
      </c>
      <c r="E485" s="115" t="s">
        <v>0</v>
      </c>
      <c r="F485" s="115" t="s">
        <v>0</v>
      </c>
      <c r="G485" s="136">
        <v>2941.92</v>
      </c>
      <c r="H485" s="164">
        <v>2941.92</v>
      </c>
      <c r="I485" s="164">
        <v>2941.92</v>
      </c>
      <c r="J485" s="960"/>
      <c r="K485" s="136">
        <v>640.74415999999997</v>
      </c>
      <c r="L485" s="74">
        <v>228.29</v>
      </c>
      <c r="M485" s="75"/>
      <c r="N485" s="312"/>
      <c r="O485" s="341">
        <v>412.45416</v>
      </c>
      <c r="P485" s="367">
        <v>2646.4892251497231</v>
      </c>
      <c r="Q485" s="1116" t="s">
        <v>73</v>
      </c>
      <c r="R485" s="136">
        <v>38.244960000000006</v>
      </c>
      <c r="S485" s="136">
        <v>38.244960000000006</v>
      </c>
      <c r="T485" s="201">
        <v>245.3966631256238</v>
      </c>
      <c r="U485" s="136">
        <v>22.372879999999999</v>
      </c>
      <c r="V485" s="201">
        <v>143.55434275548998</v>
      </c>
      <c r="W485" s="344"/>
      <c r="X485" s="344"/>
      <c r="Y485" s="341">
        <v>123.91022</v>
      </c>
      <c r="Z485" s="341">
        <v>795.06304922693016</v>
      </c>
      <c r="AA485" s="899"/>
      <c r="AB485" s="900"/>
      <c r="AC485" s="136">
        <v>824.90832</v>
      </c>
      <c r="AD485" s="201">
        <v>5292.9784502994462</v>
      </c>
      <c r="AE485" s="369">
        <f>AD485</f>
        <v>5292.9784502994462</v>
      </c>
      <c r="AF485" s="756">
        <v>45966</v>
      </c>
      <c r="AG485" s="903">
        <f>AE485+AE486+AE487+AE488</f>
        <v>13386.83553333933</v>
      </c>
      <c r="AH485" s="895"/>
      <c r="AI485" s="277"/>
      <c r="AJ485" s="142"/>
      <c r="AK485" s="195"/>
    </row>
    <row r="486" spans="1:37" s="95" customFormat="1" ht="12.75" customHeight="1">
      <c r="A486" s="1044"/>
      <c r="B486" s="363"/>
      <c r="C486" s="362"/>
      <c r="D486" s="114" t="s">
        <v>168</v>
      </c>
      <c r="E486" s="114"/>
      <c r="F486" s="444" t="s">
        <v>73</v>
      </c>
      <c r="G486" s="364">
        <v>1111</v>
      </c>
      <c r="H486" s="52">
        <v>0</v>
      </c>
      <c r="I486" s="444" t="s">
        <v>73</v>
      </c>
      <c r="J486" s="960"/>
      <c r="K486" s="224">
        <v>56.053000000000004</v>
      </c>
      <c r="L486" s="441" t="s">
        <v>73</v>
      </c>
      <c r="M486" s="26"/>
      <c r="N486" s="305"/>
      <c r="O486" s="13">
        <v>56.053000000000004</v>
      </c>
      <c r="P486" s="291">
        <v>359.66096338394925</v>
      </c>
      <c r="Q486" s="1118" t="s">
        <v>73</v>
      </c>
      <c r="R486" s="224">
        <v>14.443000000000001</v>
      </c>
      <c r="S486" s="224">
        <v>14.443000000000001</v>
      </c>
      <c r="T486" s="221">
        <v>92.672707868524</v>
      </c>
      <c r="U486" s="224">
        <v>4.3665000000000003</v>
      </c>
      <c r="V486" s="221">
        <v>28.017404895652565</v>
      </c>
      <c r="W486" s="346"/>
      <c r="X486" s="346"/>
      <c r="Y486" s="13">
        <v>14.388499999999999</v>
      </c>
      <c r="Z486" s="13">
        <v>92.323011643443678</v>
      </c>
      <c r="AA486" s="899"/>
      <c r="AB486" s="900"/>
      <c r="AC486" s="224">
        <v>112.10600000000001</v>
      </c>
      <c r="AD486" s="221">
        <v>719.3219267678985</v>
      </c>
      <c r="AE486" s="291">
        <f t="shared" ref="AE486:AE488" si="15">AD486</f>
        <v>719.3219267678985</v>
      </c>
      <c r="AF486" s="833"/>
      <c r="AG486" s="904"/>
      <c r="AH486" s="895"/>
      <c r="AI486" s="137"/>
      <c r="AJ486" s="142"/>
      <c r="AK486" s="195"/>
    </row>
    <row r="487" spans="1:37" s="95" customFormat="1" ht="12.75" customHeight="1">
      <c r="A487" s="1044"/>
      <c r="B487" s="363"/>
      <c r="C487" s="362"/>
      <c r="D487" s="114" t="s">
        <v>169</v>
      </c>
      <c r="E487" s="114"/>
      <c r="F487" s="444" t="s">
        <v>73</v>
      </c>
      <c r="G487" s="366">
        <v>22222</v>
      </c>
      <c r="H487" s="52">
        <v>0</v>
      </c>
      <c r="I487" s="444" t="s">
        <v>73</v>
      </c>
      <c r="J487" s="960"/>
      <c r="K487" s="224">
        <v>541.60599999999999</v>
      </c>
      <c r="L487" s="441" t="s">
        <v>73</v>
      </c>
      <c r="M487" s="26"/>
      <c r="N487" s="305"/>
      <c r="O487" s="13">
        <v>541.60599999999999</v>
      </c>
      <c r="P487" s="291">
        <v>3475.1848381804207</v>
      </c>
      <c r="Q487" s="1118" t="s">
        <v>73</v>
      </c>
      <c r="R487" s="224">
        <v>288.88600000000002</v>
      </c>
      <c r="S487" s="224">
        <v>288.88600000000002</v>
      </c>
      <c r="T487" s="221">
        <v>1853.6209849273987</v>
      </c>
      <c r="U487" s="224">
        <v>36.033000000000001</v>
      </c>
      <c r="V487" s="221">
        <v>231.20374455629221</v>
      </c>
      <c r="W487" s="346"/>
      <c r="X487" s="346"/>
      <c r="Y487" s="13">
        <v>88.277000000000001</v>
      </c>
      <c r="Z487" s="13">
        <v>566.42447085160234</v>
      </c>
      <c r="AA487" s="899"/>
      <c r="AB487" s="900"/>
      <c r="AC487" s="224">
        <v>1083.212</v>
      </c>
      <c r="AD487" s="221">
        <v>6950.3696763608414</v>
      </c>
      <c r="AE487" s="291">
        <f t="shared" si="15"/>
        <v>6950.3696763608414</v>
      </c>
      <c r="AF487" s="833"/>
      <c r="AG487" s="904"/>
      <c r="AH487" s="895"/>
      <c r="AI487" s="137"/>
      <c r="AJ487" s="142"/>
      <c r="AK487" s="195"/>
    </row>
    <row r="488" spans="1:37" s="95" customFormat="1" ht="12.75" customHeight="1" thickBot="1">
      <c r="A488" s="1044"/>
      <c r="B488" s="377"/>
      <c r="C488" s="47"/>
      <c r="D488" s="114" t="s">
        <v>170</v>
      </c>
      <c r="E488" s="283"/>
      <c r="F488" s="444" t="s">
        <v>73</v>
      </c>
      <c r="G488" s="365">
        <v>111</v>
      </c>
      <c r="H488" s="41">
        <v>0</v>
      </c>
      <c r="I488" s="444" t="s">
        <v>73</v>
      </c>
      <c r="J488" s="960"/>
      <c r="K488" s="39">
        <v>33.052999999999997</v>
      </c>
      <c r="L488" s="441" t="s">
        <v>73</v>
      </c>
      <c r="M488" s="42"/>
      <c r="N488" s="368"/>
      <c r="O488" s="70">
        <v>33.052999999999997</v>
      </c>
      <c r="P488" s="290">
        <v>212.08273995557178</v>
      </c>
      <c r="Q488" s="1117" t="s">
        <v>73</v>
      </c>
      <c r="R488" s="39">
        <v>1.4430000000000001</v>
      </c>
      <c r="S488" s="39">
        <v>1.4430000000000001</v>
      </c>
      <c r="T488" s="222">
        <v>9.2589294090064591</v>
      </c>
      <c r="U488" s="39">
        <v>2.8665000000000003</v>
      </c>
      <c r="V488" s="222">
        <v>18.392738150323591</v>
      </c>
      <c r="W488" s="219"/>
      <c r="X488" s="219"/>
      <c r="Y488" s="39">
        <v>10.888499999999999</v>
      </c>
      <c r="Z488" s="39">
        <v>69.865455904342809</v>
      </c>
      <c r="AA488" s="899"/>
      <c r="AB488" s="900"/>
      <c r="AC488" s="39">
        <v>66.105999999999995</v>
      </c>
      <c r="AD488" s="222">
        <v>424.16547991114356</v>
      </c>
      <c r="AE488" s="331">
        <f t="shared" si="15"/>
        <v>424.16547991114356</v>
      </c>
      <c r="AF488" s="834"/>
      <c r="AG488" s="905"/>
      <c r="AH488" s="895"/>
      <c r="AI488" s="137"/>
      <c r="AJ488" s="142"/>
      <c r="AK488" s="195"/>
    </row>
    <row r="489" spans="1:37" s="95" customFormat="1" ht="15" customHeight="1" thickBot="1">
      <c r="A489" s="1044"/>
      <c r="B489" s="380" t="s">
        <v>58</v>
      </c>
      <c r="C489" s="381">
        <v>41157</v>
      </c>
      <c r="D489" s="144" t="s">
        <v>194</v>
      </c>
      <c r="E489" s="188" t="s">
        <v>1</v>
      </c>
      <c r="F489" s="151" t="s">
        <v>0</v>
      </c>
      <c r="G489" s="146">
        <v>9193.5</v>
      </c>
      <c r="H489" s="189">
        <v>0</v>
      </c>
      <c r="I489" s="444" t="s">
        <v>73</v>
      </c>
      <c r="J489" s="960"/>
      <c r="K489" s="146">
        <v>600.86</v>
      </c>
      <c r="L489" s="147">
        <v>86.53</v>
      </c>
      <c r="M489" s="354"/>
      <c r="N489" s="355"/>
      <c r="O489" s="146">
        <v>514.33000000000004</v>
      </c>
      <c r="P489" s="242">
        <v>2521</v>
      </c>
      <c r="Q489" s="1119" t="s">
        <v>73</v>
      </c>
      <c r="R489" s="146">
        <v>119</v>
      </c>
      <c r="S489" s="146">
        <v>119</v>
      </c>
      <c r="T489" s="242">
        <v>583</v>
      </c>
      <c r="U489" s="146">
        <v>10.78</v>
      </c>
      <c r="V489" s="242">
        <v>53</v>
      </c>
      <c r="W489" s="146">
        <v>62.6</v>
      </c>
      <c r="X489" s="146">
        <v>307</v>
      </c>
      <c r="Y489" s="146">
        <v>50.87</v>
      </c>
      <c r="Z489" s="70">
        <v>249</v>
      </c>
      <c r="AA489" s="901"/>
      <c r="AB489" s="902"/>
      <c r="AC489" s="146">
        <v>1028.6600000000001</v>
      </c>
      <c r="AD489" s="242">
        <v>5042</v>
      </c>
      <c r="AE489" s="411">
        <f>N489+T489+V489+AD489</f>
        <v>5678</v>
      </c>
      <c r="AF489" s="360">
        <v>45830</v>
      </c>
      <c r="AG489" s="379">
        <f>AE489</f>
        <v>5678</v>
      </c>
      <c r="AH489" s="896"/>
      <c r="AI489" s="137"/>
      <c r="AJ489" s="142"/>
      <c r="AK489" s="195"/>
    </row>
    <row r="490" spans="1:37" s="95" customFormat="1" ht="15" customHeight="1">
      <c r="A490" s="1044"/>
      <c r="B490" s="925" t="s">
        <v>76</v>
      </c>
      <c r="C490" s="926"/>
      <c r="D490" s="46" t="s">
        <v>195</v>
      </c>
      <c r="E490" s="111"/>
      <c r="F490" s="111"/>
      <c r="G490" s="17"/>
      <c r="H490" s="17"/>
      <c r="I490" s="17"/>
      <c r="J490" s="960"/>
      <c r="K490" s="224"/>
      <c r="L490" s="18"/>
      <c r="M490" s="224"/>
      <c r="N490" s="221"/>
      <c r="O490" s="224"/>
      <c r="P490" s="221"/>
      <c r="Q490" s="224"/>
      <c r="R490" s="224"/>
      <c r="S490" s="224"/>
      <c r="T490" s="62"/>
      <c r="U490" s="18"/>
      <c r="V490" s="62"/>
      <c r="W490" s="34"/>
      <c r="X490" s="34"/>
      <c r="Y490" s="34"/>
      <c r="Z490" s="34"/>
      <c r="AA490" s="390"/>
      <c r="AB490" s="391"/>
      <c r="AC490" s="18"/>
      <c r="AD490" s="62"/>
      <c r="AE490" s="62"/>
      <c r="AF490" s="86"/>
      <c r="AG490" s="86"/>
      <c r="AH490" s="16"/>
      <c r="AI490" s="16"/>
      <c r="AJ490" s="142"/>
      <c r="AK490" s="195"/>
    </row>
    <row r="491" spans="1:37" s="95" customFormat="1" ht="15" customHeight="1">
      <c r="A491" s="1044"/>
      <c r="B491" s="958" t="s">
        <v>77</v>
      </c>
      <c r="C491" s="959"/>
      <c r="D491" s="53" t="s">
        <v>196</v>
      </c>
      <c r="E491" s="214"/>
      <c r="F491" s="214"/>
      <c r="G491" s="32"/>
      <c r="H491" s="32"/>
      <c r="I491" s="32"/>
      <c r="J491" s="960"/>
      <c r="K491" s="223"/>
      <c r="L491" s="35"/>
      <c r="M491" s="223"/>
      <c r="N491" s="394"/>
      <c r="O491" s="223"/>
      <c r="P491" s="394"/>
      <c r="Q491" s="223"/>
      <c r="R491" s="223"/>
      <c r="S491" s="223"/>
      <c r="T491" s="393"/>
      <c r="U491" s="35"/>
      <c r="V491" s="393"/>
      <c r="W491" s="204"/>
      <c r="X491" s="204"/>
      <c r="Y491" s="204"/>
      <c r="Z491" s="204"/>
      <c r="AA491" s="392"/>
      <c r="AB491" s="392"/>
      <c r="AC491" s="35"/>
      <c r="AD491" s="393"/>
      <c r="AE491" s="393"/>
      <c r="AF491" s="86"/>
      <c r="AG491" s="86"/>
      <c r="AH491" s="16"/>
      <c r="AI491" s="16"/>
      <c r="AJ491" s="142"/>
      <c r="AK491" s="195"/>
    </row>
    <row r="492" spans="1:37" s="95" customFormat="1" ht="15.75" customHeight="1" thickBot="1">
      <c r="A492" s="1044"/>
      <c r="B492" s="956" t="s">
        <v>78</v>
      </c>
      <c r="C492" s="957"/>
      <c r="D492" s="396" t="s">
        <v>197</v>
      </c>
      <c r="E492" s="396"/>
      <c r="F492" s="396"/>
      <c r="G492" s="397"/>
      <c r="H492" s="397"/>
      <c r="I492" s="397"/>
      <c r="J492" s="961"/>
      <c r="K492" s="404"/>
      <c r="L492" s="404"/>
      <c r="M492" s="404"/>
      <c r="N492" s="405"/>
      <c r="O492" s="404"/>
      <c r="P492" s="405"/>
      <c r="Q492" s="404"/>
      <c r="R492" s="404"/>
      <c r="S492" s="404"/>
      <c r="T492" s="405"/>
      <c r="U492" s="404"/>
      <c r="V492" s="405"/>
      <c r="W492" s="406"/>
      <c r="X492" s="406"/>
      <c r="Y492" s="406"/>
      <c r="Z492" s="406"/>
      <c r="AA492" s="407"/>
      <c r="AB492" s="408"/>
      <c r="AC492" s="404"/>
      <c r="AD492" s="405"/>
      <c r="AE492" s="405"/>
      <c r="AF492" s="409"/>
      <c r="AG492" s="409"/>
      <c r="AH492" s="410"/>
      <c r="AI492" s="16"/>
      <c r="AJ492" s="142"/>
      <c r="AK492" s="195"/>
    </row>
    <row r="493" spans="1:37" s="95" customFormat="1" ht="12.75" customHeight="1">
      <c r="A493" s="1044"/>
      <c r="B493" s="921" t="s">
        <v>58</v>
      </c>
      <c r="C493" s="923">
        <v>38198</v>
      </c>
      <c r="D493" s="395" t="s">
        <v>74</v>
      </c>
      <c r="E493" s="114" t="s">
        <v>0</v>
      </c>
      <c r="F493" s="114" t="s">
        <v>0</v>
      </c>
      <c r="G493" s="224">
        <v>4829.17</v>
      </c>
      <c r="H493" s="224">
        <v>4829.17</v>
      </c>
      <c r="I493" s="224">
        <v>4829.17</v>
      </c>
      <c r="J493" s="885" t="s">
        <v>303</v>
      </c>
      <c r="K493" s="386">
        <v>456.99252999999993</v>
      </c>
      <c r="L493" s="33">
        <v>386</v>
      </c>
      <c r="M493" s="398"/>
      <c r="N493" s="399"/>
      <c r="O493" s="400">
        <v>70.992529999999931</v>
      </c>
      <c r="P493" s="401">
        <v>399</v>
      </c>
      <c r="Q493" s="400">
        <v>37.409999999999997</v>
      </c>
      <c r="R493" s="34">
        <v>62.779210000000006</v>
      </c>
      <c r="S493" s="34">
        <v>0.02</v>
      </c>
      <c r="T493" s="387">
        <v>1</v>
      </c>
      <c r="U493" s="34">
        <v>10.265997999999996</v>
      </c>
      <c r="V493" s="387">
        <v>58</v>
      </c>
      <c r="W493" s="399"/>
      <c r="X493" s="399"/>
      <c r="Y493" s="34">
        <v>20.517327999999992</v>
      </c>
      <c r="Z493" s="402">
        <v>115</v>
      </c>
      <c r="AA493" s="752" t="s">
        <v>19</v>
      </c>
      <c r="AB493" s="753"/>
      <c r="AC493" s="403">
        <v>141.98505999999986</v>
      </c>
      <c r="AD493" s="62">
        <v>798</v>
      </c>
      <c r="AE493" s="402">
        <f>AD493</f>
        <v>798</v>
      </c>
      <c r="AF493" s="833">
        <v>45827</v>
      </c>
      <c r="AG493" s="725">
        <f>AE493+AE494+AE495+AE496</f>
        <v>28303</v>
      </c>
      <c r="AH493" s="374">
        <f>AG493+AG497+AG498</f>
        <v>40476</v>
      </c>
      <c r="AJ493" s="142"/>
      <c r="AK493" s="195"/>
    </row>
    <row r="494" spans="1:37" s="95" customFormat="1" ht="12.75" customHeight="1">
      <c r="A494" s="1044"/>
      <c r="B494" s="921"/>
      <c r="C494" s="923"/>
      <c r="D494" s="114" t="s">
        <v>168</v>
      </c>
      <c r="E494" s="281"/>
      <c r="F494" s="444" t="s">
        <v>73</v>
      </c>
      <c r="G494" s="13">
        <v>16000</v>
      </c>
      <c r="H494" s="52">
        <v>0</v>
      </c>
      <c r="I494" s="444" t="s">
        <v>73</v>
      </c>
      <c r="J494" s="886"/>
      <c r="K494" s="372">
        <v>410.43328000000002</v>
      </c>
      <c r="L494" s="13">
        <v>0</v>
      </c>
      <c r="M494" s="346"/>
      <c r="N494" s="347"/>
      <c r="O494" s="27">
        <v>410.43328000000002</v>
      </c>
      <c r="P494" s="350">
        <v>2306</v>
      </c>
      <c r="Q494" s="1118" t="s">
        <v>73</v>
      </c>
      <c r="R494" s="14">
        <v>208.00000000000003</v>
      </c>
      <c r="S494" s="14">
        <v>208.00000000000003</v>
      </c>
      <c r="T494" s="204">
        <v>1169</v>
      </c>
      <c r="U494" s="14">
        <v>30.687292000000003</v>
      </c>
      <c r="V494" s="204">
        <v>172</v>
      </c>
      <c r="W494" s="347"/>
      <c r="X494" s="347"/>
      <c r="Y494" s="14">
        <v>80.973312000000021</v>
      </c>
      <c r="Z494" s="322">
        <v>455</v>
      </c>
      <c r="AA494" s="752"/>
      <c r="AB494" s="753"/>
      <c r="AC494" s="372">
        <v>820.86656000000005</v>
      </c>
      <c r="AD494" s="204">
        <v>4513</v>
      </c>
      <c r="AE494" s="322">
        <f t="shared" ref="AE494:AE498" si="16">AD494</f>
        <v>4513</v>
      </c>
      <c r="AF494" s="833"/>
      <c r="AG494" s="725"/>
      <c r="AH494" s="374"/>
      <c r="AI494" s="137"/>
      <c r="AJ494" s="142"/>
      <c r="AK494" s="195"/>
    </row>
    <row r="495" spans="1:37" s="95" customFormat="1" ht="12.75" customHeight="1">
      <c r="A495" s="1044"/>
      <c r="B495" s="921"/>
      <c r="C495" s="923"/>
      <c r="D495" s="114" t="s">
        <v>169</v>
      </c>
      <c r="E495" s="281"/>
      <c r="F495" s="444" t="s">
        <v>73</v>
      </c>
      <c r="G495" s="25">
        <v>76000</v>
      </c>
      <c r="H495" s="52">
        <v>0</v>
      </c>
      <c r="I495" s="444" t="s">
        <v>73</v>
      </c>
      <c r="J495" s="886"/>
      <c r="K495" s="372">
        <v>1910.4332800000002</v>
      </c>
      <c r="L495" s="13">
        <v>0</v>
      </c>
      <c r="M495" s="346"/>
      <c r="N495" s="347"/>
      <c r="O495" s="27">
        <v>1910.4332800000002</v>
      </c>
      <c r="P495" s="350">
        <v>10735</v>
      </c>
      <c r="Q495" s="1118" t="s">
        <v>73</v>
      </c>
      <c r="R495" s="14">
        <v>988.00000000000011</v>
      </c>
      <c r="S495" s="14">
        <v>988.00000000000011</v>
      </c>
      <c r="T495" s="204">
        <v>5552</v>
      </c>
      <c r="U495" s="14">
        <v>138.68729199999999</v>
      </c>
      <c r="V495" s="204">
        <v>781</v>
      </c>
      <c r="W495" s="347"/>
      <c r="X495" s="347"/>
      <c r="Y495" s="14">
        <v>368.97331200000008</v>
      </c>
      <c r="Z495" s="322">
        <v>2073</v>
      </c>
      <c r="AA495" s="752"/>
      <c r="AB495" s="753"/>
      <c r="AC495" s="372">
        <v>3820.8665600000004</v>
      </c>
      <c r="AD495" s="204">
        <v>21470</v>
      </c>
      <c r="AE495" s="322">
        <f t="shared" si="16"/>
        <v>21470</v>
      </c>
      <c r="AF495" s="833"/>
      <c r="AG495" s="725"/>
      <c r="AH495" s="374"/>
      <c r="AJ495" s="142"/>
      <c r="AK495" s="195"/>
    </row>
    <row r="496" spans="1:37" s="95" customFormat="1" ht="12.75" customHeight="1" thickBot="1">
      <c r="A496" s="1044"/>
      <c r="B496" s="922"/>
      <c r="C496" s="924"/>
      <c r="D496" s="283" t="s">
        <v>170</v>
      </c>
      <c r="E496" s="283"/>
      <c r="F496" s="445" t="s">
        <v>73</v>
      </c>
      <c r="G496" s="39">
        <v>5000</v>
      </c>
      <c r="H496" s="41">
        <v>0</v>
      </c>
      <c r="I496" s="445" t="s">
        <v>73</v>
      </c>
      <c r="J496" s="886"/>
      <c r="K496" s="373">
        <v>135.43328</v>
      </c>
      <c r="L496" s="39">
        <v>0</v>
      </c>
      <c r="M496" s="219"/>
      <c r="N496" s="348"/>
      <c r="O496" s="107">
        <v>135.43328</v>
      </c>
      <c r="P496" s="351">
        <v>761</v>
      </c>
      <c r="Q496" s="1120" t="s">
        <v>73</v>
      </c>
      <c r="R496" s="40">
        <v>65</v>
      </c>
      <c r="S496" s="40">
        <v>65</v>
      </c>
      <c r="T496" s="63">
        <v>365</v>
      </c>
      <c r="U496" s="40">
        <v>10.887291999999999</v>
      </c>
      <c r="V496" s="63">
        <v>61</v>
      </c>
      <c r="W496" s="348"/>
      <c r="X496" s="348"/>
      <c r="Y496" s="40">
        <v>28.173311999999996</v>
      </c>
      <c r="Z496" s="352">
        <v>158</v>
      </c>
      <c r="AA496" s="752"/>
      <c r="AB496" s="753"/>
      <c r="AC496" s="373">
        <v>270.86655999999999</v>
      </c>
      <c r="AD496" s="63">
        <v>1522</v>
      </c>
      <c r="AE496" s="352">
        <f t="shared" si="16"/>
        <v>1522</v>
      </c>
      <c r="AF496" s="834"/>
      <c r="AG496" s="726"/>
      <c r="AH496" s="374"/>
      <c r="AJ496" s="142"/>
      <c r="AK496" s="195"/>
    </row>
    <row r="497" spans="1:37" s="95" customFormat="1" ht="12.75" customHeight="1" thickBot="1">
      <c r="A497" s="1044"/>
      <c r="B497" s="182" t="s">
        <v>58</v>
      </c>
      <c r="C497" s="361">
        <v>39330</v>
      </c>
      <c r="D497" s="353" t="s">
        <v>192</v>
      </c>
      <c r="E497" s="220" t="s">
        <v>1</v>
      </c>
      <c r="F497" s="220" t="s">
        <v>0</v>
      </c>
      <c r="G497" s="70">
        <v>7243.75</v>
      </c>
      <c r="H497" s="83">
        <v>0</v>
      </c>
      <c r="I497" s="371">
        <v>3500</v>
      </c>
      <c r="J497" s="886"/>
      <c r="K497" s="358">
        <v>422.55375000000004</v>
      </c>
      <c r="L497" s="70">
        <v>25</v>
      </c>
      <c r="M497" s="354"/>
      <c r="N497" s="355"/>
      <c r="O497" s="131">
        <v>397.55</v>
      </c>
      <c r="P497" s="356">
        <v>3252</v>
      </c>
      <c r="Q497" s="131">
        <v>45.5</v>
      </c>
      <c r="R497" s="71">
        <v>94.17</v>
      </c>
      <c r="S497" s="71">
        <v>94.17</v>
      </c>
      <c r="T497" s="239">
        <v>770</v>
      </c>
      <c r="U497" s="71">
        <v>16.489999999999998</v>
      </c>
      <c r="V497" s="239">
        <v>135</v>
      </c>
      <c r="W497" s="357"/>
      <c r="X497" s="357"/>
      <c r="Y497" s="147">
        <v>120.75</v>
      </c>
      <c r="Z497" s="241">
        <v>968</v>
      </c>
      <c r="AA497" s="752"/>
      <c r="AB497" s="753"/>
      <c r="AC497" s="358">
        <v>795.11</v>
      </c>
      <c r="AD497" s="239">
        <v>6504</v>
      </c>
      <c r="AE497" s="241">
        <f t="shared" si="16"/>
        <v>6504</v>
      </c>
      <c r="AF497" s="360">
        <v>45828</v>
      </c>
      <c r="AG497" s="280">
        <f>AE497</f>
        <v>6504</v>
      </c>
      <c r="AH497" s="374"/>
      <c r="AI497" s="137"/>
      <c r="AJ497" s="142"/>
      <c r="AK497" s="195"/>
    </row>
    <row r="498" spans="1:37" s="95" customFormat="1" ht="12.75" customHeight="1" thickBot="1">
      <c r="A498" s="1044"/>
      <c r="B498" s="182" t="s">
        <v>58</v>
      </c>
      <c r="C498" s="708">
        <v>40338</v>
      </c>
      <c r="D498" s="353" t="s">
        <v>198</v>
      </c>
      <c r="E498" s="220" t="s">
        <v>1</v>
      </c>
      <c r="F498" s="220" t="s">
        <v>0</v>
      </c>
      <c r="G498" s="70">
        <v>7243.75</v>
      </c>
      <c r="H498" s="83">
        <v>0</v>
      </c>
      <c r="I498" s="371">
        <v>249.45</v>
      </c>
      <c r="J498" s="886"/>
      <c r="K498" s="358">
        <v>499.91</v>
      </c>
      <c r="L498" s="70">
        <v>36.5</v>
      </c>
      <c r="M498" s="354"/>
      <c r="N498" s="355"/>
      <c r="O498" s="131">
        <v>463.41</v>
      </c>
      <c r="P498" s="356">
        <v>2834</v>
      </c>
      <c r="Q498" s="131">
        <v>3.24</v>
      </c>
      <c r="R498" s="71">
        <v>94.17</v>
      </c>
      <c r="S498" s="71">
        <v>94.17</v>
      </c>
      <c r="T498" s="239">
        <v>576</v>
      </c>
      <c r="U498" s="71">
        <v>13.47</v>
      </c>
      <c r="V498" s="239">
        <v>82</v>
      </c>
      <c r="W498" s="357"/>
      <c r="X498" s="357"/>
      <c r="Y498" s="147">
        <v>165.48</v>
      </c>
      <c r="Z498" s="241">
        <v>1012</v>
      </c>
      <c r="AA498" s="754"/>
      <c r="AB498" s="755"/>
      <c r="AC498" s="386">
        <v>926.81</v>
      </c>
      <c r="AD498" s="387">
        <v>5669</v>
      </c>
      <c r="AE498" s="230">
        <f t="shared" si="16"/>
        <v>5669</v>
      </c>
      <c r="AF498" s="359">
        <v>45829</v>
      </c>
      <c r="AG498" s="370">
        <f>AE498</f>
        <v>5669</v>
      </c>
      <c r="AH498" s="375"/>
      <c r="AI498" s="137"/>
      <c r="AJ498" s="142"/>
      <c r="AK498" s="195"/>
    </row>
    <row r="499" spans="1:37" s="95" customFormat="1" ht="13.5" thickBot="1">
      <c r="A499" s="1044"/>
      <c r="B499" s="182" t="s">
        <v>58</v>
      </c>
      <c r="C499" s="166">
        <v>41390</v>
      </c>
      <c r="D499" s="353" t="s">
        <v>199</v>
      </c>
      <c r="E499" s="220" t="s">
        <v>1</v>
      </c>
      <c r="F499" s="383" t="s">
        <v>0</v>
      </c>
      <c r="G499" s="145">
        <v>9788.85</v>
      </c>
      <c r="H499" s="716">
        <v>0</v>
      </c>
      <c r="I499" s="1098"/>
      <c r="J499" s="886"/>
      <c r="K499" s="750" t="s">
        <v>75</v>
      </c>
      <c r="L499" s="861"/>
      <c r="M499" s="861"/>
      <c r="N499" s="874" t="s">
        <v>75</v>
      </c>
      <c r="O499" s="861"/>
      <c r="P499" s="861"/>
      <c r="Q499" s="874" t="s">
        <v>75</v>
      </c>
      <c r="R499" s="861"/>
      <c r="S499" s="861"/>
      <c r="T499" s="874" t="s">
        <v>75</v>
      </c>
      <c r="U499" s="861"/>
      <c r="V499" s="861"/>
      <c r="W499" s="861" t="s">
        <v>75</v>
      </c>
      <c r="X499" s="861"/>
      <c r="Y499" s="861"/>
      <c r="Z499" s="861"/>
      <c r="AA499" s="870" t="s">
        <v>19</v>
      </c>
      <c r="AB499" s="871"/>
      <c r="AC499" s="867" t="s">
        <v>75</v>
      </c>
      <c r="AD499" s="868"/>
      <c r="AE499" s="868"/>
      <c r="AF499" s="384"/>
      <c r="AH499" s="16"/>
      <c r="AJ499" s="378"/>
      <c r="AK499" s="195"/>
    </row>
    <row r="500" spans="1:37" s="95" customFormat="1" ht="15" customHeight="1">
      <c r="A500" s="1044"/>
      <c r="B500" s="925" t="s">
        <v>79</v>
      </c>
      <c r="C500" s="926"/>
      <c r="D500" s="46" t="s">
        <v>200</v>
      </c>
      <c r="E500" s="260"/>
      <c r="F500" s="1102"/>
      <c r="G500" s="1099"/>
      <c r="H500" s="1100"/>
      <c r="I500" s="1101"/>
      <c r="J500" s="886"/>
      <c r="K500" s="752"/>
      <c r="L500" s="862"/>
      <c r="M500" s="862"/>
      <c r="N500" s="875"/>
      <c r="O500" s="862"/>
      <c r="P500" s="862"/>
      <c r="Q500" s="875"/>
      <c r="R500" s="862"/>
      <c r="S500" s="862"/>
      <c r="T500" s="875"/>
      <c r="U500" s="862"/>
      <c r="V500" s="862"/>
      <c r="W500" s="862"/>
      <c r="X500" s="862"/>
      <c r="Y500" s="862"/>
      <c r="Z500" s="872"/>
      <c r="AA500" s="389"/>
      <c r="AB500" s="389"/>
      <c r="AC500" s="868"/>
      <c r="AD500" s="868"/>
      <c r="AE500" s="868"/>
      <c r="AF500" s="385"/>
      <c r="AH500" s="16"/>
      <c r="AI500" s="142"/>
      <c r="AJ500" s="260"/>
      <c r="AK500" s="195"/>
    </row>
    <row r="501" spans="1:37" s="95" customFormat="1" ht="15.75" customHeight="1" thickBot="1">
      <c r="A501" s="1045"/>
      <c r="B501" s="927" t="s">
        <v>80</v>
      </c>
      <c r="C501" s="928"/>
      <c r="D501" s="45" t="s">
        <v>201</v>
      </c>
      <c r="E501" s="382"/>
      <c r="F501" s="89"/>
      <c r="G501" s="1095"/>
      <c r="H501" s="1096"/>
      <c r="I501" s="1097"/>
      <c r="J501" s="887"/>
      <c r="K501" s="754"/>
      <c r="L501" s="863"/>
      <c r="M501" s="863"/>
      <c r="N501" s="876"/>
      <c r="O501" s="863"/>
      <c r="P501" s="863"/>
      <c r="Q501" s="876"/>
      <c r="R501" s="863"/>
      <c r="S501" s="863"/>
      <c r="T501" s="876"/>
      <c r="U501" s="863"/>
      <c r="V501" s="863"/>
      <c r="W501" s="863"/>
      <c r="X501" s="863"/>
      <c r="Y501" s="863"/>
      <c r="Z501" s="873"/>
      <c r="AA501" s="388"/>
      <c r="AB501" s="388"/>
      <c r="AC501" s="869"/>
      <c r="AD501" s="869"/>
      <c r="AE501" s="869"/>
      <c r="AF501" s="385"/>
      <c r="AH501" s="16"/>
      <c r="AI501" s="142"/>
      <c r="AJ501" s="260"/>
      <c r="AK501" s="195"/>
    </row>
    <row r="502" spans="1:37" s="95" customFormat="1">
      <c r="A502" s="92"/>
      <c r="B502" s="92"/>
      <c r="C502" s="93"/>
      <c r="D502" s="260"/>
      <c r="E502" s="260"/>
      <c r="F502" s="260"/>
      <c r="G502" s="85"/>
      <c r="H502" s="85"/>
      <c r="I502" s="85"/>
      <c r="J502" s="260"/>
      <c r="K502" s="87"/>
      <c r="L502" s="86"/>
      <c r="M502" s="87"/>
      <c r="N502" s="294"/>
      <c r="O502" s="87"/>
      <c r="P502" s="294"/>
      <c r="Q502" s="87"/>
      <c r="R502" s="87"/>
      <c r="S502" s="87"/>
      <c r="T502" s="285"/>
      <c r="U502" s="86"/>
      <c r="V502" s="285"/>
      <c r="W502" s="86"/>
      <c r="X502" s="86"/>
      <c r="Y502" s="86"/>
      <c r="Z502" s="86"/>
      <c r="AA502" s="86"/>
      <c r="AB502" s="86"/>
      <c r="AC502" s="86"/>
      <c r="AD502" s="285"/>
      <c r="AE502" s="285"/>
      <c r="AF502" s="86"/>
      <c r="AH502" s="16"/>
      <c r="AI502" s="142"/>
      <c r="AJ502" s="260"/>
      <c r="AK502" s="195"/>
    </row>
    <row r="503" spans="1:37" s="272" customFormat="1">
      <c r="A503" s="267"/>
      <c r="B503" s="267"/>
      <c r="C503" s="268"/>
      <c r="D503" s="269"/>
      <c r="E503" s="269"/>
      <c r="F503" s="269"/>
      <c r="G503" s="270"/>
      <c r="H503" s="270"/>
      <c r="I503" s="270"/>
      <c r="J503" s="269"/>
      <c r="K503" s="271"/>
      <c r="L503" s="264"/>
      <c r="M503" s="271"/>
      <c r="N503" s="311"/>
      <c r="O503" s="271"/>
      <c r="P503" s="311"/>
      <c r="Q503" s="271"/>
      <c r="R503" s="271"/>
      <c r="S503" s="271"/>
      <c r="T503" s="289"/>
      <c r="U503" s="264"/>
      <c r="V503" s="289"/>
      <c r="W503" s="264"/>
      <c r="X503" s="264"/>
      <c r="Y503" s="264"/>
      <c r="Z503" s="264"/>
      <c r="AA503" s="264"/>
      <c r="AB503" s="264"/>
      <c r="AC503" s="264"/>
      <c r="AD503" s="289"/>
      <c r="AE503" s="289"/>
      <c r="AF503" s="264"/>
      <c r="AH503" s="263"/>
      <c r="AI503" s="265"/>
      <c r="AJ503" s="269"/>
      <c r="AK503" s="273"/>
    </row>
    <row r="504" spans="1:37" s="95" customFormat="1" ht="13.5" thickBot="1">
      <c r="A504" s="92"/>
      <c r="B504" s="92"/>
      <c r="C504" s="93"/>
      <c r="D504" s="260"/>
      <c r="E504" s="260"/>
      <c r="F504" s="260"/>
      <c r="G504" s="85"/>
      <c r="H504" s="88"/>
      <c r="I504" s="85"/>
      <c r="J504" s="260"/>
      <c r="K504" s="87"/>
      <c r="L504" s="86"/>
      <c r="M504" s="87"/>
      <c r="N504" s="294"/>
      <c r="O504" s="87"/>
      <c r="P504" s="294"/>
      <c r="Q504" s="87"/>
      <c r="R504" s="87"/>
      <c r="S504" s="87"/>
      <c r="T504" s="285"/>
      <c r="U504" s="86"/>
      <c r="V504" s="285"/>
      <c r="W504" s="86"/>
      <c r="X504" s="86"/>
      <c r="Y504" s="86"/>
      <c r="Z504" s="86"/>
      <c r="AA504" s="86"/>
      <c r="AB504" s="86"/>
      <c r="AC504" s="86"/>
      <c r="AD504" s="285"/>
      <c r="AE504" s="285"/>
      <c r="AF504" s="86"/>
      <c r="AI504" s="142"/>
      <c r="AJ504" s="260"/>
      <c r="AK504" s="195"/>
    </row>
    <row r="505" spans="1:37" s="95" customFormat="1" ht="12.75" customHeight="1">
      <c r="A505" s="877" t="s">
        <v>127</v>
      </c>
      <c r="B505" s="920" t="s">
        <v>102</v>
      </c>
      <c r="C505" s="72">
        <v>30028</v>
      </c>
      <c r="D505" s="81"/>
      <c r="E505" s="563" t="s">
        <v>280</v>
      </c>
      <c r="F505" s="563"/>
      <c r="G505" s="564"/>
      <c r="H505" s="503" t="s">
        <v>103</v>
      </c>
      <c r="I505" s="82"/>
      <c r="J505" s="864" t="s">
        <v>306</v>
      </c>
      <c r="K505" s="75"/>
      <c r="L505" s="629"/>
      <c r="M505" s="75"/>
      <c r="N505" s="312"/>
      <c r="O505" s="75"/>
      <c r="P505" s="312"/>
      <c r="Q505" s="75" t="s">
        <v>58</v>
      </c>
      <c r="R505" s="75"/>
      <c r="S505" s="75"/>
      <c r="T505" s="292"/>
      <c r="U505" s="77"/>
      <c r="V505" s="292"/>
      <c r="W505" s="77"/>
      <c r="X505" s="77"/>
      <c r="Y505" s="77"/>
      <c r="Z505" s="77"/>
      <c r="AA505" s="852" t="s">
        <v>19</v>
      </c>
      <c r="AB505" s="853"/>
      <c r="AC505" s="77"/>
      <c r="AD505" s="292"/>
      <c r="AE505" s="427"/>
      <c r="AF505" s="756">
        <v>45918</v>
      </c>
      <c r="AG505" s="858">
        <f>SUM(AE506:AE531)</f>
        <v>2516963.3597687841</v>
      </c>
      <c r="AI505" s="16"/>
      <c r="AJ505" s="142"/>
      <c r="AK505" s="260"/>
    </row>
    <row r="506" spans="1:37" s="95" customFormat="1" ht="15" customHeight="1">
      <c r="A506" s="878"/>
      <c r="B506" s="921"/>
      <c r="C506" s="160"/>
      <c r="D506" s="439" t="s">
        <v>227</v>
      </c>
      <c r="E506" s="503" t="s">
        <v>73</v>
      </c>
      <c r="F506" s="627" t="s">
        <v>102</v>
      </c>
      <c r="G506" s="54">
        <v>5881.1298606016144</v>
      </c>
      <c r="H506" s="503" t="s">
        <v>73</v>
      </c>
      <c r="I506" s="627" t="s">
        <v>102</v>
      </c>
      <c r="J506" s="865"/>
      <c r="K506" s="13">
        <v>145.36136463683053</v>
      </c>
      <c r="L506" s="52">
        <v>1.28</v>
      </c>
      <c r="M506" s="216"/>
      <c r="N506" s="318"/>
      <c r="O506" s="224">
        <v>144.08183418928834</v>
      </c>
      <c r="P506" s="221">
        <v>263939.87773463927</v>
      </c>
      <c r="Q506" s="432" t="s">
        <v>58</v>
      </c>
      <c r="R506" s="224">
        <v>76.454688187820992</v>
      </c>
      <c r="S506" s="224">
        <v>76.454688187820992</v>
      </c>
      <c r="T506" s="221">
        <v>140055.41480005457</v>
      </c>
      <c r="U506" s="224">
        <v>9.3117901687454143</v>
      </c>
      <c r="V506" s="221">
        <v>17058.033529753626</v>
      </c>
      <c r="W506" s="216"/>
      <c r="X506" s="318"/>
      <c r="Y506" s="224">
        <v>20.332164343360237</v>
      </c>
      <c r="Z506" s="221">
        <v>37245.979002577595</v>
      </c>
      <c r="AA506" s="854"/>
      <c r="AB506" s="855"/>
      <c r="AC506" s="224">
        <v>144.08183418928834</v>
      </c>
      <c r="AD506" s="221">
        <v>527879.75546927855</v>
      </c>
      <c r="AE506" s="323">
        <f>AD506</f>
        <v>527879.75546927855</v>
      </c>
      <c r="AF506" s="757"/>
      <c r="AG506" s="859"/>
      <c r="AI506" s="16"/>
      <c r="AJ506" s="260"/>
      <c r="AK506" s="260"/>
    </row>
    <row r="507" spans="1:37" s="95" customFormat="1" ht="15" customHeight="1">
      <c r="A507" s="878"/>
      <c r="B507" s="921"/>
      <c r="C507" s="161"/>
      <c r="D507" s="439" t="s">
        <v>202</v>
      </c>
      <c r="E507" s="503" t="s">
        <v>73</v>
      </c>
      <c r="F507" s="627" t="s">
        <v>102</v>
      </c>
      <c r="G507" s="54">
        <v>1630.3888481291269</v>
      </c>
      <c r="H507" s="503" t="s">
        <v>73</v>
      </c>
      <c r="I507" s="627" t="s">
        <v>102</v>
      </c>
      <c r="J507" s="865"/>
      <c r="K507" s="13">
        <v>41.575245781364643</v>
      </c>
      <c r="L507" s="441" t="s">
        <v>73</v>
      </c>
      <c r="M507" s="216"/>
      <c r="N507" s="318"/>
      <c r="O507" s="224">
        <v>41.575245781364643</v>
      </c>
      <c r="P507" s="221">
        <v>76160.644053882992</v>
      </c>
      <c r="Q507" s="432" t="s">
        <v>58</v>
      </c>
      <c r="R507" s="224">
        <v>21.195055025678652</v>
      </c>
      <c r="S507" s="224">
        <v>21.195055025678652</v>
      </c>
      <c r="T507" s="221">
        <v>38826.6866779829</v>
      </c>
      <c r="U507" s="224">
        <v>3.3846881878209829</v>
      </c>
      <c r="V507" s="221">
        <v>6200.3249159758789</v>
      </c>
      <c r="W507" s="216"/>
      <c r="X507" s="318"/>
      <c r="Y507" s="224">
        <v>5.9476595744680854</v>
      </c>
      <c r="Z507" s="221">
        <v>10895.367550846115</v>
      </c>
      <c r="AA507" s="854"/>
      <c r="AB507" s="855"/>
      <c r="AC507" s="224">
        <v>41.575245781364643</v>
      </c>
      <c r="AD507" s="221">
        <v>152321.28810776598</v>
      </c>
      <c r="AE507" s="323">
        <f t="shared" ref="AE507:AE531" si="17">AD507</f>
        <v>152321.28810776598</v>
      </c>
      <c r="AF507" s="757"/>
      <c r="AG507" s="859"/>
      <c r="AI507" s="16"/>
      <c r="AJ507" s="142"/>
      <c r="AK507" s="260"/>
    </row>
    <row r="508" spans="1:37" s="95" customFormat="1" ht="15" customHeight="1">
      <c r="A508" s="878"/>
      <c r="B508" s="921"/>
      <c r="C508" s="51"/>
      <c r="D508" s="630" t="s">
        <v>203</v>
      </c>
      <c r="E508" s="503" t="s">
        <v>73</v>
      </c>
      <c r="F508" s="627" t="s">
        <v>102</v>
      </c>
      <c r="G508" s="54">
        <v>30.814380044020542</v>
      </c>
      <c r="H508" s="503" t="s">
        <v>73</v>
      </c>
      <c r="I508" s="627" t="s">
        <v>102</v>
      </c>
      <c r="J508" s="865"/>
      <c r="K508" s="13">
        <v>5.6507703595011005</v>
      </c>
      <c r="L508" s="441" t="s">
        <v>73</v>
      </c>
      <c r="M508" s="216"/>
      <c r="N508" s="318"/>
      <c r="O508" s="224">
        <v>5.6507703595011005</v>
      </c>
      <c r="P508" s="221">
        <v>10351.503686674536</v>
      </c>
      <c r="Q508" s="432" t="s">
        <v>58</v>
      </c>
      <c r="R508" s="224">
        <v>0.40058694057226707</v>
      </c>
      <c r="S508" s="224">
        <v>0.40058694057226707</v>
      </c>
      <c r="T508" s="221">
        <v>733.82511203898684</v>
      </c>
      <c r="U508" s="224">
        <v>1.1151870873074101</v>
      </c>
      <c r="V508" s="221">
        <v>2042.8830957861933</v>
      </c>
      <c r="W508" s="216"/>
      <c r="X508" s="318"/>
      <c r="Y508" s="224">
        <v>1.4086573734409391</v>
      </c>
      <c r="Z508" s="221">
        <v>2580.4839104667662</v>
      </c>
      <c r="AA508" s="854"/>
      <c r="AB508" s="855"/>
      <c r="AC508" s="224">
        <v>5.6507703595011005</v>
      </c>
      <c r="AD508" s="221">
        <v>20703.007373349072</v>
      </c>
      <c r="AE508" s="323">
        <f t="shared" si="17"/>
        <v>20703.007373349072</v>
      </c>
      <c r="AF508" s="757"/>
      <c r="AG508" s="859"/>
      <c r="AH508" s="1141" t="s">
        <v>82</v>
      </c>
      <c r="AI508" s="16"/>
      <c r="AJ508" s="142"/>
      <c r="AK508" s="260"/>
    </row>
    <row r="509" spans="1:37" s="95" customFormat="1" ht="15" customHeight="1">
      <c r="A509" s="878"/>
      <c r="B509" s="921"/>
      <c r="C509" s="180"/>
      <c r="D509" s="630" t="s">
        <v>204</v>
      </c>
      <c r="E509" s="503" t="s">
        <v>73</v>
      </c>
      <c r="F509" s="627" t="s">
        <v>102</v>
      </c>
      <c r="G509" s="234">
        <v>30.814380044020542</v>
      </c>
      <c r="H509" s="503" t="s">
        <v>73</v>
      </c>
      <c r="I509" s="627" t="s">
        <v>102</v>
      </c>
      <c r="J509" s="865"/>
      <c r="K509" s="13">
        <v>5.6507703595011005</v>
      </c>
      <c r="L509" s="441" t="s">
        <v>73</v>
      </c>
      <c r="M509" s="398"/>
      <c r="N509" s="428"/>
      <c r="O509" s="33">
        <v>5.6507703595011005</v>
      </c>
      <c r="P509" s="293">
        <v>10351.503686674536</v>
      </c>
      <c r="Q509" s="432" t="s">
        <v>58</v>
      </c>
      <c r="R509" s="33">
        <v>0.40058694057226707</v>
      </c>
      <c r="S509" s="33">
        <v>0.40058694057226707</v>
      </c>
      <c r="T509" s="293">
        <v>733.82511203898684</v>
      </c>
      <c r="U509" s="33">
        <v>1.1151870873074101</v>
      </c>
      <c r="V509" s="293">
        <v>2042.8830957861933</v>
      </c>
      <c r="W509" s="398"/>
      <c r="X509" s="428"/>
      <c r="Y509" s="33">
        <v>1.4086573734409391</v>
      </c>
      <c r="Z509" s="293">
        <v>2580.4839104667662</v>
      </c>
      <c r="AA509" s="854"/>
      <c r="AB509" s="855"/>
      <c r="AC509" s="33">
        <v>5.6507703595011005</v>
      </c>
      <c r="AD509" s="293">
        <v>20703.007373349072</v>
      </c>
      <c r="AE509" s="323">
        <f t="shared" si="17"/>
        <v>20703.007373349072</v>
      </c>
      <c r="AF509" s="757"/>
      <c r="AG509" s="859"/>
      <c r="AI509" s="16"/>
      <c r="AJ509" s="142"/>
      <c r="AK509" s="260"/>
    </row>
    <row r="510" spans="1:37" s="95" customFormat="1" ht="15" customHeight="1">
      <c r="A510" s="878"/>
      <c r="B510" s="921"/>
      <c r="C510" s="11"/>
      <c r="D510" s="630" t="s">
        <v>205</v>
      </c>
      <c r="E510" s="503" t="s">
        <v>73</v>
      </c>
      <c r="F510" s="627" t="s">
        <v>102</v>
      </c>
      <c r="G510" s="25">
        <v>1760.8217168011738</v>
      </c>
      <c r="H510" s="503" t="s">
        <v>73</v>
      </c>
      <c r="I510" s="627" t="s">
        <v>102</v>
      </c>
      <c r="J510" s="865"/>
      <c r="K510" s="13">
        <v>44.57520176082172</v>
      </c>
      <c r="L510" s="441" t="s">
        <v>73</v>
      </c>
      <c r="M510" s="346"/>
      <c r="N510" s="429"/>
      <c r="O510" s="13">
        <v>44.57520176082172</v>
      </c>
      <c r="P510" s="291">
        <v>81656.18774183291</v>
      </c>
      <c r="Q510" s="432" t="s">
        <v>58</v>
      </c>
      <c r="R510" s="13">
        <v>22.890682318415262</v>
      </c>
      <c r="S510" s="13">
        <v>22.890682318415262</v>
      </c>
      <c r="T510" s="291">
        <v>41932.863545085027</v>
      </c>
      <c r="U510" s="13">
        <v>3.5803374908290535</v>
      </c>
      <c r="V510" s="291">
        <v>6558.7299391030447</v>
      </c>
      <c r="W510" s="346"/>
      <c r="X510" s="429"/>
      <c r="Y510" s="13">
        <v>6.3389581804842257</v>
      </c>
      <c r="Z510" s="291">
        <v>11612.177597100464</v>
      </c>
      <c r="AA510" s="854"/>
      <c r="AB510" s="855"/>
      <c r="AC510" s="13">
        <v>44.57520176082172</v>
      </c>
      <c r="AD510" s="291">
        <v>163312.37548366582</v>
      </c>
      <c r="AE510" s="323">
        <f t="shared" si="17"/>
        <v>163312.37548366582</v>
      </c>
      <c r="AF510" s="757"/>
      <c r="AG510" s="859"/>
      <c r="AI510" s="16"/>
      <c r="AJ510" s="142"/>
      <c r="AK510" s="260"/>
    </row>
    <row r="511" spans="1:37" s="95" customFormat="1" ht="15" customHeight="1">
      <c r="A511" s="878"/>
      <c r="B511" s="921"/>
      <c r="C511" s="625"/>
      <c r="D511" s="630" t="s">
        <v>206</v>
      </c>
      <c r="E511" s="503" t="s">
        <v>73</v>
      </c>
      <c r="F511" s="627" t="s">
        <v>102</v>
      </c>
      <c r="G511" s="626">
        <v>176.0821716801174</v>
      </c>
      <c r="H511" s="503" t="s">
        <v>73</v>
      </c>
      <c r="I511" s="627" t="s">
        <v>102</v>
      </c>
      <c r="J511" s="865"/>
      <c r="K511" s="13">
        <v>8.1261922230374175</v>
      </c>
      <c r="L511" s="441" t="s">
        <v>73</v>
      </c>
      <c r="M511" s="346"/>
      <c r="N511" s="429"/>
      <c r="O511" s="13">
        <v>8.1261922230374175</v>
      </c>
      <c r="P511" s="291">
        <v>14886.1665585052</v>
      </c>
      <c r="Q511" s="432" t="s">
        <v>58</v>
      </c>
      <c r="R511" s="13">
        <v>2.2890682318415263</v>
      </c>
      <c r="S511" s="13">
        <v>2.2890682318415263</v>
      </c>
      <c r="T511" s="291">
        <v>4193.2863545085002</v>
      </c>
      <c r="U511" s="13">
        <v>1.2032281731474688</v>
      </c>
      <c r="V511" s="293">
        <v>2204.1633401903678</v>
      </c>
      <c r="W511" s="346"/>
      <c r="X511" s="429"/>
      <c r="Y511" s="33">
        <v>1.5847395451210564</v>
      </c>
      <c r="Z511" s="293">
        <v>2903.0443992751161</v>
      </c>
      <c r="AA511" s="854"/>
      <c r="AB511" s="855"/>
      <c r="AC511" s="33">
        <v>8.1261922230374175</v>
      </c>
      <c r="AD511" s="337">
        <v>29772.333117010399</v>
      </c>
      <c r="AE511" s="323">
        <f t="shared" si="17"/>
        <v>29772.333117010399</v>
      </c>
      <c r="AF511" s="757"/>
      <c r="AG511" s="859"/>
      <c r="AI511" s="16"/>
      <c r="AJ511" s="142"/>
      <c r="AK511" s="260"/>
    </row>
    <row r="512" spans="1:37" s="95" customFormat="1" ht="15" customHeight="1">
      <c r="A512" s="878"/>
      <c r="B512" s="921"/>
      <c r="C512" s="625"/>
      <c r="D512" s="630" t="s">
        <v>207</v>
      </c>
      <c r="E512" s="503" t="s">
        <v>73</v>
      </c>
      <c r="F512" s="627" t="s">
        <v>102</v>
      </c>
      <c r="G512" s="626">
        <v>176.0821716801174</v>
      </c>
      <c r="H512" s="503" t="s">
        <v>73</v>
      </c>
      <c r="I512" s="627" t="s">
        <v>102</v>
      </c>
      <c r="J512" s="865"/>
      <c r="K512" s="13">
        <v>8.1261922230374175</v>
      </c>
      <c r="L512" s="441" t="s">
        <v>73</v>
      </c>
      <c r="M512" s="346"/>
      <c r="N512" s="429"/>
      <c r="O512" s="13">
        <v>8.1261922230374175</v>
      </c>
      <c r="P512" s="291">
        <v>14886.1665585052</v>
      </c>
      <c r="Q512" s="432" t="s">
        <v>58</v>
      </c>
      <c r="R512" s="13">
        <v>2.2890682318415263</v>
      </c>
      <c r="S512" s="13">
        <v>2.2890682318415263</v>
      </c>
      <c r="T512" s="291">
        <v>4193.2863545085002</v>
      </c>
      <c r="U512" s="13">
        <v>1.2032281731474688</v>
      </c>
      <c r="V512" s="291">
        <v>2204.1633401903678</v>
      </c>
      <c r="W512" s="346"/>
      <c r="X512" s="429"/>
      <c r="Y512" s="13">
        <v>1.5847395451210564</v>
      </c>
      <c r="Z512" s="291">
        <v>2903.0443992751161</v>
      </c>
      <c r="AA512" s="854"/>
      <c r="AB512" s="855"/>
      <c r="AC512" s="13">
        <v>8.1261922230374175</v>
      </c>
      <c r="AD512" s="291">
        <v>29772.333117010399</v>
      </c>
      <c r="AE512" s="323">
        <f t="shared" si="17"/>
        <v>29772.333117010399</v>
      </c>
      <c r="AF512" s="757"/>
      <c r="AG512" s="859"/>
      <c r="AI512" s="16"/>
      <c r="AJ512" s="142"/>
      <c r="AK512" s="260"/>
    </row>
    <row r="513" spans="1:37" s="95" customFormat="1" ht="15" customHeight="1">
      <c r="A513" s="878"/>
      <c r="B513" s="921"/>
      <c r="C513" s="625"/>
      <c r="D513" s="630" t="s">
        <v>208</v>
      </c>
      <c r="E513" s="503" t="s">
        <v>73</v>
      </c>
      <c r="F513" s="627" t="s">
        <v>102</v>
      </c>
      <c r="G513" s="626">
        <v>6521.5612619222302</v>
      </c>
      <c r="H513" s="503" t="s">
        <v>73</v>
      </c>
      <c r="I513" s="627" t="s">
        <v>102</v>
      </c>
      <c r="J513" s="865"/>
      <c r="K513" s="13">
        <v>154.07221129860602</v>
      </c>
      <c r="L513" s="441" t="s">
        <v>73</v>
      </c>
      <c r="M513" s="346"/>
      <c r="N513" s="429"/>
      <c r="O513" s="13">
        <v>154.07221129860602</v>
      </c>
      <c r="P513" s="291">
        <v>282240.9975641669</v>
      </c>
      <c r="Q513" s="432" t="s">
        <v>58</v>
      </c>
      <c r="R513" s="13">
        <v>84.780296404989002</v>
      </c>
      <c r="S513" s="13">
        <v>84.780296404989002</v>
      </c>
      <c r="T513" s="291">
        <v>155306.88648814338</v>
      </c>
      <c r="U513" s="13">
        <v>10.72144680851064</v>
      </c>
      <c r="V513" s="291">
        <v>19640.347970994386</v>
      </c>
      <c r="W513" s="346"/>
      <c r="X513" s="429"/>
      <c r="Y513" s="13">
        <v>20.621176815847395</v>
      </c>
      <c r="Z513" s="291">
        <v>37775.413660883118</v>
      </c>
      <c r="AA513" s="854"/>
      <c r="AB513" s="855"/>
      <c r="AC513" s="13">
        <v>154.07221129860602</v>
      </c>
      <c r="AD513" s="291">
        <v>564481.9951283338</v>
      </c>
      <c r="AE513" s="323">
        <f t="shared" si="17"/>
        <v>564481.9951283338</v>
      </c>
      <c r="AF513" s="757"/>
      <c r="AG513" s="859"/>
      <c r="AI513" s="16"/>
      <c r="AJ513" s="142"/>
      <c r="AK513" s="260"/>
    </row>
    <row r="514" spans="1:37" s="95" customFormat="1" ht="15" customHeight="1">
      <c r="A514" s="878"/>
      <c r="B514" s="921"/>
      <c r="C514" s="625"/>
      <c r="D514" s="630" t="s">
        <v>209</v>
      </c>
      <c r="E514" s="503" t="s">
        <v>73</v>
      </c>
      <c r="F514" s="627" t="s">
        <v>102</v>
      </c>
      <c r="G514" s="626">
        <v>652.15612619222304</v>
      </c>
      <c r="H514" s="503" t="s">
        <v>73</v>
      </c>
      <c r="I514" s="627" t="s">
        <v>102</v>
      </c>
      <c r="J514" s="865"/>
      <c r="K514" s="13">
        <v>19.07589317681585</v>
      </c>
      <c r="L514" s="441" t="s">
        <v>73</v>
      </c>
      <c r="M514" s="346"/>
      <c r="N514" s="429"/>
      <c r="O514" s="13">
        <v>19.07589317681585</v>
      </c>
      <c r="P514" s="291">
        <v>34944.647540738544</v>
      </c>
      <c r="Q514" s="432" t="s">
        <v>58</v>
      </c>
      <c r="R514" s="13">
        <v>8.4780296404988995</v>
      </c>
      <c r="S514" s="13">
        <v>8.4780296404988995</v>
      </c>
      <c r="T514" s="291">
        <v>15530.68864881433</v>
      </c>
      <c r="U514" s="13">
        <v>1.9173391049156274</v>
      </c>
      <c r="V514" s="291">
        <v>3512.3251433795017</v>
      </c>
      <c r="W514" s="346"/>
      <c r="X514" s="429"/>
      <c r="Y514" s="13">
        <v>3.0129614086573739</v>
      </c>
      <c r="Z514" s="291">
        <v>5519.3680056533876</v>
      </c>
      <c r="AA514" s="854"/>
      <c r="AB514" s="855"/>
      <c r="AC514" s="13">
        <v>19.07589317681585</v>
      </c>
      <c r="AD514" s="291">
        <v>69889.295081477088</v>
      </c>
      <c r="AE514" s="323">
        <f t="shared" si="17"/>
        <v>69889.295081477088</v>
      </c>
      <c r="AF514" s="757"/>
      <c r="AG514" s="859"/>
      <c r="AI514" s="16"/>
      <c r="AJ514" s="142"/>
      <c r="AK514" s="260"/>
    </row>
    <row r="515" spans="1:37" s="95" customFormat="1" ht="15" customHeight="1">
      <c r="A515" s="878"/>
      <c r="B515" s="921"/>
      <c r="C515" s="625"/>
      <c r="D515" s="630" t="s">
        <v>210</v>
      </c>
      <c r="E515" s="503" t="s">
        <v>73</v>
      </c>
      <c r="F515" s="627" t="s">
        <v>102</v>
      </c>
      <c r="G515" s="626">
        <v>652.15553925165079</v>
      </c>
      <c r="H515" s="503" t="s">
        <v>73</v>
      </c>
      <c r="I515" s="627" t="s">
        <v>102</v>
      </c>
      <c r="J515" s="865"/>
      <c r="K515" s="13">
        <v>19.075879677182687</v>
      </c>
      <c r="L515" s="441" t="s">
        <v>73</v>
      </c>
      <c r="M515" s="346"/>
      <c r="N515" s="429"/>
      <c r="O515" s="13">
        <v>19.075879677182687</v>
      </c>
      <c r="P515" s="291">
        <v>34944.622811101101</v>
      </c>
      <c r="Q515" s="432" t="s">
        <v>58</v>
      </c>
      <c r="R515" s="13">
        <v>8.4780220102714612</v>
      </c>
      <c r="S515" s="13">
        <v>8.4780220102714612</v>
      </c>
      <c r="T515" s="291">
        <v>15530.674671193126</v>
      </c>
      <c r="U515" s="13">
        <v>1.9173382245047692</v>
      </c>
      <c r="V515" s="291">
        <v>3512.3235305770518</v>
      </c>
      <c r="W515" s="346"/>
      <c r="X515" s="429"/>
      <c r="Y515" s="13">
        <v>3.0129596478356566</v>
      </c>
      <c r="Z515" s="291">
        <v>5519.364780048496</v>
      </c>
      <c r="AA515" s="854"/>
      <c r="AB515" s="855"/>
      <c r="AC515" s="13">
        <v>19.075879677182687</v>
      </c>
      <c r="AD515" s="291">
        <v>69889.245622202201</v>
      </c>
      <c r="AE515" s="323">
        <f t="shared" si="17"/>
        <v>69889.245622202201</v>
      </c>
      <c r="AF515" s="757"/>
      <c r="AG515" s="859"/>
      <c r="AI515" s="16"/>
      <c r="AJ515" s="142"/>
      <c r="AK515" s="260"/>
    </row>
    <row r="516" spans="1:37" s="95" customFormat="1" ht="15" customHeight="1">
      <c r="A516" s="878"/>
      <c r="B516" s="921"/>
      <c r="C516" s="625"/>
      <c r="D516" s="630" t="s">
        <v>211</v>
      </c>
      <c r="E516" s="503" t="s">
        <v>73</v>
      </c>
      <c r="F516" s="627" t="s">
        <v>102</v>
      </c>
      <c r="G516" s="626">
        <v>326.0777696258254</v>
      </c>
      <c r="H516" s="503" t="s">
        <v>73</v>
      </c>
      <c r="I516" s="627" t="s">
        <v>102</v>
      </c>
      <c r="J516" s="865"/>
      <c r="K516" s="13">
        <v>11.576090975788704</v>
      </c>
      <c r="L516" s="441" t="s">
        <v>73</v>
      </c>
      <c r="M516" s="346"/>
      <c r="N516" s="429"/>
      <c r="O516" s="13">
        <v>11.576090975788704</v>
      </c>
      <c r="P516" s="291">
        <v>21205.949063507163</v>
      </c>
      <c r="Q516" s="432" t="s">
        <v>58</v>
      </c>
      <c r="R516" s="13">
        <v>4.2390110051357306</v>
      </c>
      <c r="S516" s="13">
        <v>4.2390110051357306</v>
      </c>
      <c r="T516" s="291">
        <v>7765.3373355965632</v>
      </c>
      <c r="U516" s="13">
        <v>1.428221570066031</v>
      </c>
      <c r="V516" s="291">
        <v>2616.323068777453</v>
      </c>
      <c r="W516" s="346"/>
      <c r="X516" s="429"/>
      <c r="Y516" s="13">
        <v>2.0347263389581802</v>
      </c>
      <c r="Z516" s="291">
        <v>3727.3638564492821</v>
      </c>
      <c r="AA516" s="854"/>
      <c r="AB516" s="855"/>
      <c r="AC516" s="13">
        <v>11.576090975788704</v>
      </c>
      <c r="AD516" s="291">
        <v>42411.898127014327</v>
      </c>
      <c r="AE516" s="323">
        <f t="shared" si="17"/>
        <v>42411.898127014327</v>
      </c>
      <c r="AF516" s="757"/>
      <c r="AG516" s="859"/>
      <c r="AI516" s="16"/>
      <c r="AJ516" s="142"/>
      <c r="AK516" s="260"/>
    </row>
    <row r="517" spans="1:37" s="95" customFormat="1" ht="15" customHeight="1">
      <c r="A517" s="878"/>
      <c r="B517" s="921"/>
      <c r="C517" s="625"/>
      <c r="D517" s="630" t="s">
        <v>212</v>
      </c>
      <c r="E517" s="503" t="s">
        <v>73</v>
      </c>
      <c r="F517" s="627" t="s">
        <v>102</v>
      </c>
      <c r="G517" s="626">
        <v>3260.7806309611151</v>
      </c>
      <c r="H517" s="503" t="s">
        <v>73</v>
      </c>
      <c r="I517" s="627" t="s">
        <v>102</v>
      </c>
      <c r="J517" s="865"/>
      <c r="K517" s="13">
        <v>79.074256786500371</v>
      </c>
      <c r="L517" s="441" t="s">
        <v>73</v>
      </c>
      <c r="M517" s="346"/>
      <c r="N517" s="429"/>
      <c r="O517" s="13">
        <v>79.074256786500371</v>
      </c>
      <c r="P517" s="291">
        <v>144854.13644003996</v>
      </c>
      <c r="Q517" s="432" t="s">
        <v>58</v>
      </c>
      <c r="R517" s="13">
        <v>42.390148202494501</v>
      </c>
      <c r="S517" s="13">
        <v>42.390148202494501</v>
      </c>
      <c r="T517" s="291">
        <v>77653.443244071692</v>
      </c>
      <c r="U517" s="13">
        <v>5.8302758620689659</v>
      </c>
      <c r="V517" s="291">
        <v>10680.335288986125</v>
      </c>
      <c r="W517" s="346"/>
      <c r="X517" s="429"/>
      <c r="Y517" s="13">
        <v>10.83883492296405</v>
      </c>
      <c r="Z517" s="291">
        <v>19855.388296866564</v>
      </c>
      <c r="AA517" s="854"/>
      <c r="AB517" s="855"/>
      <c r="AC517" s="13">
        <v>79.074256786500371</v>
      </c>
      <c r="AD517" s="291">
        <v>289708.27288007992</v>
      </c>
      <c r="AE517" s="323">
        <f t="shared" si="17"/>
        <v>289708.27288007992</v>
      </c>
      <c r="AF517" s="757"/>
      <c r="AG517" s="859"/>
      <c r="AI517" s="16"/>
      <c r="AJ517" s="142"/>
      <c r="AK517" s="260"/>
    </row>
    <row r="518" spans="1:37" s="95" customFormat="1" ht="15" customHeight="1">
      <c r="A518" s="878"/>
      <c r="B518" s="921"/>
      <c r="C518" s="625"/>
      <c r="D518" s="630" t="s">
        <v>213</v>
      </c>
      <c r="E518" s="503" t="s">
        <v>73</v>
      </c>
      <c r="F518" s="627" t="s">
        <v>102</v>
      </c>
      <c r="G518" s="626">
        <v>326.07806309611152</v>
      </c>
      <c r="H518" s="503" t="s">
        <v>73</v>
      </c>
      <c r="I518" s="627" t="s">
        <v>102</v>
      </c>
      <c r="J518" s="865"/>
      <c r="K518" s="13">
        <v>11.576097725605283</v>
      </c>
      <c r="L518" s="441" t="s">
        <v>73</v>
      </c>
      <c r="M518" s="346"/>
      <c r="N518" s="429"/>
      <c r="O518" s="13">
        <v>11.576097725605283</v>
      </c>
      <c r="P518" s="291">
        <v>21205.961428325882</v>
      </c>
      <c r="Q518" s="432" t="s">
        <v>58</v>
      </c>
      <c r="R518" s="13">
        <v>4.2390148202494498</v>
      </c>
      <c r="S518" s="13">
        <v>4.2390148202494498</v>
      </c>
      <c r="T518" s="291">
        <v>7765.344324407165</v>
      </c>
      <c r="U518" s="13">
        <v>1.42822201027146</v>
      </c>
      <c r="V518" s="291">
        <v>2616.3238751786766</v>
      </c>
      <c r="W518" s="346"/>
      <c r="X518" s="429"/>
      <c r="Y518" s="13">
        <v>2.0347272193690391</v>
      </c>
      <c r="Z518" s="291">
        <v>3727.3654692517362</v>
      </c>
      <c r="AA518" s="854"/>
      <c r="AB518" s="855"/>
      <c r="AC518" s="13">
        <v>11.576097725605283</v>
      </c>
      <c r="AD518" s="291">
        <v>42411.922856651763</v>
      </c>
      <c r="AE518" s="323">
        <f t="shared" si="17"/>
        <v>42411.922856651763</v>
      </c>
      <c r="AF518" s="757"/>
      <c r="AG518" s="859"/>
      <c r="AI518" s="16"/>
      <c r="AJ518" s="142"/>
      <c r="AK518" s="260"/>
    </row>
    <row r="519" spans="1:37" s="95" customFormat="1" ht="15" customHeight="1">
      <c r="A519" s="878"/>
      <c r="B519" s="921"/>
      <c r="C519" s="625"/>
      <c r="D519" s="630" t="s">
        <v>214</v>
      </c>
      <c r="E519" s="503" t="s">
        <v>73</v>
      </c>
      <c r="F519" s="627" t="s">
        <v>102</v>
      </c>
      <c r="G519" s="626">
        <v>168.13499633162144</v>
      </c>
      <c r="H519" s="503" t="s">
        <v>73</v>
      </c>
      <c r="I519" s="627" t="s">
        <v>102</v>
      </c>
      <c r="J519" s="865"/>
      <c r="K519" s="13">
        <v>7.9434071900220111</v>
      </c>
      <c r="L519" s="441" t="s">
        <v>73</v>
      </c>
      <c r="M519" s="346"/>
      <c r="N519" s="429"/>
      <c r="O519" s="13">
        <v>7.9434071900220111</v>
      </c>
      <c r="P519" s="291">
        <v>14551.327267089539</v>
      </c>
      <c r="Q519" s="432" t="s">
        <v>58</v>
      </c>
      <c r="R519" s="13">
        <v>2.1857549523110786</v>
      </c>
      <c r="S519" s="13">
        <v>2.1857549523110786</v>
      </c>
      <c r="T519" s="291">
        <v>4004.0293637083537</v>
      </c>
      <c r="U519" s="13">
        <v>1.1913074101247247</v>
      </c>
      <c r="V519" s="291">
        <v>2182.3259950980432</v>
      </c>
      <c r="W519" s="346"/>
      <c r="X519" s="429"/>
      <c r="Y519" s="13">
        <v>1.5608980190755686</v>
      </c>
      <c r="Z519" s="291">
        <v>2859.3697090904639</v>
      </c>
      <c r="AA519" s="854"/>
      <c r="AB519" s="855"/>
      <c r="AC519" s="13">
        <v>7.9434071900220111</v>
      </c>
      <c r="AD519" s="291">
        <v>29102.654534179077</v>
      </c>
      <c r="AE519" s="323">
        <f t="shared" si="17"/>
        <v>29102.654534179077</v>
      </c>
      <c r="AF519" s="757"/>
      <c r="AG519" s="859"/>
      <c r="AI519" s="16"/>
      <c r="AJ519" s="142"/>
      <c r="AK519" s="260"/>
    </row>
    <row r="520" spans="1:37" s="95" customFormat="1" ht="15" customHeight="1">
      <c r="A520" s="878"/>
      <c r="B520" s="921"/>
      <c r="C520" s="625"/>
      <c r="D520" s="630" t="s">
        <v>215</v>
      </c>
      <c r="E520" s="503" t="s">
        <v>73</v>
      </c>
      <c r="F520" s="627" t="s">
        <v>102</v>
      </c>
      <c r="G520" s="626">
        <v>3.2604548789435071</v>
      </c>
      <c r="H520" s="503" t="s">
        <v>73</v>
      </c>
      <c r="I520" s="627" t="s">
        <v>102</v>
      </c>
      <c r="J520" s="865"/>
      <c r="K520" s="13">
        <v>5.2925693323550993</v>
      </c>
      <c r="L520" s="441" t="s">
        <v>73</v>
      </c>
      <c r="M520" s="346"/>
      <c r="N520" s="429"/>
      <c r="O520" s="13">
        <v>5.2925693323550993</v>
      </c>
      <c r="P520" s="291">
        <v>9695.3242602998434</v>
      </c>
      <c r="Q520" s="432" t="s">
        <v>58</v>
      </c>
      <c r="R520" s="13">
        <v>4.2385913426265596E-2</v>
      </c>
      <c r="S520" s="13">
        <v>4.2385913426265596E-2</v>
      </c>
      <c r="T520" s="291">
        <v>77.645685664315934</v>
      </c>
      <c r="U520" s="13">
        <v>1.1151870873074101</v>
      </c>
      <c r="V520" s="291">
        <v>2042.8830957861933</v>
      </c>
      <c r="W520" s="346"/>
      <c r="X520" s="429"/>
      <c r="Y520" s="13">
        <v>1.4086573734409391</v>
      </c>
      <c r="Z520" s="291">
        <v>2580.4839104667662</v>
      </c>
      <c r="AA520" s="854"/>
      <c r="AB520" s="855"/>
      <c r="AC520" s="13">
        <v>5.2925693323550993</v>
      </c>
      <c r="AD520" s="291">
        <v>19390.648520599687</v>
      </c>
      <c r="AE520" s="323">
        <f t="shared" si="17"/>
        <v>19390.648520599687</v>
      </c>
      <c r="AF520" s="757"/>
      <c r="AG520" s="859"/>
      <c r="AI520" s="16"/>
      <c r="AJ520" s="142"/>
      <c r="AK520" s="260"/>
    </row>
    <row r="521" spans="1:37" s="95" customFormat="1" ht="15" customHeight="1">
      <c r="A521" s="878"/>
      <c r="B521" s="921"/>
      <c r="C521" s="625"/>
      <c r="D521" s="630" t="s">
        <v>216</v>
      </c>
      <c r="E521" s="503" t="s">
        <v>73</v>
      </c>
      <c r="F521" s="627" t="s">
        <v>102</v>
      </c>
      <c r="G521" s="626">
        <v>19.562729273661041</v>
      </c>
      <c r="H521" s="503" t="s">
        <v>73</v>
      </c>
      <c r="I521" s="627" t="s">
        <v>102</v>
      </c>
      <c r="J521" s="865"/>
      <c r="K521" s="13">
        <v>5.5044988994864266</v>
      </c>
      <c r="L521" s="441" t="s">
        <v>73</v>
      </c>
      <c r="M521" s="346"/>
      <c r="N521" s="429"/>
      <c r="O521" s="13">
        <v>5.5044988994864266</v>
      </c>
      <c r="P521" s="291">
        <v>10083.552688621425</v>
      </c>
      <c r="Q521" s="432" t="s">
        <v>58</v>
      </c>
      <c r="R521" s="13">
        <v>0.25431548055759357</v>
      </c>
      <c r="S521" s="13">
        <v>0.25431548055759357</v>
      </c>
      <c r="T521" s="291">
        <v>465.87411398589472</v>
      </c>
      <c r="U521" s="13">
        <v>1.1151870873074101</v>
      </c>
      <c r="V521" s="291">
        <v>2042.8830957861933</v>
      </c>
      <c r="W521" s="346"/>
      <c r="X521" s="429"/>
      <c r="Y521" s="13">
        <v>1.4086573734409391</v>
      </c>
      <c r="Z521" s="291">
        <v>2580.4839104667662</v>
      </c>
      <c r="AA521" s="854"/>
      <c r="AB521" s="855"/>
      <c r="AC521" s="13">
        <v>5.5044988994864266</v>
      </c>
      <c r="AD521" s="291">
        <v>20167.105377242849</v>
      </c>
      <c r="AE521" s="323">
        <f t="shared" si="17"/>
        <v>20167.105377242849</v>
      </c>
      <c r="AF521" s="757"/>
      <c r="AG521" s="859"/>
      <c r="AI521" s="16"/>
      <c r="AJ521" s="142"/>
      <c r="AK521" s="260"/>
    </row>
    <row r="522" spans="1:37" s="95" customFormat="1" ht="15" customHeight="1">
      <c r="A522" s="878"/>
      <c r="B522" s="921"/>
      <c r="C522" s="625"/>
      <c r="D522" s="630" t="s">
        <v>217</v>
      </c>
      <c r="E522" s="503" t="s">
        <v>73</v>
      </c>
      <c r="F522" s="627" t="s">
        <v>102</v>
      </c>
      <c r="G522" s="626">
        <v>3.2604548789435071</v>
      </c>
      <c r="H522" s="503" t="s">
        <v>73</v>
      </c>
      <c r="I522" s="627" t="s">
        <v>102</v>
      </c>
      <c r="J522" s="865"/>
      <c r="K522" s="13">
        <v>5.2925693323550993</v>
      </c>
      <c r="L522" s="441" t="s">
        <v>73</v>
      </c>
      <c r="M522" s="346"/>
      <c r="N522" s="429"/>
      <c r="O522" s="13">
        <v>5.2925693323550993</v>
      </c>
      <c r="P522" s="291">
        <v>9695.3242602998434</v>
      </c>
      <c r="Q522" s="432" t="s">
        <v>58</v>
      </c>
      <c r="R522" s="13">
        <v>4.2385913426265596E-2</v>
      </c>
      <c r="S522" s="13">
        <v>4.2385913426265596E-2</v>
      </c>
      <c r="T522" s="291">
        <v>77.645685664315934</v>
      </c>
      <c r="U522" s="13">
        <v>1.1151870873074101</v>
      </c>
      <c r="V522" s="291">
        <v>2042.8830957861933</v>
      </c>
      <c r="W522" s="346"/>
      <c r="X522" s="429"/>
      <c r="Y522" s="13">
        <v>1.4086573734409391</v>
      </c>
      <c r="Z522" s="291">
        <v>2580.4839104667662</v>
      </c>
      <c r="AA522" s="854"/>
      <c r="AB522" s="855"/>
      <c r="AC522" s="13">
        <v>5.2925693323550993</v>
      </c>
      <c r="AD522" s="291">
        <v>19390.648520599687</v>
      </c>
      <c r="AE522" s="323">
        <f t="shared" si="17"/>
        <v>19390.648520599687</v>
      </c>
      <c r="AF522" s="757"/>
      <c r="AG522" s="859"/>
      <c r="AI522" s="16"/>
      <c r="AJ522" s="142"/>
      <c r="AK522" s="260"/>
    </row>
    <row r="523" spans="1:37" s="95" customFormat="1" ht="15" customHeight="1">
      <c r="A523" s="878"/>
      <c r="B523" s="921"/>
      <c r="C523" s="625"/>
      <c r="D523" s="439" t="s">
        <v>139</v>
      </c>
      <c r="E523" s="503" t="s">
        <v>73</v>
      </c>
      <c r="F523" s="627" t="s">
        <v>102</v>
      </c>
      <c r="G523" s="223">
        <v>567.45414526779166</v>
      </c>
      <c r="H523" s="503" t="s">
        <v>73</v>
      </c>
      <c r="I523" s="627" t="s">
        <v>102</v>
      </c>
      <c r="J523" s="865"/>
      <c r="K523" s="13">
        <v>20.209185619955981</v>
      </c>
      <c r="L523" s="441" t="s">
        <v>73</v>
      </c>
      <c r="M523" s="346"/>
      <c r="N523" s="429"/>
      <c r="O523" s="13">
        <v>20.209185619955981</v>
      </c>
      <c r="P523" s="291">
        <v>37020.697381185644</v>
      </c>
      <c r="Q523" s="432" t="s">
        <v>58</v>
      </c>
      <c r="R523" s="13">
        <v>7.3769038884812925</v>
      </c>
      <c r="S523" s="13">
        <v>7.3769038884812925</v>
      </c>
      <c r="T523" s="291">
        <v>13513.564158462734</v>
      </c>
      <c r="U523" s="13">
        <v>1.9194130594277332</v>
      </c>
      <c r="V523" s="291">
        <v>3516.1243683368507</v>
      </c>
      <c r="W523" s="346"/>
      <c r="X523" s="429"/>
      <c r="Y523" s="13">
        <v>3.6832868672046959</v>
      </c>
      <c r="Z523" s="291">
        <v>6747.3203048929854</v>
      </c>
      <c r="AA523" s="854"/>
      <c r="AB523" s="855"/>
      <c r="AC523" s="13">
        <v>20.209185619955981</v>
      </c>
      <c r="AD523" s="291">
        <v>74041.394762371288</v>
      </c>
      <c r="AE523" s="323">
        <f t="shared" si="17"/>
        <v>74041.394762371288</v>
      </c>
      <c r="AF523" s="757"/>
      <c r="AG523" s="859"/>
      <c r="AI523" s="16"/>
      <c r="AJ523" s="142"/>
      <c r="AK523" s="260"/>
    </row>
    <row r="524" spans="1:37" s="95" customFormat="1" ht="15" customHeight="1">
      <c r="A524" s="878"/>
      <c r="B524" s="921"/>
      <c r="C524" s="625"/>
      <c r="D524" s="439" t="s">
        <v>218</v>
      </c>
      <c r="E524" s="503" t="s">
        <v>73</v>
      </c>
      <c r="F524" s="627" t="s">
        <v>102</v>
      </c>
      <c r="G524" s="626">
        <v>13.206162876008804</v>
      </c>
      <c r="H524" s="503" t="s">
        <v>73</v>
      </c>
      <c r="I524" s="627" t="s">
        <v>102</v>
      </c>
      <c r="J524" s="865"/>
      <c r="K524" s="13">
        <v>5.4218635363169483</v>
      </c>
      <c r="L524" s="441" t="s">
        <v>73</v>
      </c>
      <c r="M524" s="346"/>
      <c r="N524" s="429"/>
      <c r="O524" s="13">
        <v>5.4218635363169483</v>
      </c>
      <c r="P524" s="291">
        <v>9932.1750512236667</v>
      </c>
      <c r="Q524" s="432" t="s">
        <v>58</v>
      </c>
      <c r="R524" s="13">
        <v>0.17168011738811448</v>
      </c>
      <c r="S524" s="13">
        <v>0.17168011738811448</v>
      </c>
      <c r="T524" s="291">
        <v>314.49647658813785</v>
      </c>
      <c r="U524" s="13">
        <v>1.1151870873074101</v>
      </c>
      <c r="V524" s="291">
        <v>2042.8830957861933</v>
      </c>
      <c r="W524" s="346"/>
      <c r="X524" s="429"/>
      <c r="Y524" s="13">
        <v>1.4086573734409391</v>
      </c>
      <c r="Z524" s="291">
        <v>2580.4839104667662</v>
      </c>
      <c r="AA524" s="854"/>
      <c r="AB524" s="855"/>
      <c r="AC524" s="13">
        <v>5.4218635363169483</v>
      </c>
      <c r="AD524" s="291">
        <v>19864.350102447333</v>
      </c>
      <c r="AE524" s="323">
        <f t="shared" si="17"/>
        <v>19864.350102447333</v>
      </c>
      <c r="AF524" s="757"/>
      <c r="AG524" s="859"/>
      <c r="AI524" s="16"/>
      <c r="AJ524" s="142"/>
      <c r="AK524" s="260"/>
    </row>
    <row r="525" spans="1:37" s="95" customFormat="1" ht="15" customHeight="1">
      <c r="A525" s="878"/>
      <c r="B525" s="921"/>
      <c r="C525" s="625"/>
      <c r="D525" s="439" t="s">
        <v>219</v>
      </c>
      <c r="E525" s="503" t="s">
        <v>73</v>
      </c>
      <c r="F525" s="627" t="s">
        <v>102</v>
      </c>
      <c r="G525" s="626">
        <v>326.07806309611152</v>
      </c>
      <c r="H525" s="503" t="s">
        <v>73</v>
      </c>
      <c r="I525" s="627" t="s">
        <v>102</v>
      </c>
      <c r="J525" s="865"/>
      <c r="K525" s="13">
        <v>11.576097725605283</v>
      </c>
      <c r="L525" s="441" t="s">
        <v>73</v>
      </c>
      <c r="M525" s="346"/>
      <c r="N525" s="429"/>
      <c r="O525" s="13">
        <v>11.576097725605283</v>
      </c>
      <c r="P525" s="291">
        <v>21205.961428325882</v>
      </c>
      <c r="Q525" s="432" t="s">
        <v>58</v>
      </c>
      <c r="R525" s="13">
        <v>4.2390148202494498</v>
      </c>
      <c r="S525" s="13">
        <v>4.2390148202494498</v>
      </c>
      <c r="T525" s="291">
        <v>7765.344324407165</v>
      </c>
      <c r="U525" s="13">
        <v>1.42822201027146</v>
      </c>
      <c r="V525" s="291">
        <v>2616.3238751786766</v>
      </c>
      <c r="W525" s="346"/>
      <c r="X525" s="429"/>
      <c r="Y525" s="13">
        <v>2.0347272193690391</v>
      </c>
      <c r="Z525" s="291">
        <v>3727.3654692517362</v>
      </c>
      <c r="AA525" s="854"/>
      <c r="AB525" s="855"/>
      <c r="AC525" s="13">
        <v>11.576097725605283</v>
      </c>
      <c r="AD525" s="291">
        <v>42411.922856651763</v>
      </c>
      <c r="AE525" s="323">
        <f t="shared" si="17"/>
        <v>42411.922856651763</v>
      </c>
      <c r="AF525" s="757"/>
      <c r="AG525" s="859"/>
      <c r="AI525" s="16"/>
      <c r="AJ525" s="142"/>
      <c r="AK525" s="260"/>
    </row>
    <row r="526" spans="1:37" s="95" customFormat="1" ht="15" customHeight="1">
      <c r="A526" s="878"/>
      <c r="B526" s="921"/>
      <c r="C526" s="625"/>
      <c r="D526" s="439" t="s">
        <v>220</v>
      </c>
      <c r="E526" s="503" t="s">
        <v>73</v>
      </c>
      <c r="F526" s="627" t="s">
        <v>102</v>
      </c>
      <c r="G526" s="626">
        <v>16.305209097578871</v>
      </c>
      <c r="H526" s="503" t="s">
        <v>73</v>
      </c>
      <c r="I526" s="627" t="s">
        <v>102</v>
      </c>
      <c r="J526" s="865"/>
      <c r="K526" s="13">
        <v>5.4621511371973588</v>
      </c>
      <c r="L526" s="441" t="s">
        <v>73</v>
      </c>
      <c r="M526" s="346"/>
      <c r="N526" s="429"/>
      <c r="O526" s="13">
        <v>5.4621511371973588</v>
      </c>
      <c r="P526" s="291">
        <v>10005.976891063005</v>
      </c>
      <c r="Q526" s="432" t="s">
        <v>58</v>
      </c>
      <c r="R526" s="13">
        <v>0.21196771826852534</v>
      </c>
      <c r="S526" s="13">
        <v>0.21196771826852534</v>
      </c>
      <c r="T526" s="291">
        <v>388.29831642748672</v>
      </c>
      <c r="U526" s="13">
        <v>1.1151870873074101</v>
      </c>
      <c r="V526" s="291">
        <v>2042.8830957861933</v>
      </c>
      <c r="W526" s="346"/>
      <c r="X526" s="429"/>
      <c r="Y526" s="13">
        <v>1.4086573734409391</v>
      </c>
      <c r="Z526" s="291">
        <v>2580.4839104667662</v>
      </c>
      <c r="AA526" s="854"/>
      <c r="AB526" s="855"/>
      <c r="AC526" s="13">
        <v>5.4621511371973588</v>
      </c>
      <c r="AD526" s="291">
        <v>20011.953782126009</v>
      </c>
      <c r="AE526" s="323">
        <f t="shared" si="17"/>
        <v>20011.953782126009</v>
      </c>
      <c r="AF526" s="757"/>
      <c r="AG526" s="859"/>
      <c r="AI526" s="16"/>
      <c r="AJ526" s="142"/>
      <c r="AK526" s="260"/>
    </row>
    <row r="527" spans="1:37" s="95" customFormat="1" ht="15" customHeight="1">
      <c r="A527" s="878"/>
      <c r="B527" s="921"/>
      <c r="C527" s="625"/>
      <c r="D527" s="439" t="s">
        <v>221</v>
      </c>
      <c r="E527" s="503"/>
      <c r="F527" s="627"/>
      <c r="G527" s="626"/>
      <c r="H527" s="503"/>
      <c r="I527" s="627"/>
      <c r="J527" s="865"/>
      <c r="K527" s="13">
        <v>7.83</v>
      </c>
      <c r="L527" s="441" t="s">
        <v>73</v>
      </c>
      <c r="M527" s="346"/>
      <c r="N527" s="429"/>
      <c r="O527" s="13">
        <v>7.83</v>
      </c>
      <c r="P527" s="291">
        <v>14344</v>
      </c>
      <c r="Q527" s="432" t="s">
        <v>58</v>
      </c>
      <c r="R527" s="13">
        <v>2.12</v>
      </c>
      <c r="S527" s="13">
        <v>2.12</v>
      </c>
      <c r="T527" s="291">
        <v>3884</v>
      </c>
      <c r="U527" s="13">
        <v>1.18</v>
      </c>
      <c r="V527" s="291">
        <v>5163</v>
      </c>
      <c r="W527" s="346"/>
      <c r="X527" s="429"/>
      <c r="Y527" s="13">
        <v>1.55</v>
      </c>
      <c r="Z527" s="291">
        <v>2839</v>
      </c>
      <c r="AA527" s="854"/>
      <c r="AB527" s="855"/>
      <c r="AC527" s="13">
        <v>7.83</v>
      </c>
      <c r="AD527" s="291">
        <v>29103</v>
      </c>
      <c r="AE527" s="323">
        <f t="shared" si="17"/>
        <v>29103</v>
      </c>
      <c r="AF527" s="757"/>
      <c r="AG527" s="859"/>
      <c r="AI527" s="16"/>
      <c r="AJ527" s="142"/>
      <c r="AK527" s="260"/>
    </row>
    <row r="528" spans="1:37" s="95" customFormat="1" ht="15" customHeight="1">
      <c r="A528" s="878"/>
      <c r="B528" s="921"/>
      <c r="C528" s="625"/>
      <c r="D528" s="439" t="s">
        <v>222</v>
      </c>
      <c r="E528" s="503"/>
      <c r="F528" s="627"/>
      <c r="G528" s="626"/>
      <c r="H528" s="503"/>
      <c r="I528" s="627"/>
      <c r="J528" s="865"/>
      <c r="K528" s="13">
        <v>41.58</v>
      </c>
      <c r="L528" s="441" t="s">
        <v>73</v>
      </c>
      <c r="M528" s="346"/>
      <c r="N528" s="429"/>
      <c r="O528" s="13">
        <v>41.58</v>
      </c>
      <c r="P528" s="291">
        <v>76169</v>
      </c>
      <c r="Q528" s="432" t="s">
        <v>58</v>
      </c>
      <c r="R528" s="13">
        <v>21.2</v>
      </c>
      <c r="S528" s="13">
        <v>21.2</v>
      </c>
      <c r="T528" s="291">
        <v>38836</v>
      </c>
      <c r="U528" s="13">
        <v>3.38</v>
      </c>
      <c r="V528" s="291">
        <v>6193</v>
      </c>
      <c r="W528" s="346"/>
      <c r="X528" s="429"/>
      <c r="Y528" s="13">
        <v>5.95</v>
      </c>
      <c r="Z528" s="291">
        <v>10900</v>
      </c>
      <c r="AA528" s="854"/>
      <c r="AB528" s="855"/>
      <c r="AC528" s="13">
        <v>41.58</v>
      </c>
      <c r="AD528" s="291">
        <v>152339</v>
      </c>
      <c r="AE528" s="323">
        <f t="shared" si="17"/>
        <v>152339</v>
      </c>
      <c r="AF528" s="757"/>
      <c r="AG528" s="859"/>
      <c r="AI528" s="16"/>
      <c r="AJ528" s="142"/>
      <c r="AK528" s="260"/>
    </row>
    <row r="529" spans="1:37" s="95" customFormat="1" ht="15" customHeight="1">
      <c r="A529" s="878"/>
      <c r="B529" s="921"/>
      <c r="C529" s="625"/>
      <c r="D529" s="439" t="s">
        <v>223</v>
      </c>
      <c r="E529" s="503" t="s">
        <v>73</v>
      </c>
      <c r="F529" s="627" t="s">
        <v>102</v>
      </c>
      <c r="G529" s="626">
        <v>163.03741746148202</v>
      </c>
      <c r="H529" s="503" t="s">
        <v>73</v>
      </c>
      <c r="I529" s="627" t="s">
        <v>102</v>
      </c>
      <c r="J529" s="865"/>
      <c r="K529" s="13">
        <v>7.9434071900220111</v>
      </c>
      <c r="L529" s="441" t="s">
        <v>73</v>
      </c>
      <c r="M529" s="346"/>
      <c r="N529" s="429"/>
      <c r="O529" s="13">
        <v>7.9434071900220111</v>
      </c>
      <c r="P529" s="291">
        <v>14551.327267089539</v>
      </c>
      <c r="Q529" s="432" t="s">
        <v>58</v>
      </c>
      <c r="R529" s="13">
        <v>2.1857549523110786</v>
      </c>
      <c r="S529" s="13">
        <v>2.1857549523110786</v>
      </c>
      <c r="T529" s="291">
        <v>4004.0293637083537</v>
      </c>
      <c r="U529" s="13">
        <v>1.1913074101247247</v>
      </c>
      <c r="V529" s="291">
        <v>2182.3259950980432</v>
      </c>
      <c r="W529" s="346"/>
      <c r="X529" s="429"/>
      <c r="Y529" s="13">
        <v>1.5608980190755686</v>
      </c>
      <c r="Z529" s="291">
        <v>2859.3697090904639</v>
      </c>
      <c r="AA529" s="854"/>
      <c r="AB529" s="855"/>
      <c r="AC529" s="13">
        <v>7.9434071900220111</v>
      </c>
      <c r="AD529" s="291">
        <v>29102.654534179077</v>
      </c>
      <c r="AE529" s="323">
        <f t="shared" si="17"/>
        <v>29102.654534179077</v>
      </c>
      <c r="AF529" s="757"/>
      <c r="AG529" s="859"/>
      <c r="AI529" s="16"/>
      <c r="AJ529" s="142"/>
      <c r="AK529" s="260"/>
    </row>
    <row r="530" spans="1:37" s="95" customFormat="1" ht="15" customHeight="1">
      <c r="A530" s="878"/>
      <c r="B530" s="921"/>
      <c r="C530" s="625"/>
      <c r="D530" s="439" t="s">
        <v>224</v>
      </c>
      <c r="E530" s="503" t="s">
        <v>73</v>
      </c>
      <c r="F530" s="627" t="s">
        <v>102</v>
      </c>
      <c r="G530" s="626">
        <v>3.2604548789435071</v>
      </c>
      <c r="H530" s="503" t="s">
        <v>73</v>
      </c>
      <c r="I530" s="627" t="s">
        <v>102</v>
      </c>
      <c r="J530" s="865"/>
      <c r="K530" s="13">
        <v>5.2925693323550993</v>
      </c>
      <c r="L530" s="441" t="s">
        <v>73</v>
      </c>
      <c r="M530" s="346"/>
      <c r="N530" s="429"/>
      <c r="O530" s="13">
        <v>5.2925693323550993</v>
      </c>
      <c r="P530" s="291">
        <v>9695.3242602998434</v>
      </c>
      <c r="Q530" s="432" t="s">
        <v>58</v>
      </c>
      <c r="R530" s="13">
        <v>4.2385913426265596E-2</v>
      </c>
      <c r="S530" s="13">
        <v>4.2385913426265596E-2</v>
      </c>
      <c r="T530" s="291">
        <v>77.645685664315934</v>
      </c>
      <c r="U530" s="13">
        <v>1.1151870873074101</v>
      </c>
      <c r="V530" s="291">
        <v>2042.8830957861933</v>
      </c>
      <c r="W530" s="346"/>
      <c r="X530" s="429"/>
      <c r="Y530" s="13">
        <v>1.4086573734409391</v>
      </c>
      <c r="Z530" s="291">
        <v>2580.4839104667662</v>
      </c>
      <c r="AA530" s="854"/>
      <c r="AB530" s="855"/>
      <c r="AC530" s="13">
        <v>5.2925693323550993</v>
      </c>
      <c r="AD530" s="291">
        <v>19390.648520599687</v>
      </c>
      <c r="AE530" s="323">
        <f t="shared" si="17"/>
        <v>19390.648520599687</v>
      </c>
      <c r="AF530" s="757"/>
      <c r="AG530" s="859"/>
      <c r="AI530" s="16"/>
      <c r="AJ530" s="142"/>
      <c r="AK530" s="260"/>
    </row>
    <row r="531" spans="1:37" s="95" customFormat="1" ht="15.75" customHeight="1" thickBot="1">
      <c r="A531" s="879"/>
      <c r="B531" s="922"/>
      <c r="C531" s="47"/>
      <c r="D531" s="440" t="s">
        <v>225</v>
      </c>
      <c r="E531" s="442" t="s">
        <v>73</v>
      </c>
      <c r="F531" s="628" t="s">
        <v>102</v>
      </c>
      <c r="G531" s="157">
        <v>3.2604548789435071</v>
      </c>
      <c r="H531" s="442" t="s">
        <v>73</v>
      </c>
      <c r="I531" s="423"/>
      <c r="J531" s="866"/>
      <c r="K531" s="39">
        <v>5.2925693323550993</v>
      </c>
      <c r="L531" s="442" t="s">
        <v>73</v>
      </c>
      <c r="M531" s="430"/>
      <c r="N531" s="431"/>
      <c r="O531" s="71">
        <v>5.2925693323550993</v>
      </c>
      <c r="P531" s="239">
        <v>9695.3242602998434</v>
      </c>
      <c r="Q531" s="433" t="s">
        <v>58</v>
      </c>
      <c r="R531" s="70">
        <v>4.2385913426265596E-2</v>
      </c>
      <c r="S531" s="70">
        <v>4.2385913426265596E-2</v>
      </c>
      <c r="T531" s="239">
        <v>77.645685664315934</v>
      </c>
      <c r="U531" s="71">
        <v>1.1151870873074101</v>
      </c>
      <c r="V531" s="239">
        <v>2042.8830957861933</v>
      </c>
      <c r="W531" s="430"/>
      <c r="X531" s="431"/>
      <c r="Y531" s="71">
        <v>1.4086573734409391</v>
      </c>
      <c r="Z531" s="239">
        <v>2580.4839104667662</v>
      </c>
      <c r="AA531" s="856"/>
      <c r="AB531" s="857"/>
      <c r="AC531" s="71">
        <v>5.2925693323550993</v>
      </c>
      <c r="AD531" s="231">
        <v>19390.648520599687</v>
      </c>
      <c r="AE531" s="324">
        <f t="shared" si="17"/>
        <v>19390.648520599687</v>
      </c>
      <c r="AF531" s="758"/>
      <c r="AG531" s="860"/>
      <c r="AI531" s="16"/>
      <c r="AJ531" s="415"/>
      <c r="AK531" s="415"/>
    </row>
    <row r="532" spans="1:37" s="95" customFormat="1" ht="12.75" customHeight="1">
      <c r="A532" s="727" t="s">
        <v>81</v>
      </c>
      <c r="B532" s="575" t="s">
        <v>102</v>
      </c>
      <c r="C532" s="523">
        <v>43521</v>
      </c>
      <c r="D532" s="611" t="s">
        <v>249</v>
      </c>
      <c r="E532" s="582" t="s">
        <v>111</v>
      </c>
      <c r="F532" s="506"/>
      <c r="G532" s="546">
        <v>0</v>
      </c>
      <c r="H532" s="503"/>
      <c r="I532" s="478"/>
      <c r="J532" s="742" t="s">
        <v>306</v>
      </c>
      <c r="K532" s="759" t="s">
        <v>129</v>
      </c>
      <c r="L532" s="760"/>
      <c r="M532" s="761"/>
      <c r="N532" s="759" t="s">
        <v>129</v>
      </c>
      <c r="O532" s="760"/>
      <c r="P532" s="761"/>
      <c r="Q532" s="759" t="s">
        <v>129</v>
      </c>
      <c r="R532" s="760"/>
      <c r="S532" s="761"/>
      <c r="T532" s="759" t="s">
        <v>129</v>
      </c>
      <c r="U532" s="760"/>
      <c r="V532" s="761"/>
      <c r="W532" s="759" t="s">
        <v>129</v>
      </c>
      <c r="X532" s="760"/>
      <c r="Y532" s="760"/>
      <c r="Z532" s="760"/>
      <c r="AA532" s="750" t="s">
        <v>19</v>
      </c>
      <c r="AB532" s="751"/>
      <c r="AC532" s="760" t="s">
        <v>129</v>
      </c>
      <c r="AD532" s="760"/>
      <c r="AE532" s="760"/>
      <c r="AF532" s="756">
        <v>46153</v>
      </c>
      <c r="AG532" s="744">
        <f>SUM(AE532:AE569)</f>
        <v>0</v>
      </c>
      <c r="AI532" s="16"/>
      <c r="AJ532" s="141"/>
      <c r="AK532" s="141"/>
    </row>
    <row r="533" spans="1:37" s="95" customFormat="1">
      <c r="A533" s="728"/>
      <c r="B533" s="576"/>
      <c r="C533" s="525"/>
      <c r="D533" s="439" t="s">
        <v>218</v>
      </c>
      <c r="E533" s="582" t="s">
        <v>112</v>
      </c>
      <c r="F533" s="478"/>
      <c r="G533" s="544">
        <v>0</v>
      </c>
      <c r="H533" s="503"/>
      <c r="I533" s="478"/>
      <c r="J533" s="742"/>
      <c r="K533" s="733"/>
      <c r="L533" s="734"/>
      <c r="M533" s="735"/>
      <c r="N533" s="733"/>
      <c r="O533" s="734"/>
      <c r="P533" s="735"/>
      <c r="Q533" s="733"/>
      <c r="R533" s="734"/>
      <c r="S533" s="735"/>
      <c r="T533" s="733"/>
      <c r="U533" s="734"/>
      <c r="V533" s="735"/>
      <c r="W533" s="733"/>
      <c r="X533" s="734"/>
      <c r="Y533" s="734"/>
      <c r="Z533" s="734"/>
      <c r="AA533" s="752"/>
      <c r="AB533" s="753"/>
      <c r="AC533" s="734"/>
      <c r="AD533" s="734"/>
      <c r="AE533" s="734"/>
      <c r="AF533" s="757"/>
      <c r="AG533" s="745"/>
      <c r="AI533" s="16"/>
      <c r="AJ533" s="141"/>
      <c r="AK533" s="141"/>
    </row>
    <row r="534" spans="1:37" s="95" customFormat="1">
      <c r="A534" s="728"/>
      <c r="B534" s="576"/>
      <c r="C534" s="525"/>
      <c r="D534" s="439" t="s">
        <v>219</v>
      </c>
      <c r="E534" s="582" t="s">
        <v>113</v>
      </c>
      <c r="F534" s="478"/>
      <c r="G534" s="544">
        <v>250000</v>
      </c>
      <c r="H534" s="503" t="s">
        <v>103</v>
      </c>
      <c r="I534" s="478"/>
      <c r="J534" s="742"/>
      <c r="K534" s="733"/>
      <c r="L534" s="734"/>
      <c r="M534" s="735"/>
      <c r="N534" s="733"/>
      <c r="O534" s="734"/>
      <c r="P534" s="735"/>
      <c r="Q534" s="733"/>
      <c r="R534" s="734"/>
      <c r="S534" s="735"/>
      <c r="T534" s="733"/>
      <c r="U534" s="734"/>
      <c r="V534" s="735"/>
      <c r="W534" s="733"/>
      <c r="X534" s="734"/>
      <c r="Y534" s="734"/>
      <c r="Z534" s="734"/>
      <c r="AA534" s="752"/>
      <c r="AB534" s="753"/>
      <c r="AC534" s="734"/>
      <c r="AD534" s="734"/>
      <c r="AE534" s="734"/>
      <c r="AF534" s="757"/>
      <c r="AG534" s="745"/>
      <c r="AI534" s="16"/>
      <c r="AJ534" s="141"/>
      <c r="AK534" s="141"/>
    </row>
    <row r="535" spans="1:37" s="95" customFormat="1">
      <c r="A535" s="728"/>
      <c r="B535" s="576"/>
      <c r="C535" s="525"/>
      <c r="D535" s="439" t="s">
        <v>220</v>
      </c>
      <c r="E535" s="582" t="s">
        <v>114</v>
      </c>
      <c r="F535" s="478"/>
      <c r="G535" s="544">
        <v>0</v>
      </c>
      <c r="H535" s="544"/>
      <c r="I535" s="478"/>
      <c r="J535" s="742"/>
      <c r="K535" s="733"/>
      <c r="L535" s="734"/>
      <c r="M535" s="735"/>
      <c r="N535" s="733"/>
      <c r="O535" s="734"/>
      <c r="P535" s="735"/>
      <c r="Q535" s="733"/>
      <c r="R535" s="734"/>
      <c r="S535" s="735"/>
      <c r="T535" s="733"/>
      <c r="U535" s="734"/>
      <c r="V535" s="735"/>
      <c r="W535" s="733"/>
      <c r="X535" s="734"/>
      <c r="Y535" s="734"/>
      <c r="Z535" s="734"/>
      <c r="AA535" s="752"/>
      <c r="AB535" s="753"/>
      <c r="AC535" s="734"/>
      <c r="AD535" s="734"/>
      <c r="AE535" s="734"/>
      <c r="AF535" s="757"/>
      <c r="AG535" s="745"/>
      <c r="AI535" s="16"/>
      <c r="AJ535" s="141"/>
      <c r="AK535" s="141"/>
    </row>
    <row r="536" spans="1:37" s="95" customFormat="1">
      <c r="A536" s="728"/>
      <c r="B536" s="576"/>
      <c r="C536" s="525"/>
      <c r="D536" s="439" t="s">
        <v>221</v>
      </c>
      <c r="E536" s="582" t="s">
        <v>113</v>
      </c>
      <c r="F536" s="478"/>
      <c r="G536" s="544">
        <v>2540</v>
      </c>
      <c r="H536" s="503" t="s">
        <v>103</v>
      </c>
      <c r="I536" s="478"/>
      <c r="J536" s="742"/>
      <c r="K536" s="733"/>
      <c r="L536" s="734"/>
      <c r="M536" s="735"/>
      <c r="N536" s="733"/>
      <c r="O536" s="734"/>
      <c r="P536" s="735"/>
      <c r="Q536" s="733"/>
      <c r="R536" s="734"/>
      <c r="S536" s="735"/>
      <c r="T536" s="733"/>
      <c r="U536" s="734"/>
      <c r="V536" s="735"/>
      <c r="W536" s="733"/>
      <c r="X536" s="734"/>
      <c r="Y536" s="734"/>
      <c r="Z536" s="734"/>
      <c r="AA536" s="752"/>
      <c r="AB536" s="753"/>
      <c r="AC536" s="734"/>
      <c r="AD536" s="734"/>
      <c r="AE536" s="734"/>
      <c r="AF536" s="757"/>
      <c r="AG536" s="745"/>
      <c r="AI536" s="16"/>
      <c r="AJ536" s="141"/>
      <c r="AK536" s="141"/>
    </row>
    <row r="537" spans="1:37" s="95" customFormat="1">
      <c r="A537" s="728"/>
      <c r="B537" s="576"/>
      <c r="C537" s="525"/>
      <c r="D537" s="439" t="s">
        <v>222</v>
      </c>
      <c r="E537" s="582" t="s">
        <v>115</v>
      </c>
      <c r="F537" s="478"/>
      <c r="G537" s="544"/>
      <c r="H537" s="503"/>
      <c r="I537" s="478"/>
      <c r="J537" s="742"/>
      <c r="K537" s="733"/>
      <c r="L537" s="734"/>
      <c r="M537" s="735"/>
      <c r="N537" s="733"/>
      <c r="O537" s="734"/>
      <c r="P537" s="735"/>
      <c r="Q537" s="733"/>
      <c r="R537" s="734"/>
      <c r="S537" s="735"/>
      <c r="T537" s="733"/>
      <c r="U537" s="734"/>
      <c r="V537" s="735"/>
      <c r="W537" s="733"/>
      <c r="X537" s="734"/>
      <c r="Y537" s="734"/>
      <c r="Z537" s="734"/>
      <c r="AA537" s="752"/>
      <c r="AB537" s="753"/>
      <c r="AC537" s="734"/>
      <c r="AD537" s="734"/>
      <c r="AE537" s="734"/>
      <c r="AF537" s="757"/>
      <c r="AG537" s="745"/>
      <c r="AI537" s="16"/>
      <c r="AJ537" s="141"/>
      <c r="AK537" s="141"/>
    </row>
    <row r="538" spans="1:37" s="95" customFormat="1">
      <c r="A538" s="728"/>
      <c r="B538" s="576"/>
      <c r="C538" s="525"/>
      <c r="D538" s="439" t="s">
        <v>223</v>
      </c>
      <c r="E538" s="582" t="s">
        <v>116</v>
      </c>
      <c r="F538" s="478"/>
      <c r="G538" s="544"/>
      <c r="H538" s="503"/>
      <c r="I538" s="478"/>
      <c r="J538" s="742"/>
      <c r="K538" s="733"/>
      <c r="L538" s="734"/>
      <c r="M538" s="735"/>
      <c r="N538" s="733"/>
      <c r="O538" s="734"/>
      <c r="P538" s="735"/>
      <c r="Q538" s="733"/>
      <c r="R538" s="734"/>
      <c r="S538" s="735"/>
      <c r="T538" s="733"/>
      <c r="U538" s="734"/>
      <c r="V538" s="735"/>
      <c r="W538" s="733"/>
      <c r="X538" s="734"/>
      <c r="Y538" s="734"/>
      <c r="Z538" s="734"/>
      <c r="AA538" s="752"/>
      <c r="AB538" s="753"/>
      <c r="AC538" s="734"/>
      <c r="AD538" s="734"/>
      <c r="AE538" s="734"/>
      <c r="AF538" s="757"/>
      <c r="AG538" s="745"/>
      <c r="AI538" s="16"/>
      <c r="AJ538" s="141"/>
      <c r="AK538" s="141"/>
    </row>
    <row r="539" spans="1:37" s="95" customFormat="1">
      <c r="A539" s="728"/>
      <c r="B539" s="576"/>
      <c r="C539" s="525"/>
      <c r="D539" s="612" t="s">
        <v>259</v>
      </c>
      <c r="E539" s="613"/>
      <c r="F539" s="478"/>
      <c r="G539" s="613"/>
      <c r="H539" s="503"/>
      <c r="I539" s="478"/>
      <c r="J539" s="742"/>
      <c r="K539" s="733"/>
      <c r="L539" s="734"/>
      <c r="M539" s="735"/>
      <c r="N539" s="733"/>
      <c r="O539" s="734"/>
      <c r="P539" s="735"/>
      <c r="Q539" s="733"/>
      <c r="R539" s="734"/>
      <c r="S539" s="735"/>
      <c r="T539" s="733"/>
      <c r="U539" s="734"/>
      <c r="V539" s="735"/>
      <c r="W539" s="733"/>
      <c r="X539" s="734"/>
      <c r="Y539" s="734"/>
      <c r="Z539" s="734"/>
      <c r="AA539" s="752"/>
      <c r="AB539" s="753"/>
      <c r="AC539" s="734"/>
      <c r="AD539" s="734"/>
      <c r="AE539" s="734"/>
      <c r="AF539" s="757"/>
      <c r="AG539" s="745"/>
      <c r="AI539" s="16"/>
      <c r="AJ539" s="141"/>
      <c r="AK539" s="141"/>
    </row>
    <row r="540" spans="1:37" s="95" customFormat="1">
      <c r="A540" s="728"/>
      <c r="B540" s="576"/>
      <c r="C540" s="525"/>
      <c r="D540" s="612" t="s">
        <v>260</v>
      </c>
      <c r="E540" s="613"/>
      <c r="F540" s="478"/>
      <c r="G540" s="613"/>
      <c r="H540" s="503"/>
      <c r="I540" s="478"/>
      <c r="J540" s="742"/>
      <c r="K540" s="733"/>
      <c r="L540" s="734"/>
      <c r="M540" s="735"/>
      <c r="N540" s="733"/>
      <c r="O540" s="734"/>
      <c r="P540" s="735"/>
      <c r="Q540" s="733"/>
      <c r="R540" s="734"/>
      <c r="S540" s="735"/>
      <c r="T540" s="733"/>
      <c r="U540" s="734"/>
      <c r="V540" s="735"/>
      <c r="W540" s="733"/>
      <c r="X540" s="734"/>
      <c r="Y540" s="734"/>
      <c r="Z540" s="734"/>
      <c r="AA540" s="752"/>
      <c r="AB540" s="753"/>
      <c r="AC540" s="734"/>
      <c r="AD540" s="734"/>
      <c r="AE540" s="734"/>
      <c r="AF540" s="757"/>
      <c r="AG540" s="745"/>
      <c r="AI540" s="16"/>
      <c r="AJ540" s="141"/>
      <c r="AK540" s="141"/>
    </row>
    <row r="541" spans="1:37" s="95" customFormat="1">
      <c r="A541" s="728"/>
      <c r="B541" s="576"/>
      <c r="C541" s="525"/>
      <c r="D541" s="612" t="s">
        <v>124</v>
      </c>
      <c r="E541" s="613"/>
      <c r="F541" s="478"/>
      <c r="G541" s="613"/>
      <c r="H541" s="503"/>
      <c r="I541" s="478"/>
      <c r="J541" s="742"/>
      <c r="K541" s="733"/>
      <c r="L541" s="734"/>
      <c r="M541" s="735"/>
      <c r="N541" s="733"/>
      <c r="O541" s="734"/>
      <c r="P541" s="735"/>
      <c r="Q541" s="733"/>
      <c r="R541" s="734"/>
      <c r="S541" s="735"/>
      <c r="T541" s="733"/>
      <c r="U541" s="734"/>
      <c r="V541" s="735"/>
      <c r="W541" s="733"/>
      <c r="X541" s="734"/>
      <c r="Y541" s="734"/>
      <c r="Z541" s="734"/>
      <c r="AA541" s="752"/>
      <c r="AB541" s="753"/>
      <c r="AC541" s="734"/>
      <c r="AD541" s="734"/>
      <c r="AE541" s="734"/>
      <c r="AF541" s="757"/>
      <c r="AG541" s="745"/>
      <c r="AI541" s="16"/>
      <c r="AJ541" s="141"/>
      <c r="AK541" s="141"/>
    </row>
    <row r="542" spans="1:37" s="95" customFormat="1" ht="13.5" thickBot="1">
      <c r="A542" s="728"/>
      <c r="B542" s="576"/>
      <c r="C542" s="525"/>
      <c r="D542" s="612" t="s">
        <v>125</v>
      </c>
      <c r="E542" s="614" t="s">
        <v>126</v>
      </c>
      <c r="F542" s="478"/>
      <c r="G542" s="614" t="s">
        <v>126</v>
      </c>
      <c r="H542" s="503"/>
      <c r="I542" s="478"/>
      <c r="J542" s="742"/>
      <c r="K542" s="733"/>
      <c r="L542" s="734"/>
      <c r="M542" s="735"/>
      <c r="N542" s="733"/>
      <c r="O542" s="734"/>
      <c r="P542" s="735"/>
      <c r="Q542" s="733"/>
      <c r="R542" s="734"/>
      <c r="S542" s="735"/>
      <c r="T542" s="733"/>
      <c r="U542" s="734"/>
      <c r="V542" s="735"/>
      <c r="W542" s="733"/>
      <c r="X542" s="734"/>
      <c r="Y542" s="734"/>
      <c r="Z542" s="734"/>
      <c r="AA542" s="752"/>
      <c r="AB542" s="753"/>
      <c r="AC542" s="734"/>
      <c r="AD542" s="734"/>
      <c r="AE542" s="734"/>
      <c r="AF542" s="757"/>
      <c r="AG542" s="745"/>
      <c r="AI542" s="16"/>
      <c r="AJ542" s="141"/>
      <c r="AK542" s="141"/>
    </row>
    <row r="543" spans="1:37" s="95" customFormat="1">
      <c r="A543" s="728"/>
      <c r="B543" s="576"/>
      <c r="C543" s="525"/>
      <c r="D543" s="612" t="s">
        <v>203</v>
      </c>
      <c r="E543" s="615"/>
      <c r="F543" s="478"/>
      <c r="G543" s="615"/>
      <c r="H543" s="503"/>
      <c r="I543" s="478"/>
      <c r="J543" s="742"/>
      <c r="K543" s="733"/>
      <c r="L543" s="734"/>
      <c r="M543" s="735"/>
      <c r="N543" s="733"/>
      <c r="O543" s="734"/>
      <c r="P543" s="735"/>
      <c r="Q543" s="733"/>
      <c r="R543" s="734"/>
      <c r="S543" s="735"/>
      <c r="T543" s="733"/>
      <c r="U543" s="734"/>
      <c r="V543" s="735"/>
      <c r="W543" s="733"/>
      <c r="X543" s="734"/>
      <c r="Y543" s="734"/>
      <c r="Z543" s="734"/>
      <c r="AA543" s="752"/>
      <c r="AB543" s="753"/>
      <c r="AC543" s="734"/>
      <c r="AD543" s="734"/>
      <c r="AE543" s="734"/>
      <c r="AF543" s="757"/>
      <c r="AG543" s="745"/>
      <c r="AI543" s="16"/>
      <c r="AJ543" s="141"/>
      <c r="AK543" s="141"/>
    </row>
    <row r="544" spans="1:37" s="95" customFormat="1">
      <c r="A544" s="728"/>
      <c r="B544" s="576"/>
      <c r="C544" s="525"/>
      <c r="D544" s="612" t="s">
        <v>204</v>
      </c>
      <c r="E544" s="613"/>
      <c r="F544" s="478"/>
      <c r="G544" s="613"/>
      <c r="H544" s="503"/>
      <c r="I544" s="478"/>
      <c r="J544" s="742"/>
      <c r="K544" s="733"/>
      <c r="L544" s="734"/>
      <c r="M544" s="735"/>
      <c r="N544" s="733"/>
      <c r="O544" s="734"/>
      <c r="P544" s="735"/>
      <c r="Q544" s="733"/>
      <c r="R544" s="734"/>
      <c r="S544" s="735"/>
      <c r="T544" s="733"/>
      <c r="U544" s="734"/>
      <c r="V544" s="735"/>
      <c r="W544" s="733"/>
      <c r="X544" s="734"/>
      <c r="Y544" s="734"/>
      <c r="Z544" s="734"/>
      <c r="AA544" s="752"/>
      <c r="AB544" s="753"/>
      <c r="AC544" s="734"/>
      <c r="AD544" s="734"/>
      <c r="AE544" s="734"/>
      <c r="AF544" s="757"/>
      <c r="AG544" s="745"/>
      <c r="AI544" s="16"/>
      <c r="AJ544" s="141"/>
      <c r="AK544" s="141"/>
    </row>
    <row r="545" spans="1:37" s="95" customFormat="1">
      <c r="A545" s="728"/>
      <c r="B545" s="576"/>
      <c r="C545" s="525"/>
      <c r="D545" s="612" t="s">
        <v>205</v>
      </c>
      <c r="E545" s="613"/>
      <c r="F545" s="478"/>
      <c r="G545" s="613"/>
      <c r="H545" s="503"/>
      <c r="I545" s="478"/>
      <c r="J545" s="742"/>
      <c r="K545" s="733"/>
      <c r="L545" s="734"/>
      <c r="M545" s="735"/>
      <c r="N545" s="733"/>
      <c r="O545" s="734"/>
      <c r="P545" s="735"/>
      <c r="Q545" s="733"/>
      <c r="R545" s="734"/>
      <c r="S545" s="735"/>
      <c r="T545" s="733"/>
      <c r="U545" s="734"/>
      <c r="V545" s="735"/>
      <c r="W545" s="733"/>
      <c r="X545" s="734"/>
      <c r="Y545" s="734"/>
      <c r="Z545" s="734"/>
      <c r="AA545" s="752"/>
      <c r="AB545" s="753"/>
      <c r="AC545" s="734"/>
      <c r="AD545" s="734"/>
      <c r="AE545" s="734"/>
      <c r="AF545" s="757"/>
      <c r="AG545" s="745"/>
      <c r="AI545" s="16"/>
      <c r="AJ545" s="141"/>
      <c r="AK545" s="141"/>
    </row>
    <row r="546" spans="1:37" s="95" customFormat="1">
      <c r="A546" s="728"/>
      <c r="B546" s="576"/>
      <c r="C546" s="525"/>
      <c r="D546" s="612" t="s">
        <v>206</v>
      </c>
      <c r="E546" s="613"/>
      <c r="F546" s="478"/>
      <c r="G546" s="613"/>
      <c r="H546" s="503"/>
      <c r="I546" s="478"/>
      <c r="J546" s="742"/>
      <c r="K546" s="733"/>
      <c r="L546" s="734"/>
      <c r="M546" s="735"/>
      <c r="N546" s="733"/>
      <c r="O546" s="734"/>
      <c r="P546" s="735"/>
      <c r="Q546" s="733"/>
      <c r="R546" s="734"/>
      <c r="S546" s="735"/>
      <c r="T546" s="733"/>
      <c r="U546" s="734"/>
      <c r="V546" s="735"/>
      <c r="W546" s="733"/>
      <c r="X546" s="734"/>
      <c r="Y546" s="734"/>
      <c r="Z546" s="734"/>
      <c r="AA546" s="752"/>
      <c r="AB546" s="753"/>
      <c r="AC546" s="734"/>
      <c r="AD546" s="734"/>
      <c r="AE546" s="734"/>
      <c r="AF546" s="757"/>
      <c r="AG546" s="745"/>
      <c r="AI546" s="16"/>
      <c r="AJ546" s="141"/>
      <c r="AK546" s="141"/>
    </row>
    <row r="547" spans="1:37" s="95" customFormat="1">
      <c r="A547" s="728"/>
      <c r="B547" s="576"/>
      <c r="C547" s="525"/>
      <c r="D547" s="439" t="s">
        <v>224</v>
      </c>
      <c r="E547" s="503" t="s">
        <v>73</v>
      </c>
      <c r="F547" s="478"/>
      <c r="G547" s="586">
        <v>6.66</v>
      </c>
      <c r="H547" s="503" t="s">
        <v>73</v>
      </c>
      <c r="I547" s="478"/>
      <c r="J547" s="742"/>
      <c r="K547" s="733"/>
      <c r="L547" s="734"/>
      <c r="M547" s="735"/>
      <c r="N547" s="733"/>
      <c r="O547" s="734"/>
      <c r="P547" s="735"/>
      <c r="Q547" s="733"/>
      <c r="R547" s="734"/>
      <c r="S547" s="735"/>
      <c r="T547" s="733"/>
      <c r="U547" s="734"/>
      <c r="V547" s="735"/>
      <c r="W547" s="733"/>
      <c r="X547" s="734"/>
      <c r="Y547" s="734"/>
      <c r="Z547" s="734"/>
      <c r="AA547" s="752"/>
      <c r="AB547" s="753"/>
      <c r="AC547" s="734"/>
      <c r="AD547" s="734"/>
      <c r="AE547" s="734"/>
      <c r="AF547" s="757"/>
      <c r="AG547" s="745"/>
      <c r="AI547" s="16"/>
      <c r="AJ547" s="141"/>
      <c r="AK547" s="141"/>
    </row>
    <row r="548" spans="1:37" s="95" customFormat="1">
      <c r="A548" s="728"/>
      <c r="B548" s="576"/>
      <c r="C548" s="525"/>
      <c r="D548" s="439" t="s">
        <v>225</v>
      </c>
      <c r="E548" s="503" t="s">
        <v>73</v>
      </c>
      <c r="F548" s="478"/>
      <c r="G548" s="586">
        <v>66.599999999999994</v>
      </c>
      <c r="H548" s="503" t="s">
        <v>73</v>
      </c>
      <c r="I548" s="478"/>
      <c r="J548" s="742"/>
      <c r="K548" s="733"/>
      <c r="L548" s="734"/>
      <c r="M548" s="735"/>
      <c r="N548" s="733"/>
      <c r="O548" s="734"/>
      <c r="P548" s="735"/>
      <c r="Q548" s="733"/>
      <c r="R548" s="734"/>
      <c r="S548" s="735"/>
      <c r="T548" s="733"/>
      <c r="U548" s="734"/>
      <c r="V548" s="735"/>
      <c r="W548" s="733"/>
      <c r="X548" s="734"/>
      <c r="Y548" s="734"/>
      <c r="Z548" s="734"/>
      <c r="AA548" s="752"/>
      <c r="AB548" s="753"/>
      <c r="AC548" s="734"/>
      <c r="AD548" s="734"/>
      <c r="AE548" s="734"/>
      <c r="AF548" s="757"/>
      <c r="AG548" s="745"/>
      <c r="AI548" s="16"/>
      <c r="AJ548" s="141"/>
      <c r="AK548" s="141"/>
    </row>
    <row r="549" spans="1:37" s="95" customFormat="1">
      <c r="A549" s="728"/>
      <c r="B549" s="576"/>
      <c r="C549" s="525"/>
      <c r="D549" s="439" t="s">
        <v>232</v>
      </c>
      <c r="E549" s="503" t="s">
        <v>73</v>
      </c>
      <c r="F549" s="478"/>
      <c r="G549" s="586">
        <v>666.66</v>
      </c>
      <c r="H549" s="503" t="s">
        <v>73</v>
      </c>
      <c r="I549" s="478"/>
      <c r="J549" s="742"/>
      <c r="K549" s="733"/>
      <c r="L549" s="734"/>
      <c r="M549" s="735"/>
      <c r="N549" s="733"/>
      <c r="O549" s="734"/>
      <c r="P549" s="735"/>
      <c r="Q549" s="733"/>
      <c r="R549" s="734"/>
      <c r="S549" s="735"/>
      <c r="T549" s="733"/>
      <c r="U549" s="734"/>
      <c r="V549" s="735"/>
      <c r="W549" s="733"/>
      <c r="X549" s="734"/>
      <c r="Y549" s="734"/>
      <c r="Z549" s="734"/>
      <c r="AA549" s="752"/>
      <c r="AB549" s="753"/>
      <c r="AC549" s="734"/>
      <c r="AD549" s="734"/>
      <c r="AE549" s="734"/>
      <c r="AF549" s="757"/>
      <c r="AG549" s="745"/>
      <c r="AI549" s="16"/>
      <c r="AJ549" s="141"/>
      <c r="AK549" s="141"/>
    </row>
    <row r="550" spans="1:37" s="95" customFormat="1">
      <c r="A550" s="728"/>
      <c r="B550" s="576"/>
      <c r="C550" s="525"/>
      <c r="D550" s="439" t="s">
        <v>235</v>
      </c>
      <c r="E550" s="503" t="s">
        <v>73</v>
      </c>
      <c r="F550" s="478"/>
      <c r="G550" s="539">
        <v>2222.2199999999998</v>
      </c>
      <c r="H550" s="503" t="s">
        <v>73</v>
      </c>
      <c r="I550" s="478"/>
      <c r="J550" s="742"/>
      <c r="K550" s="733"/>
      <c r="L550" s="734"/>
      <c r="M550" s="735"/>
      <c r="N550" s="733"/>
      <c r="O550" s="734"/>
      <c r="P550" s="735"/>
      <c r="Q550" s="733"/>
      <c r="R550" s="734"/>
      <c r="S550" s="735"/>
      <c r="T550" s="733"/>
      <c r="U550" s="734"/>
      <c r="V550" s="735"/>
      <c r="W550" s="733"/>
      <c r="X550" s="734"/>
      <c r="Y550" s="734"/>
      <c r="Z550" s="734"/>
      <c r="AA550" s="752"/>
      <c r="AB550" s="753"/>
      <c r="AC550" s="734"/>
      <c r="AD550" s="734"/>
      <c r="AE550" s="734"/>
      <c r="AF550" s="757"/>
      <c r="AG550" s="745"/>
      <c r="AI550" s="16"/>
      <c r="AJ550" s="141"/>
      <c r="AK550" s="141"/>
    </row>
    <row r="551" spans="1:37" s="95" customFormat="1">
      <c r="A551" s="728"/>
      <c r="B551" s="576"/>
      <c r="C551" s="525"/>
      <c r="D551" s="439" t="s">
        <v>236</v>
      </c>
      <c r="E551" s="503" t="s">
        <v>73</v>
      </c>
      <c r="F551" s="478"/>
      <c r="G551" s="546">
        <v>50554.97</v>
      </c>
      <c r="H551" s="503" t="s">
        <v>73</v>
      </c>
      <c r="I551" s="478"/>
      <c r="J551" s="742"/>
      <c r="K551" s="736"/>
      <c r="L551" s="737"/>
      <c r="M551" s="738"/>
      <c r="N551" s="736"/>
      <c r="O551" s="737"/>
      <c r="P551" s="738"/>
      <c r="Q551" s="736"/>
      <c r="R551" s="737"/>
      <c r="S551" s="738"/>
      <c r="T551" s="736"/>
      <c r="U551" s="737"/>
      <c r="V551" s="738"/>
      <c r="W551" s="736"/>
      <c r="X551" s="737"/>
      <c r="Y551" s="737"/>
      <c r="Z551" s="737"/>
      <c r="AA551" s="752"/>
      <c r="AB551" s="753"/>
      <c r="AC551" s="737"/>
      <c r="AD551" s="737"/>
      <c r="AE551" s="737"/>
      <c r="AF551" s="757"/>
      <c r="AG551" s="745"/>
      <c r="AI551" s="16"/>
      <c r="AJ551" s="141"/>
      <c r="AK551" s="141"/>
    </row>
    <row r="552" spans="1:37" s="95" customFormat="1">
      <c r="A552" s="728"/>
      <c r="B552" s="576"/>
      <c r="C552" s="525"/>
      <c r="D552" s="439" t="s">
        <v>237</v>
      </c>
      <c r="E552" s="503" t="s">
        <v>73</v>
      </c>
      <c r="F552" s="478"/>
      <c r="G552" s="544">
        <v>1739.03</v>
      </c>
      <c r="H552" s="503" t="s">
        <v>73</v>
      </c>
      <c r="I552" s="478"/>
      <c r="J552" s="742"/>
      <c r="K552" s="730" t="s">
        <v>142</v>
      </c>
      <c r="L552" s="731"/>
      <c r="M552" s="732"/>
      <c r="N552" s="730" t="s">
        <v>142</v>
      </c>
      <c r="O552" s="731"/>
      <c r="P552" s="732"/>
      <c r="Q552" s="730" t="s">
        <v>142</v>
      </c>
      <c r="R552" s="731"/>
      <c r="S552" s="732"/>
      <c r="T552" s="730" t="s">
        <v>142</v>
      </c>
      <c r="U552" s="731"/>
      <c r="V552" s="732"/>
      <c r="W552" s="730" t="s">
        <v>142</v>
      </c>
      <c r="X552" s="731"/>
      <c r="Y552" s="731"/>
      <c r="Z552" s="731"/>
      <c r="AA552" s="752"/>
      <c r="AB552" s="753"/>
      <c r="AC552" s="731" t="s">
        <v>142</v>
      </c>
      <c r="AD552" s="731"/>
      <c r="AE552" s="731"/>
      <c r="AF552" s="757"/>
      <c r="AG552" s="745"/>
      <c r="AI552" s="16"/>
      <c r="AJ552" s="141"/>
      <c r="AK552" s="141"/>
    </row>
    <row r="553" spans="1:37" s="95" customFormat="1">
      <c r="A553" s="728"/>
      <c r="B553" s="576"/>
      <c r="C553" s="525"/>
      <c r="D553" s="439" t="s">
        <v>238</v>
      </c>
      <c r="E553" s="503" t="s">
        <v>73</v>
      </c>
      <c r="F553" s="478"/>
      <c r="G553" s="544">
        <v>1739.03</v>
      </c>
      <c r="H553" s="503" t="s">
        <v>73</v>
      </c>
      <c r="I553" s="478"/>
      <c r="J553" s="742"/>
      <c r="K553" s="733"/>
      <c r="L553" s="734"/>
      <c r="M553" s="735"/>
      <c r="N553" s="733"/>
      <c r="O553" s="734"/>
      <c r="P553" s="735"/>
      <c r="Q553" s="733"/>
      <c r="R553" s="734"/>
      <c r="S553" s="735"/>
      <c r="T553" s="733"/>
      <c r="U553" s="734"/>
      <c r="V553" s="735"/>
      <c r="W553" s="733"/>
      <c r="X553" s="734"/>
      <c r="Y553" s="734"/>
      <c r="Z553" s="734"/>
      <c r="AA553" s="752"/>
      <c r="AB553" s="753"/>
      <c r="AC553" s="734"/>
      <c r="AD553" s="734"/>
      <c r="AE553" s="734"/>
      <c r="AF553" s="757"/>
      <c r="AG553" s="745"/>
      <c r="AI553" s="16"/>
      <c r="AJ553" s="141"/>
      <c r="AK553" s="141"/>
    </row>
    <row r="554" spans="1:37" s="95" customFormat="1">
      <c r="A554" s="728"/>
      <c r="B554" s="576"/>
      <c r="C554" s="525"/>
      <c r="D554" s="439" t="s">
        <v>241</v>
      </c>
      <c r="E554" s="503" t="s">
        <v>73</v>
      </c>
      <c r="F554" s="478"/>
      <c r="G554" s="544">
        <v>72</v>
      </c>
      <c r="H554" s="503" t="s">
        <v>73</v>
      </c>
      <c r="I554" s="478"/>
      <c r="J554" s="742"/>
      <c r="K554" s="736"/>
      <c r="L554" s="737"/>
      <c r="M554" s="738"/>
      <c r="N554" s="736"/>
      <c r="O554" s="737"/>
      <c r="P554" s="738"/>
      <c r="Q554" s="736"/>
      <c r="R554" s="737"/>
      <c r="S554" s="738"/>
      <c r="T554" s="736"/>
      <c r="U554" s="737"/>
      <c r="V554" s="738"/>
      <c r="W554" s="736"/>
      <c r="X554" s="737"/>
      <c r="Y554" s="737"/>
      <c r="Z554" s="737"/>
      <c r="AA554" s="752"/>
      <c r="AB554" s="753"/>
      <c r="AC554" s="737"/>
      <c r="AD554" s="737"/>
      <c r="AE554" s="737"/>
      <c r="AF554" s="757"/>
      <c r="AG554" s="745"/>
      <c r="AI554" s="16"/>
      <c r="AJ554" s="141"/>
      <c r="AK554" s="141"/>
    </row>
    <row r="555" spans="1:37" s="95" customFormat="1">
      <c r="A555" s="728"/>
      <c r="B555" s="576"/>
      <c r="C555" s="525"/>
      <c r="D555" s="439" t="s">
        <v>242</v>
      </c>
      <c r="E555" s="503" t="s">
        <v>73</v>
      </c>
      <c r="F555" s="478"/>
      <c r="G555" s="589">
        <v>7610.3359501100513</v>
      </c>
      <c r="H555" s="503" t="s">
        <v>73</v>
      </c>
      <c r="I555" s="478"/>
      <c r="J555" s="742"/>
      <c r="K555" s="747" t="s">
        <v>128</v>
      </c>
      <c r="L555" s="748"/>
      <c r="M555" s="748"/>
      <c r="N555" s="748"/>
      <c r="O555" s="748"/>
      <c r="P555" s="749"/>
      <c r="Q555" s="747" t="s">
        <v>128</v>
      </c>
      <c r="R555" s="748"/>
      <c r="S555" s="748"/>
      <c r="T555" s="748"/>
      <c r="U555" s="748"/>
      <c r="V555" s="748"/>
      <c r="W555" s="748"/>
      <c r="X555" s="748"/>
      <c r="Y555" s="748"/>
      <c r="Z555" s="748"/>
      <c r="AA555" s="752"/>
      <c r="AB555" s="753"/>
      <c r="AC555" s="762" t="s">
        <v>128</v>
      </c>
      <c r="AD555" s="762"/>
      <c r="AE555" s="762"/>
      <c r="AF555" s="757"/>
      <c r="AG555" s="745"/>
      <c r="AI555" s="16"/>
      <c r="AJ555" s="141"/>
      <c r="AK555" s="141"/>
    </row>
    <row r="556" spans="1:37" s="95" customFormat="1">
      <c r="A556" s="728"/>
      <c r="B556" s="576"/>
      <c r="C556" s="525"/>
      <c r="D556" s="439" t="s">
        <v>243</v>
      </c>
      <c r="E556" s="503" t="s">
        <v>73</v>
      </c>
      <c r="F556" s="478"/>
      <c r="G556" s="589">
        <v>222.22</v>
      </c>
      <c r="H556" s="503" t="s">
        <v>73</v>
      </c>
      <c r="I556" s="478"/>
      <c r="J556" s="742"/>
      <c r="K556" s="730" t="s">
        <v>142</v>
      </c>
      <c r="L556" s="731"/>
      <c r="M556" s="732"/>
      <c r="N556" s="730" t="s">
        <v>142</v>
      </c>
      <c r="O556" s="731"/>
      <c r="P556" s="732"/>
      <c r="Q556" s="730" t="s">
        <v>142</v>
      </c>
      <c r="R556" s="731"/>
      <c r="S556" s="732"/>
      <c r="T556" s="730" t="s">
        <v>142</v>
      </c>
      <c r="U556" s="731"/>
      <c r="V556" s="732"/>
      <c r="W556" s="730" t="s">
        <v>142</v>
      </c>
      <c r="X556" s="731"/>
      <c r="Y556" s="731"/>
      <c r="Z556" s="731"/>
      <c r="AA556" s="752"/>
      <c r="AB556" s="753"/>
      <c r="AC556" s="731" t="s">
        <v>142</v>
      </c>
      <c r="AD556" s="731"/>
      <c r="AE556" s="731"/>
      <c r="AF556" s="757"/>
      <c r="AG556" s="745"/>
      <c r="AI556" s="16"/>
      <c r="AJ556" s="141"/>
      <c r="AK556" s="141"/>
    </row>
    <row r="557" spans="1:37" s="95" customFormat="1">
      <c r="A557" s="728"/>
      <c r="B557" s="576"/>
      <c r="C557" s="525"/>
      <c r="D557" s="439" t="s">
        <v>244</v>
      </c>
      <c r="E557" s="503" t="s">
        <v>73</v>
      </c>
      <c r="F557" s="478"/>
      <c r="G557" s="589">
        <f>45*G556</f>
        <v>9999.9</v>
      </c>
      <c r="H557" s="503" t="s">
        <v>73</v>
      </c>
      <c r="I557" s="478"/>
      <c r="J557" s="742"/>
      <c r="K557" s="733"/>
      <c r="L557" s="734"/>
      <c r="M557" s="735"/>
      <c r="N557" s="733"/>
      <c r="O557" s="734"/>
      <c r="P557" s="735"/>
      <c r="Q557" s="733"/>
      <c r="R557" s="734"/>
      <c r="S557" s="735"/>
      <c r="T557" s="733"/>
      <c r="U557" s="734"/>
      <c r="V557" s="735"/>
      <c r="W557" s="733"/>
      <c r="X557" s="734"/>
      <c r="Y557" s="734"/>
      <c r="Z557" s="734"/>
      <c r="AA557" s="752"/>
      <c r="AB557" s="753"/>
      <c r="AC557" s="734"/>
      <c r="AD557" s="734"/>
      <c r="AE557" s="734"/>
      <c r="AF557" s="757"/>
      <c r="AG557" s="745"/>
      <c r="AI557" s="16"/>
      <c r="AJ557" s="141"/>
      <c r="AK557" s="141"/>
    </row>
    <row r="558" spans="1:37" s="95" customFormat="1">
      <c r="A558" s="728"/>
      <c r="B558" s="576"/>
      <c r="C558" s="525"/>
      <c r="D558" s="439" t="s">
        <v>245</v>
      </c>
      <c r="E558" s="503" t="s">
        <v>73</v>
      </c>
      <c r="F558" s="478"/>
      <c r="G558" s="589">
        <v>22.22</v>
      </c>
      <c r="H558" s="503" t="s">
        <v>73</v>
      </c>
      <c r="I558" s="478"/>
      <c r="J558" s="742"/>
      <c r="K558" s="733"/>
      <c r="L558" s="734"/>
      <c r="M558" s="735"/>
      <c r="N558" s="733"/>
      <c r="O558" s="734"/>
      <c r="P558" s="735"/>
      <c r="Q558" s="733"/>
      <c r="R558" s="734"/>
      <c r="S558" s="735"/>
      <c r="T558" s="733"/>
      <c r="U558" s="734"/>
      <c r="V558" s="735"/>
      <c r="W558" s="733"/>
      <c r="X558" s="734"/>
      <c r="Y558" s="734"/>
      <c r="Z558" s="734"/>
      <c r="AA558" s="752"/>
      <c r="AB558" s="753"/>
      <c r="AC558" s="734"/>
      <c r="AD558" s="734"/>
      <c r="AE558" s="734"/>
      <c r="AF558" s="757"/>
      <c r="AG558" s="745"/>
      <c r="AI558" s="16"/>
      <c r="AJ558" s="141"/>
      <c r="AK558" s="141"/>
    </row>
    <row r="559" spans="1:37" s="95" customFormat="1">
      <c r="A559" s="728"/>
      <c r="B559" s="576"/>
      <c r="C559" s="525"/>
      <c r="D559" s="439" t="s">
        <v>246</v>
      </c>
      <c r="E559" s="503" t="s">
        <v>73</v>
      </c>
      <c r="F559" s="478"/>
      <c r="G559" s="589">
        <f>45*G558</f>
        <v>999.9</v>
      </c>
      <c r="H559" s="503" t="s">
        <v>73</v>
      </c>
      <c r="I559" s="478"/>
      <c r="J559" s="742"/>
      <c r="K559" s="733"/>
      <c r="L559" s="734"/>
      <c r="M559" s="735"/>
      <c r="N559" s="733"/>
      <c r="O559" s="734"/>
      <c r="P559" s="735"/>
      <c r="Q559" s="733"/>
      <c r="R559" s="734"/>
      <c r="S559" s="735"/>
      <c r="T559" s="733"/>
      <c r="U559" s="734"/>
      <c r="V559" s="735"/>
      <c r="W559" s="733"/>
      <c r="X559" s="734"/>
      <c r="Y559" s="734"/>
      <c r="Z559" s="734"/>
      <c r="AA559" s="752"/>
      <c r="AB559" s="753"/>
      <c r="AC559" s="734"/>
      <c r="AD559" s="734"/>
      <c r="AE559" s="734"/>
      <c r="AF559" s="757"/>
      <c r="AG559" s="745"/>
      <c r="AI559" s="16"/>
      <c r="AJ559" s="141"/>
      <c r="AK559" s="141"/>
    </row>
    <row r="560" spans="1:37" s="95" customFormat="1">
      <c r="A560" s="728"/>
      <c r="B560" s="576"/>
      <c r="C560" s="525"/>
      <c r="D560" s="439" t="s">
        <v>247</v>
      </c>
      <c r="E560" s="503" t="s">
        <v>73</v>
      </c>
      <c r="F560" s="478"/>
      <c r="G560" s="589">
        <v>999.9</v>
      </c>
      <c r="H560" s="503" t="s">
        <v>73</v>
      </c>
      <c r="I560" s="478"/>
      <c r="J560" s="742"/>
      <c r="K560" s="736"/>
      <c r="L560" s="737"/>
      <c r="M560" s="738"/>
      <c r="N560" s="736"/>
      <c r="O560" s="737"/>
      <c r="P560" s="738"/>
      <c r="Q560" s="736"/>
      <c r="R560" s="737"/>
      <c r="S560" s="738"/>
      <c r="T560" s="736"/>
      <c r="U560" s="737"/>
      <c r="V560" s="738"/>
      <c r="W560" s="736"/>
      <c r="X560" s="737"/>
      <c r="Y560" s="737"/>
      <c r="Z560" s="737"/>
      <c r="AA560" s="752"/>
      <c r="AB560" s="753"/>
      <c r="AC560" s="737"/>
      <c r="AD560" s="737"/>
      <c r="AE560" s="737"/>
      <c r="AF560" s="757"/>
      <c r="AG560" s="745"/>
      <c r="AI560" s="16"/>
      <c r="AJ560" s="141"/>
      <c r="AK560" s="141"/>
    </row>
    <row r="561" spans="1:37" s="95" customFormat="1">
      <c r="A561" s="728"/>
      <c r="B561" s="576"/>
      <c r="C561" s="525"/>
      <c r="D561" s="439" t="s">
        <v>250</v>
      </c>
      <c r="E561" s="503" t="s">
        <v>73</v>
      </c>
      <c r="F561" s="478"/>
      <c r="G561" s="589">
        <v>666.66</v>
      </c>
      <c r="H561" s="503" t="s">
        <v>73</v>
      </c>
      <c r="I561" s="478"/>
      <c r="J561" s="742"/>
      <c r="K561" s="763" t="s">
        <v>128</v>
      </c>
      <c r="L561" s="764"/>
      <c r="M561" s="764"/>
      <c r="N561" s="764"/>
      <c r="O561" s="764"/>
      <c r="P561" s="765"/>
      <c r="Q561" s="763" t="s">
        <v>128</v>
      </c>
      <c r="R561" s="764"/>
      <c r="S561" s="764"/>
      <c r="T561" s="764"/>
      <c r="U561" s="764"/>
      <c r="V561" s="764"/>
      <c r="W561" s="764"/>
      <c r="X561" s="764"/>
      <c r="Y561" s="764"/>
      <c r="Z561" s="764"/>
      <c r="AA561" s="752"/>
      <c r="AB561" s="753"/>
      <c r="AC561" s="764" t="s">
        <v>128</v>
      </c>
      <c r="AD561" s="764"/>
      <c r="AE561" s="764"/>
      <c r="AF561" s="757"/>
      <c r="AG561" s="745"/>
      <c r="AI561" s="16"/>
      <c r="AJ561" s="141"/>
      <c r="AK561" s="141"/>
    </row>
    <row r="562" spans="1:37" s="95" customFormat="1">
      <c r="A562" s="728"/>
      <c r="B562" s="576"/>
      <c r="C562" s="525"/>
      <c r="D562" s="439" t="s">
        <v>251</v>
      </c>
      <c r="E562" s="503" t="s">
        <v>73</v>
      </c>
      <c r="F562" s="478"/>
      <c r="G562" s="589">
        <v>6666.66</v>
      </c>
      <c r="H562" s="503" t="s">
        <v>73</v>
      </c>
      <c r="I562" s="478"/>
      <c r="J562" s="742"/>
      <c r="K562" s="766"/>
      <c r="L562" s="767"/>
      <c r="M562" s="767"/>
      <c r="N562" s="767"/>
      <c r="O562" s="767"/>
      <c r="P562" s="768"/>
      <c r="Q562" s="766"/>
      <c r="R562" s="767"/>
      <c r="S562" s="767"/>
      <c r="T562" s="767"/>
      <c r="U562" s="767"/>
      <c r="V562" s="767"/>
      <c r="W562" s="767"/>
      <c r="X562" s="767"/>
      <c r="Y562" s="767"/>
      <c r="Z562" s="767"/>
      <c r="AA562" s="752"/>
      <c r="AB562" s="753"/>
      <c r="AC562" s="767"/>
      <c r="AD562" s="767"/>
      <c r="AE562" s="767"/>
      <c r="AF562" s="757"/>
      <c r="AG562" s="745"/>
      <c r="AI562" s="16"/>
      <c r="AJ562" s="141"/>
      <c r="AK562" s="141"/>
    </row>
    <row r="563" spans="1:37" s="95" customFormat="1">
      <c r="A563" s="728"/>
      <c r="B563" s="576"/>
      <c r="C563" s="525"/>
      <c r="D563" s="439" t="s">
        <v>252</v>
      </c>
      <c r="E563" s="503" t="s">
        <v>73</v>
      </c>
      <c r="F563" s="478"/>
      <c r="G563" s="589">
        <v>1333.32</v>
      </c>
      <c r="H563" s="503" t="s">
        <v>73</v>
      </c>
      <c r="I563" s="478"/>
      <c r="J563" s="742"/>
      <c r="K563" s="730" t="s">
        <v>142</v>
      </c>
      <c r="L563" s="731"/>
      <c r="M563" s="732"/>
      <c r="N563" s="730" t="s">
        <v>142</v>
      </c>
      <c r="O563" s="731"/>
      <c r="P563" s="732"/>
      <c r="Q563" s="730" t="s">
        <v>142</v>
      </c>
      <c r="R563" s="731"/>
      <c r="S563" s="732"/>
      <c r="T563" s="730" t="s">
        <v>142</v>
      </c>
      <c r="U563" s="731"/>
      <c r="V563" s="732"/>
      <c r="W563" s="730" t="s">
        <v>142</v>
      </c>
      <c r="X563" s="731"/>
      <c r="Y563" s="731"/>
      <c r="Z563" s="731"/>
      <c r="AA563" s="752"/>
      <c r="AB563" s="753"/>
      <c r="AC563" s="731" t="s">
        <v>142</v>
      </c>
      <c r="AD563" s="731"/>
      <c r="AE563" s="731"/>
      <c r="AF563" s="757"/>
      <c r="AG563" s="745"/>
      <c r="AI563" s="16"/>
      <c r="AJ563" s="141"/>
      <c r="AK563" s="141"/>
    </row>
    <row r="564" spans="1:37" s="95" customFormat="1">
      <c r="A564" s="728"/>
      <c r="B564" s="607"/>
      <c r="C564" s="608"/>
      <c r="D564" s="439" t="s">
        <v>253</v>
      </c>
      <c r="E564" s="503" t="s">
        <v>73</v>
      </c>
      <c r="F564" s="609"/>
      <c r="G564" s="589">
        <v>666.66</v>
      </c>
      <c r="H564" s="503" t="s">
        <v>73</v>
      </c>
      <c r="I564" s="478"/>
      <c r="J564" s="742"/>
      <c r="K564" s="733"/>
      <c r="L564" s="734"/>
      <c r="M564" s="735"/>
      <c r="N564" s="733"/>
      <c r="O564" s="734"/>
      <c r="P564" s="735"/>
      <c r="Q564" s="733"/>
      <c r="R564" s="734"/>
      <c r="S564" s="735"/>
      <c r="T564" s="733"/>
      <c r="U564" s="734"/>
      <c r="V564" s="735"/>
      <c r="W564" s="733"/>
      <c r="X564" s="734"/>
      <c r="Y564" s="734"/>
      <c r="Z564" s="734"/>
      <c r="AA564" s="752"/>
      <c r="AB564" s="753"/>
      <c r="AC564" s="734"/>
      <c r="AD564" s="734"/>
      <c r="AE564" s="734"/>
      <c r="AF564" s="757"/>
      <c r="AG564" s="745"/>
      <c r="AI564" s="16"/>
      <c r="AJ564" s="141"/>
      <c r="AK564" s="141"/>
    </row>
    <row r="565" spans="1:37" s="95" customFormat="1">
      <c r="A565" s="728"/>
      <c r="B565" s="607"/>
      <c r="C565" s="608"/>
      <c r="D565" s="439" t="s">
        <v>254</v>
      </c>
      <c r="E565" s="503" t="s">
        <v>73</v>
      </c>
      <c r="F565" s="609"/>
      <c r="G565" s="589">
        <f>2*666.66</f>
        <v>1333.32</v>
      </c>
      <c r="H565" s="503" t="s">
        <v>73</v>
      </c>
      <c r="I565" s="478"/>
      <c r="J565" s="742"/>
      <c r="K565" s="736"/>
      <c r="L565" s="737"/>
      <c r="M565" s="738"/>
      <c r="N565" s="736"/>
      <c r="O565" s="737"/>
      <c r="P565" s="738"/>
      <c r="Q565" s="736"/>
      <c r="R565" s="737"/>
      <c r="S565" s="738"/>
      <c r="T565" s="736"/>
      <c r="U565" s="737"/>
      <c r="V565" s="738"/>
      <c r="W565" s="736"/>
      <c r="X565" s="737"/>
      <c r="Y565" s="737"/>
      <c r="Z565" s="737"/>
      <c r="AA565" s="752"/>
      <c r="AB565" s="753"/>
      <c r="AC565" s="737"/>
      <c r="AD565" s="737"/>
      <c r="AE565" s="737"/>
      <c r="AF565" s="757"/>
      <c r="AG565" s="745"/>
      <c r="AI565" s="16"/>
      <c r="AJ565" s="141"/>
      <c r="AK565" s="141"/>
    </row>
    <row r="566" spans="1:37" s="95" customFormat="1">
      <c r="A566" s="728"/>
      <c r="B566" s="607"/>
      <c r="C566" s="608"/>
      <c r="D566" s="439" t="s">
        <v>255</v>
      </c>
      <c r="E566" s="503" t="s">
        <v>73</v>
      </c>
      <c r="F566" s="609"/>
      <c r="G566" s="589">
        <v>2222.2199999999998</v>
      </c>
      <c r="H566" s="503" t="s">
        <v>73</v>
      </c>
      <c r="I566" s="478"/>
      <c r="J566" s="742"/>
      <c r="K566" s="747" t="s">
        <v>128</v>
      </c>
      <c r="L566" s="748"/>
      <c r="M566" s="748"/>
      <c r="N566" s="748"/>
      <c r="O566" s="748"/>
      <c r="P566" s="749"/>
      <c r="Q566" s="747" t="s">
        <v>128</v>
      </c>
      <c r="R566" s="748"/>
      <c r="S566" s="748"/>
      <c r="T566" s="748"/>
      <c r="U566" s="748"/>
      <c r="V566" s="748"/>
      <c r="W566" s="748"/>
      <c r="X566" s="748"/>
      <c r="Y566" s="748"/>
      <c r="Z566" s="748"/>
      <c r="AA566" s="752"/>
      <c r="AB566" s="753"/>
      <c r="AC566" s="762" t="s">
        <v>128</v>
      </c>
      <c r="AD566" s="762"/>
      <c r="AE566" s="762"/>
      <c r="AF566" s="757"/>
      <c r="AG566" s="745"/>
      <c r="AI566" s="16"/>
      <c r="AJ566" s="141"/>
      <c r="AK566" s="141"/>
    </row>
    <row r="567" spans="1:37" s="95" customFormat="1">
      <c r="A567" s="728"/>
      <c r="B567" s="607"/>
      <c r="C567" s="608"/>
      <c r="D567" s="439" t="s">
        <v>256</v>
      </c>
      <c r="E567" s="503" t="s">
        <v>73</v>
      </c>
      <c r="F567" s="609"/>
      <c r="G567" s="589">
        <v>444.44</v>
      </c>
      <c r="H567" s="503" t="s">
        <v>73</v>
      </c>
      <c r="I567" s="478"/>
      <c r="J567" s="742"/>
      <c r="K567" s="730" t="s">
        <v>142</v>
      </c>
      <c r="L567" s="731"/>
      <c r="M567" s="732"/>
      <c r="N567" s="730" t="s">
        <v>142</v>
      </c>
      <c r="O567" s="731"/>
      <c r="P567" s="732"/>
      <c r="Q567" s="730" t="s">
        <v>142</v>
      </c>
      <c r="R567" s="731"/>
      <c r="S567" s="732"/>
      <c r="T567" s="730" t="s">
        <v>142</v>
      </c>
      <c r="U567" s="731"/>
      <c r="V567" s="732"/>
      <c r="W567" s="730" t="s">
        <v>142</v>
      </c>
      <c r="X567" s="731"/>
      <c r="Y567" s="731"/>
      <c r="Z567" s="731"/>
      <c r="AA567" s="752"/>
      <c r="AB567" s="753"/>
      <c r="AC567" s="731" t="s">
        <v>142</v>
      </c>
      <c r="AD567" s="731"/>
      <c r="AE567" s="731"/>
      <c r="AF567" s="757"/>
      <c r="AG567" s="745"/>
      <c r="AI567" s="16"/>
      <c r="AJ567" s="141"/>
      <c r="AK567" s="141"/>
    </row>
    <row r="568" spans="1:37" s="95" customFormat="1">
      <c r="A568" s="728"/>
      <c r="B568" s="607"/>
      <c r="C568" s="608"/>
      <c r="D568" s="439" t="s">
        <v>257</v>
      </c>
      <c r="E568" s="503" t="s">
        <v>73</v>
      </c>
      <c r="F568" s="609"/>
      <c r="G568" s="589">
        <v>222.22</v>
      </c>
      <c r="H568" s="503" t="s">
        <v>73</v>
      </c>
      <c r="I568" s="478"/>
      <c r="J568" s="742"/>
      <c r="K568" s="733"/>
      <c r="L568" s="734"/>
      <c r="M568" s="735"/>
      <c r="N568" s="733"/>
      <c r="O568" s="734"/>
      <c r="P568" s="735"/>
      <c r="Q568" s="733"/>
      <c r="R568" s="734"/>
      <c r="S568" s="735"/>
      <c r="T568" s="733"/>
      <c r="U568" s="734"/>
      <c r="V568" s="735"/>
      <c r="W568" s="733"/>
      <c r="X568" s="734"/>
      <c r="Y568" s="734"/>
      <c r="Z568" s="734"/>
      <c r="AA568" s="752"/>
      <c r="AB568" s="753"/>
      <c r="AC568" s="734"/>
      <c r="AD568" s="734"/>
      <c r="AE568" s="734"/>
      <c r="AF568" s="757"/>
      <c r="AG568" s="745"/>
      <c r="AI568" s="16"/>
      <c r="AJ568" s="141"/>
      <c r="AK568" s="141"/>
    </row>
    <row r="569" spans="1:37" s="95" customFormat="1" ht="13.5" thickBot="1">
      <c r="A569" s="729"/>
      <c r="B569" s="577"/>
      <c r="C569" s="527"/>
      <c r="D569" s="440" t="s">
        <v>258</v>
      </c>
      <c r="E569" s="442" t="s">
        <v>73</v>
      </c>
      <c r="F569" s="507"/>
      <c r="G569" s="589">
        <v>444.44</v>
      </c>
      <c r="H569" s="442" t="s">
        <v>73</v>
      </c>
      <c r="I569" s="478"/>
      <c r="J569" s="743"/>
      <c r="K569" s="739"/>
      <c r="L569" s="740"/>
      <c r="M569" s="741"/>
      <c r="N569" s="739"/>
      <c r="O569" s="740"/>
      <c r="P569" s="741"/>
      <c r="Q569" s="739"/>
      <c r="R569" s="740"/>
      <c r="S569" s="741"/>
      <c r="T569" s="739"/>
      <c r="U569" s="740"/>
      <c r="V569" s="741"/>
      <c r="W569" s="739"/>
      <c r="X569" s="740"/>
      <c r="Y569" s="740"/>
      <c r="Z569" s="740"/>
      <c r="AA569" s="754"/>
      <c r="AB569" s="755"/>
      <c r="AC569" s="737"/>
      <c r="AD569" s="737"/>
      <c r="AE569" s="737"/>
      <c r="AF569" s="758"/>
      <c r="AG569" s="746"/>
      <c r="AI569" s="16"/>
      <c r="AJ569" s="141"/>
      <c r="AK569" s="141"/>
    </row>
    <row r="570" spans="1:37" s="95" customFormat="1">
      <c r="A570" s="92"/>
      <c r="B570" s="92"/>
      <c r="C570" s="93"/>
      <c r="D570" s="260"/>
      <c r="E570" s="260"/>
      <c r="F570" s="260"/>
      <c r="G570" s="85"/>
      <c r="H570" s="85"/>
      <c r="I570" s="85"/>
      <c r="J570" s="260"/>
      <c r="K570" s="87"/>
      <c r="L570" s="86"/>
      <c r="M570" s="87"/>
      <c r="N570" s="294"/>
      <c r="O570" s="87"/>
      <c r="P570" s="294"/>
      <c r="Q570" s="87"/>
      <c r="R570" s="87"/>
      <c r="S570" s="87"/>
      <c r="T570" s="285"/>
      <c r="U570" s="86"/>
      <c r="V570" s="285"/>
      <c r="W570" s="86"/>
      <c r="X570" s="86"/>
      <c r="Y570" s="86"/>
      <c r="Z570" s="86"/>
      <c r="AA570" s="86"/>
      <c r="AB570" s="86"/>
      <c r="AC570" s="86"/>
      <c r="AD570" s="285"/>
      <c r="AE570" s="285"/>
      <c r="AF570" s="86"/>
      <c r="AI570" s="142"/>
      <c r="AJ570" s="260"/>
      <c r="AK570" s="195"/>
    </row>
    <row r="571" spans="1:37" s="272" customFormat="1">
      <c r="A571" s="267"/>
      <c r="B571" s="267"/>
      <c r="C571" s="268"/>
      <c r="D571" s="269"/>
      <c r="E571" s="269"/>
      <c r="F571" s="269"/>
      <c r="G571" s="270"/>
      <c r="H571" s="270"/>
      <c r="I571" s="270"/>
      <c r="J571" s="269"/>
      <c r="K571" s="271"/>
      <c r="L571" s="264"/>
      <c r="M571" s="271"/>
      <c r="N571" s="311"/>
      <c r="O571" s="271"/>
      <c r="P571" s="311"/>
      <c r="Q571" s="271"/>
      <c r="R571" s="271"/>
      <c r="S571" s="271"/>
      <c r="T571" s="289"/>
      <c r="U571" s="264"/>
      <c r="V571" s="289"/>
      <c r="W571" s="264"/>
      <c r="X571" s="264"/>
      <c r="Y571" s="264"/>
      <c r="Z571" s="264"/>
      <c r="AA571" s="264"/>
      <c r="AB571" s="264"/>
      <c r="AC571" s="264"/>
      <c r="AD571" s="289"/>
      <c r="AE571" s="289"/>
      <c r="AF571" s="264"/>
      <c r="AH571" s="263"/>
      <c r="AI571" s="265"/>
      <c r="AJ571" s="269"/>
      <c r="AK571" s="273"/>
    </row>
    <row r="572" spans="1:37" s="95" customFormat="1" ht="13.5" thickBot="1">
      <c r="A572" s="92"/>
      <c r="B572" s="96"/>
      <c r="C572" s="97"/>
      <c r="D572" s="89"/>
      <c r="E572" s="89"/>
      <c r="F572" s="89"/>
      <c r="G572" s="88"/>
      <c r="H572" s="88"/>
      <c r="I572" s="88"/>
      <c r="J572" s="89"/>
      <c r="K572" s="91"/>
      <c r="L572" s="91"/>
      <c r="M572" s="91"/>
      <c r="N572" s="310"/>
      <c r="O572" s="91"/>
      <c r="P572" s="310"/>
      <c r="Q572" s="91"/>
      <c r="R572" s="91"/>
      <c r="S572" s="91"/>
      <c r="T572" s="310"/>
      <c r="U572" s="91"/>
      <c r="V572" s="310"/>
      <c r="W572" s="91"/>
      <c r="X572" s="91"/>
      <c r="Y572" s="91"/>
      <c r="Z572" s="91"/>
      <c r="AA572" s="91"/>
      <c r="AB572" s="91"/>
      <c r="AC572" s="91"/>
      <c r="AD572" s="310"/>
      <c r="AE572" s="310"/>
      <c r="AF572" s="624"/>
      <c r="AG572" s="416"/>
      <c r="AI572" s="16"/>
      <c r="AJ572" s="142"/>
      <c r="AK572" s="260"/>
    </row>
    <row r="573" spans="1:37" s="95" customFormat="1" ht="15.75" customHeight="1">
      <c r="A573" s="727" t="s">
        <v>136</v>
      </c>
      <c r="B573" s="575" t="s">
        <v>102</v>
      </c>
      <c r="C573" s="523">
        <v>43521</v>
      </c>
      <c r="D573" s="570" t="s">
        <v>279</v>
      </c>
      <c r="E573" s="582" t="s">
        <v>120</v>
      </c>
      <c r="F573" s="506"/>
      <c r="G573" s="546"/>
      <c r="H573" s="441"/>
      <c r="I573" s="506"/>
      <c r="J573" s="946" t="s">
        <v>307</v>
      </c>
      <c r="K573" s="759" t="s">
        <v>138</v>
      </c>
      <c r="L573" s="760"/>
      <c r="M573" s="761"/>
      <c r="N573" s="759" t="s">
        <v>138</v>
      </c>
      <c r="O573" s="760"/>
      <c r="P573" s="761"/>
      <c r="Q573" s="759" t="s">
        <v>138</v>
      </c>
      <c r="R573" s="760"/>
      <c r="S573" s="761"/>
      <c r="T573" s="759" t="s">
        <v>138</v>
      </c>
      <c r="U573" s="760"/>
      <c r="V573" s="761"/>
      <c r="W573" s="759" t="s">
        <v>138</v>
      </c>
      <c r="X573" s="760"/>
      <c r="Y573" s="760"/>
      <c r="Z573" s="775"/>
      <c r="AA573" s="750" t="s">
        <v>19</v>
      </c>
      <c r="AB573" s="751"/>
      <c r="AC573" s="759" t="s">
        <v>138</v>
      </c>
      <c r="AD573" s="760"/>
      <c r="AE573" s="761"/>
      <c r="AF573" s="756">
        <v>46153</v>
      </c>
      <c r="AG573" s="744">
        <f>SUM(AE573:AE598)</f>
        <v>3695.682852658379</v>
      </c>
      <c r="AH573" s="16"/>
      <c r="AI573" s="16"/>
      <c r="AJ573" s="141"/>
      <c r="AK573" s="141"/>
    </row>
    <row r="574" spans="1:37" s="95" customFormat="1" ht="15.75" customHeight="1">
      <c r="A574" s="728"/>
      <c r="B574" s="576"/>
      <c r="C574" s="525"/>
      <c r="D574" s="439" t="s">
        <v>218</v>
      </c>
      <c r="E574" s="582" t="s">
        <v>121</v>
      </c>
      <c r="F574" s="478"/>
      <c r="G574" s="544">
        <v>1380000</v>
      </c>
      <c r="H574" s="503" t="s">
        <v>103</v>
      </c>
      <c r="I574" s="478"/>
      <c r="J574" s="947"/>
      <c r="K574" s="733"/>
      <c r="L574" s="734"/>
      <c r="M574" s="735"/>
      <c r="N574" s="733"/>
      <c r="O574" s="734"/>
      <c r="P574" s="735"/>
      <c r="Q574" s="733"/>
      <c r="R574" s="734"/>
      <c r="S574" s="735"/>
      <c r="T574" s="733"/>
      <c r="U574" s="734"/>
      <c r="V574" s="735"/>
      <c r="W574" s="733"/>
      <c r="X574" s="734"/>
      <c r="Y574" s="734"/>
      <c r="Z574" s="772"/>
      <c r="AA574" s="752"/>
      <c r="AB574" s="753"/>
      <c r="AC574" s="733"/>
      <c r="AD574" s="734"/>
      <c r="AE574" s="735"/>
      <c r="AF574" s="757"/>
      <c r="AG574" s="745"/>
      <c r="AH574" s="16"/>
      <c r="AI574" s="16"/>
      <c r="AJ574" s="141"/>
      <c r="AK574" s="141"/>
    </row>
    <row r="575" spans="1:37" s="95" customFormat="1" ht="15.75" customHeight="1">
      <c r="A575" s="728"/>
      <c r="B575" s="576"/>
      <c r="C575" s="525"/>
      <c r="D575" s="439" t="s">
        <v>219</v>
      </c>
      <c r="E575" s="582" t="s">
        <v>121</v>
      </c>
      <c r="F575" s="478"/>
      <c r="G575" s="544">
        <v>20000</v>
      </c>
      <c r="H575" s="503" t="s">
        <v>103</v>
      </c>
      <c r="I575" s="478"/>
      <c r="J575" s="947"/>
      <c r="K575" s="733"/>
      <c r="L575" s="734"/>
      <c r="M575" s="735"/>
      <c r="N575" s="733"/>
      <c r="O575" s="734"/>
      <c r="P575" s="735"/>
      <c r="Q575" s="733"/>
      <c r="R575" s="734"/>
      <c r="S575" s="735"/>
      <c r="T575" s="733"/>
      <c r="U575" s="734"/>
      <c r="V575" s="735"/>
      <c r="W575" s="733"/>
      <c r="X575" s="734"/>
      <c r="Y575" s="734"/>
      <c r="Z575" s="772"/>
      <c r="AA575" s="752"/>
      <c r="AB575" s="753"/>
      <c r="AC575" s="733"/>
      <c r="AD575" s="734"/>
      <c r="AE575" s="735"/>
      <c r="AF575" s="757"/>
      <c r="AG575" s="745"/>
      <c r="AH575" s="16"/>
      <c r="AI575" s="16"/>
      <c r="AJ575" s="141"/>
      <c r="AK575" s="141"/>
    </row>
    <row r="576" spans="1:37" s="95" customFormat="1" ht="15.75" customHeight="1">
      <c r="A576" s="728"/>
      <c r="B576" s="576"/>
      <c r="C576" s="525"/>
      <c r="D576" s="439" t="s">
        <v>220</v>
      </c>
      <c r="E576" s="582" t="s">
        <v>122</v>
      </c>
      <c r="F576" s="478"/>
      <c r="G576" s="544"/>
      <c r="H576" s="503"/>
      <c r="I576" s="478"/>
      <c r="J576" s="947"/>
      <c r="K576" s="733"/>
      <c r="L576" s="734"/>
      <c r="M576" s="735"/>
      <c r="N576" s="733"/>
      <c r="O576" s="734"/>
      <c r="P576" s="735"/>
      <c r="Q576" s="733"/>
      <c r="R576" s="734"/>
      <c r="S576" s="735"/>
      <c r="T576" s="733"/>
      <c r="U576" s="734"/>
      <c r="V576" s="735"/>
      <c r="W576" s="733"/>
      <c r="X576" s="734"/>
      <c r="Y576" s="734"/>
      <c r="Z576" s="772"/>
      <c r="AA576" s="752"/>
      <c r="AB576" s="753"/>
      <c r="AC576" s="733"/>
      <c r="AD576" s="734"/>
      <c r="AE576" s="735"/>
      <c r="AF576" s="757"/>
      <c r="AG576" s="745"/>
      <c r="AH576" s="16"/>
      <c r="AI576" s="16"/>
      <c r="AJ576" s="141"/>
      <c r="AK576" s="141"/>
    </row>
    <row r="577" spans="1:37" s="95" customFormat="1" ht="15.75" customHeight="1">
      <c r="A577" s="728"/>
      <c r="B577" s="576"/>
      <c r="C577" s="525"/>
      <c r="D577" s="439" t="s">
        <v>221</v>
      </c>
      <c r="E577" s="582" t="s">
        <v>122</v>
      </c>
      <c r="F577" s="478"/>
      <c r="G577" s="544"/>
      <c r="H577" s="503"/>
      <c r="I577" s="478"/>
      <c r="J577" s="947"/>
      <c r="K577" s="733"/>
      <c r="L577" s="734"/>
      <c r="M577" s="735"/>
      <c r="N577" s="733"/>
      <c r="O577" s="734"/>
      <c r="P577" s="735"/>
      <c r="Q577" s="733"/>
      <c r="R577" s="734"/>
      <c r="S577" s="735"/>
      <c r="T577" s="733"/>
      <c r="U577" s="734"/>
      <c r="V577" s="735"/>
      <c r="W577" s="733"/>
      <c r="X577" s="734"/>
      <c r="Y577" s="734"/>
      <c r="Z577" s="772"/>
      <c r="AA577" s="752"/>
      <c r="AB577" s="753"/>
      <c r="AC577" s="733"/>
      <c r="AD577" s="734"/>
      <c r="AE577" s="735"/>
      <c r="AF577" s="757"/>
      <c r="AG577" s="745"/>
      <c r="AH577" s="16"/>
      <c r="AI577" s="16"/>
      <c r="AJ577" s="141"/>
      <c r="AK577" s="141"/>
    </row>
    <row r="578" spans="1:37" s="95" customFormat="1" ht="15.75" customHeight="1">
      <c r="A578" s="728"/>
      <c r="B578" s="576"/>
      <c r="C578" s="525"/>
      <c r="D578" s="439" t="s">
        <v>222</v>
      </c>
      <c r="E578" s="582" t="s">
        <v>122</v>
      </c>
      <c r="F578" s="478"/>
      <c r="G578" s="544"/>
      <c r="H578" s="503"/>
      <c r="I578" s="478"/>
      <c r="J578" s="947"/>
      <c r="K578" s="733"/>
      <c r="L578" s="734"/>
      <c r="M578" s="735"/>
      <c r="N578" s="733"/>
      <c r="O578" s="734"/>
      <c r="P578" s="735"/>
      <c r="Q578" s="733"/>
      <c r="R578" s="734"/>
      <c r="S578" s="735"/>
      <c r="T578" s="733"/>
      <c r="U578" s="734"/>
      <c r="V578" s="735"/>
      <c r="W578" s="733"/>
      <c r="X578" s="734"/>
      <c r="Y578" s="734"/>
      <c r="Z578" s="772"/>
      <c r="AA578" s="752"/>
      <c r="AB578" s="753"/>
      <c r="AC578" s="733"/>
      <c r="AD578" s="734"/>
      <c r="AE578" s="735"/>
      <c r="AF578" s="757"/>
      <c r="AG578" s="745"/>
      <c r="AH578" s="16"/>
      <c r="AI578" s="16"/>
      <c r="AJ578" s="141"/>
      <c r="AK578" s="141"/>
    </row>
    <row r="579" spans="1:37" s="95" customFormat="1" ht="15.75" customHeight="1">
      <c r="A579" s="728"/>
      <c r="B579" s="576"/>
      <c r="C579" s="525"/>
      <c r="D579" s="439" t="s">
        <v>223</v>
      </c>
      <c r="E579" s="582" t="s">
        <v>122</v>
      </c>
      <c r="F579" s="478"/>
      <c r="G579" s="544"/>
      <c r="H579" s="503"/>
      <c r="I579" s="478"/>
      <c r="J579" s="947"/>
      <c r="K579" s="733"/>
      <c r="L579" s="734"/>
      <c r="M579" s="735"/>
      <c r="N579" s="733"/>
      <c r="O579" s="734"/>
      <c r="P579" s="735"/>
      <c r="Q579" s="733"/>
      <c r="R579" s="734"/>
      <c r="S579" s="735"/>
      <c r="T579" s="733"/>
      <c r="U579" s="734"/>
      <c r="V579" s="735"/>
      <c r="W579" s="733"/>
      <c r="X579" s="734"/>
      <c r="Y579" s="734"/>
      <c r="Z579" s="772"/>
      <c r="AA579" s="752"/>
      <c r="AB579" s="753"/>
      <c r="AC579" s="733"/>
      <c r="AD579" s="734"/>
      <c r="AE579" s="735"/>
      <c r="AF579" s="757"/>
      <c r="AG579" s="745"/>
      <c r="AH579" s="16"/>
      <c r="AI579" s="16"/>
      <c r="AJ579" s="141"/>
      <c r="AK579" s="141"/>
    </row>
    <row r="580" spans="1:37" s="95" customFormat="1" ht="15.75" customHeight="1">
      <c r="A580" s="728"/>
      <c r="B580" s="576"/>
      <c r="C580" s="525"/>
      <c r="D580" s="439" t="s">
        <v>224</v>
      </c>
      <c r="E580" s="503" t="s">
        <v>73</v>
      </c>
      <c r="F580" s="478"/>
      <c r="G580" s="544"/>
      <c r="H580" s="503"/>
      <c r="I580" s="478"/>
      <c r="J580" s="947"/>
      <c r="K580" s="733"/>
      <c r="L580" s="734"/>
      <c r="M580" s="735"/>
      <c r="N580" s="733"/>
      <c r="O580" s="734"/>
      <c r="P580" s="735"/>
      <c r="Q580" s="733"/>
      <c r="R580" s="734"/>
      <c r="S580" s="735"/>
      <c r="T580" s="733"/>
      <c r="U580" s="734"/>
      <c r="V580" s="735"/>
      <c r="W580" s="733"/>
      <c r="X580" s="734"/>
      <c r="Y580" s="734"/>
      <c r="Z580" s="772"/>
      <c r="AA580" s="752"/>
      <c r="AB580" s="753"/>
      <c r="AC580" s="733"/>
      <c r="AD580" s="734"/>
      <c r="AE580" s="735"/>
      <c r="AF580" s="757"/>
      <c r="AG580" s="745"/>
      <c r="AH580" s="16"/>
      <c r="AI580" s="16"/>
      <c r="AJ580" s="141"/>
      <c r="AK580" s="141"/>
    </row>
    <row r="581" spans="1:37" s="95" customFormat="1" ht="15.75" customHeight="1">
      <c r="A581" s="728"/>
      <c r="B581" s="576"/>
      <c r="C581" s="525"/>
      <c r="D581" s="439" t="s">
        <v>225</v>
      </c>
      <c r="E581" s="503" t="s">
        <v>73</v>
      </c>
      <c r="F581" s="478"/>
      <c r="G581" s="539">
        <v>22182.22</v>
      </c>
      <c r="H581" s="503" t="s">
        <v>73</v>
      </c>
      <c r="I581" s="478"/>
      <c r="J581" s="947"/>
      <c r="K581" s="736"/>
      <c r="L581" s="737"/>
      <c r="M581" s="738"/>
      <c r="N581" s="736"/>
      <c r="O581" s="737"/>
      <c r="P581" s="738"/>
      <c r="Q581" s="736"/>
      <c r="R581" s="737"/>
      <c r="S581" s="738"/>
      <c r="T581" s="736"/>
      <c r="U581" s="737"/>
      <c r="V581" s="738"/>
      <c r="W581" s="736"/>
      <c r="X581" s="737"/>
      <c r="Y581" s="737"/>
      <c r="Z581" s="776"/>
      <c r="AA581" s="752"/>
      <c r="AB581" s="753"/>
      <c r="AC581" s="736"/>
      <c r="AD581" s="737"/>
      <c r="AE581" s="738"/>
      <c r="AF581" s="757"/>
      <c r="AG581" s="745"/>
      <c r="AH581" s="16"/>
      <c r="AI581" s="16"/>
      <c r="AJ581" s="141"/>
      <c r="AK581" s="141"/>
    </row>
    <row r="582" spans="1:37" s="95" customFormat="1" ht="15.75" customHeight="1">
      <c r="A582" s="728"/>
      <c r="B582" s="576"/>
      <c r="C582" s="525"/>
      <c r="D582" s="439" t="s">
        <v>232</v>
      </c>
      <c r="E582" s="503" t="s">
        <v>73</v>
      </c>
      <c r="F582" s="478"/>
      <c r="G582" s="539">
        <v>1101.24</v>
      </c>
      <c r="H582" s="503" t="s">
        <v>73</v>
      </c>
      <c r="I582" s="478"/>
      <c r="J582" s="947"/>
      <c r="K582" s="777" t="s">
        <v>137</v>
      </c>
      <c r="L582" s="778"/>
      <c r="M582" s="778"/>
      <c r="N582" s="778"/>
      <c r="O582" s="778"/>
      <c r="P582" s="779"/>
      <c r="Q582" s="777" t="s">
        <v>137</v>
      </c>
      <c r="R582" s="778"/>
      <c r="S582" s="778"/>
      <c r="T582" s="778"/>
      <c r="U582" s="778"/>
      <c r="V582" s="779"/>
      <c r="W582" s="777" t="s">
        <v>137</v>
      </c>
      <c r="X582" s="778"/>
      <c r="Y582" s="778"/>
      <c r="Z582" s="780"/>
      <c r="AA582" s="752"/>
      <c r="AB582" s="753"/>
      <c r="AC582" s="777" t="s">
        <v>137</v>
      </c>
      <c r="AD582" s="778"/>
      <c r="AE582" s="779"/>
      <c r="AF582" s="757"/>
      <c r="AG582" s="745"/>
      <c r="AH582" s="16"/>
      <c r="AI582" s="16"/>
      <c r="AJ582" s="141"/>
      <c r="AK582" s="141"/>
    </row>
    <row r="583" spans="1:37" s="95" customFormat="1" ht="15.75" customHeight="1">
      <c r="A583" s="728"/>
      <c r="B583" s="576"/>
      <c r="C583" s="525"/>
      <c r="D583" s="439" t="s">
        <v>235</v>
      </c>
      <c r="E583" s="503" t="s">
        <v>73</v>
      </c>
      <c r="F583" s="478"/>
      <c r="G583" s="539">
        <v>1101.24</v>
      </c>
      <c r="H583" s="503" t="s">
        <v>73</v>
      </c>
      <c r="I583" s="478"/>
      <c r="J583" s="947"/>
      <c r="K583" s="223">
        <v>128.00430080000001</v>
      </c>
      <c r="L583" s="441" t="s">
        <v>73</v>
      </c>
      <c r="M583" s="513"/>
      <c r="N583" s="513"/>
      <c r="O583" s="223">
        <v>128.00430080000001</v>
      </c>
      <c r="P583" s="394">
        <v>471.74407665759406</v>
      </c>
      <c r="Q583" s="566"/>
      <c r="R583" s="108"/>
      <c r="S583" s="108"/>
      <c r="T583" s="567"/>
      <c r="U583" s="223">
        <v>3</v>
      </c>
      <c r="V583" s="394">
        <v>11.056130310683923</v>
      </c>
      <c r="W583" s="595">
        <f t="shared" ref="W583:W593" si="18">U583+V583</f>
        <v>14.056130310683923</v>
      </c>
      <c r="X583" s="596">
        <v>89.16540897036964</v>
      </c>
      <c r="Y583" s="596">
        <v>45.364464000000005</v>
      </c>
      <c r="Z583" s="597">
        <v>167.1851418194432</v>
      </c>
      <c r="AA583" s="752"/>
      <c r="AB583" s="753"/>
      <c r="AC583" s="600">
        <v>128.00430080000001</v>
      </c>
      <c r="AD583" s="601">
        <v>943.48815331518813</v>
      </c>
      <c r="AE583" s="333">
        <f t="shared" ref="AE583:AE593" si="19">AD583</f>
        <v>943.48815331518813</v>
      </c>
      <c r="AF583" s="757"/>
      <c r="AG583" s="745"/>
      <c r="AH583" s="16"/>
      <c r="AI583" s="16"/>
      <c r="AJ583" s="141"/>
      <c r="AK583" s="141"/>
    </row>
    <row r="584" spans="1:37" s="95" customFormat="1" ht="15.75" customHeight="1">
      <c r="A584" s="728"/>
      <c r="B584" s="576"/>
      <c r="C584" s="525"/>
      <c r="D584" s="439" t="s">
        <v>236</v>
      </c>
      <c r="E584" s="503" t="s">
        <v>73</v>
      </c>
      <c r="F584" s="478"/>
      <c r="G584" s="540">
        <v>4666.62</v>
      </c>
      <c r="H584" s="503" t="s">
        <v>73</v>
      </c>
      <c r="I584" s="478"/>
      <c r="J584" s="947"/>
      <c r="K584" s="777" t="s">
        <v>138</v>
      </c>
      <c r="L584" s="778"/>
      <c r="M584" s="778"/>
      <c r="N584" s="778"/>
      <c r="O584" s="778"/>
      <c r="P584" s="779"/>
      <c r="Q584" s="777" t="s">
        <v>138</v>
      </c>
      <c r="R584" s="778"/>
      <c r="S584" s="778"/>
      <c r="T584" s="778"/>
      <c r="U584" s="778"/>
      <c r="V584" s="778"/>
      <c r="W584" s="778"/>
      <c r="X584" s="778"/>
      <c r="Y584" s="778"/>
      <c r="Z584" s="780"/>
      <c r="AA584" s="752"/>
      <c r="AB584" s="753"/>
      <c r="AC584" s="777" t="s">
        <v>138</v>
      </c>
      <c r="AD584" s="778"/>
      <c r="AE584" s="779"/>
      <c r="AF584" s="757"/>
      <c r="AG584" s="745"/>
      <c r="AH584" s="16"/>
      <c r="AI584" s="16"/>
      <c r="AJ584" s="141"/>
      <c r="AK584" s="141"/>
    </row>
    <row r="585" spans="1:37" s="95" customFormat="1" ht="15.75" customHeight="1">
      <c r="A585" s="728"/>
      <c r="B585" s="576"/>
      <c r="C585" s="525"/>
      <c r="D585" s="439" t="s">
        <v>237</v>
      </c>
      <c r="E585" s="503" t="s">
        <v>73</v>
      </c>
      <c r="F585" s="478"/>
      <c r="G585" s="540">
        <v>666.66</v>
      </c>
      <c r="H585" s="503" t="s">
        <v>73</v>
      </c>
      <c r="I585" s="478"/>
      <c r="J585" s="947"/>
      <c r="K585" s="223">
        <v>123.69326720000001</v>
      </c>
      <c r="L585" s="441" t="s">
        <v>73</v>
      </c>
      <c r="M585" s="513"/>
      <c r="N585" s="513"/>
      <c r="O585" s="223">
        <v>123.69326720000001</v>
      </c>
      <c r="P585" s="394">
        <v>455.8562935724816</v>
      </c>
      <c r="Q585" s="566"/>
      <c r="R585" s="108"/>
      <c r="S585" s="108"/>
      <c r="T585" s="567"/>
      <c r="U585" s="223">
        <v>3</v>
      </c>
      <c r="V585" s="394">
        <v>11.056130310683923</v>
      </c>
      <c r="W585" s="595">
        <f t="shared" si="18"/>
        <v>14.056130310683923</v>
      </c>
      <c r="X585" s="596">
        <v>86.090354179702757</v>
      </c>
      <c r="Y585" s="596">
        <v>43.799976000000001</v>
      </c>
      <c r="Z585" s="597">
        <v>161.41941408694268</v>
      </c>
      <c r="AA585" s="752"/>
      <c r="AB585" s="753"/>
      <c r="AC585" s="600">
        <v>123.69326720000001</v>
      </c>
      <c r="AD585" s="601">
        <v>911.71258714496321</v>
      </c>
      <c r="AE585" s="333">
        <f t="shared" si="19"/>
        <v>911.71258714496321</v>
      </c>
      <c r="AF585" s="757"/>
      <c r="AG585" s="745"/>
      <c r="AH585" s="16"/>
      <c r="AI585" s="16"/>
      <c r="AJ585" s="141"/>
      <c r="AK585" s="141"/>
    </row>
    <row r="586" spans="1:37" s="95" customFormat="1" ht="15.75" customHeight="1">
      <c r="A586" s="728"/>
      <c r="B586" s="576"/>
      <c r="C586" s="525"/>
      <c r="D586" s="439" t="s">
        <v>238</v>
      </c>
      <c r="E586" s="503" t="s">
        <v>73</v>
      </c>
      <c r="F586" s="478"/>
      <c r="G586" s="541">
        <v>66.599999999999994</v>
      </c>
      <c r="H586" s="503" t="s">
        <v>73</v>
      </c>
      <c r="I586" s="478"/>
      <c r="J586" s="947"/>
      <c r="K586" s="223">
        <v>117.74067200000002</v>
      </c>
      <c r="L586" s="441" t="s">
        <v>73</v>
      </c>
      <c r="M586" s="513"/>
      <c r="N586" s="513"/>
      <c r="O586" s="223">
        <v>117.74067200000002</v>
      </c>
      <c r="P586" s="394">
        <v>433.91873749983085</v>
      </c>
      <c r="Q586" s="566"/>
      <c r="R586" s="108"/>
      <c r="S586" s="108"/>
      <c r="T586" s="567"/>
      <c r="U586" s="223">
        <v>3</v>
      </c>
      <c r="V586" s="394">
        <v>11.056130310683923</v>
      </c>
      <c r="W586" s="595">
        <f t="shared" si="18"/>
        <v>14.056130310683923</v>
      </c>
      <c r="X586" s="596">
        <v>81.8443755849962</v>
      </c>
      <c r="Y586" s="596">
        <v>41.639760000000003</v>
      </c>
      <c r="Z586" s="597">
        <v>153.4582042218679</v>
      </c>
      <c r="AA586" s="752"/>
      <c r="AB586" s="753"/>
      <c r="AC586" s="600">
        <v>117.74067200000002</v>
      </c>
      <c r="AD586" s="601">
        <v>867.83747499966171</v>
      </c>
      <c r="AE586" s="333">
        <f t="shared" si="19"/>
        <v>867.83747499966171</v>
      </c>
      <c r="AF586" s="757"/>
      <c r="AG586" s="745"/>
      <c r="AH586" s="16"/>
      <c r="AI586" s="16"/>
      <c r="AJ586" s="141"/>
      <c r="AK586" s="141"/>
    </row>
    <row r="587" spans="1:37" s="95" customFormat="1" ht="15.75" customHeight="1">
      <c r="A587" s="728"/>
      <c r="B587" s="576"/>
      <c r="C587" s="525"/>
      <c r="D587" s="439" t="s">
        <v>241</v>
      </c>
      <c r="E587" s="503" t="s">
        <v>73</v>
      </c>
      <c r="F587" s="478"/>
      <c r="G587" s="541">
        <v>66.599999999999994</v>
      </c>
      <c r="H587" s="503" t="s">
        <v>73</v>
      </c>
      <c r="I587" s="478"/>
      <c r="J587" s="947"/>
      <c r="K587" s="777" t="s">
        <v>137</v>
      </c>
      <c r="L587" s="778"/>
      <c r="M587" s="778"/>
      <c r="N587" s="778"/>
      <c r="O587" s="778"/>
      <c r="P587" s="779"/>
      <c r="Q587" s="777" t="s">
        <v>137</v>
      </c>
      <c r="R587" s="778"/>
      <c r="S587" s="778"/>
      <c r="T587" s="778"/>
      <c r="U587" s="778"/>
      <c r="V587" s="779"/>
      <c r="W587" s="777" t="s">
        <v>137</v>
      </c>
      <c r="X587" s="778"/>
      <c r="Y587" s="778"/>
      <c r="Z587" s="780"/>
      <c r="AA587" s="752"/>
      <c r="AB587" s="753"/>
      <c r="AC587" s="777" t="s">
        <v>137</v>
      </c>
      <c r="AD587" s="778"/>
      <c r="AE587" s="779"/>
      <c r="AF587" s="757"/>
      <c r="AG587" s="745"/>
      <c r="AH587" s="16"/>
      <c r="AI587" s="16"/>
      <c r="AJ587" s="141"/>
      <c r="AK587" s="141"/>
    </row>
    <row r="588" spans="1:37" s="95" customFormat="1" ht="15.75" customHeight="1">
      <c r="A588" s="728"/>
      <c r="B588" s="576"/>
      <c r="C588" s="525"/>
      <c r="D588" s="439" t="s">
        <v>242</v>
      </c>
      <c r="E588" s="503" t="s">
        <v>73</v>
      </c>
      <c r="F588" s="478"/>
      <c r="G588" s="585">
        <v>5000</v>
      </c>
      <c r="H588" s="503" t="s">
        <v>73</v>
      </c>
      <c r="I588" s="478"/>
      <c r="J588" s="947"/>
      <c r="K588" s="730" t="s">
        <v>138</v>
      </c>
      <c r="L588" s="731"/>
      <c r="M588" s="732"/>
      <c r="N588" s="730" t="s">
        <v>138</v>
      </c>
      <c r="O588" s="731"/>
      <c r="P588" s="732"/>
      <c r="Q588" s="730" t="s">
        <v>138</v>
      </c>
      <c r="R588" s="731"/>
      <c r="S588" s="732"/>
      <c r="T588" s="730" t="s">
        <v>138</v>
      </c>
      <c r="U588" s="731"/>
      <c r="V588" s="732"/>
      <c r="W588" s="730" t="s">
        <v>138</v>
      </c>
      <c r="X588" s="731"/>
      <c r="Y588" s="731"/>
      <c r="Z588" s="770"/>
      <c r="AA588" s="752"/>
      <c r="AB588" s="753"/>
      <c r="AC588" s="730" t="s">
        <v>138</v>
      </c>
      <c r="AD588" s="731"/>
      <c r="AE588" s="732"/>
      <c r="AF588" s="757"/>
      <c r="AG588" s="745"/>
      <c r="AH588" s="16"/>
      <c r="AI588" s="16"/>
      <c r="AJ588" s="141"/>
      <c r="AK588" s="141"/>
    </row>
    <row r="589" spans="1:37" s="95" customFormat="1" ht="15.75" customHeight="1">
      <c r="A589" s="728"/>
      <c r="B589" s="576"/>
      <c r="C589" s="525"/>
      <c r="D589" s="439" t="s">
        <v>243</v>
      </c>
      <c r="E589" s="503" t="s">
        <v>73</v>
      </c>
      <c r="F589" s="478"/>
      <c r="G589" s="585">
        <v>40903</v>
      </c>
      <c r="H589" s="503" t="s">
        <v>73</v>
      </c>
      <c r="I589" s="478"/>
      <c r="J589" s="947"/>
      <c r="K589" s="733"/>
      <c r="L589" s="734"/>
      <c r="M589" s="735"/>
      <c r="N589" s="733"/>
      <c r="O589" s="734"/>
      <c r="P589" s="735"/>
      <c r="Q589" s="733"/>
      <c r="R589" s="734"/>
      <c r="S589" s="735"/>
      <c r="T589" s="733"/>
      <c r="U589" s="734"/>
      <c r="V589" s="735"/>
      <c r="W589" s="733"/>
      <c r="X589" s="734"/>
      <c r="Y589" s="734"/>
      <c r="Z589" s="772"/>
      <c r="AA589" s="752"/>
      <c r="AB589" s="753"/>
      <c r="AC589" s="733"/>
      <c r="AD589" s="734"/>
      <c r="AE589" s="735"/>
      <c r="AF589" s="757"/>
      <c r="AG589" s="745"/>
      <c r="AH589" s="16"/>
      <c r="AI589" s="16"/>
      <c r="AJ589" s="141"/>
      <c r="AK589" s="141"/>
    </row>
    <row r="590" spans="1:37" s="95" customFormat="1" ht="15.75" customHeight="1">
      <c r="A590" s="728"/>
      <c r="B590" s="576"/>
      <c r="C590" s="525"/>
      <c r="D590" s="439" t="s">
        <v>244</v>
      </c>
      <c r="E590" s="503" t="s">
        <v>73</v>
      </c>
      <c r="F590" s="478"/>
      <c r="G590" s="585">
        <f>G589*10%</f>
        <v>4090.3</v>
      </c>
      <c r="H590" s="503" t="s">
        <v>73</v>
      </c>
      <c r="I590" s="478"/>
      <c r="J590" s="947"/>
      <c r="K590" s="736"/>
      <c r="L590" s="737"/>
      <c r="M590" s="738"/>
      <c r="N590" s="736"/>
      <c r="O590" s="737"/>
      <c r="P590" s="738"/>
      <c r="Q590" s="736"/>
      <c r="R590" s="737"/>
      <c r="S590" s="738"/>
      <c r="T590" s="736"/>
      <c r="U590" s="737"/>
      <c r="V590" s="738"/>
      <c r="W590" s="736"/>
      <c r="X590" s="737"/>
      <c r="Y590" s="737"/>
      <c r="Z590" s="776"/>
      <c r="AA590" s="752"/>
      <c r="AB590" s="753"/>
      <c r="AC590" s="736"/>
      <c r="AD590" s="737"/>
      <c r="AE590" s="738"/>
      <c r="AF590" s="757"/>
      <c r="AG590" s="745"/>
      <c r="AH590" s="16"/>
      <c r="AI590" s="16"/>
      <c r="AJ590" s="141"/>
      <c r="AK590" s="141"/>
    </row>
    <row r="591" spans="1:37" s="95" customFormat="1" ht="15.75" customHeight="1">
      <c r="A591" s="728"/>
      <c r="B591" s="576"/>
      <c r="C591" s="525"/>
      <c r="D591" s="439" t="s">
        <v>245</v>
      </c>
      <c r="E591" s="503" t="s">
        <v>73</v>
      </c>
      <c r="F591" s="478"/>
      <c r="G591" s="585">
        <v>4090.3</v>
      </c>
      <c r="H591" s="503" t="s">
        <v>73</v>
      </c>
      <c r="I591" s="478"/>
      <c r="J591" s="947"/>
      <c r="K591" s="777" t="s">
        <v>137</v>
      </c>
      <c r="L591" s="778"/>
      <c r="M591" s="778"/>
      <c r="N591" s="778"/>
      <c r="O591" s="778"/>
      <c r="P591" s="779"/>
      <c r="Q591" s="777" t="s">
        <v>137</v>
      </c>
      <c r="R591" s="778"/>
      <c r="S591" s="778"/>
      <c r="T591" s="778"/>
      <c r="U591" s="778"/>
      <c r="V591" s="779"/>
      <c r="W591" s="777" t="s">
        <v>137</v>
      </c>
      <c r="X591" s="778"/>
      <c r="Y591" s="778"/>
      <c r="Z591" s="780"/>
      <c r="AA591" s="752"/>
      <c r="AB591" s="753"/>
      <c r="AC591" s="777" t="s">
        <v>137</v>
      </c>
      <c r="AD591" s="778"/>
      <c r="AE591" s="779"/>
      <c r="AF591" s="757"/>
      <c r="AG591" s="745"/>
      <c r="AH591" s="16"/>
      <c r="AI591" s="16"/>
      <c r="AJ591" s="141"/>
      <c r="AK591" s="141"/>
    </row>
    <row r="592" spans="1:37" s="95" customFormat="1" ht="15.75" customHeight="1">
      <c r="A592" s="728"/>
      <c r="B592" s="576"/>
      <c r="C592" s="525"/>
      <c r="D592" s="439" t="s">
        <v>246</v>
      </c>
      <c r="E592" s="503" t="s">
        <v>73</v>
      </c>
      <c r="F592" s="478"/>
      <c r="G592" s="585">
        <v>15000</v>
      </c>
      <c r="H592" s="503" t="s">
        <v>73</v>
      </c>
      <c r="I592" s="478"/>
      <c r="J592" s="947"/>
      <c r="K592" s="777" t="s">
        <v>138</v>
      </c>
      <c r="L592" s="778"/>
      <c r="M592" s="778"/>
      <c r="N592" s="778"/>
      <c r="O592" s="778"/>
      <c r="P592" s="779"/>
      <c r="Q592" s="777" t="s">
        <v>138</v>
      </c>
      <c r="R592" s="778"/>
      <c r="S592" s="778"/>
      <c r="T592" s="778"/>
      <c r="U592" s="778"/>
      <c r="V592" s="779"/>
      <c r="W592" s="777" t="s">
        <v>138</v>
      </c>
      <c r="X592" s="778"/>
      <c r="Y592" s="778"/>
      <c r="Z592" s="780"/>
      <c r="AA592" s="752"/>
      <c r="AB592" s="753"/>
      <c r="AC592" s="777" t="s">
        <v>138</v>
      </c>
      <c r="AD592" s="778"/>
      <c r="AE592" s="779"/>
      <c r="AF592" s="757"/>
      <c r="AG592" s="745"/>
      <c r="AH592" s="16"/>
      <c r="AI592" s="16"/>
      <c r="AJ592" s="141"/>
      <c r="AK592" s="141"/>
    </row>
    <row r="593" spans="1:39" s="95" customFormat="1" ht="15.75" customHeight="1">
      <c r="A593" s="728"/>
      <c r="B593" s="576"/>
      <c r="C593" s="525"/>
      <c r="D593" s="439" t="s">
        <v>247</v>
      </c>
      <c r="E593" s="503" t="s">
        <v>73</v>
      </c>
      <c r="F593" s="478"/>
      <c r="G593" s="539">
        <v>1500</v>
      </c>
      <c r="H593" s="503" t="s">
        <v>73</v>
      </c>
      <c r="I593" s="478"/>
      <c r="J593" s="947"/>
      <c r="K593" s="223">
        <v>131.96</v>
      </c>
      <c r="L593" s="441" t="s">
        <v>73</v>
      </c>
      <c r="M593" s="513"/>
      <c r="N593" s="513"/>
      <c r="O593" s="223">
        <v>131.96</v>
      </c>
      <c r="P593" s="394">
        <v>486.32231859928305</v>
      </c>
      <c r="Q593" s="566"/>
      <c r="R593" s="108"/>
      <c r="S593" s="108"/>
      <c r="T593" s="567"/>
      <c r="U593" s="223">
        <v>3</v>
      </c>
      <c r="V593" s="394">
        <v>11.056130310683923</v>
      </c>
      <c r="W593" s="595">
        <f t="shared" si="18"/>
        <v>14.056130310683923</v>
      </c>
      <c r="X593" s="596">
        <v>91.987004184890225</v>
      </c>
      <c r="Y593" s="596">
        <v>46.800000000000004</v>
      </c>
      <c r="Z593" s="597">
        <v>172.4756328466691</v>
      </c>
      <c r="AA593" s="752"/>
      <c r="AB593" s="753"/>
      <c r="AC593" s="600">
        <v>131.96</v>
      </c>
      <c r="AD593" s="601">
        <v>972.6446371985661</v>
      </c>
      <c r="AE593" s="333">
        <f t="shared" si="19"/>
        <v>972.6446371985661</v>
      </c>
      <c r="AF593" s="757"/>
      <c r="AG593" s="745"/>
      <c r="AH593" s="16"/>
      <c r="AI593" s="16"/>
      <c r="AJ593" s="141"/>
      <c r="AK593" s="141"/>
    </row>
    <row r="594" spans="1:39" s="95" customFormat="1" ht="15.75" customHeight="1">
      <c r="A594" s="728"/>
      <c r="B594" s="576"/>
      <c r="C594" s="525"/>
      <c r="D594" s="439" t="s">
        <v>250</v>
      </c>
      <c r="E594" s="503" t="s">
        <v>73</v>
      </c>
      <c r="F594" s="478"/>
      <c r="G594" s="539">
        <v>1500</v>
      </c>
      <c r="H594" s="503" t="s">
        <v>73</v>
      </c>
      <c r="I594" s="478"/>
      <c r="J594" s="947"/>
      <c r="K594" s="777" t="s">
        <v>137</v>
      </c>
      <c r="L594" s="778"/>
      <c r="M594" s="778"/>
      <c r="N594" s="778"/>
      <c r="O594" s="778"/>
      <c r="P594" s="779"/>
      <c r="Q594" s="777" t="s">
        <v>137</v>
      </c>
      <c r="R594" s="778"/>
      <c r="S594" s="778"/>
      <c r="T594" s="778"/>
      <c r="U594" s="778"/>
      <c r="V594" s="779"/>
      <c r="W594" s="777" t="s">
        <v>137</v>
      </c>
      <c r="X594" s="778"/>
      <c r="Y594" s="778"/>
      <c r="Z594" s="780"/>
      <c r="AA594" s="752"/>
      <c r="AB594" s="753"/>
      <c r="AC594" s="777" t="s">
        <v>137</v>
      </c>
      <c r="AD594" s="778"/>
      <c r="AE594" s="779"/>
      <c r="AF594" s="757"/>
      <c r="AG594" s="745"/>
      <c r="AH594" s="16"/>
      <c r="AI594" s="16"/>
      <c r="AJ594" s="141"/>
      <c r="AK594" s="141"/>
    </row>
    <row r="595" spans="1:39" s="95" customFormat="1" ht="15.75" customHeight="1">
      <c r="A595" s="728"/>
      <c r="B595" s="576"/>
      <c r="C595" s="525"/>
      <c r="D595" s="439" t="s">
        <v>251</v>
      </c>
      <c r="E595" s="503" t="s">
        <v>73</v>
      </c>
      <c r="F595" s="478"/>
      <c r="G595" s="586">
        <v>6.66</v>
      </c>
      <c r="H595" s="503" t="s">
        <v>73</v>
      </c>
      <c r="I595" s="478"/>
      <c r="J595" s="947"/>
      <c r="K595" s="730" t="s">
        <v>138</v>
      </c>
      <c r="L595" s="731"/>
      <c r="M595" s="732"/>
      <c r="N595" s="730" t="s">
        <v>138</v>
      </c>
      <c r="O595" s="731"/>
      <c r="P595" s="732"/>
      <c r="Q595" s="730" t="s">
        <v>138</v>
      </c>
      <c r="R595" s="731"/>
      <c r="S595" s="732"/>
      <c r="T595" s="730" t="s">
        <v>138</v>
      </c>
      <c r="U595" s="731"/>
      <c r="V595" s="732"/>
      <c r="W595" s="730" t="s">
        <v>138</v>
      </c>
      <c r="X595" s="731"/>
      <c r="Y595" s="731"/>
      <c r="Z595" s="770"/>
      <c r="AA595" s="752"/>
      <c r="AB595" s="753"/>
      <c r="AC595" s="769" t="s">
        <v>138</v>
      </c>
      <c r="AD595" s="731"/>
      <c r="AE595" s="770"/>
      <c r="AF595" s="757"/>
      <c r="AG595" s="745"/>
      <c r="AH595" s="16"/>
      <c r="AI595" s="16"/>
      <c r="AJ595" s="141"/>
      <c r="AK595" s="141"/>
    </row>
    <row r="596" spans="1:39" s="95" customFormat="1" ht="15.75" customHeight="1">
      <c r="A596" s="728"/>
      <c r="B596" s="576"/>
      <c r="C596" s="525"/>
      <c r="D596" s="439" t="s">
        <v>252</v>
      </c>
      <c r="E596" s="503" t="s">
        <v>73</v>
      </c>
      <c r="F596" s="478"/>
      <c r="G596" s="586">
        <v>66.599999999999994</v>
      </c>
      <c r="H596" s="503" t="s">
        <v>73</v>
      </c>
      <c r="I596" s="478"/>
      <c r="J596" s="947"/>
      <c r="K596" s="733"/>
      <c r="L596" s="734"/>
      <c r="M596" s="735"/>
      <c r="N596" s="733"/>
      <c r="O596" s="734"/>
      <c r="P596" s="735"/>
      <c r="Q596" s="733"/>
      <c r="R596" s="734"/>
      <c r="S596" s="735"/>
      <c r="T596" s="733"/>
      <c r="U596" s="734"/>
      <c r="V596" s="735"/>
      <c r="W596" s="733"/>
      <c r="X596" s="734"/>
      <c r="Y596" s="734"/>
      <c r="Z596" s="772"/>
      <c r="AA596" s="752"/>
      <c r="AB596" s="753"/>
      <c r="AC596" s="771"/>
      <c r="AD596" s="734"/>
      <c r="AE596" s="772"/>
      <c r="AF596" s="757"/>
      <c r="AG596" s="745"/>
      <c r="AH596" s="16"/>
      <c r="AI596" s="16"/>
      <c r="AJ596" s="141"/>
      <c r="AK596" s="141"/>
    </row>
    <row r="597" spans="1:39" s="95" customFormat="1" ht="15.75" customHeight="1">
      <c r="A597" s="728"/>
      <c r="B597" s="576"/>
      <c r="C597" s="525"/>
      <c r="D597" s="439" t="s">
        <v>253</v>
      </c>
      <c r="E597" s="503" t="s">
        <v>73</v>
      </c>
      <c r="F597" s="478"/>
      <c r="G597" s="586">
        <v>666.66</v>
      </c>
      <c r="H597" s="503" t="s">
        <v>73</v>
      </c>
      <c r="I597" s="478"/>
      <c r="J597" s="947"/>
      <c r="K597" s="733"/>
      <c r="L597" s="734"/>
      <c r="M597" s="735"/>
      <c r="N597" s="733"/>
      <c r="O597" s="734"/>
      <c r="P597" s="735"/>
      <c r="Q597" s="733"/>
      <c r="R597" s="734"/>
      <c r="S597" s="735"/>
      <c r="T597" s="733"/>
      <c r="U597" s="734"/>
      <c r="V597" s="735"/>
      <c r="W597" s="733"/>
      <c r="X597" s="734"/>
      <c r="Y597" s="734"/>
      <c r="Z597" s="772"/>
      <c r="AA597" s="752"/>
      <c r="AB597" s="753"/>
      <c r="AC597" s="771"/>
      <c r="AD597" s="734"/>
      <c r="AE597" s="772"/>
      <c r="AF597" s="757"/>
      <c r="AG597" s="745"/>
      <c r="AH597" s="16"/>
      <c r="AI597" s="16"/>
      <c r="AJ597" s="141"/>
      <c r="AK597" s="141"/>
    </row>
    <row r="598" spans="1:39" s="95" customFormat="1" ht="16.5" customHeight="1" thickBot="1">
      <c r="A598" s="729"/>
      <c r="B598" s="577"/>
      <c r="C598" s="527"/>
      <c r="D598" s="440" t="s">
        <v>254</v>
      </c>
      <c r="E598" s="442" t="s">
        <v>73</v>
      </c>
      <c r="F598" s="507"/>
      <c r="G598" s="545">
        <f>50*78.66</f>
        <v>3933</v>
      </c>
      <c r="H598" s="442" t="s">
        <v>73</v>
      </c>
      <c r="I598" s="507"/>
      <c r="J598" s="948"/>
      <c r="K598" s="739"/>
      <c r="L598" s="740"/>
      <c r="M598" s="741"/>
      <c r="N598" s="739"/>
      <c r="O598" s="740"/>
      <c r="P598" s="741"/>
      <c r="Q598" s="739"/>
      <c r="R598" s="740"/>
      <c r="S598" s="741"/>
      <c r="T598" s="739"/>
      <c r="U598" s="740"/>
      <c r="V598" s="741"/>
      <c r="W598" s="739"/>
      <c r="X598" s="740"/>
      <c r="Y598" s="740"/>
      <c r="Z598" s="774"/>
      <c r="AA598" s="754"/>
      <c r="AB598" s="755"/>
      <c r="AC598" s="773"/>
      <c r="AD598" s="740"/>
      <c r="AE598" s="774"/>
      <c r="AF598" s="758"/>
      <c r="AG598" s="746"/>
      <c r="AH598" s="16"/>
      <c r="AI598" s="16"/>
      <c r="AJ598" s="141"/>
      <c r="AK598" s="141"/>
    </row>
    <row r="599" spans="1:39" s="95" customFormat="1">
      <c r="A599" s="92"/>
      <c r="B599" s="92"/>
      <c r="C599" s="93"/>
      <c r="D599" s="93"/>
      <c r="E599" s="260"/>
      <c r="F599" s="260"/>
      <c r="G599" s="85"/>
      <c r="H599" s="85"/>
      <c r="I599" s="85"/>
      <c r="J599" s="260"/>
      <c r="K599" s="87"/>
      <c r="L599" s="86"/>
      <c r="M599" s="87"/>
      <c r="N599" s="294"/>
      <c r="O599" s="87"/>
      <c r="P599" s="294"/>
      <c r="Q599" s="87"/>
      <c r="R599" s="87"/>
      <c r="S599" s="87"/>
      <c r="T599" s="285"/>
      <c r="U599" s="86"/>
      <c r="V599" s="285"/>
      <c r="W599" s="86"/>
      <c r="X599" s="86"/>
      <c r="Y599" s="86"/>
      <c r="Z599" s="86"/>
      <c r="AA599" s="86"/>
      <c r="AB599" s="86"/>
      <c r="AC599" s="86"/>
      <c r="AD599" s="285"/>
      <c r="AE599" s="285"/>
      <c r="AF599" s="86"/>
      <c r="AH599" s="16"/>
      <c r="AI599" s="142"/>
      <c r="AJ599" s="260"/>
      <c r="AK599" s="195"/>
    </row>
    <row r="600" spans="1:39" s="95" customFormat="1">
      <c r="A600" s="92"/>
      <c r="B600" s="92"/>
      <c r="C600" s="93"/>
      <c r="D600" s="260"/>
      <c r="E600" s="260"/>
      <c r="F600" s="260"/>
      <c r="G600" s="85"/>
      <c r="H600" s="85"/>
      <c r="I600" s="85"/>
      <c r="J600" s="260"/>
      <c r="K600" s="87"/>
      <c r="L600" s="86"/>
      <c r="M600" s="87"/>
      <c r="N600" s="294"/>
      <c r="O600" s="87"/>
      <c r="P600" s="294"/>
      <c r="Q600" s="87"/>
      <c r="R600" s="87"/>
      <c r="S600" s="87"/>
      <c r="T600" s="285"/>
      <c r="U600" s="86"/>
      <c r="V600" s="285"/>
      <c r="W600" s="86"/>
      <c r="X600" s="86"/>
      <c r="Y600" s="86"/>
      <c r="Z600" s="86"/>
      <c r="AA600" s="86"/>
      <c r="AB600" s="86"/>
      <c r="AC600" s="86"/>
      <c r="AD600" s="285"/>
      <c r="AE600" s="285"/>
      <c r="AF600" s="86"/>
      <c r="AH600" s="16"/>
      <c r="AI600" s="142"/>
      <c r="AJ600" s="260"/>
      <c r="AK600" s="195"/>
    </row>
    <row r="601" spans="1:39" ht="20.25">
      <c r="A601" s="952" t="s">
        <v>15</v>
      </c>
      <c r="B601" s="953"/>
      <c r="C601" s="953"/>
      <c r="D601" s="953"/>
      <c r="E601" s="953"/>
      <c r="F601" s="953"/>
      <c r="G601" s="953"/>
      <c r="H601" s="954"/>
      <c r="I601" s="954"/>
      <c r="J601" s="954"/>
      <c r="K601" s="19">
        <f t="shared" ref="K601:AD601" si="20">SUM(K2:K600)</f>
        <v>61745.453389375551</v>
      </c>
      <c r="L601" s="19">
        <f t="shared" si="20"/>
        <v>6195.1220763022748</v>
      </c>
      <c r="M601" s="19">
        <f t="shared" si="20"/>
        <v>2579.8000000000002</v>
      </c>
      <c r="N601" s="302">
        <f t="shared" si="20"/>
        <v>10826.62</v>
      </c>
      <c r="O601" s="19">
        <f t="shared" si="20"/>
        <v>62113.119337904958</v>
      </c>
      <c r="P601" s="302">
        <f t="shared" si="20"/>
        <v>4352445.7467325106</v>
      </c>
      <c r="Q601" s="19">
        <f t="shared" si="20"/>
        <v>1170.7100000000003</v>
      </c>
      <c r="R601" s="19">
        <f t="shared" si="20"/>
        <v>13549.119480900223</v>
      </c>
      <c r="S601" s="19">
        <f t="shared" si="20"/>
        <v>20352.02315046588</v>
      </c>
      <c r="T601" s="302">
        <f t="shared" si="20"/>
        <v>1810054.5051598705</v>
      </c>
      <c r="U601" s="19">
        <f t="shared" si="20"/>
        <v>4644.4889019455595</v>
      </c>
      <c r="V601" s="302">
        <f t="shared" si="20"/>
        <v>373188.83778258972</v>
      </c>
      <c r="W601" s="19">
        <f t="shared" si="20"/>
        <v>3290.5930565176786</v>
      </c>
      <c r="X601" s="302">
        <f t="shared" si="20"/>
        <v>14190.633487726287</v>
      </c>
      <c r="Y601" s="19">
        <f t="shared" si="20"/>
        <v>11742.756779348259</v>
      </c>
      <c r="Z601" s="302">
        <f t="shared" si="20"/>
        <v>733211.17730454099</v>
      </c>
      <c r="AA601" s="19">
        <f t="shared" si="20"/>
        <v>0</v>
      </c>
      <c r="AB601" s="302">
        <f t="shared" si="20"/>
        <v>0</v>
      </c>
      <c r="AC601" s="19">
        <f t="shared" si="20"/>
        <v>66628.883288704907</v>
      </c>
      <c r="AD601" s="302">
        <f t="shared" si="20"/>
        <v>8606768.3671804015</v>
      </c>
      <c r="AE601" s="340">
        <f>SUM(AE2:AE600)-AG601</f>
        <v>509637.51849669218</v>
      </c>
      <c r="AG601" s="434">
        <f>AH31+AH257+AG424+AG505</f>
        <v>8145158.1686837077</v>
      </c>
      <c r="AH601" s="1141" t="s">
        <v>82</v>
      </c>
      <c r="AI601" s="142"/>
      <c r="AJ601" s="135"/>
      <c r="AK601" s="185"/>
      <c r="AL601" s="16"/>
      <c r="AM601" s="16"/>
    </row>
    <row r="602" spans="1:39">
      <c r="AG602" s="16"/>
      <c r="AH602" s="16"/>
      <c r="AI602" s="142"/>
      <c r="AJ602" s="135"/>
      <c r="AK602" s="185"/>
      <c r="AL602" s="16"/>
      <c r="AM602" s="16"/>
    </row>
    <row r="603" spans="1:39">
      <c r="A603" s="955" t="s">
        <v>16</v>
      </c>
      <c r="B603" s="955"/>
      <c r="C603" s="955"/>
      <c r="D603" s="955"/>
      <c r="E603" s="955"/>
      <c r="F603" s="955"/>
      <c r="G603" s="955"/>
      <c r="H603" s="955"/>
      <c r="I603" s="955"/>
      <c r="J603" s="20"/>
      <c r="AI603" s="179"/>
    </row>
    <row r="604" spans="1:39">
      <c r="A604" s="941" t="s">
        <v>17</v>
      </c>
      <c r="B604" s="941"/>
      <c r="C604" s="941"/>
      <c r="D604" s="941"/>
      <c r="E604" s="941"/>
      <c r="F604" s="941"/>
      <c r="G604" s="941"/>
      <c r="H604" s="941"/>
      <c r="I604" s="941"/>
      <c r="J604" s="56"/>
      <c r="AI604" s="179"/>
    </row>
    <row r="605" spans="1:39">
      <c r="D605" s="134" t="s">
        <v>2</v>
      </c>
      <c r="E605" s="118"/>
      <c r="F605" s="118"/>
      <c r="G605" s="1"/>
      <c r="H605" s="1"/>
      <c r="I605" s="1"/>
      <c r="AI605" s="179"/>
    </row>
    <row r="606" spans="1:39">
      <c r="D606" s="135"/>
      <c r="E606" s="119"/>
      <c r="F606" s="119"/>
      <c r="G606" s="22" t="s">
        <v>3</v>
      </c>
      <c r="H606" s="22"/>
      <c r="I606" s="1"/>
      <c r="J606" s="57"/>
      <c r="AI606" s="179"/>
    </row>
    <row r="607" spans="1:39">
      <c r="J607" s="58"/>
      <c r="K607" s="21"/>
      <c r="AI607" s="179"/>
    </row>
    <row r="608" spans="1:39">
      <c r="AI608" s="179"/>
    </row>
    <row r="609" spans="1:35">
      <c r="AI609" s="179"/>
    </row>
    <row r="610" spans="1:35">
      <c r="B610" s="934" t="s">
        <v>18</v>
      </c>
      <c r="C610" s="934"/>
      <c r="D610" s="934"/>
      <c r="E610" s="934"/>
      <c r="F610" s="934"/>
      <c r="G610" s="934"/>
      <c r="H610" s="934"/>
      <c r="I610" s="934"/>
      <c r="AI610" s="179"/>
    </row>
    <row r="611" spans="1:35">
      <c r="B611" s="934"/>
      <c r="C611" s="934"/>
      <c r="D611" s="934"/>
      <c r="E611" s="934"/>
      <c r="F611" s="934"/>
      <c r="G611" s="934"/>
      <c r="H611" s="934"/>
      <c r="I611" s="934"/>
      <c r="AI611" s="179"/>
    </row>
    <row r="612" spans="1:35">
      <c r="B612" s="934"/>
      <c r="C612" s="934"/>
      <c r="D612" s="934"/>
      <c r="E612" s="934"/>
      <c r="F612" s="934"/>
      <c r="G612" s="934"/>
      <c r="H612" s="934"/>
      <c r="I612" s="934"/>
      <c r="AI612" s="179"/>
    </row>
    <row r="613" spans="1:35">
      <c r="B613" s="934"/>
      <c r="C613" s="934"/>
      <c r="D613" s="934"/>
      <c r="E613" s="934"/>
      <c r="F613" s="934"/>
      <c r="G613" s="934"/>
      <c r="H613" s="934"/>
      <c r="I613" s="934"/>
      <c r="AI613" s="179"/>
    </row>
    <row r="614" spans="1:35">
      <c r="AI614" s="179"/>
    </row>
    <row r="615" spans="1:35">
      <c r="AI615" s="179"/>
    </row>
    <row r="616" spans="1:35">
      <c r="B616" s="934" t="s">
        <v>33</v>
      </c>
      <c r="C616" s="934"/>
      <c r="D616" s="934"/>
      <c r="E616" s="934"/>
      <c r="F616" s="934"/>
      <c r="G616" s="934"/>
      <c r="H616" s="934"/>
      <c r="I616" s="934"/>
      <c r="AI616" s="179"/>
    </row>
    <row r="617" spans="1:35">
      <c r="B617" s="934"/>
      <c r="C617" s="934"/>
      <c r="D617" s="934"/>
      <c r="E617" s="934"/>
      <c r="F617" s="934"/>
      <c r="G617" s="934"/>
      <c r="H617" s="934"/>
      <c r="I617" s="934"/>
      <c r="AI617" s="179"/>
    </row>
    <row r="618" spans="1:35">
      <c r="B618" s="934"/>
      <c r="C618" s="934"/>
      <c r="D618" s="934"/>
      <c r="E618" s="934"/>
      <c r="F618" s="934"/>
      <c r="G618" s="934"/>
      <c r="H618" s="934"/>
      <c r="I618" s="934"/>
      <c r="AI618" s="179"/>
    </row>
    <row r="619" spans="1:35">
      <c r="B619" s="934"/>
      <c r="C619" s="934"/>
      <c r="D619" s="934"/>
      <c r="E619" s="934"/>
      <c r="F619" s="934"/>
      <c r="G619" s="934"/>
      <c r="H619" s="934"/>
      <c r="I619" s="934"/>
      <c r="AI619" s="179"/>
    </row>
    <row r="620" spans="1:35">
      <c r="AI620" s="179"/>
    </row>
    <row r="621" spans="1:35">
      <c r="AI621" s="179"/>
    </row>
    <row r="622" spans="1:35">
      <c r="AI622" s="179"/>
    </row>
    <row r="623" spans="1:35">
      <c r="AI623" s="179"/>
    </row>
    <row r="624" spans="1:35" ht="27" customHeight="1">
      <c r="A624" s="933" t="s">
        <v>53</v>
      </c>
      <c r="B624" s="933"/>
      <c r="C624" s="933"/>
      <c r="D624" s="933"/>
      <c r="E624" s="933"/>
      <c r="F624" s="933"/>
      <c r="G624" s="933"/>
      <c r="H624" s="933"/>
      <c r="I624" s="933"/>
      <c r="AI624" s="179"/>
    </row>
    <row r="625" spans="1:35">
      <c r="AI625" s="179"/>
    </row>
    <row r="626" spans="1:35">
      <c r="AI626" s="179"/>
    </row>
    <row r="629" spans="1:35" ht="15.75" thickBot="1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 s="304"/>
      <c r="O629"/>
      <c r="P629" s="304"/>
      <c r="Q629"/>
      <c r="R629"/>
      <c r="S629"/>
      <c r="T629" s="304"/>
      <c r="U629"/>
      <c r="V629" s="304"/>
      <c r="W629"/>
      <c r="X629"/>
      <c r="Y629"/>
      <c r="Z629"/>
      <c r="AA629"/>
      <c r="AB629"/>
      <c r="AC629"/>
      <c r="AD629" s="304"/>
      <c r="AE629" s="304"/>
    </row>
    <row r="630" spans="1:35" ht="12.75" customHeight="1">
      <c r="A630" s="935" t="s">
        <v>39</v>
      </c>
      <c r="B630" s="79"/>
      <c r="C630" s="80">
        <v>36788</v>
      </c>
      <c r="D630" s="81" t="s">
        <v>35</v>
      </c>
      <c r="E630" s="81"/>
      <c r="F630" s="81"/>
      <c r="G630" s="82"/>
      <c r="H630" s="82">
        <v>302.07</v>
      </c>
      <c r="I630" s="82"/>
      <c r="J630" s="938" t="s">
        <v>22</v>
      </c>
      <c r="K630" s="75"/>
      <c r="L630" s="77">
        <v>95.79</v>
      </c>
      <c r="M630" s="75"/>
      <c r="N630" s="312"/>
      <c r="O630" s="75"/>
      <c r="P630" s="312"/>
      <c r="Q630" s="75">
        <v>5.01</v>
      </c>
      <c r="R630" s="75"/>
      <c r="S630" s="75"/>
      <c r="T630" s="292"/>
      <c r="U630" s="77"/>
      <c r="V630" s="292"/>
      <c r="W630" s="227"/>
      <c r="X630" s="227"/>
      <c r="Y630" s="227"/>
      <c r="Z630" s="227"/>
      <c r="AA630" s="930" t="s">
        <v>19</v>
      </c>
      <c r="AB630" s="205"/>
      <c r="AC630" s="77"/>
      <c r="AD630" s="292"/>
      <c r="AE630" s="328"/>
    </row>
    <row r="631" spans="1:35">
      <c r="A631" s="936"/>
      <c r="B631" s="23">
        <v>3035</v>
      </c>
      <c r="C631" s="160">
        <v>37825</v>
      </c>
      <c r="D631" s="46" t="s">
        <v>50</v>
      </c>
      <c r="E631" s="111" t="s">
        <v>1</v>
      </c>
      <c r="F631" s="111"/>
      <c r="G631" s="15">
        <v>7410.96</v>
      </c>
      <c r="H631" s="52">
        <v>0</v>
      </c>
      <c r="I631" s="27">
        <v>469.55</v>
      </c>
      <c r="J631" s="939"/>
      <c r="K631" s="15">
        <v>139.76</v>
      </c>
      <c r="L631" s="18">
        <v>27</v>
      </c>
      <c r="M631" s="15">
        <v>209.1</v>
      </c>
      <c r="N631" s="221">
        <v>1836.61</v>
      </c>
      <c r="O631" s="213"/>
      <c r="P631" s="221"/>
      <c r="Q631" s="27">
        <v>6.1</v>
      </c>
      <c r="R631" s="15">
        <v>96.34</v>
      </c>
      <c r="S631" s="224"/>
      <c r="T631" s="221">
        <v>846.19</v>
      </c>
      <c r="U631" s="15">
        <v>18.059999999999999</v>
      </c>
      <c r="V631" s="221">
        <v>158.63</v>
      </c>
      <c r="W631" s="33"/>
      <c r="X631" s="33"/>
      <c r="Y631" s="33"/>
      <c r="Z631" s="33"/>
      <c r="AA631" s="931"/>
      <c r="AB631" s="206"/>
      <c r="AC631" s="14">
        <v>94.71</v>
      </c>
      <c r="AD631" s="221">
        <v>831.88</v>
      </c>
      <c r="AE631" s="329">
        <f t="shared" ref="AE631:AE636" si="21">N631+T631+V631+AD631</f>
        <v>3673.3100000000004</v>
      </c>
    </row>
    <row r="632" spans="1:35">
      <c r="A632" s="936"/>
      <c r="B632" s="10">
        <v>6292</v>
      </c>
      <c r="C632" s="161">
        <v>38971</v>
      </c>
      <c r="D632" s="46" t="s">
        <v>51</v>
      </c>
      <c r="E632" s="111" t="s">
        <v>1</v>
      </c>
      <c r="F632" s="111"/>
      <c r="G632" s="15">
        <v>7410.96</v>
      </c>
      <c r="H632" s="52">
        <v>0</v>
      </c>
      <c r="I632" s="52">
        <v>0</v>
      </c>
      <c r="J632" s="939"/>
      <c r="K632" s="15">
        <v>147.72999999999999</v>
      </c>
      <c r="L632" s="14">
        <v>32</v>
      </c>
      <c r="M632" s="13">
        <v>212.07</v>
      </c>
      <c r="N632" s="221">
        <v>1351.08</v>
      </c>
      <c r="O632" s="213"/>
      <c r="P632" s="221"/>
      <c r="Q632" s="52">
        <v>0</v>
      </c>
      <c r="R632" s="15">
        <v>96.34</v>
      </c>
      <c r="S632" s="224"/>
      <c r="T632" s="221">
        <v>613.78</v>
      </c>
      <c r="U632" s="15">
        <v>18.18</v>
      </c>
      <c r="V632" s="221">
        <v>115.82</v>
      </c>
      <c r="W632" s="33"/>
      <c r="X632" s="33"/>
      <c r="Y632" s="33"/>
      <c r="Z632" s="33"/>
      <c r="AA632" s="931"/>
      <c r="AB632" s="206"/>
      <c r="AC632" s="14">
        <v>97.55</v>
      </c>
      <c r="AD632" s="221">
        <v>621.48</v>
      </c>
      <c r="AE632" s="329">
        <f t="shared" si="21"/>
        <v>2702.16</v>
      </c>
    </row>
    <row r="633" spans="1:35">
      <c r="A633" s="936"/>
      <c r="B633" s="23">
        <v>8695</v>
      </c>
      <c r="C633" s="51">
        <v>39974</v>
      </c>
      <c r="D633" s="46" t="s">
        <v>52</v>
      </c>
      <c r="E633" s="111" t="s">
        <v>1</v>
      </c>
      <c r="F633" s="111"/>
      <c r="G633" s="15">
        <v>7410.96</v>
      </c>
      <c r="H633" s="52">
        <v>0</v>
      </c>
      <c r="I633" s="12">
        <v>421.89</v>
      </c>
      <c r="J633" s="939"/>
      <c r="K633" s="15">
        <v>147.72999999999999</v>
      </c>
      <c r="L633" s="14">
        <v>33</v>
      </c>
      <c r="M633" s="13">
        <v>211.07</v>
      </c>
      <c r="N633" s="221">
        <v>1036.54</v>
      </c>
      <c r="O633" s="213"/>
      <c r="P633" s="221"/>
      <c r="Q633" s="12">
        <v>5.48</v>
      </c>
      <c r="R633" s="15">
        <v>96.34</v>
      </c>
      <c r="S633" s="224"/>
      <c r="T633" s="221">
        <v>499.18</v>
      </c>
      <c r="U633" s="15">
        <v>17.739999999999998</v>
      </c>
      <c r="V633" s="221">
        <v>91.92</v>
      </c>
      <c r="W633" s="33"/>
      <c r="X633" s="33"/>
      <c r="Y633" s="33"/>
      <c r="Z633" s="33"/>
      <c r="AA633" s="931"/>
      <c r="AB633" s="206"/>
      <c r="AC633" s="14">
        <v>96.99</v>
      </c>
      <c r="AD633" s="221">
        <v>502.54</v>
      </c>
      <c r="AE633" s="329">
        <f t="shared" si="21"/>
        <v>2130.1800000000003</v>
      </c>
    </row>
    <row r="634" spans="1:35">
      <c r="A634" s="936"/>
      <c r="B634" s="49">
        <v>10641</v>
      </c>
      <c r="C634" s="180">
        <v>41092</v>
      </c>
      <c r="D634" s="46" t="s">
        <v>54</v>
      </c>
      <c r="E634" s="111" t="s">
        <v>1</v>
      </c>
      <c r="F634" s="214"/>
      <c r="G634" s="33">
        <v>15439.5</v>
      </c>
      <c r="H634" s="31">
        <v>302.7</v>
      </c>
      <c r="I634" s="31"/>
      <c r="J634" s="939"/>
      <c r="K634" s="33">
        <v>273.06</v>
      </c>
      <c r="L634" s="35">
        <v>90.9</v>
      </c>
      <c r="M634" s="50">
        <v>382.87</v>
      </c>
      <c r="N634" s="293">
        <v>1375.31</v>
      </c>
      <c r="O634" s="33"/>
      <c r="P634" s="293"/>
      <c r="Q634" s="183"/>
      <c r="R634" s="33">
        <v>200.71</v>
      </c>
      <c r="S634" s="33"/>
      <c r="T634" s="293">
        <v>720.97</v>
      </c>
      <c r="U634" s="33">
        <v>68.08</v>
      </c>
      <c r="V634" s="293">
        <v>244.55</v>
      </c>
      <c r="W634" s="33"/>
      <c r="X634" s="33"/>
      <c r="Y634" s="33"/>
      <c r="Z634" s="33"/>
      <c r="AA634" s="931"/>
      <c r="AB634" s="206"/>
      <c r="AC634" s="35">
        <v>114.08</v>
      </c>
      <c r="AD634" s="293">
        <v>409.79</v>
      </c>
      <c r="AE634" s="329">
        <f t="shared" si="21"/>
        <v>2750.62</v>
      </c>
    </row>
    <row r="635" spans="1:35">
      <c r="A635" s="936"/>
      <c r="B635" s="23">
        <v>12424</v>
      </c>
      <c r="C635" s="11">
        <v>42166</v>
      </c>
      <c r="D635" s="53" t="s">
        <v>55</v>
      </c>
      <c r="E635" s="53" t="s">
        <v>1</v>
      </c>
      <c r="F635" s="53"/>
      <c r="G635" s="13">
        <v>15439.5</v>
      </c>
      <c r="H635" s="12">
        <v>302.7</v>
      </c>
      <c r="I635" s="178" t="s">
        <v>21</v>
      </c>
      <c r="J635" s="939"/>
      <c r="K635" s="13">
        <v>266.10000000000002</v>
      </c>
      <c r="L635" s="14">
        <v>90.9</v>
      </c>
      <c r="M635" s="13">
        <v>375.91</v>
      </c>
      <c r="N635" s="291">
        <v>1070.3399999999999</v>
      </c>
      <c r="O635" s="13"/>
      <c r="P635" s="291"/>
      <c r="Q635" s="178" t="s">
        <v>21</v>
      </c>
      <c r="R635" s="13">
        <v>200.71</v>
      </c>
      <c r="S635" s="13"/>
      <c r="T635" s="291">
        <v>571.49</v>
      </c>
      <c r="U635" s="13">
        <v>65.25</v>
      </c>
      <c r="V635" s="291">
        <v>185.79</v>
      </c>
      <c r="W635" s="33"/>
      <c r="X635" s="33"/>
      <c r="Y635" s="33"/>
      <c r="Z635" s="33"/>
      <c r="AA635" s="931"/>
      <c r="AB635" s="206"/>
      <c r="AC635" s="14">
        <v>109.95</v>
      </c>
      <c r="AD635" s="291">
        <v>313.06</v>
      </c>
      <c r="AE635" s="330">
        <f t="shared" si="21"/>
        <v>2140.6799999999998</v>
      </c>
    </row>
    <row r="636" spans="1:35" ht="13.5" thickBot="1">
      <c r="A636" s="937"/>
      <c r="B636" s="182">
        <v>12576</v>
      </c>
      <c r="C636" s="109">
        <v>42242</v>
      </c>
      <c r="D636" s="181" t="s">
        <v>56</v>
      </c>
      <c r="E636" s="181" t="s">
        <v>19</v>
      </c>
      <c r="F636" s="212"/>
      <c r="G636" s="70">
        <v>15439.5</v>
      </c>
      <c r="H636" s="41">
        <v>0</v>
      </c>
      <c r="I636" s="184" t="s">
        <v>21</v>
      </c>
      <c r="J636" s="940"/>
      <c r="K636" s="70">
        <v>1217.33</v>
      </c>
      <c r="L636" s="41">
        <v>0</v>
      </c>
      <c r="M636" s="70">
        <v>933.13</v>
      </c>
      <c r="N636" s="290">
        <v>2640.25</v>
      </c>
      <c r="O636" s="70"/>
      <c r="P636" s="290"/>
      <c r="Q636" s="184" t="s">
        <v>21</v>
      </c>
      <c r="R636" s="70">
        <v>200.71</v>
      </c>
      <c r="S636" s="70"/>
      <c r="T636" s="290">
        <v>567.9</v>
      </c>
      <c r="U636" s="70">
        <v>176.65</v>
      </c>
      <c r="V636" s="290">
        <v>499.82</v>
      </c>
      <c r="W636" s="70"/>
      <c r="X636" s="70"/>
      <c r="Y636" s="70"/>
      <c r="Z636" s="70"/>
      <c r="AA636" s="932"/>
      <c r="AB636" s="207"/>
      <c r="AC636" s="71">
        <v>555.77</v>
      </c>
      <c r="AD636" s="290">
        <v>1572.53</v>
      </c>
      <c r="AE636" s="331">
        <f t="shared" si="21"/>
        <v>5280.5</v>
      </c>
    </row>
    <row r="637" spans="1:35" ht="1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 s="304"/>
      <c r="O637"/>
      <c r="P637" s="304"/>
      <c r="Q637"/>
      <c r="R637"/>
      <c r="S637"/>
      <c r="T637" s="304"/>
      <c r="U637"/>
      <c r="V637" s="304"/>
      <c r="W637"/>
      <c r="X637"/>
      <c r="Y637"/>
      <c r="Z637"/>
      <c r="AA637"/>
      <c r="AB637"/>
      <c r="AC637"/>
      <c r="AD637" s="304"/>
      <c r="AE637" s="304"/>
    </row>
  </sheetData>
  <mergeCells count="404">
    <mergeCell ref="AA397:AB407"/>
    <mergeCell ref="AA395:AB396"/>
    <mergeCell ref="AA376:AB376"/>
    <mergeCell ref="A480:A501"/>
    <mergeCell ref="AE395:AE396"/>
    <mergeCell ref="AC387:AE389"/>
    <mergeCell ref="AA387:AB389"/>
    <mergeCell ref="AA390:AB390"/>
    <mergeCell ref="AA394:AB394"/>
    <mergeCell ref="AG350:AG359"/>
    <mergeCell ref="A397:A407"/>
    <mergeCell ref="C405:C406"/>
    <mergeCell ref="E405:E406"/>
    <mergeCell ref="G387:I389"/>
    <mergeCell ref="B405:B406"/>
    <mergeCell ref="A380:A386"/>
    <mergeCell ref="J380:J386"/>
    <mergeCell ref="J387:J390"/>
    <mergeCell ref="A395:A396"/>
    <mergeCell ref="AG397:AG407"/>
    <mergeCell ref="J424:J449"/>
    <mergeCell ref="B411:B414"/>
    <mergeCell ref="C411:C414"/>
    <mergeCell ref="AF307:AF318"/>
    <mergeCell ref="AG307:AG318"/>
    <mergeCell ref="AF298:AF306"/>
    <mergeCell ref="AG298:AG306"/>
    <mergeCell ref="AG360:AG372"/>
    <mergeCell ref="AA337:AB372"/>
    <mergeCell ref="AF337:AF372"/>
    <mergeCell ref="AG337:AG349"/>
    <mergeCell ref="AA380:AB386"/>
    <mergeCell ref="AG380:AG386"/>
    <mergeCell ref="A4:A30"/>
    <mergeCell ref="B4:B30"/>
    <mergeCell ref="J4:J30"/>
    <mergeCell ref="AA4:AB30"/>
    <mergeCell ref="AF4:AF30"/>
    <mergeCell ref="AG4:AG30"/>
    <mergeCell ref="K4:M30"/>
    <mergeCell ref="N4:P30"/>
    <mergeCell ref="Q4:S30"/>
    <mergeCell ref="T4:V30"/>
    <mergeCell ref="AC4:AE30"/>
    <mergeCell ref="W4:Z30"/>
    <mergeCell ref="AC250:AE253"/>
    <mergeCell ref="AC243:AE244"/>
    <mergeCell ref="W237:Z237"/>
    <mergeCell ref="W247:Z247"/>
    <mergeCell ref="W243:Z244"/>
    <mergeCell ref="W250:Z253"/>
    <mergeCell ref="N243:P244"/>
    <mergeCell ref="Q243:S244"/>
    <mergeCell ref="T243:V244"/>
    <mergeCell ref="N250:P253"/>
    <mergeCell ref="Q250:S253"/>
    <mergeCell ref="T250:V253"/>
    <mergeCell ref="K237:P237"/>
    <mergeCell ref="K247:P247"/>
    <mergeCell ref="K243:M244"/>
    <mergeCell ref="K250:M253"/>
    <mergeCell ref="AF573:AF598"/>
    <mergeCell ref="AC217:AE218"/>
    <mergeCell ref="AC220:AE221"/>
    <mergeCell ref="W217:Z218"/>
    <mergeCell ref="W220:Z221"/>
    <mergeCell ref="AC231:AE234"/>
    <mergeCell ref="W231:Z234"/>
    <mergeCell ref="N222:P222"/>
    <mergeCell ref="Q222:S222"/>
    <mergeCell ref="T222:V222"/>
    <mergeCell ref="N224:P225"/>
    <mergeCell ref="Q224:S225"/>
    <mergeCell ref="T224:V225"/>
    <mergeCell ref="N227:P230"/>
    <mergeCell ref="Q227:S230"/>
    <mergeCell ref="T227:V230"/>
    <mergeCell ref="N231:P234"/>
    <mergeCell ref="AC237:AE237"/>
    <mergeCell ref="AC247:AE247"/>
    <mergeCell ref="N215:P215"/>
    <mergeCell ref="Q215:S215"/>
    <mergeCell ref="T215:V215"/>
    <mergeCell ref="AC215:AE215"/>
    <mergeCell ref="W215:Z215"/>
    <mergeCell ref="Q216:V216"/>
    <mergeCell ref="W216:Z216"/>
    <mergeCell ref="AC216:AE216"/>
    <mergeCell ref="T220:V221"/>
    <mergeCell ref="Q139:V141"/>
    <mergeCell ref="AC224:AE225"/>
    <mergeCell ref="AC227:AE230"/>
    <mergeCell ref="W222:Z222"/>
    <mergeCell ref="W224:Z225"/>
    <mergeCell ref="W227:Z230"/>
    <mergeCell ref="AC205:AE213"/>
    <mergeCell ref="W205:Z213"/>
    <mergeCell ref="T142:V161"/>
    <mergeCell ref="AC142:AE161"/>
    <mergeCell ref="AA31:AB62"/>
    <mergeCell ref="AG140:AG141"/>
    <mergeCell ref="AG142:AG179"/>
    <mergeCell ref="AG180:AG204"/>
    <mergeCell ref="Q118:Z121"/>
    <mergeCell ref="Q124:Z124"/>
    <mergeCell ref="Q128:Z129"/>
    <mergeCell ref="Q132:Z132"/>
    <mergeCell ref="Q135:Z138"/>
    <mergeCell ref="AC118:AE121"/>
    <mergeCell ref="AC124:AE124"/>
    <mergeCell ref="AC128:AE129"/>
    <mergeCell ref="AC135:AE138"/>
    <mergeCell ref="AC132:AE132"/>
    <mergeCell ref="AC139:AE141"/>
    <mergeCell ref="Q142:S161"/>
    <mergeCell ref="AC180:AE187"/>
    <mergeCell ref="Q201:S204"/>
    <mergeCell ref="T201:V204"/>
    <mergeCell ref="W201:Z204"/>
    <mergeCell ref="AC190:AE190"/>
    <mergeCell ref="AC198:AE198"/>
    <mergeCell ref="AC201:AE204"/>
    <mergeCell ref="Q180:S187"/>
    <mergeCell ref="B416:B418"/>
    <mergeCell ref="AH31:AH62"/>
    <mergeCell ref="AF31:AF62"/>
    <mergeCell ref="AG31:AG38"/>
    <mergeCell ref="AG39:AG47"/>
    <mergeCell ref="AG48:AG55"/>
    <mergeCell ref="AG56:AG62"/>
    <mergeCell ref="J96:J108"/>
    <mergeCell ref="K82:N82"/>
    <mergeCell ref="K85:N85"/>
    <mergeCell ref="K89:N91"/>
    <mergeCell ref="O82:Z82"/>
    <mergeCell ref="O85:Z85"/>
    <mergeCell ref="O89:Z91"/>
    <mergeCell ref="AC82:AE82"/>
    <mergeCell ref="AC85:AE85"/>
    <mergeCell ref="AC89:AE91"/>
    <mergeCell ref="AA415:AB415"/>
    <mergeCell ref="AH411:AH415"/>
    <mergeCell ref="AA416:AB418"/>
    <mergeCell ref="AA411:AB414"/>
    <mergeCell ref="O94:Z95"/>
    <mergeCell ref="AC94:AE95"/>
    <mergeCell ref="AF63:AF108"/>
    <mergeCell ref="K387:P389"/>
    <mergeCell ref="Q387:Z389"/>
    <mergeCell ref="A411:A420"/>
    <mergeCell ref="A456:A464"/>
    <mergeCell ref="A468:A476"/>
    <mergeCell ref="K94:N95"/>
    <mergeCell ref="Q231:S234"/>
    <mergeCell ref="T231:V234"/>
    <mergeCell ref="A63:A253"/>
    <mergeCell ref="K416:Z418"/>
    <mergeCell ref="K132:P132"/>
    <mergeCell ref="K135:P138"/>
    <mergeCell ref="K142:M161"/>
    <mergeCell ref="N142:P161"/>
    <mergeCell ref="K165:P165"/>
    <mergeCell ref="K171:P172"/>
    <mergeCell ref="K176:P176"/>
    <mergeCell ref="K205:M213"/>
    <mergeCell ref="J411:J420"/>
    <mergeCell ref="G416:I418"/>
    <mergeCell ref="K231:M234"/>
    <mergeCell ref="A601:J601"/>
    <mergeCell ref="A603:I603"/>
    <mergeCell ref="Q499:S501"/>
    <mergeCell ref="T499:V501"/>
    <mergeCell ref="A573:A598"/>
    <mergeCell ref="J573:J598"/>
    <mergeCell ref="K582:P582"/>
    <mergeCell ref="K587:P587"/>
    <mergeCell ref="N573:P581"/>
    <mergeCell ref="B490:C490"/>
    <mergeCell ref="B492:C492"/>
    <mergeCell ref="B491:C491"/>
    <mergeCell ref="J480:J492"/>
    <mergeCell ref="A387:A390"/>
    <mergeCell ref="J397:J407"/>
    <mergeCell ref="C416:C418"/>
    <mergeCell ref="A257:A297"/>
    <mergeCell ref="A31:A62"/>
    <mergeCell ref="J31:J47"/>
    <mergeCell ref="J48:J55"/>
    <mergeCell ref="J56:J62"/>
    <mergeCell ref="AA630:AA636"/>
    <mergeCell ref="A624:I624"/>
    <mergeCell ref="B610:I613"/>
    <mergeCell ref="B616:I619"/>
    <mergeCell ref="A630:A636"/>
    <mergeCell ref="J630:J636"/>
    <mergeCell ref="K595:M598"/>
    <mergeCell ref="K588:M590"/>
    <mergeCell ref="A604:I604"/>
    <mergeCell ref="N588:P590"/>
    <mergeCell ref="Q588:S590"/>
    <mergeCell ref="K592:P592"/>
    <mergeCell ref="N595:P598"/>
    <mergeCell ref="Q595:S598"/>
    <mergeCell ref="K573:M581"/>
    <mergeCell ref="K591:P591"/>
    <mergeCell ref="K594:P594"/>
    <mergeCell ref="Q582:V582"/>
    <mergeCell ref="Q587:V587"/>
    <mergeCell ref="Q591:V591"/>
    <mergeCell ref="Q594:V594"/>
    <mergeCell ref="B493:B496"/>
    <mergeCell ref="C493:C496"/>
    <mergeCell ref="B500:C500"/>
    <mergeCell ref="B501:C501"/>
    <mergeCell ref="C480:C483"/>
    <mergeCell ref="B480:B483"/>
    <mergeCell ref="Q573:S581"/>
    <mergeCell ref="T573:V581"/>
    <mergeCell ref="K584:P584"/>
    <mergeCell ref="A505:A531"/>
    <mergeCell ref="A450:A452"/>
    <mergeCell ref="J456:J463"/>
    <mergeCell ref="J468:J476"/>
    <mergeCell ref="J450:J452"/>
    <mergeCell ref="AA424:AB449"/>
    <mergeCell ref="A424:A449"/>
    <mergeCell ref="AH480:AH489"/>
    <mergeCell ref="AA480:AB489"/>
    <mergeCell ref="AF485:AF488"/>
    <mergeCell ref="AG485:AG488"/>
    <mergeCell ref="AG480:AG483"/>
    <mergeCell ref="AF480:AF483"/>
    <mergeCell ref="AF424:AF449"/>
    <mergeCell ref="AG424:AG449"/>
    <mergeCell ref="AG456:AG463"/>
    <mergeCell ref="AG450:AG452"/>
    <mergeCell ref="AG468:AG476"/>
    <mergeCell ref="AA473:AA476"/>
    <mergeCell ref="AA460:AA463"/>
    <mergeCell ref="B505:B531"/>
    <mergeCell ref="AC416:AE418"/>
    <mergeCell ref="AG411:AG414"/>
    <mergeCell ref="AF411:AF414"/>
    <mergeCell ref="AA505:AB531"/>
    <mergeCell ref="AF505:AF531"/>
    <mergeCell ref="AG505:AG531"/>
    <mergeCell ref="AF493:AF496"/>
    <mergeCell ref="AG493:AG496"/>
    <mergeCell ref="J493:J501"/>
    <mergeCell ref="K499:M501"/>
    <mergeCell ref="J505:J531"/>
    <mergeCell ref="AC499:AE501"/>
    <mergeCell ref="AA499:AB499"/>
    <mergeCell ref="AA493:AB498"/>
    <mergeCell ref="W499:Z501"/>
    <mergeCell ref="N499:P501"/>
    <mergeCell ref="AA419:AB420"/>
    <mergeCell ref="AA450:AB452"/>
    <mergeCell ref="AH337:AH372"/>
    <mergeCell ref="AH380:AH386"/>
    <mergeCell ref="AH63:AH253"/>
    <mergeCell ref="AG63:AG72"/>
    <mergeCell ref="AG73:AG81"/>
    <mergeCell ref="AG96:AG108"/>
    <mergeCell ref="AH257:AH297"/>
    <mergeCell ref="A298:A333"/>
    <mergeCell ref="AF257:AF297"/>
    <mergeCell ref="AG257:AG269"/>
    <mergeCell ref="AA257:AB333"/>
    <mergeCell ref="AA63:AB253"/>
    <mergeCell ref="AF109:AF253"/>
    <mergeCell ref="AF319:AF333"/>
    <mergeCell ref="J82:J95"/>
    <mergeCell ref="AG82:AG95"/>
    <mergeCell ref="J63:J81"/>
    <mergeCell ref="J257:J333"/>
    <mergeCell ref="A337:A372"/>
    <mergeCell ref="J142:J179"/>
    <mergeCell ref="K139:P141"/>
    <mergeCell ref="AG205:AG230"/>
    <mergeCell ref="AG232:AG253"/>
    <mergeCell ref="AG270:AG279"/>
    <mergeCell ref="AG319:AG330"/>
    <mergeCell ref="AG331:AG333"/>
    <mergeCell ref="AC165:AE165"/>
    <mergeCell ref="K180:M187"/>
    <mergeCell ref="K190:P190"/>
    <mergeCell ref="N180:P187"/>
    <mergeCell ref="K194:M195"/>
    <mergeCell ref="N194:P195"/>
    <mergeCell ref="W139:Z141"/>
    <mergeCell ref="K198:P198"/>
    <mergeCell ref="K201:M204"/>
    <mergeCell ref="N201:P204"/>
    <mergeCell ref="Q198:Z198"/>
    <mergeCell ref="N205:P213"/>
    <mergeCell ref="Q205:S213"/>
    <mergeCell ref="T205:V213"/>
    <mergeCell ref="W142:Z161"/>
    <mergeCell ref="Q165:Z165"/>
    <mergeCell ref="Q171:Z172"/>
    <mergeCell ref="Q176:Z176"/>
    <mergeCell ref="J180:J230"/>
    <mergeCell ref="J231:J253"/>
    <mergeCell ref="AC222:AE222"/>
    <mergeCell ref="J109:J138"/>
    <mergeCell ref="J140:J141"/>
    <mergeCell ref="AG109:AG117"/>
    <mergeCell ref="K118:P121"/>
    <mergeCell ref="K124:P124"/>
    <mergeCell ref="K128:P129"/>
    <mergeCell ref="AC194:AE195"/>
    <mergeCell ref="AC176:AE176"/>
    <mergeCell ref="AC171:AE172"/>
    <mergeCell ref="Q190:Z190"/>
    <mergeCell ref="Q194:S195"/>
    <mergeCell ref="T194:V195"/>
    <mergeCell ref="W194:Z195"/>
    <mergeCell ref="T180:V187"/>
    <mergeCell ref="W180:Z187"/>
    <mergeCell ref="AG118:AG138"/>
    <mergeCell ref="N217:P218"/>
    <mergeCell ref="Q217:S218"/>
    <mergeCell ref="T217:V218"/>
    <mergeCell ref="N220:P221"/>
    <mergeCell ref="Q220:S221"/>
    <mergeCell ref="AG573:AG598"/>
    <mergeCell ref="K217:M218"/>
    <mergeCell ref="K220:M221"/>
    <mergeCell ref="K216:P216"/>
    <mergeCell ref="K215:M215"/>
    <mergeCell ref="K222:M222"/>
    <mergeCell ref="K224:M225"/>
    <mergeCell ref="K227:M230"/>
    <mergeCell ref="J337:J372"/>
    <mergeCell ref="W587:Z587"/>
    <mergeCell ref="W591:Z591"/>
    <mergeCell ref="W594:Z594"/>
    <mergeCell ref="AA573:AB598"/>
    <mergeCell ref="T588:V590"/>
    <mergeCell ref="T595:V598"/>
    <mergeCell ref="AC552:AE554"/>
    <mergeCell ref="AC595:AE598"/>
    <mergeCell ref="W595:Z598"/>
    <mergeCell ref="AC573:AE581"/>
    <mergeCell ref="W573:Z581"/>
    <mergeCell ref="AC584:AE584"/>
    <mergeCell ref="Q584:Z584"/>
    <mergeCell ref="AC588:AE590"/>
    <mergeCell ref="W588:Z590"/>
    <mergeCell ref="AC592:AE592"/>
    <mergeCell ref="W592:Z592"/>
    <mergeCell ref="Q592:V592"/>
    <mergeCell ref="AC582:AE582"/>
    <mergeCell ref="AC587:AE587"/>
    <mergeCell ref="AC591:AE591"/>
    <mergeCell ref="AC594:AE594"/>
    <mergeCell ref="W582:Z582"/>
    <mergeCell ref="W552:Z554"/>
    <mergeCell ref="AC556:AE560"/>
    <mergeCell ref="W556:Z560"/>
    <mergeCell ref="W563:Z565"/>
    <mergeCell ref="W567:Z569"/>
    <mergeCell ref="AA532:AB569"/>
    <mergeCell ref="AF532:AF569"/>
    <mergeCell ref="K532:M551"/>
    <mergeCell ref="N532:P551"/>
    <mergeCell ref="Q532:S551"/>
    <mergeCell ref="T532:V551"/>
    <mergeCell ref="AC532:AE551"/>
    <mergeCell ref="Q555:Z555"/>
    <mergeCell ref="AC555:AE555"/>
    <mergeCell ref="K561:P562"/>
    <mergeCell ref="Q561:Z562"/>
    <mergeCell ref="AC561:AE562"/>
    <mergeCell ref="K566:P566"/>
    <mergeCell ref="Q566:Z566"/>
    <mergeCell ref="AC566:AE566"/>
    <mergeCell ref="AC567:AE569"/>
    <mergeCell ref="AC563:AE565"/>
    <mergeCell ref="W532:Z551"/>
    <mergeCell ref="AH298:AH333"/>
    <mergeCell ref="AG280:AG288"/>
    <mergeCell ref="AG289:AG297"/>
    <mergeCell ref="A532:A569"/>
    <mergeCell ref="K552:M554"/>
    <mergeCell ref="K556:M560"/>
    <mergeCell ref="K563:M565"/>
    <mergeCell ref="K567:M569"/>
    <mergeCell ref="N552:P554"/>
    <mergeCell ref="Q552:S554"/>
    <mergeCell ref="T552:V554"/>
    <mergeCell ref="N556:P560"/>
    <mergeCell ref="Q556:S560"/>
    <mergeCell ref="T556:V560"/>
    <mergeCell ref="N563:P565"/>
    <mergeCell ref="Q563:S565"/>
    <mergeCell ref="T563:V565"/>
    <mergeCell ref="N567:P569"/>
    <mergeCell ref="Q567:S569"/>
    <mergeCell ref="T567:V569"/>
    <mergeCell ref="J532:J569"/>
    <mergeCell ref="AG532:AG569"/>
    <mergeCell ref="K555:P5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219γ2α-νταμάρια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2020-02-08T07:53:26Z</dcterms:created>
  <dcterms:modified xsi:type="dcterms:W3CDTF">2026-05-28T18:45:44Z</dcterms:modified>
</cp:coreProperties>
</file>