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4" i="27"/>
  <c r="A5"/>
  <c r="T11" i="5"/>
  <c r="R6"/>
  <c r="Q4"/>
  <c r="Q3"/>
  <c r="N4"/>
  <c r="N5"/>
  <c r="N3"/>
  <c r="P6"/>
  <c r="B4"/>
  <c r="B5"/>
  <c r="BP4" i="24"/>
  <c r="BC4"/>
  <c r="BA4"/>
  <c r="BA5"/>
  <c r="BA3"/>
  <c r="AY5"/>
  <c r="AY4"/>
  <c r="AY3"/>
  <c r="AR4"/>
  <c r="AK4"/>
  <c r="AA4"/>
  <c r="AA5"/>
  <c r="AA3"/>
  <c r="Z4"/>
  <c r="Z5"/>
  <c r="Z3"/>
  <c r="Y4"/>
  <c r="Y5"/>
  <c r="Y3"/>
  <c r="W4"/>
  <c r="T5"/>
  <c r="T4"/>
  <c r="T3"/>
  <c r="N4"/>
  <c r="M4"/>
  <c r="L4"/>
  <c r="K4"/>
  <c r="K5"/>
  <c r="K3"/>
  <c r="B4"/>
  <c r="B5"/>
  <c r="B3"/>
  <c r="V5" i="20"/>
  <c r="V4"/>
  <c r="V3"/>
  <c r="U5"/>
  <c r="U4"/>
  <c r="U3"/>
  <c r="T5"/>
  <c r="T4"/>
  <c r="Q5"/>
  <c r="T3"/>
  <c r="R4"/>
  <c r="Q4"/>
  <c r="P4"/>
  <c r="N4"/>
  <c r="N5"/>
  <c r="N3"/>
  <c r="K4"/>
  <c r="J4"/>
  <c r="F4"/>
  <c r="B4"/>
  <c r="B5"/>
  <c r="B3"/>
  <c r="N4" i="4"/>
  <c r="M4"/>
  <c r="L4"/>
  <c r="F4"/>
  <c r="H4"/>
  <c r="B4"/>
  <c r="B5"/>
  <c r="B3"/>
  <c r="G4"/>
  <c r="N5"/>
  <c r="I5"/>
  <c r="G5"/>
  <c r="R5" i="16"/>
  <c r="R4"/>
  <c r="R3"/>
  <c r="D39"/>
  <c r="N3" i="1"/>
  <c r="N4"/>
  <c r="N5"/>
  <c r="P61"/>
  <c r="O61"/>
  <c r="N61"/>
  <c r="M61"/>
  <c r="K61"/>
  <c r="J61"/>
  <c r="I61"/>
  <c r="I62" s="1"/>
  <c r="D19" i="16"/>
  <c r="P4" i="1"/>
  <c r="P5"/>
  <c r="G5" i="12"/>
  <c r="G4"/>
  <c r="P41" i="1"/>
  <c r="O41"/>
  <c r="N41"/>
  <c r="M41"/>
  <c r="K41"/>
  <c r="J41"/>
  <c r="I41"/>
  <c r="I42" s="1"/>
  <c r="B4" i="17"/>
  <c r="B5"/>
  <c r="B3"/>
  <c r="I4" i="4" l="1"/>
  <c r="Q61" i="1"/>
  <c r="Q41"/>
  <c r="Y4" i="5"/>
  <c r="Y5"/>
  <c r="Y3"/>
  <c r="N27" i="1"/>
  <c r="F4" i="12"/>
  <c r="F5"/>
  <c r="G3"/>
  <c r="F3"/>
  <c r="B3" i="9"/>
  <c r="BQ6" i="24"/>
  <c r="S6"/>
  <c r="U6"/>
  <c r="V6"/>
  <c r="W6"/>
  <c r="X6"/>
  <c r="AB13" i="5"/>
  <c r="AB12"/>
  <c r="AB11"/>
  <c r="W14"/>
  <c r="AB14" l="1"/>
  <c r="AB4" l="1"/>
  <c r="AB5"/>
  <c r="AB3"/>
  <c r="B3"/>
  <c r="E3"/>
  <c r="D3"/>
  <c r="C3"/>
  <c r="A3"/>
  <c r="Y6" i="24"/>
  <c r="BY3"/>
  <c r="BH3"/>
  <c r="J3"/>
  <c r="H3"/>
  <c r="C3"/>
  <c r="A3"/>
  <c r="B3" i="23"/>
  <c r="A3"/>
  <c r="C3" i="15"/>
  <c r="B3"/>
  <c r="A3"/>
  <c r="F3" i="27"/>
  <c r="E3"/>
  <c r="C3"/>
  <c r="B3"/>
  <c r="A3"/>
  <c r="E3" i="20"/>
  <c r="D3"/>
  <c r="C3"/>
  <c r="A3"/>
  <c r="G3" i="24"/>
  <c r="G3" i="4"/>
  <c r="P3"/>
  <c r="F3" i="24" s="1"/>
  <c r="E3" i="4"/>
  <c r="D3"/>
  <c r="C3"/>
  <c r="A3"/>
  <c r="AH3" i="24" l="1"/>
  <c r="T6"/>
  <c r="BS3"/>
  <c r="BR6"/>
  <c r="W3" i="20"/>
  <c r="I3" i="24" s="1"/>
  <c r="BD3"/>
  <c r="AX3"/>
  <c r="I3" i="4"/>
  <c r="N3" i="9"/>
  <c r="N4"/>
  <c r="N5"/>
  <c r="D3"/>
  <c r="C3"/>
  <c r="A3"/>
  <c r="C3" i="17"/>
  <c r="A3"/>
  <c r="P3" i="1"/>
  <c r="M3" i="13"/>
  <c r="I3"/>
  <c r="H3" i="27" s="1"/>
  <c r="C3" i="13"/>
  <c r="B3"/>
  <c r="A3"/>
  <c r="AF3" i="26"/>
  <c r="C3"/>
  <c r="B3"/>
  <c r="A3"/>
  <c r="AN3" i="16"/>
  <c r="D3" i="24" s="1"/>
  <c r="AM3" i="16"/>
  <c r="E3" i="24" s="1"/>
  <c r="CA3" s="1"/>
  <c r="E3" i="16"/>
  <c r="I3" s="1"/>
  <c r="D3"/>
  <c r="H3" s="1"/>
  <c r="D15" s="1"/>
  <c r="C3"/>
  <c r="B3"/>
  <c r="A3"/>
  <c r="C2" i="25"/>
  <c r="B2"/>
  <c r="A2"/>
  <c r="C3" i="12"/>
  <c r="B3"/>
  <c r="A3"/>
  <c r="P27" i="1"/>
  <c r="O27"/>
  <c r="M27"/>
  <c r="K27"/>
  <c r="J27"/>
  <c r="I27"/>
  <c r="I28" s="1"/>
  <c r="F3" i="13" l="1"/>
  <c r="G3" s="1"/>
  <c r="BZ3" i="24"/>
  <c r="CB3" s="1"/>
  <c r="S3" i="9"/>
  <c r="G3" i="5" s="1"/>
  <c r="AE3" i="26"/>
  <c r="AG3" s="1"/>
  <c r="D3" i="27"/>
  <c r="P3" i="16"/>
  <c r="N3" s="1"/>
  <c r="L3"/>
  <c r="K3"/>
  <c r="J3"/>
  <c r="Q27" i="1"/>
  <c r="H3" i="13" l="1"/>
  <c r="V3" i="27" s="1"/>
  <c r="J3" i="13"/>
  <c r="K3"/>
  <c r="X3" i="27" s="1"/>
  <c r="I3" i="5"/>
  <c r="Q3" i="9"/>
  <c r="W3" i="27"/>
  <c r="I3"/>
  <c r="G3"/>
  <c r="J3"/>
  <c r="O3" i="16"/>
  <c r="J4" i="1"/>
  <c r="J3"/>
  <c r="I3"/>
  <c r="B3" i="14"/>
  <c r="A3"/>
  <c r="Q6" i="20"/>
  <c r="R6"/>
  <c r="S6"/>
  <c r="T6"/>
  <c r="U6"/>
  <c r="V6"/>
  <c r="W4"/>
  <c r="W5"/>
  <c r="BT6" i="24"/>
  <c r="BU6"/>
  <c r="BV6"/>
  <c r="BW6"/>
  <c r="BX6"/>
  <c r="BY4"/>
  <c r="BY5"/>
  <c r="N3" i="13" l="1"/>
  <c r="E3" i="17" s="1"/>
  <c r="BY6" i="24"/>
  <c r="I3" i="17"/>
  <c r="U3" i="9" s="1"/>
  <c r="K3" i="5" s="1"/>
  <c r="T3" i="9"/>
  <c r="L3" i="13"/>
  <c r="E3" i="1" s="1"/>
  <c r="L3" i="9"/>
  <c r="P3" s="1"/>
  <c r="F3" i="5" s="1"/>
  <c r="H3" s="1"/>
  <c r="Q3" i="16"/>
  <c r="M3"/>
  <c r="H3" i="1" s="1"/>
  <c r="M3" i="5" l="1"/>
  <c r="I4" i="1"/>
  <c r="F4"/>
  <c r="I4" i="13"/>
  <c r="F3" i="1" l="1"/>
  <c r="P3" i="14"/>
  <c r="G3" i="1" s="1"/>
  <c r="L3" l="1"/>
  <c r="D3" i="17" l="1"/>
  <c r="F3" s="1"/>
  <c r="X3" i="5" l="1"/>
  <c r="Z3" s="1"/>
  <c r="H3" i="17"/>
  <c r="R3" i="9" s="1"/>
  <c r="J3" i="5" s="1"/>
  <c r="L3" s="1"/>
  <c r="Z6" i="9"/>
  <c r="O6" i="4"/>
  <c r="BD4" i="24"/>
  <c r="BD5"/>
  <c r="AX4"/>
  <c r="AX5"/>
  <c r="R6"/>
  <c r="T3" i="5" l="1"/>
  <c r="Q6" i="24"/>
  <c r="P4" i="4"/>
  <c r="P5"/>
  <c r="AN4" i="16"/>
  <c r="AN5"/>
  <c r="AM4"/>
  <c r="E4" i="24" s="1"/>
  <c r="AM5" i="16"/>
  <c r="E5" i="24" s="1"/>
  <c r="BS5"/>
  <c r="BS4"/>
  <c r="AH5"/>
  <c r="AH4"/>
  <c r="P6" l="1"/>
  <c r="AT6"/>
  <c r="AU6"/>
  <c r="J5" i="1"/>
  <c r="T6" i="23"/>
  <c r="X6" i="9"/>
  <c r="Y6"/>
  <c r="AA6"/>
  <c r="AB6"/>
  <c r="AD6" i="16" l="1"/>
  <c r="AE6"/>
  <c r="AF6"/>
  <c r="AL6"/>
  <c r="AM6"/>
  <c r="M6" i="9"/>
  <c r="D6" i="15" l="1"/>
  <c r="E6"/>
  <c r="F6"/>
  <c r="G6" l="1"/>
  <c r="F5" i="1" l="1"/>
  <c r="W6" i="5" l="1"/>
  <c r="U6"/>
  <c r="E5" l="1"/>
  <c r="D5"/>
  <c r="C5"/>
  <c r="A5"/>
  <c r="E4"/>
  <c r="D4"/>
  <c r="C4"/>
  <c r="A4"/>
  <c r="AB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W6" i="9" l="1"/>
  <c r="V6"/>
  <c r="J6" l="1"/>
  <c r="I6"/>
  <c r="H6"/>
  <c r="G6"/>
  <c r="F6"/>
  <c r="E6"/>
  <c r="D5" l="1"/>
  <c r="C5"/>
  <c r="A5"/>
  <c r="D4"/>
  <c r="C4"/>
  <c r="A4"/>
  <c r="BP6" i="24" l="1"/>
  <c r="BO6"/>
  <c r="BN6"/>
  <c r="BM6"/>
  <c r="BL6"/>
  <c r="BK6"/>
  <c r="BJ6"/>
  <c r="BI6"/>
  <c r="BG6"/>
  <c r="BF6"/>
  <c r="BE6"/>
  <c r="BC6"/>
  <c r="BB6"/>
  <c r="BA6"/>
  <c r="AZ6"/>
  <c r="AY6"/>
  <c r="AW6"/>
  <c r="AS6"/>
  <c r="AR6"/>
  <c r="AQ6"/>
  <c r="AP6"/>
  <c r="AO6"/>
  <c r="AN6"/>
  <c r="AM6"/>
  <c r="AL6"/>
  <c r="AK6"/>
  <c r="AJ6"/>
  <c r="AG6"/>
  <c r="AF6"/>
  <c r="AE6"/>
  <c r="AD6"/>
  <c r="AC6"/>
  <c r="AB6"/>
  <c r="AA6"/>
  <c r="Z6"/>
  <c r="O6"/>
  <c r="N6"/>
  <c r="M6"/>
  <c r="L6"/>
  <c r="K6"/>
  <c r="BH5"/>
  <c r="J5"/>
  <c r="H5"/>
  <c r="G5"/>
  <c r="C5"/>
  <c r="A5"/>
  <c r="BH4"/>
  <c r="J4"/>
  <c r="H4"/>
  <c r="G4"/>
  <c r="C4"/>
  <c r="A4"/>
  <c r="BD6"/>
  <c r="C15" i="23"/>
  <c r="S6"/>
  <c r="R6"/>
  <c r="Q6"/>
  <c r="P6"/>
  <c r="O6"/>
  <c r="N6"/>
  <c r="M6"/>
  <c r="L6"/>
  <c r="K6"/>
  <c r="J6"/>
  <c r="I6"/>
  <c r="CA5" i="24" l="1"/>
  <c r="S5" i="9" s="1"/>
  <c r="G5" i="5" s="1"/>
  <c r="CA4" i="24"/>
  <c r="S4" i="9" s="1"/>
  <c r="G4" i="5" s="1"/>
  <c r="BH6" i="24"/>
  <c r="BS6"/>
  <c r="AX6"/>
  <c r="AH6"/>
  <c r="H6"/>
  <c r="G6" s="1"/>
  <c r="E6"/>
  <c r="J6"/>
  <c r="S6" i="9" l="1"/>
  <c r="G6" i="5"/>
  <c r="CA6" i="24"/>
  <c r="B5" i="23" l="1"/>
  <c r="A5"/>
  <c r="B4"/>
  <c r="A4"/>
  <c r="H6" i="15"/>
  <c r="C5" l="1"/>
  <c r="B5"/>
  <c r="A5"/>
  <c r="C4"/>
  <c r="B4"/>
  <c r="A4"/>
  <c r="G6" i="17"/>
  <c r="C5" l="1"/>
  <c r="A5"/>
  <c r="C4"/>
  <c r="A4"/>
  <c r="A6" i="27" l="1"/>
  <c r="C5"/>
  <c r="B5"/>
  <c r="C4"/>
  <c r="B4"/>
  <c r="AH6" i="26"/>
  <c r="A6"/>
  <c r="AF5" l="1"/>
  <c r="C5"/>
  <c r="D5" s="1"/>
  <c r="B5"/>
  <c r="AF4"/>
  <c r="C4"/>
  <c r="D4" s="1"/>
  <c r="B4"/>
  <c r="F4" i="27" l="1"/>
  <c r="F5"/>
  <c r="D5"/>
  <c r="D4"/>
  <c r="E5"/>
  <c r="X6" i="20"/>
  <c r="P6"/>
  <c r="O6"/>
  <c r="N6"/>
  <c r="M6"/>
  <c r="L6"/>
  <c r="K6"/>
  <c r="J6"/>
  <c r="F6"/>
  <c r="I5" i="24"/>
  <c r="E5" i="20"/>
  <c r="D5"/>
  <c r="C5"/>
  <c r="A5"/>
  <c r="I4" i="24"/>
  <c r="E4" i="20"/>
  <c r="D4"/>
  <c r="C4"/>
  <c r="A4"/>
  <c r="BJ6" i="4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O6"/>
  <c r="AN6"/>
  <c r="AM6"/>
  <c r="AK6"/>
  <c r="AJ6"/>
  <c r="AI6"/>
  <c r="AH6"/>
  <c r="AG6"/>
  <c r="AF6"/>
  <c r="AE6"/>
  <c r="AD6"/>
  <c r="AC6"/>
  <c r="AB6"/>
  <c r="AA6"/>
  <c r="Z6"/>
  <c r="X6"/>
  <c r="S6"/>
  <c r="R6"/>
  <c r="Q6"/>
  <c r="N6"/>
  <c r="M6"/>
  <c r="L6"/>
  <c r="H6"/>
  <c r="G6"/>
  <c r="F6"/>
  <c r="F5" i="24"/>
  <c r="E5" i="4"/>
  <c r="D5"/>
  <c r="C5"/>
  <c r="A5"/>
  <c r="F4" i="24"/>
  <c r="E4" i="4"/>
  <c r="D4"/>
  <c r="C4"/>
  <c r="A4"/>
  <c r="AE4" i="26" l="1"/>
  <c r="Y6" i="5"/>
  <c r="AE5" i="26"/>
  <c r="AG5" s="1"/>
  <c r="E4" i="27"/>
  <c r="I6" i="24"/>
  <c r="W6" i="20"/>
  <c r="F6" i="24"/>
  <c r="P6" i="4"/>
  <c r="I6"/>
  <c r="AC6" i="16"/>
  <c r="AB6"/>
  <c r="AA6"/>
  <c r="Z6"/>
  <c r="Y6"/>
  <c r="X6"/>
  <c r="W6"/>
  <c r="V6"/>
  <c r="U6"/>
  <c r="S6"/>
  <c r="R6"/>
  <c r="AG4" i="26" l="1"/>
  <c r="Q4" i="9" s="1"/>
  <c r="I5" i="5"/>
  <c r="D6" i="26"/>
  <c r="M6"/>
  <c r="I4" i="5" l="1"/>
  <c r="D5" i="24"/>
  <c r="E5" i="16"/>
  <c r="I5" s="1"/>
  <c r="D5"/>
  <c r="H5" s="1"/>
  <c r="C5"/>
  <c r="B5"/>
  <c r="A5"/>
  <c r="D4" i="24"/>
  <c r="E4" i="16"/>
  <c r="I4" s="1"/>
  <c r="D4"/>
  <c r="H4" s="1"/>
  <c r="C4"/>
  <c r="B4"/>
  <c r="A4"/>
  <c r="B5" i="14"/>
  <c r="A5"/>
  <c r="B4"/>
  <c r="A4"/>
  <c r="G6" i="12"/>
  <c r="BZ5" i="24" l="1"/>
  <c r="BZ4"/>
  <c r="I4" i="17" s="1"/>
  <c r="U4" i="9" s="1"/>
  <c r="K4" i="5" s="1"/>
  <c r="AN6" i="16"/>
  <c r="T6"/>
  <c r="L5"/>
  <c r="J5"/>
  <c r="K5"/>
  <c r="L4"/>
  <c r="J4"/>
  <c r="K4"/>
  <c r="CB5" i="24" l="1"/>
  <c r="I5" i="17"/>
  <c r="U5" i="9" s="1"/>
  <c r="K5" i="5" s="1"/>
  <c r="CB4" i="24"/>
  <c r="T4" i="9"/>
  <c r="T5"/>
  <c r="O4" i="16"/>
  <c r="M4" s="1"/>
  <c r="H4" i="1" s="1"/>
  <c r="O5" i="16"/>
  <c r="J6"/>
  <c r="P5"/>
  <c r="P4"/>
  <c r="L6"/>
  <c r="K6"/>
  <c r="I6"/>
  <c r="D6" i="24"/>
  <c r="H6" i="16"/>
  <c r="C5" i="12"/>
  <c r="B5"/>
  <c r="A5"/>
  <c r="C4"/>
  <c r="B4"/>
  <c r="A4"/>
  <c r="F6"/>
  <c r="M5" i="16" l="1"/>
  <c r="H5" i="1" s="1"/>
  <c r="CB6" i="24"/>
  <c r="T6" i="9"/>
  <c r="K6" i="5"/>
  <c r="Q4" i="16"/>
  <c r="R4" i="10" s="1"/>
  <c r="Q5" i="16"/>
  <c r="R5" i="10" s="1"/>
  <c r="R3"/>
  <c r="N5" i="16"/>
  <c r="P6"/>
  <c r="O6"/>
  <c r="N4"/>
  <c r="BZ6" i="24"/>
  <c r="E6" i="13"/>
  <c r="D6"/>
  <c r="N6" i="16" l="1"/>
  <c r="Q6"/>
  <c r="R6" i="10"/>
  <c r="M6" i="16"/>
  <c r="P5" i="14" l="1"/>
  <c r="C5" i="13"/>
  <c r="F5" s="1"/>
  <c r="B5"/>
  <c r="A5"/>
  <c r="M4"/>
  <c r="P4" i="14" s="1"/>
  <c r="G4" i="1" s="1"/>
  <c r="C4" i="13"/>
  <c r="F4" s="1"/>
  <c r="B4"/>
  <c r="A4"/>
  <c r="D5" i="25"/>
  <c r="A5"/>
  <c r="C4"/>
  <c r="B4"/>
  <c r="A4"/>
  <c r="C3"/>
  <c r="B3"/>
  <c r="A3"/>
  <c r="M6" i="1"/>
  <c r="K6"/>
  <c r="G5" i="13" l="1"/>
  <c r="G4"/>
  <c r="H4"/>
  <c r="P6" i="14"/>
  <c r="I5" i="1" l="1"/>
  <c r="G5" s="1"/>
  <c r="F6" l="1"/>
  <c r="I6" l="1"/>
  <c r="J6"/>
  <c r="M4" i="5" l="1"/>
  <c r="M5"/>
  <c r="I6" i="17" l="1"/>
  <c r="U6" i="9" l="1"/>
  <c r="G6" i="1" l="1"/>
  <c r="H6" l="1"/>
  <c r="M6" i="13" l="1"/>
  <c r="AF6" i="26"/>
  <c r="J5" i="27" l="1"/>
  <c r="X5"/>
  <c r="M6" i="5"/>
  <c r="D6" i="27"/>
  <c r="E6"/>
  <c r="J4" i="13"/>
  <c r="K4"/>
  <c r="H4" i="27"/>
  <c r="F6" i="13"/>
  <c r="H5" i="27"/>
  <c r="G6" i="13"/>
  <c r="U14" i="5" l="1"/>
  <c r="J4" i="27"/>
  <c r="X4"/>
  <c r="V4"/>
  <c r="I5"/>
  <c r="W5"/>
  <c r="I4"/>
  <c r="W4"/>
  <c r="V5"/>
  <c r="G4"/>
  <c r="N4" i="13"/>
  <c r="E4" i="17" s="1"/>
  <c r="AG6" i="26"/>
  <c r="G5" i="27"/>
  <c r="E5" i="17"/>
  <c r="I6" i="13"/>
  <c r="J6"/>
  <c r="AE6" i="26"/>
  <c r="K6" i="13"/>
  <c r="H6"/>
  <c r="F6" i="27"/>
  <c r="E6" i="17" l="1"/>
  <c r="Q6" i="9"/>
  <c r="I6" i="5"/>
  <c r="E5" i="1"/>
  <c r="L5" s="1"/>
  <c r="L4" i="13"/>
  <c r="L4" i="9"/>
  <c r="I6" i="27"/>
  <c r="O3" i="1"/>
  <c r="O3" i="9" s="1"/>
  <c r="S3" i="5" s="1"/>
  <c r="J6" i="27"/>
  <c r="H6"/>
  <c r="N6" i="13"/>
  <c r="G6" i="27"/>
  <c r="D5" i="17" l="1"/>
  <c r="F5" s="1"/>
  <c r="V11" i="5"/>
  <c r="E4" i="1"/>
  <c r="L4" s="1"/>
  <c r="F5" i="5"/>
  <c r="H5" s="1"/>
  <c r="P4" i="9"/>
  <c r="F4" i="5" s="1"/>
  <c r="H4" s="1"/>
  <c r="L6" i="9"/>
  <c r="L6" i="13"/>
  <c r="H5" i="17" l="1"/>
  <c r="R5" i="9" s="1"/>
  <c r="J5" i="5" s="1"/>
  <c r="L5" s="1"/>
  <c r="X5"/>
  <c r="O4" i="1"/>
  <c r="O4" i="9" s="1"/>
  <c r="S4" i="5" s="1"/>
  <c r="D4" i="17"/>
  <c r="F4" s="1"/>
  <c r="X4" i="5" s="1"/>
  <c r="P3" i="10"/>
  <c r="K4" i="9"/>
  <c r="P4" i="10" s="1"/>
  <c r="E5" i="23"/>
  <c r="K5" i="9"/>
  <c r="P5" i="10" s="1"/>
  <c r="O5" i="1"/>
  <c r="O5" i="9" s="1"/>
  <c r="P6"/>
  <c r="F6" i="5"/>
  <c r="N6" i="1"/>
  <c r="E6"/>
  <c r="L6"/>
  <c r="S5" i="5" l="1"/>
  <c r="S6" s="1"/>
  <c r="H4" i="17"/>
  <c r="R4" i="9" s="1"/>
  <c r="J4" i="5" s="1"/>
  <c r="L4" s="1"/>
  <c r="T12" s="1"/>
  <c r="F6" i="17"/>
  <c r="Z4" i="5"/>
  <c r="E4" i="23"/>
  <c r="D6" i="17"/>
  <c r="Z5" i="5"/>
  <c r="Q5" s="1"/>
  <c r="K6" i="9"/>
  <c r="H6" i="5"/>
  <c r="D6" i="23"/>
  <c r="T13" i="5" l="1"/>
  <c r="V13" s="1"/>
  <c r="V12"/>
  <c r="T4"/>
  <c r="T5"/>
  <c r="N6" i="9"/>
  <c r="H6" i="17"/>
  <c r="P6" i="10"/>
  <c r="X6" i="5"/>
  <c r="E6" i="23"/>
  <c r="C6"/>
  <c r="O6" i="1"/>
  <c r="T14" i="5" l="1"/>
  <c r="V14"/>
  <c r="Q6"/>
  <c r="O6" i="9"/>
  <c r="R6"/>
  <c r="Z6" i="5"/>
  <c r="L6" l="1"/>
  <c r="J6"/>
  <c r="T6"/>
  <c r="N6"/>
  <c r="V6"/>
</calcChain>
</file>

<file path=xl/sharedStrings.xml><?xml version="1.0" encoding="utf-8"?>
<sst xmlns="http://schemas.openxmlformats.org/spreadsheetml/2006/main" count="1078" uniqueCount="593">
  <si>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</si>
  <si>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</si>
  <si>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</si>
  <si>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</si>
  <si>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</si>
  <si>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</si>
  <si>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</si>
  <si>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</si>
  <si>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</si>
  <si>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</si>
  <si>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</si>
  <si>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</si>
  <si>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</si>
  <si>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</si>
  <si>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</si>
  <si>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</si>
  <si>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</si>
  <si>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</si>
  <si>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</si>
  <si>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</si>
  <si>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</si>
  <si>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</si>
  <si>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</si>
  <si>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</si>
  <si>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</si>
  <si>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</si>
  <si>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</si>
  <si>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</si>
  <si>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</si>
  <si>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</si>
  <si>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</si>
  <si>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</si>
  <si>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</si>
  <si>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</si>
  <si>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</si>
  <si>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</si>
  <si>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</si>
  <si>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</si>
  <si>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</si>
  <si>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</si>
  <si>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</si>
  <si>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</si>
  <si>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</si>
  <si>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</si>
  <si>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</si>
  <si>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</si>
  <si>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</si>
  <si>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</si>
  <si>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</si>
  <si>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</si>
  <si>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</si>
  <si>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</si>
  <si>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</si>
  <si>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</si>
  <si>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</si>
  <si>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</si>
  <si>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</si>
  <si>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</si>
  <si>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</si>
  <si>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</si>
  <si>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</si>
  <si>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</si>
  <si>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</si>
  <si>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</si>
  <si>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</si>
  <si>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</si>
  <si>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</si>
  <si>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</si>
  <si>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</si>
  <si>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</si>
  <si>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</si>
  <si>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</si>
  <si>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</si>
  <si>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</si>
  <si>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</si>
  <si>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</si>
  <si>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</si>
  <si>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</si>
  <si>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</si>
  <si>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</si>
  <si>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</si>
  <si>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</si>
  <si>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</si>
  <si>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</si>
  <si>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</si>
  <si>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</si>
  <si>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</si>
  <si>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</si>
  <si>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</si>
  <si>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</si>
  <si>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</si>
  <si>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</si>
  <si>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</si>
  <si>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</si>
  <si>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</si>
  <si>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</si>
  <si>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</si>
  <si>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</si>
  <si>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</si>
  <si>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</si>
  <si>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</si>
  <si>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</si>
  <si>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</si>
  <si>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</si>
  <si>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</si>
  <si>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</si>
  <si>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</si>
  <si>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</si>
  <si>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</si>
  <si>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</si>
  <si>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</si>
  <si>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</si>
  <si>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</si>
  <si>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</si>
  <si>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</si>
  <si>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</si>
  <si>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</si>
  <si>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</si>
  <si>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</si>
  <si>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</si>
  <si>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</si>
  <si>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</si>
  <si>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</si>
  <si>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</si>
  <si>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</si>
  <si>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</si>
  <si>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</si>
  <si>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</si>
  <si>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</si>
  <si>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</si>
  <si>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</si>
  <si>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</si>
  <si>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</si>
  <si>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</si>
  <si>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</si>
  <si>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</si>
  <si>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</si>
  <si>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</si>
  <si>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</si>
  <si>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</si>
  <si>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</si>
  <si>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</si>
  <si>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</si>
  <si>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</si>
  <si>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</si>
  <si>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</si>
  <si>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</si>
  <si>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</si>
  <si>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</si>
  <si>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</si>
  <si>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</si>
  <si>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</si>
  <si>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</si>
  <si>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</si>
  <si>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</si>
  <si>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</si>
  <si>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</si>
  <si>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</si>
  <si>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</si>
  <si>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</si>
  <si>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</si>
  <si>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</si>
  <si>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</si>
  <si>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</si>
  <si>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</si>
  <si>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</si>
  <si>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</si>
  <si>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</si>
  <si>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</si>
  <si>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</si>
  <si>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</si>
  <si>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</si>
  <si>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</si>
  <si>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</si>
  <si>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</si>
  <si>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</si>
  <si>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</si>
  <si>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</si>
  <si>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</si>
  <si>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</si>
  <si>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</si>
  <si>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</si>
  <si>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</si>
  <si>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</si>
  <si>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</si>
  <si>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</si>
  <si>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</si>
  <si>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</si>
  <si>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</si>
  <si>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</si>
  <si>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</si>
  <si>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</si>
  <si>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</si>
  <si>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</si>
  <si>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</si>
  <si>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</si>
  <si>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</si>
  <si>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</si>
  <si>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</si>
  <si>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</si>
  <si>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</si>
  <si>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</si>
  <si>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</si>
  <si>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</si>
  <si>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</si>
  <si>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</si>
  <si>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</si>
  <si>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</si>
  <si>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</si>
  <si>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</si>
  <si>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</si>
  <si>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</si>
  <si>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</si>
  <si>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</si>
  <si>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</si>
  <si>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</si>
  <si>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</si>
  <si>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</si>
  <si>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</si>
  <si>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</si>
  <si>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</si>
  <si>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</si>
  <si>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</si>
  <si>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</si>
  <si>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</si>
  <si>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</si>
  <si>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</si>
  <si>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</si>
  <si>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</si>
  <si>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</si>
  <si>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</si>
  <si>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</si>
  <si>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</si>
  <si>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</si>
  <si>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</si>
  <si>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</si>
  <si>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</si>
  <si>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</si>
  <si>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</si>
  <si>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</si>
  <si>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</si>
  <si>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</si>
  <si>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</si>
  <si>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</si>
  <si>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</si>
  <si>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</si>
  <si>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</si>
  <si>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</si>
  <si>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</si>
  <si>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</si>
  <si>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</si>
  <si>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</si>
  <si>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</si>
  <si>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</si>
  <si>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</si>
  <si>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</si>
  <si>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</si>
  <si>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</si>
  <si>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</si>
  <si>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</si>
  <si>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</si>
  <si>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</si>
  <si>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</si>
  <si>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</si>
  <si>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</si>
  <si>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</si>
  <si>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</si>
  <si>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</si>
  <si>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</si>
  <si>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</si>
  <si>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</si>
  <si>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</si>
  <si>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</si>
  <si>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</si>
  <si>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</si>
  <si>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</si>
  <si>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</si>
  <si>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</si>
  <si>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</si>
  <si>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</si>
  <si>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</si>
  <si>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</si>
  <si>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</si>
  <si>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</si>
  <si>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</si>
  <si>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</si>
  <si>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</si>
  <si>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</si>
  <si>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</si>
  <si>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</si>
  <si>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</si>
  <si>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</si>
  <si>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</si>
  <si>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</si>
  <si>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</si>
  <si>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</si>
  <si>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</si>
  <si>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</si>
  <si>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</si>
  <si>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</si>
  <si>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</si>
  <si>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</si>
  <si>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</si>
  <si>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</si>
  <si>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</si>
  <si>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</si>
  <si>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</si>
  <si>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</si>
  <si>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</si>
  <si>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</si>
  <si>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</si>
  <si>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</si>
  <si>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</si>
  <si>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</si>
  <si>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</si>
  <si>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</si>
  <si>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</si>
  <si>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</si>
  <si>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</si>
  <si>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</si>
  <si>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</si>
  <si>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</si>
  <si>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</si>
  <si>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</si>
  <si>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</si>
  <si>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</si>
  <si>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</si>
  <si>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</si>
  <si>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</si>
  <si>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</si>
  <si>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</si>
  <si>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</si>
  <si>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</si>
  <si>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</si>
  <si>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</si>
  <si>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</si>
  <si>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</si>
  <si>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</si>
  <si>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</si>
  <si>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</si>
  <si>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</si>
  <si>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</si>
  <si>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</si>
  <si>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</si>
  <si>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</si>
  <si>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</si>
  <si>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</si>
  <si>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</si>
  <si>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</si>
  <si>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</si>
  <si>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</si>
  <si>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</si>
  <si>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</si>
  <si>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</si>
  <si>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</si>
  <si>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</si>
  <si>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</si>
  <si>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</si>
  <si>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</si>
  <si>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</si>
  <si>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</si>
  <si>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</si>
  <si>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</si>
  <si>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</si>
  <si>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</si>
  <si>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</si>
  <si>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</si>
  <si>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</si>
  <si>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</si>
  <si>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</si>
  <si>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</si>
  <si>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</si>
  <si>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</si>
  <si>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</si>
  <si>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</si>
  <si>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</si>
  <si>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</si>
  <si>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</si>
  <si>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</si>
  <si>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</si>
  <si>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</si>
  <si>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</si>
  <si>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</si>
  <si>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</si>
  <si>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</si>
  <si>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</si>
  <si>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</si>
  <si>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</si>
  <si>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</si>
  <si>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</si>
  <si>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</si>
  <si>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</si>
  <si>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</si>
  <si>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</si>
  <si>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</si>
  <si>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</si>
  <si>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</si>
  <si>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</si>
  <si>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</si>
  <si>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</si>
  <si>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</si>
  <si>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</si>
  <si>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</si>
  <si>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</si>
  <si>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</si>
  <si>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</si>
  <si>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</si>
  <si>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</si>
  <si>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</si>
  <si>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</si>
  <si>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</si>
  <si>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</si>
  <si>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</si>
  <si>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</si>
  <si>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</si>
  <si>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</si>
  <si>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</si>
  <si>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</si>
  <si>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</si>
  <si>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</si>
  <si>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</si>
  <si>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</si>
  <si>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</si>
  <si>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</si>
  <si>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</si>
  <si>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</si>
  <si>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</si>
  <si>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</si>
  <si>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</si>
  <si>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</si>
  <si>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</si>
  <si>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</si>
  <si>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</si>
  <si>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</si>
  <si>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</si>
  <si>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</si>
  <si>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</si>
  <si>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</si>
  <si>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</si>
  <si>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</si>
  <si>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</si>
  <si>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</si>
  <si>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</si>
  <si>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</si>
  <si>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</si>
  <si>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</si>
  <si>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</si>
  <si>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</si>
  <si>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</si>
  <si>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</si>
  <si>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</si>
  <si>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</si>
  <si>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</si>
  <si>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</si>
  <si>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</si>
  <si>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</si>
  <si>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</si>
  <si>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</si>
  <si>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</si>
  <si>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</si>
  <si>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</si>
  <si>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</si>
  <si>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</si>
  <si>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</si>
  <si>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</si>
  <si>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</si>
  <si>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</si>
  <si>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</si>
  <si>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</si>
  <si>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</si>
  <si>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</si>
  <si>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</si>
  <si>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</si>
  <si>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ΤΑΝ = πάγιες = 5%  --- διαθήκες = 0,73 ( έως ???</t>
  </si>
  <si>
    <t>ΤΑΣπρονείας = 5% πάγιες = 0,03 --- διαθήκες = 0,15</t>
  </si>
  <si>
    <t>10 ή 25</t>
  </si>
  <si>
    <t>δικαιώματα επί μεταγραφής = 10</t>
  </si>
  <si>
    <t>10/φύλο</t>
  </si>
  <si>
    <t>10 ανά φύλλο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</si>
  <si>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</si>
  <si>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</si>
  <si>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</si>
  <si>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</si>
  <si>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</si>
  <si>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</si>
  <si>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</si>
  <si>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</si>
  <si>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</si>
  <si>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</si>
  <si>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</si>
  <si>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</si>
  <si>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</si>
  <si>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</si>
  <si>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</si>
  <si>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</si>
  <si>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</si>
  <si>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</si>
  <si>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</si>
  <si>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 xml:space="preserve">8 έως 80 </t>
  </si>
  <si>
    <t xml:space="preserve">4 έως 40 </t>
  </si>
  <si>
    <t>4 έως 80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</si>
  <si>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</si>
  <si>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</si>
  <si>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</si>
  <si>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</si>
  <si>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</si>
  <si>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</si>
  <si>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</si>
  <si>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</si>
  <si>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</si>
  <si>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προς Υποθηκοφυλακείο = στο ΑΡΧΕΙΟ</t>
  </si>
  <si>
    <t>94α</t>
  </si>
  <si>
    <t>94β</t>
  </si>
  <si>
    <t>94γ</t>
  </si>
  <si>
    <t>94δ</t>
  </si>
  <si>
    <t>94ε</t>
  </si>
  <si>
    <t>συνολο</t>
  </si>
  <si>
    <t>ντιΜιΧο - ΦΠΑ</t>
  </si>
  <si>
    <t>*93θ* = σφραγίδα -υπογραφή εγγράφου συμβολαίου  (π.χ. τοπογραφικό</t>
  </si>
  <si>
    <t>94α = αίτηση</t>
  </si>
  <si>
    <t>94β = περίληψη</t>
  </si>
  <si>
    <t>94γ = συμβόλαιο</t>
  </si>
  <si>
    <t>κλπ</t>
  </si>
  <si>
    <t>94δ = χαρτόσημα</t>
  </si>
  <si>
    <t>καβαλα</t>
  </si>
  <si>
    <t>71ι</t>
  </si>
  <si>
    <t>**71ι** = δήμος = δόμησης ΟΡΟΙ</t>
  </si>
  <si>
    <t>ψυχανάλυση</t>
  </si>
  <si>
    <t>βάσει ΑΓΑΠΕ</t>
  </si>
  <si>
    <t>???</t>
  </si>
  <si>
    <t>ΒΑΣΕΙ zηλ</t>
  </si>
  <si>
    <t>65δ</t>
  </si>
  <si>
    <t>73β</t>
  </si>
  <si>
    <t>*73β* = Νομαρχία - τοπογραφική</t>
  </si>
  <si>
    <t>καβάλα</t>
  </si>
  <si>
    <t>ΚΑΒΑΛΑ</t>
  </si>
  <si>
    <t>ζημία</t>
  </si>
  <si>
    <t>καθεστως ΤΟΓΚΑΣ</t>
  </si>
  <si>
    <t>ΦΠΑ = 16%</t>
  </si>
  <si>
    <t>αντίγραφα = 4€ ή 5€</t>
  </si>
  <si>
    <t>καθαρηΑμοιβή</t>
  </si>
  <si>
    <t>ΤΑΝ-ΤΑΣ</t>
  </si>
  <si>
    <t>2'+κλπ φύλλα = 5 ή 6€</t>
  </si>
  <si>
    <t>ΓΕΜΗ - ΦΕΚ</t>
  </si>
  <si>
    <t>αν ΌΧΙ σε καθεστώς ΔΟΛΟΥ</t>
  </si>
  <si>
    <t>κληρονομιάς ΑΠΟΔΟΧΗ</t>
  </si>
  <si>
    <t>Κκληρονομιάς ΑΠΟΔΟΧΗ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</si>
  <si>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</si>
  <si>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</si>
  <si>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ΦΠΑ = 16% [από 1/7/2010 έως 30/06/2016</t>
  </si>
  <si>
    <t>μήτηρ</t>
  </si>
  <si>
    <t>0,5+1</t>
  </si>
  <si>
    <t>φ3</t>
  </si>
  <si>
    <t>ο 1</t>
  </si>
  <si>
    <t>βάζει τιμή 2008 = 35,60</t>
  </si>
  <si>
    <t>αγοροπ</t>
  </si>
  <si>
    <t>3/8 αποθήκης 11,05μ2</t>
  </si>
  <si>
    <t>είχε πάρει ΗΔΗ την ΨΙΛΗ ΚΥΡΙΟΤΗΤΑ</t>
  </si>
  <si>
    <t>2] οικόπεδο Βοιωτία -Χαιρώνεια -Ανθοχώρι 295,78μ2</t>
  </si>
  <si>
    <t>3] αγροτεμάχιο αρδευόμενο Βοιωτία -Χαιρώνεια -Ανθοχώρι 7στρ</t>
  </si>
  <si>
    <t>4] αγροτεμάχιο μη αρδευόμενο Βοιωτία -Χαιρώνεια -Ανθοχώρι 2στρ</t>
  </si>
  <si>
    <t>ΕΠΙΚΑΡΠΙΑ 1ου ορόφου 2όροφο οίκηματος 119,16μ2 &amp; 33% οικόπεδο</t>
  </si>
  <si>
    <t>50% του 1ου ορόφου 2όροφο οίκηματος 119,16μ2 &amp; 33% οικόπεδο</t>
  </si>
  <si>
    <t>2] 65,7% από το οικόπεδο Βοιωτία -Χαιρώνεια -Ανθοχώρι 167,50μ2 [= τα 110,03μ2</t>
  </si>
  <si>
    <t>ΜΕ 2όροφο οίκημα {ισόγειο =110,03μ2 &amp; 1ος = 94,81μ2} &amp; 33% οικόπεδο</t>
  </si>
  <si>
    <t>50% του  ισογείου , οίκηματος 119,96μ2 &amp; 34% οικόπεδο</t>
  </si>
  <si>
    <t>3/8+3/8+3/8 = 9/8!!!!</t>
  </si>
  <si>
    <t>2] μετοχές ΙΚΤΚΑ700 &amp; ΜΟΧΛ 74</t>
  </si>
  <si>
    <t>3] 50% opel corsa 12000μ3</t>
  </si>
  <si>
    <t>βάσει διαθήκης [διανομή ;;;</t>
  </si>
  <si>
    <t>πότε λέει 2 πότε 3</t>
  </si>
  <si>
    <t>οι3</t>
  </si>
  <si>
    <t>φ5</t>
  </si>
  <si>
    <t>219-165 = εγγονός</t>
  </si>
  <si>
    <t>50% ΨΙΛΗ ΚΥΡΙΟΤΗΤΑ 1ου ορόφου 2όροφο οίκηματος 119,16μ2 &amp; 33% οικόπεδο</t>
  </si>
  <si>
    <t>αντγράφει το 12830</t>
  </si>
  <si>
    <t>επόμενες ΠΡΑΞΕΙΣ</t>
  </si>
  <si>
    <t>ημερ</t>
  </si>
  <si>
    <t>3έτη &amp; 4μήνες</t>
  </si>
  <si>
    <t>2έτη &amp; 6μήνες</t>
  </si>
  <si>
    <t>3έτη &amp; 2μήνες</t>
  </si>
  <si>
    <t>3ο</t>
  </si>
  <si>
    <t>4ο</t>
  </si>
  <si>
    <t>5ο</t>
  </si>
  <si>
    <t>;;;??? = 1] στο αγροτεμάχιο α.α.-;;;??? Ποτός 2.400μ2</t>
  </si>
  <si>
    <t>3] 8.600 μετοχές της ;;;??? ΑΕ</t>
  </si>
  <si>
    <t>εγγονος = 1] στο αγροτεμάχιο α.α.-;;;??? Ποτός 2.400μ2</t>
  </si>
  <si>
    <t>6ο</t>
  </si>
  <si>
    <t>...κ</t>
  </si>
  <si>
    <t>παππούς</t>
  </si>
  <si>
    <t xml:space="preserve">219-165 = </t>
  </si>
  <si>
    <t>;;;??? ΑΕ [μετοχές , μέτοχος ΕΞΟΔΟΣ , ΚΛΠ</t>
  </si>
  <si>
    <t>κληρονομιάς ΑΠΟΔΟΧΗ [αγροτεμάχιο Θεολόγος -'';;;???'' 307,16μ2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</si>
</sst>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indexed="8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73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0" fontId="26" fillId="0" borderId="0" xfId="0" applyFont="1" applyFill="1" applyAlignment="1">
      <alignment wrapText="1"/>
    </xf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0" borderId="0" xfId="1" applyFont="1" applyFill="1" applyAlignme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164" fontId="21" fillId="3" borderId="0" xfId="1" applyNumberFormat="1" applyFont="1" applyFill="1"/>
    <xf numFmtId="9" fontId="21" fillId="0" borderId="0" xfId="1" applyNumberFormat="1" applyFont="1" applyFill="1"/>
    <xf numFmtId="43" fontId="28" fillId="5" borderId="0" xfId="1" applyFont="1" applyFill="1" applyAlignment="1"/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0" fontId="35" fillId="0" borderId="0" xfId="0" applyFont="1" applyFill="1"/>
    <xf numFmtId="43" fontId="40" fillId="0" borderId="14" xfId="1" applyFont="1" applyFill="1" applyBorder="1"/>
    <xf numFmtId="43" fontId="35" fillId="0" borderId="14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right" vertical="center"/>
    </xf>
    <xf numFmtId="0" fontId="23" fillId="0" borderId="1" xfId="1" applyNumberFormat="1" applyFont="1" applyFill="1" applyBorder="1" applyAlignment="1">
      <alignment horizontal="left" vertical="center"/>
    </xf>
    <xf numFmtId="14" fontId="18" fillId="0" borderId="1" xfId="1" applyNumberFormat="1" applyFont="1" applyFill="1" applyBorder="1" applyAlignment="1">
      <alignment horizontal="center" vertical="center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164" fontId="20" fillId="0" borderId="14" xfId="1" applyNumberFormat="1" applyFont="1" applyBorder="1"/>
    <xf numFmtId="164" fontId="20" fillId="2" borderId="9" xfId="1" applyNumberFormat="1" applyFont="1" applyFill="1" applyBorder="1" applyAlignment="1">
      <alignment horizontal="center" vertical="center" wrapText="1"/>
    </xf>
    <xf numFmtId="164" fontId="20" fillId="4" borderId="9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/>
    <xf numFmtId="43" fontId="21" fillId="12" borderId="14" xfId="1" applyFont="1" applyFill="1" applyBorder="1"/>
    <xf numFmtId="164" fontId="20" fillId="0" borderId="9" xfId="1" applyNumberFormat="1" applyFont="1" applyBorder="1" applyAlignment="1">
      <alignment horizontal="center" vertical="center" wrapText="1"/>
    </xf>
    <xf numFmtId="164" fontId="27" fillId="6" borderId="0" xfId="1" applyNumberFormat="1" applyFont="1" applyFill="1"/>
    <xf numFmtId="0" fontId="42" fillId="0" borderId="14" xfId="0" applyFont="1" applyFill="1" applyBorder="1"/>
    <xf numFmtId="164" fontId="23" fillId="0" borderId="1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21" fillId="12" borderId="14" xfId="0" applyFont="1" applyFill="1" applyBorder="1"/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20" fillId="6" borderId="10" xfId="1" applyFont="1" applyFill="1" applyBorder="1" applyAlignment="1">
      <alignment vertical="center" wrapText="1"/>
    </xf>
    <xf numFmtId="43" fontId="20" fillId="5" borderId="19" xfId="1" applyFont="1" applyFill="1" applyBorder="1" applyAlignment="1">
      <alignment vertical="center" wrapText="1"/>
    </xf>
    <xf numFmtId="14" fontId="18" fillId="0" borderId="1" xfId="1" applyNumberFormat="1" applyFont="1" applyFill="1" applyBorder="1" applyAlignment="1">
      <alignment vertical="center"/>
    </xf>
    <xf numFmtId="43" fontId="21" fillId="0" borderId="0" xfId="1" applyFont="1" applyAlignment="1">
      <alignment horizontal="right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0" fontId="21" fillId="0" borderId="14" xfId="0" applyFont="1" applyBorder="1"/>
    <xf numFmtId="43" fontId="21" fillId="0" borderId="14" xfId="1" applyFont="1" applyBorder="1"/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8" fillId="0" borderId="1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0" fontId="21" fillId="2" borderId="14" xfId="0" applyFont="1" applyFill="1" applyBorder="1"/>
    <xf numFmtId="0" fontId="21" fillId="0" borderId="14" xfId="0" applyFont="1" applyFill="1" applyBorder="1" applyAlignment="1">
      <alignment horizontal="center" wrapText="1"/>
    </xf>
    <xf numFmtId="43" fontId="21" fillId="3" borderId="0" xfId="0" applyNumberFormat="1" applyFont="1" applyFill="1"/>
    <xf numFmtId="0" fontId="36" fillId="0" borderId="14" xfId="1" applyNumberFormat="1" applyFont="1" applyFill="1" applyBorder="1" applyAlignment="1">
      <alignment horizontal="left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43" fontId="18" fillId="12" borderId="14" xfId="1" applyFont="1" applyFill="1" applyBorder="1"/>
    <xf numFmtId="43" fontId="20" fillId="12" borderId="13" xfId="1" applyFont="1" applyFill="1" applyBorder="1" applyAlignment="1">
      <alignment horizontal="right"/>
    </xf>
    <xf numFmtId="165" fontId="42" fillId="0" borderId="14" xfId="1" applyNumberFormat="1" applyFont="1" applyFill="1" applyBorder="1" applyAlignment="1">
      <alignment horizontal="center" wrapText="1"/>
    </xf>
    <xf numFmtId="0" fontId="20" fillId="0" borderId="0" xfId="0" applyFont="1" applyFill="1" applyAlignment="1">
      <alignment wrapText="1"/>
    </xf>
    <xf numFmtId="43" fontId="34" fillId="0" borderId="0" xfId="1" applyFont="1" applyFill="1" applyAlignment="1"/>
    <xf numFmtId="0" fontId="40" fillId="0" borderId="14" xfId="0" applyFont="1" applyFill="1" applyBorder="1" applyAlignment="1">
      <alignment horizontal="left"/>
    </xf>
    <xf numFmtId="43" fontId="40" fillId="4" borderId="1" xfId="1" applyFont="1" applyFill="1" applyBorder="1" applyAlignment="1">
      <alignment horizontal="center" vertical="center"/>
    </xf>
    <xf numFmtId="0" fontId="49" fillId="0" borderId="1" xfId="1" applyNumberFormat="1" applyFont="1" applyFill="1" applyBorder="1" applyAlignment="1">
      <alignment horizontal="left" vertical="center"/>
    </xf>
    <xf numFmtId="0" fontId="20" fillId="5" borderId="0" xfId="0" applyFont="1" applyFill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1" fillId="0" borderId="1" xfId="0" applyNumberFormat="1" applyFont="1" applyFill="1" applyBorder="1"/>
    <xf numFmtId="43" fontId="18" fillId="0" borderId="14" xfId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4" xfId="0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43" fontId="21" fillId="4" borderId="10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>
      <alignment horizontal="center" wrapText="1"/>
    </xf>
    <xf numFmtId="43" fontId="19" fillId="0" borderId="1" xfId="1" applyFont="1" applyFill="1" applyBorder="1"/>
    <xf numFmtId="43" fontId="19" fillId="0" borderId="14" xfId="1" applyFont="1" applyBorder="1"/>
    <xf numFmtId="0" fontId="21" fillId="0" borderId="0" xfId="0" applyFont="1" applyAlignment="1">
      <alignment horizontal="right"/>
    </xf>
    <xf numFmtId="43" fontId="21" fillId="0" borderId="0" xfId="1" applyFont="1" applyAlignment="1">
      <alignment horizontal="center"/>
    </xf>
    <xf numFmtId="43" fontId="21" fillId="0" borderId="0" xfId="0" applyNumberFormat="1" applyFont="1"/>
    <xf numFmtId="0" fontId="21" fillId="6" borderId="14" xfId="0" applyFont="1" applyFill="1" applyBorder="1" applyAlignment="1">
      <alignment horizontal="center" wrapText="1"/>
    </xf>
    <xf numFmtId="14" fontId="18" fillId="0" borderId="14" xfId="0" applyNumberFormat="1" applyFont="1" applyBorder="1"/>
    <xf numFmtId="43" fontId="20" fillId="12" borderId="14" xfId="1" applyFont="1" applyFill="1" applyBorder="1"/>
    <xf numFmtId="164" fontId="20" fillId="12" borderId="14" xfId="1" applyNumberFormat="1" applyFont="1" applyFill="1" applyBorder="1"/>
    <xf numFmtId="164" fontId="23" fillId="0" borderId="1" xfId="1" applyNumberFormat="1" applyFont="1" applyFill="1" applyBorder="1" applyAlignment="1">
      <alignment vertical="center"/>
    </xf>
    <xf numFmtId="164" fontId="23" fillId="0" borderId="2" xfId="1" applyNumberFormat="1" applyFont="1" applyFill="1" applyBorder="1" applyAlignment="1">
      <alignment horizontal="center" vertical="center"/>
    </xf>
    <xf numFmtId="43" fontId="26" fillId="6" borderId="0" xfId="1" applyFont="1" applyFill="1" applyAlignment="1"/>
    <xf numFmtId="43" fontId="26" fillId="2" borderId="0" xfId="1" applyFont="1" applyFill="1" applyAlignment="1"/>
    <xf numFmtId="164" fontId="26" fillId="0" borderId="34" xfId="1" applyNumberFormat="1" applyFont="1" applyBorder="1" applyAlignment="1">
      <alignment horizontal="center" vertical="center" wrapText="1"/>
    </xf>
    <xf numFmtId="164" fontId="26" fillId="0" borderId="31" xfId="1" applyNumberFormat="1" applyFont="1" applyBorder="1" applyAlignment="1">
      <alignment horizontal="center" vertical="center" wrapText="1"/>
    </xf>
    <xf numFmtId="14" fontId="36" fillId="0" borderId="14" xfId="1" applyNumberFormat="1" applyFont="1" applyFill="1" applyBorder="1" applyAlignment="1">
      <alignment horizontal="center" vertical="center"/>
    </xf>
    <xf numFmtId="9" fontId="12" fillId="0" borderId="0" xfId="1" applyNumberFormat="1" applyFont="1"/>
    <xf numFmtId="43" fontId="18" fillId="12" borderId="14" xfId="1" applyFont="1" applyFill="1" applyBorder="1" applyAlignment="1">
      <alignment horizontal="right" vertical="center"/>
    </xf>
    <xf numFmtId="43" fontId="21" fillId="12" borderId="1" xfId="1" applyFont="1" applyFill="1" applyBorder="1"/>
    <xf numFmtId="0" fontId="21" fillId="12" borderId="1" xfId="0" applyFont="1" applyFill="1" applyBorder="1"/>
    <xf numFmtId="164" fontId="36" fillId="0" borderId="18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164" fontId="23" fillId="0" borderId="18" xfId="1" applyNumberFormat="1" applyFont="1" applyFill="1" applyBorder="1" applyAlignment="1">
      <alignment horizontal="center" vertical="center"/>
    </xf>
    <xf numFmtId="43" fontId="21" fillId="3" borderId="0" xfId="1" applyFont="1" applyFill="1" applyAlignment="1">
      <alignment horizontal="right"/>
    </xf>
    <xf numFmtId="43" fontId="18" fillId="3" borderId="0" xfId="1" applyFont="1" applyFill="1"/>
    <xf numFmtId="43" fontId="21" fillId="5" borderId="0" xfId="1" applyFont="1" applyFill="1"/>
    <xf numFmtId="43" fontId="42" fillId="0" borderId="23" xfId="1" applyFont="1" applyBorder="1"/>
    <xf numFmtId="0" fontId="50" fillId="0" borderId="0" xfId="0" applyFont="1" applyAlignment="1">
      <alignment horizontal="center"/>
    </xf>
    <xf numFmtId="43" fontId="42" fillId="0" borderId="0" xfId="1" applyFont="1" applyAlignment="1">
      <alignment horizontal="right"/>
    </xf>
    <xf numFmtId="43" fontId="21" fillId="4" borderId="1" xfId="1" applyFont="1" applyFill="1" applyBorder="1"/>
    <xf numFmtId="164" fontId="23" fillId="5" borderId="1" xfId="1" applyNumberFormat="1" applyFont="1" applyFill="1" applyBorder="1" applyAlignment="1">
      <alignment horizontal="center" vertical="center" wrapText="1"/>
    </xf>
    <xf numFmtId="43" fontId="18" fillId="5" borderId="3" xfId="1" applyFont="1" applyFill="1" applyBorder="1" applyAlignment="1">
      <alignment horizontal="right" vertical="center"/>
    </xf>
    <xf numFmtId="164" fontId="36" fillId="6" borderId="1" xfId="1" applyNumberFormat="1" applyFont="1" applyFill="1" applyBorder="1" applyAlignment="1">
      <alignment horizontal="center" vertical="center"/>
    </xf>
    <xf numFmtId="43" fontId="17" fillId="6" borderId="14" xfId="1" applyFont="1" applyFill="1" applyBorder="1" applyAlignment="1">
      <alignment horizontal="right" vertical="center"/>
    </xf>
    <xf numFmtId="14" fontId="21" fillId="0" borderId="1" xfId="0" applyNumberFormat="1" applyFont="1" applyBorder="1"/>
    <xf numFmtId="164" fontId="21" fillId="4" borderId="1" xfId="1" applyNumberFormat="1" applyFont="1" applyFill="1" applyBorder="1"/>
    <xf numFmtId="43" fontId="21" fillId="3" borderId="1" xfId="1" applyFont="1" applyFill="1" applyBorder="1"/>
    <xf numFmtId="164" fontId="23" fillId="4" borderId="2" xfId="1" applyNumberFormat="1" applyFont="1" applyFill="1" applyBorder="1" applyAlignment="1">
      <alignment horizontal="center" vertical="center"/>
    </xf>
    <xf numFmtId="0" fontId="50" fillId="0" borderId="0" xfId="0" applyFont="1" applyAlignment="1">
      <alignment horizontal="left"/>
    </xf>
    <xf numFmtId="43" fontId="18" fillId="12" borderId="14" xfId="1" applyFont="1" applyFill="1" applyBorder="1" applyAlignment="1">
      <alignment horizontal="center" wrapText="1"/>
    </xf>
    <xf numFmtId="43" fontId="19" fillId="12" borderId="1" xfId="1" applyFont="1" applyFill="1" applyBorder="1" applyAlignment="1"/>
    <xf numFmtId="164" fontId="21" fillId="0" borderId="14" xfId="1" applyNumberFormat="1" applyFont="1" applyFill="1" applyBorder="1" applyAlignment="1">
      <alignment wrapText="1"/>
    </xf>
    <xf numFmtId="14" fontId="21" fillId="0" borderId="14" xfId="1" applyNumberFormat="1" applyFont="1" applyFill="1" applyBorder="1" applyAlignment="1">
      <alignment wrapText="1"/>
    </xf>
    <xf numFmtId="164" fontId="39" fillId="0" borderId="18" xfId="1" applyNumberFormat="1" applyFont="1" applyFill="1" applyBorder="1" applyAlignment="1">
      <alignment horizontal="center" vertical="center"/>
    </xf>
    <xf numFmtId="164" fontId="39" fillId="0" borderId="2" xfId="1" applyNumberFormat="1" applyFont="1" applyFill="1" applyBorder="1" applyAlignment="1">
      <alignment horizontal="center" vertical="center"/>
    </xf>
    <xf numFmtId="14" fontId="18" fillId="0" borderId="1" xfId="0" applyNumberFormat="1" applyFont="1" applyBorder="1"/>
    <xf numFmtId="43" fontId="20" fillId="0" borderId="14" xfId="1" applyFont="1" applyFill="1" applyBorder="1"/>
    <xf numFmtId="43" fontId="18" fillId="9" borderId="14" xfId="1" applyFont="1" applyFill="1" applyBorder="1" applyAlignment="1">
      <alignment horizontal="right" vertical="center"/>
    </xf>
    <xf numFmtId="43" fontId="18" fillId="9" borderId="14" xfId="1" applyFont="1" applyFill="1" applyBorder="1"/>
    <xf numFmtId="0" fontId="21" fillId="9" borderId="14" xfId="0" applyFont="1" applyFill="1" applyBorder="1"/>
    <xf numFmtId="164" fontId="21" fillId="9" borderId="14" xfId="1" applyNumberFormat="1" applyFont="1" applyFill="1" applyBorder="1"/>
    <xf numFmtId="43" fontId="21" fillId="9" borderId="14" xfId="1" applyFont="1" applyFill="1" applyBorder="1"/>
    <xf numFmtId="43" fontId="21" fillId="9" borderId="1" xfId="1" applyFont="1" applyFill="1" applyBorder="1"/>
    <xf numFmtId="0" fontId="21" fillId="9" borderId="0" xfId="0" applyFont="1" applyFill="1"/>
    <xf numFmtId="43" fontId="2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7" borderId="15" xfId="1" applyFont="1" applyFill="1" applyBorder="1" applyAlignment="1">
      <alignment horizontal="center" vertical="center" wrapText="1"/>
    </xf>
    <xf numFmtId="43" fontId="26" fillId="7" borderId="10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20" xfId="1" applyFont="1" applyFill="1" applyBorder="1" applyAlignment="1">
      <alignment horizontal="center" vertical="center" wrapText="1"/>
    </xf>
    <xf numFmtId="43" fontId="20" fillId="5" borderId="0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/>
    </xf>
    <xf numFmtId="43" fontId="20" fillId="6" borderId="23" xfId="1" applyFont="1" applyFill="1" applyBorder="1" applyAlignment="1">
      <alignment horizontal="center" vertical="center"/>
    </xf>
    <xf numFmtId="43" fontId="20" fillId="6" borderId="24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164" fontId="20" fillId="0" borderId="4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6" borderId="15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37" fillId="4" borderId="3" xfId="1" applyFont="1" applyFill="1" applyBorder="1" applyAlignment="1">
      <alignment horizontal="center" vertical="center" wrapText="1"/>
    </xf>
    <xf numFmtId="43" fontId="37" fillId="4" borderId="13" xfId="1" applyFont="1" applyFill="1" applyBorder="1" applyAlignment="1">
      <alignment horizontal="center" vertical="center" wrapText="1"/>
    </xf>
    <xf numFmtId="14" fontId="29" fillId="6" borderId="19" xfId="0" applyNumberFormat="1" applyFont="1" applyFill="1" applyBorder="1" applyAlignment="1">
      <alignment horizontal="center" textRotation="18" wrapText="1"/>
    </xf>
    <xf numFmtId="14" fontId="29" fillId="6" borderId="10" xfId="0" applyNumberFormat="1" applyFont="1" applyFill="1" applyBorder="1" applyAlignment="1">
      <alignment horizontal="center" textRotation="18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4" borderId="15" xfId="1" applyFont="1" applyFill="1" applyBorder="1" applyAlignment="1">
      <alignment horizontal="center" vertical="center" wrapText="1"/>
    </xf>
    <xf numFmtId="43" fontId="30" fillId="4" borderId="10" xfId="1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 wrapText="1"/>
    </xf>
    <xf numFmtId="43" fontId="34" fillId="7" borderId="0" xfId="1" applyFont="1" applyFill="1" applyAlignment="1">
      <alignment horizontal="center"/>
    </xf>
    <xf numFmtId="43" fontId="26" fillId="5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62"/>
  <sheetViews>
    <sheetView tabSelected="1"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9.28515625" style="8" customWidth="1"/>
    <col min="2" max="2" width="9" style="133" customWidth="1"/>
    <col min="3" max="3" width="69.42578125" style="3" customWidth="1"/>
    <col min="4" max="4" width="13.42578125" style="2" bestFit="1" customWidth="1"/>
    <col min="5" max="6" width="11.140625" style="2" bestFit="1" customWidth="1"/>
    <col min="7" max="7" width="8.28515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85546875" style="2" customWidth="1"/>
    <col min="17" max="17" width="10.140625" style="3" customWidth="1"/>
    <col min="18" max="18" width="9.140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84" t="s">
        <v>1</v>
      </c>
      <c r="B1" s="486" t="s">
        <v>2</v>
      </c>
      <c r="C1" s="488" t="s">
        <v>0</v>
      </c>
      <c r="D1" s="490" t="s">
        <v>63</v>
      </c>
      <c r="E1" s="480" t="s">
        <v>84</v>
      </c>
      <c r="F1" s="481"/>
      <c r="G1" s="481"/>
      <c r="H1" s="481"/>
      <c r="I1" s="481"/>
      <c r="J1" s="481"/>
      <c r="K1" s="481"/>
      <c r="L1" s="494" t="s">
        <v>367</v>
      </c>
      <c r="M1" s="494"/>
      <c r="N1" s="492" t="s">
        <v>64</v>
      </c>
      <c r="O1" s="493"/>
      <c r="P1" s="495" t="s">
        <v>29</v>
      </c>
      <c r="Q1" s="496"/>
      <c r="R1" s="496"/>
      <c r="S1" s="496"/>
      <c r="T1" s="496"/>
      <c r="U1" s="496"/>
      <c r="V1" s="496"/>
      <c r="W1" s="496"/>
      <c r="X1" s="496"/>
      <c r="Y1" s="497"/>
    </row>
    <row r="2" spans="1:25" ht="12" thickBot="1">
      <c r="A2" s="485"/>
      <c r="B2" s="487"/>
      <c r="C2" s="489"/>
      <c r="D2" s="491"/>
      <c r="E2" s="88" t="s">
        <v>93</v>
      </c>
      <c r="F2" s="88" t="s">
        <v>3</v>
      </c>
      <c r="G2" s="88" t="s">
        <v>143</v>
      </c>
      <c r="H2" s="88" t="s">
        <v>94</v>
      </c>
      <c r="I2" s="88" t="s">
        <v>95</v>
      </c>
      <c r="J2" s="88" t="s">
        <v>96</v>
      </c>
      <c r="K2" s="97" t="s">
        <v>141</v>
      </c>
      <c r="L2" s="64" t="s">
        <v>23</v>
      </c>
      <c r="M2" s="151" t="s">
        <v>70</v>
      </c>
      <c r="N2" s="143" t="s">
        <v>23</v>
      </c>
      <c r="O2" s="96" t="s">
        <v>142</v>
      </c>
      <c r="P2" s="373">
        <v>1</v>
      </c>
      <c r="Q2" s="152" t="s">
        <v>226</v>
      </c>
      <c r="R2" s="152" t="s">
        <v>227</v>
      </c>
      <c r="S2" s="152" t="s">
        <v>228</v>
      </c>
      <c r="T2" s="152" t="s">
        <v>229</v>
      </c>
      <c r="U2" s="152" t="s">
        <v>374</v>
      </c>
      <c r="V2" s="152" t="s">
        <v>375</v>
      </c>
      <c r="W2" s="152"/>
      <c r="X2" s="152"/>
      <c r="Y2" s="153"/>
    </row>
    <row r="3" spans="1:25" s="5" customFormat="1">
      <c r="A3" s="434" t="s">
        <v>582</v>
      </c>
      <c r="B3" s="385">
        <v>41844</v>
      </c>
      <c r="C3" s="306" t="s">
        <v>592</v>
      </c>
      <c r="D3" s="307"/>
      <c r="E3" s="309">
        <f>'2-δικαιώμ'!L3</f>
        <v>35.6</v>
      </c>
      <c r="F3" s="309">
        <f>'3-φύλλα2α'!F3</f>
        <v>10</v>
      </c>
      <c r="G3" s="309">
        <f>'4-πολλυπρ'!P3</f>
        <v>0</v>
      </c>
      <c r="H3" s="314">
        <f>'5-αντίγρ'!M3</f>
        <v>26.7</v>
      </c>
      <c r="I3" s="314">
        <f>'6-μεταγρ'!I3</f>
        <v>20</v>
      </c>
      <c r="J3" s="314">
        <f>'7-προςΔΟΥ'!F3</f>
        <v>20</v>
      </c>
      <c r="K3" s="314"/>
      <c r="L3" s="309">
        <f t="shared" ref="L3:L4" si="0">E3+F3+G3+H3+I3+J3+K3</f>
        <v>112.3</v>
      </c>
      <c r="M3" s="309">
        <v>88.16</v>
      </c>
      <c r="N3" s="310">
        <f>M3-P3-'14-βιβλΕσ'!M3-'14-βιβλΕσ'!N3-1.5</f>
        <v>66.3</v>
      </c>
      <c r="O3" s="310">
        <f t="shared" ref="O3:O4" si="1">L3-N3</f>
        <v>46</v>
      </c>
      <c r="P3" s="342">
        <f>'1β-ΤΑΧΔΙΚκλπ'!D2</f>
        <v>0.5</v>
      </c>
      <c r="Q3" s="370"/>
      <c r="R3" s="370"/>
      <c r="S3" s="370"/>
      <c r="T3" s="370"/>
      <c r="U3" s="370"/>
      <c r="V3" s="370"/>
      <c r="W3" s="370"/>
      <c r="X3" s="344"/>
      <c r="Y3" s="344"/>
    </row>
    <row r="4" spans="1:25" s="5" customFormat="1">
      <c r="A4" s="434" t="s">
        <v>583</v>
      </c>
      <c r="B4" s="385">
        <v>42352</v>
      </c>
      <c r="C4" s="306" t="s">
        <v>546</v>
      </c>
      <c r="D4" s="307"/>
      <c r="E4" s="308">
        <f>'2-δικαιώμ'!L4</f>
        <v>35.6</v>
      </c>
      <c r="F4" s="309">
        <f>'3-φύλλα2α'!F4</f>
        <v>20</v>
      </c>
      <c r="G4" s="309">
        <f>'4-πολλυπρ'!P4</f>
        <v>120</v>
      </c>
      <c r="H4" s="307">
        <f>'5-αντίγρ'!M4</f>
        <v>66.75</v>
      </c>
      <c r="I4" s="307">
        <f>'6-μεταγρ'!I4</f>
        <v>140</v>
      </c>
      <c r="J4" s="307">
        <f>'7-προςΔΟΥ'!F4</f>
        <v>70</v>
      </c>
      <c r="K4" s="307"/>
      <c r="L4" s="308">
        <f t="shared" si="0"/>
        <v>452.35</v>
      </c>
      <c r="M4" s="308">
        <v>139.19999999999999</v>
      </c>
      <c r="N4" s="310">
        <f>M4-P4-'14-βιβλΕσ'!M4-'14-βιβλΕσ'!N4-1.5</f>
        <v>108.55</v>
      </c>
      <c r="O4" s="310">
        <f t="shared" si="1"/>
        <v>343.8</v>
      </c>
      <c r="P4" s="342">
        <f>'1β-ΤΑΧΔΙΚκλπ'!D3</f>
        <v>0</v>
      </c>
      <c r="Q4" s="311"/>
      <c r="R4" s="311"/>
      <c r="S4" s="311"/>
      <c r="T4" s="311"/>
      <c r="U4" s="311"/>
      <c r="V4" s="311"/>
      <c r="W4" s="311"/>
      <c r="X4" s="74"/>
      <c r="Y4" s="74"/>
    </row>
    <row r="5" spans="1:25" s="5" customFormat="1">
      <c r="A5" s="462" t="s">
        <v>587</v>
      </c>
      <c r="B5" s="356">
        <v>42573</v>
      </c>
      <c r="C5" s="306" t="s">
        <v>545</v>
      </c>
      <c r="D5" s="307"/>
      <c r="E5" s="308">
        <f>'2-δικαιώμ'!L5</f>
        <v>0</v>
      </c>
      <c r="F5" s="309">
        <f>'3-φύλλα2α'!F5</f>
        <v>10</v>
      </c>
      <c r="G5" s="309">
        <f>'4-πολλυπρ'!P5</f>
        <v>0</v>
      </c>
      <c r="H5" s="307">
        <f>'5-αντίγρ'!M5</f>
        <v>26.7</v>
      </c>
      <c r="I5" s="307">
        <f>'6-μεταγρ'!I5</f>
        <v>20</v>
      </c>
      <c r="J5" s="307">
        <f>'7-προςΔΟΥ'!F5</f>
        <v>20</v>
      </c>
      <c r="K5" s="307"/>
      <c r="L5" s="308">
        <f t="shared" ref="L5" si="2">E5+F5+G5+H5+I5+J5+K5</f>
        <v>76.7</v>
      </c>
      <c r="M5" s="308">
        <v>139.19999999999999</v>
      </c>
      <c r="N5" s="310">
        <f>M5-P5-'14-βιβλΕσ'!M5-'14-βιβλΕσ'!N5-1.5</f>
        <v>118.49999999999999</v>
      </c>
      <c r="O5" s="310">
        <f t="shared" ref="O5" si="3">L5-N5</f>
        <v>-41.799999999999983</v>
      </c>
      <c r="P5" s="342">
        <f>'1β-ΤΑΧΔΙΚκλπ'!D4</f>
        <v>0</v>
      </c>
      <c r="Q5" s="311"/>
      <c r="R5" s="311"/>
      <c r="S5" s="311"/>
      <c r="T5" s="311"/>
      <c r="U5" s="311"/>
      <c r="V5" s="311"/>
      <c r="W5" s="311"/>
      <c r="X5" s="74"/>
      <c r="Y5" s="74"/>
    </row>
    <row r="6" spans="1:25">
      <c r="A6" s="482" t="s">
        <v>47</v>
      </c>
      <c r="B6" s="483"/>
      <c r="C6" s="483"/>
      <c r="D6" s="483"/>
      <c r="E6" s="38">
        <f t="shared" ref="E6:O6" si="4">SUM(E3:E5)</f>
        <v>71.2</v>
      </c>
      <c r="F6" s="38">
        <f t="shared" si="4"/>
        <v>40</v>
      </c>
      <c r="G6" s="38">
        <f t="shared" si="4"/>
        <v>120</v>
      </c>
      <c r="H6" s="38">
        <f t="shared" si="4"/>
        <v>120.15</v>
      </c>
      <c r="I6" s="38">
        <f t="shared" si="4"/>
        <v>180</v>
      </c>
      <c r="J6" s="38">
        <f t="shared" si="4"/>
        <v>110</v>
      </c>
      <c r="K6" s="38">
        <f t="shared" si="4"/>
        <v>0</v>
      </c>
      <c r="L6" s="38">
        <f t="shared" si="4"/>
        <v>641.35</v>
      </c>
      <c r="M6" s="38">
        <f t="shared" si="4"/>
        <v>366.55999999999995</v>
      </c>
      <c r="N6" s="38">
        <f t="shared" si="4"/>
        <v>293.34999999999997</v>
      </c>
      <c r="O6" s="38">
        <f t="shared" si="4"/>
        <v>348</v>
      </c>
    </row>
    <row r="7" spans="1:25">
      <c r="C7" s="427"/>
    </row>
    <row r="8" spans="1:25">
      <c r="C8" s="452" t="s">
        <v>569</v>
      </c>
      <c r="P8" s="162" t="s">
        <v>99</v>
      </c>
      <c r="Q8" s="126"/>
      <c r="R8" s="126"/>
      <c r="S8" s="126"/>
      <c r="T8" s="135"/>
      <c r="U8" s="135"/>
      <c r="V8" s="135"/>
      <c r="X8" s="126"/>
      <c r="Y8" s="126"/>
    </row>
    <row r="9" spans="1:25">
      <c r="C9" s="427"/>
      <c r="K9" s="210" t="s">
        <v>472</v>
      </c>
      <c r="L9" s="8"/>
      <c r="M9" s="8"/>
      <c r="Q9" s="115" t="s">
        <v>370</v>
      </c>
      <c r="R9" s="115"/>
      <c r="S9" s="115"/>
      <c r="T9" s="128"/>
      <c r="U9" s="135"/>
      <c r="V9" s="135"/>
      <c r="X9" s="127"/>
      <c r="Y9" s="115"/>
    </row>
    <row r="10" spans="1:25">
      <c r="C10" s="463" t="s">
        <v>576</v>
      </c>
      <c r="K10" s="155" t="s">
        <v>230</v>
      </c>
      <c r="L10" s="117"/>
      <c r="M10" s="117"/>
      <c r="Q10" s="115"/>
      <c r="R10" s="115" t="s">
        <v>138</v>
      </c>
      <c r="S10" s="115"/>
      <c r="T10" s="135"/>
      <c r="U10" s="135"/>
      <c r="V10" s="135"/>
      <c r="X10" s="115"/>
    </row>
    <row r="11" spans="1:25">
      <c r="C11" s="9" t="s">
        <v>591</v>
      </c>
      <c r="K11" s="209" t="s">
        <v>231</v>
      </c>
      <c r="S11" s="115" t="s">
        <v>369</v>
      </c>
      <c r="T11" s="92"/>
      <c r="U11" s="92"/>
      <c r="V11" s="92"/>
    </row>
    <row r="12" spans="1:25">
      <c r="C12" s="427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T12" s="115" t="s">
        <v>371</v>
      </c>
      <c r="U12" s="135"/>
      <c r="V12" s="135"/>
    </row>
    <row r="13" spans="1:25">
      <c r="C13" s="427"/>
      <c r="D13" s="8"/>
      <c r="T13" s="92"/>
      <c r="U13" s="135" t="s">
        <v>372</v>
      </c>
      <c r="V13" s="135"/>
    </row>
    <row r="14" spans="1:25">
      <c r="T14" s="92"/>
      <c r="U14" s="92"/>
      <c r="V14" s="135" t="s">
        <v>373</v>
      </c>
    </row>
    <row r="15" spans="1:25">
      <c r="C15" s="427"/>
      <c r="T15" s="92"/>
      <c r="U15" s="92"/>
      <c r="V15" s="92"/>
    </row>
    <row r="16" spans="1:25">
      <c r="S16" s="115"/>
      <c r="T16" s="92"/>
      <c r="U16" s="92"/>
      <c r="V16" s="92"/>
    </row>
    <row r="17" spans="3:23">
      <c r="F17" s="8" t="s">
        <v>582</v>
      </c>
      <c r="G17" s="2">
        <v>88.16</v>
      </c>
      <c r="I17" s="166" t="s">
        <v>527</v>
      </c>
      <c r="J17" s="2" t="s">
        <v>261</v>
      </c>
      <c r="K17" s="2" t="s">
        <v>528</v>
      </c>
      <c r="M17" s="479" t="s">
        <v>530</v>
      </c>
      <c r="N17" s="479"/>
      <c r="O17" s="479"/>
      <c r="P17" s="479"/>
      <c r="T17" s="115"/>
      <c r="U17" s="135"/>
      <c r="V17" s="135"/>
    </row>
    <row r="18" spans="3:23">
      <c r="C18" s="427"/>
      <c r="G18" s="386"/>
      <c r="H18" s="386" t="s">
        <v>323</v>
      </c>
      <c r="I18" s="4">
        <v>0.5</v>
      </c>
      <c r="J18" s="4"/>
      <c r="K18" s="4">
        <v>0.5</v>
      </c>
      <c r="L18" s="4"/>
      <c r="M18" s="4"/>
      <c r="N18" s="4"/>
      <c r="O18" s="4"/>
      <c r="P18" s="4"/>
      <c r="R18" s="3" t="s">
        <v>551</v>
      </c>
      <c r="S18" s="2" t="s">
        <v>323</v>
      </c>
      <c r="T18" s="92"/>
      <c r="U18" s="135"/>
      <c r="V18" s="135"/>
    </row>
    <row r="19" spans="3:23">
      <c r="G19" s="166"/>
      <c r="H19" s="386" t="s">
        <v>62</v>
      </c>
      <c r="I19" s="4">
        <v>12.16</v>
      </c>
      <c r="J19" s="4"/>
      <c r="K19" s="4">
        <v>12.8</v>
      </c>
      <c r="L19" s="4"/>
      <c r="M19" s="4"/>
      <c r="N19" s="4"/>
      <c r="O19" s="4"/>
      <c r="P19" s="4"/>
      <c r="S19" s="2"/>
      <c r="T19" s="92"/>
      <c r="U19" s="92"/>
      <c r="V19" s="135"/>
    </row>
    <row r="20" spans="3:23">
      <c r="H20" s="386" t="s">
        <v>79</v>
      </c>
      <c r="I20" s="4"/>
      <c r="J20" s="4"/>
      <c r="K20" s="4"/>
      <c r="L20" s="4"/>
      <c r="M20" s="4"/>
      <c r="N20" s="4"/>
      <c r="O20" s="4"/>
      <c r="P20" s="4"/>
      <c r="S20" s="2"/>
      <c r="T20" s="92"/>
      <c r="U20" s="92"/>
      <c r="V20" s="92"/>
    </row>
    <row r="21" spans="3:23">
      <c r="H21" s="386" t="s">
        <v>495</v>
      </c>
      <c r="I21" s="299">
        <v>35.159999999999997</v>
      </c>
      <c r="J21" s="450">
        <v>4.4000000000000004</v>
      </c>
      <c r="K21" s="4">
        <v>40</v>
      </c>
      <c r="L21" s="4"/>
      <c r="M21" s="4"/>
      <c r="N21" s="4"/>
      <c r="O21" s="4"/>
      <c r="P21" s="4"/>
      <c r="R21" s="3">
        <v>35.6</v>
      </c>
      <c r="S21" s="2" t="s">
        <v>540</v>
      </c>
      <c r="T21" s="115"/>
      <c r="U21" s="135"/>
      <c r="V21" s="135"/>
      <c r="W21" s="135"/>
    </row>
    <row r="22" spans="3:23">
      <c r="H22" s="386" t="s">
        <v>496</v>
      </c>
      <c r="I22" s="4"/>
      <c r="J22" s="4"/>
      <c r="K22" s="4"/>
      <c r="L22" s="4"/>
      <c r="M22" s="4"/>
      <c r="N22" s="4"/>
      <c r="O22" s="4"/>
      <c r="P22" s="4"/>
      <c r="R22" s="3">
        <v>4.4000000000000004</v>
      </c>
      <c r="S22" s="2" t="s">
        <v>541</v>
      </c>
      <c r="U22" s="92"/>
      <c r="V22" s="135"/>
      <c r="W22" s="135"/>
    </row>
    <row r="23" spans="3:23">
      <c r="H23" s="386" t="s">
        <v>366</v>
      </c>
      <c r="I23" s="4"/>
      <c r="J23" s="4"/>
      <c r="K23" s="4"/>
      <c r="L23" s="4"/>
      <c r="M23" s="4"/>
      <c r="N23" s="4"/>
      <c r="O23" s="4"/>
      <c r="P23" s="4"/>
      <c r="R23" s="3">
        <v>12.16</v>
      </c>
      <c r="S23" s="2" t="s">
        <v>62</v>
      </c>
      <c r="U23" s="92"/>
      <c r="V23" s="92"/>
      <c r="W23" s="92"/>
    </row>
    <row r="24" spans="3:23">
      <c r="H24" s="386" t="s">
        <v>497</v>
      </c>
      <c r="I24" s="4">
        <v>10</v>
      </c>
      <c r="J24" s="4"/>
      <c r="K24" s="4">
        <v>10</v>
      </c>
      <c r="L24" s="4"/>
      <c r="M24" s="4"/>
      <c r="N24" s="4"/>
      <c r="O24" s="4"/>
      <c r="P24" s="4"/>
      <c r="U24" s="92"/>
      <c r="V24" s="92"/>
      <c r="W24" s="92"/>
    </row>
    <row r="25" spans="3:23">
      <c r="H25" s="386" t="s">
        <v>55</v>
      </c>
      <c r="I25" s="4">
        <v>30</v>
      </c>
      <c r="J25" s="4">
        <v>3.3</v>
      </c>
      <c r="K25" s="4">
        <v>30</v>
      </c>
      <c r="L25" s="4"/>
      <c r="M25" s="4"/>
      <c r="N25" s="4"/>
      <c r="O25" s="4"/>
      <c r="P25" s="4"/>
    </row>
    <row r="26" spans="3:23">
      <c r="H26" s="448" t="s">
        <v>529</v>
      </c>
      <c r="I26" s="449">
        <v>0.34</v>
      </c>
      <c r="J26" s="4"/>
      <c r="K26" s="4"/>
      <c r="M26" s="4"/>
      <c r="N26" s="4"/>
      <c r="O26" s="4"/>
      <c r="P26" s="4"/>
    </row>
    <row r="27" spans="3:23">
      <c r="I27" s="2">
        <f>SUM(I18:I26)</f>
        <v>88.16</v>
      </c>
      <c r="J27" s="2">
        <f t="shared" ref="J27:K27" si="5">SUM(J18:J26)</f>
        <v>7.7</v>
      </c>
      <c r="K27" s="2">
        <f t="shared" si="5"/>
        <v>93.3</v>
      </c>
      <c r="M27" s="2">
        <f t="shared" ref="M27:P27" si="6">SUM(M18:M26)</f>
        <v>0</v>
      </c>
      <c r="N27" s="2">
        <f>SUM(N18:N26)</f>
        <v>0</v>
      </c>
      <c r="O27" s="2">
        <f t="shared" si="6"/>
        <v>0</v>
      </c>
      <c r="P27" s="2">
        <f t="shared" si="6"/>
        <v>0</v>
      </c>
      <c r="Q27" s="403">
        <f>SUM(M27:P27)</f>
        <v>0</v>
      </c>
    </row>
    <row r="28" spans="3:23">
      <c r="I28" s="2">
        <f>G17-I27</f>
        <v>0</v>
      </c>
    </row>
    <row r="31" spans="3:23">
      <c r="C31" s="3" t="s">
        <v>584</v>
      </c>
      <c r="F31" s="8">
        <v>50</v>
      </c>
      <c r="G31" s="2">
        <v>139.19999999999999</v>
      </c>
      <c r="I31" s="166" t="s">
        <v>527</v>
      </c>
      <c r="J31" s="2" t="s">
        <v>261</v>
      </c>
      <c r="K31" s="2" t="s">
        <v>528</v>
      </c>
      <c r="M31" s="479" t="s">
        <v>530</v>
      </c>
      <c r="N31" s="479"/>
      <c r="O31" s="479"/>
      <c r="P31" s="479"/>
    </row>
    <row r="32" spans="3:23">
      <c r="C32" s="427" t="s">
        <v>561</v>
      </c>
      <c r="G32" s="386"/>
      <c r="H32" s="386" t="s">
        <v>323</v>
      </c>
      <c r="I32" s="4">
        <v>0.5</v>
      </c>
      <c r="J32" s="4"/>
      <c r="K32" s="4">
        <v>0.5</v>
      </c>
      <c r="L32" s="4"/>
      <c r="M32" s="4"/>
      <c r="N32" s="4"/>
      <c r="O32" s="4"/>
      <c r="P32" s="4"/>
      <c r="R32" s="3" t="s">
        <v>551</v>
      </c>
      <c r="S32" s="2" t="s">
        <v>323</v>
      </c>
    </row>
    <row r="33" spans="3:19">
      <c r="C33" s="427" t="s">
        <v>557</v>
      </c>
      <c r="G33" s="166"/>
      <c r="H33" s="386" t="s">
        <v>62</v>
      </c>
      <c r="I33" s="4">
        <v>19.2</v>
      </c>
      <c r="J33" s="4"/>
      <c r="K33" s="4">
        <v>21.6</v>
      </c>
      <c r="L33" s="4"/>
      <c r="M33" s="4"/>
      <c r="N33" s="4"/>
      <c r="O33" s="4"/>
      <c r="P33" s="4"/>
      <c r="S33" s="2"/>
    </row>
    <row r="34" spans="3:19">
      <c r="C34" s="427" t="s">
        <v>556</v>
      </c>
      <c r="H34" s="386" t="s">
        <v>79</v>
      </c>
      <c r="I34" s="4">
        <v>40</v>
      </c>
      <c r="J34" s="4">
        <v>4.4000000000000004</v>
      </c>
      <c r="K34" s="4">
        <v>40</v>
      </c>
      <c r="L34" s="4"/>
      <c r="M34" s="4"/>
      <c r="N34" s="4"/>
      <c r="O34" s="4"/>
      <c r="P34" s="4"/>
      <c r="S34" s="2"/>
    </row>
    <row r="35" spans="3:19">
      <c r="C35" s="9" t="s">
        <v>558</v>
      </c>
      <c r="H35" s="386" t="s">
        <v>495</v>
      </c>
      <c r="I35" s="4"/>
      <c r="J35" s="4"/>
      <c r="K35" s="4"/>
      <c r="L35" s="4"/>
      <c r="M35" s="4"/>
      <c r="N35" s="4"/>
      <c r="O35" s="4"/>
      <c r="P35" s="4"/>
      <c r="R35" s="2">
        <v>115.6</v>
      </c>
      <c r="S35" s="2" t="s">
        <v>540</v>
      </c>
    </row>
    <row r="36" spans="3:19">
      <c r="C36" s="9" t="s">
        <v>559</v>
      </c>
      <c r="H36" s="386" t="s">
        <v>496</v>
      </c>
      <c r="I36" s="4"/>
      <c r="J36" s="4"/>
      <c r="K36" s="4"/>
      <c r="L36" s="4"/>
      <c r="M36" s="4"/>
      <c r="N36" s="4"/>
      <c r="O36" s="4"/>
      <c r="P36" s="4"/>
      <c r="R36" s="2">
        <v>4.4000000000000004</v>
      </c>
      <c r="S36" s="2" t="s">
        <v>541</v>
      </c>
    </row>
    <row r="37" spans="3:19">
      <c r="C37" s="9" t="s">
        <v>560</v>
      </c>
      <c r="D37" s="451" t="s">
        <v>566</v>
      </c>
      <c r="H37" s="386" t="s">
        <v>366</v>
      </c>
      <c r="I37" s="4"/>
      <c r="J37" s="4"/>
      <c r="K37" s="4"/>
      <c r="L37" s="4"/>
      <c r="M37" s="4"/>
      <c r="N37" s="4"/>
      <c r="O37" s="4"/>
      <c r="P37" s="4"/>
      <c r="R37" s="2">
        <v>19.2</v>
      </c>
      <c r="S37" s="2" t="s">
        <v>62</v>
      </c>
    </row>
    <row r="38" spans="3:19">
      <c r="C38" s="3" t="s">
        <v>584</v>
      </c>
      <c r="H38" s="386" t="s">
        <v>497</v>
      </c>
      <c r="I38" s="4">
        <v>20</v>
      </c>
      <c r="J38" s="4"/>
      <c r="K38" s="4">
        <v>20</v>
      </c>
      <c r="L38" s="4"/>
      <c r="M38" s="4"/>
      <c r="N38" s="4"/>
      <c r="O38" s="4"/>
      <c r="P38" s="4"/>
    </row>
    <row r="39" spans="3:19">
      <c r="C39" s="427" t="s">
        <v>562</v>
      </c>
      <c r="G39" s="453" t="s">
        <v>570</v>
      </c>
      <c r="H39" s="386" t="s">
        <v>55</v>
      </c>
      <c r="I39" s="450">
        <v>50</v>
      </c>
      <c r="J39" s="4">
        <v>5.55</v>
      </c>
      <c r="K39" s="4">
        <v>75</v>
      </c>
      <c r="L39" s="4"/>
      <c r="M39" s="4"/>
      <c r="N39" s="4"/>
      <c r="O39" s="4"/>
      <c r="P39" s="4"/>
    </row>
    <row r="40" spans="3:19">
      <c r="C40" s="427" t="s">
        <v>556</v>
      </c>
      <c r="H40" s="448" t="s">
        <v>529</v>
      </c>
      <c r="I40" s="449">
        <v>9.5</v>
      </c>
      <c r="J40" s="4"/>
      <c r="K40" s="4"/>
      <c r="M40" s="4"/>
      <c r="N40" s="4"/>
      <c r="O40" s="4"/>
      <c r="P40" s="4"/>
    </row>
    <row r="41" spans="3:19">
      <c r="C41" s="9" t="s">
        <v>563</v>
      </c>
      <c r="I41" s="2">
        <f>SUM(I32:I40)</f>
        <v>139.19999999999999</v>
      </c>
      <c r="J41" s="2">
        <f t="shared" ref="J41:K41" si="7">SUM(J32:J40)</f>
        <v>9.9499999999999993</v>
      </c>
      <c r="K41" s="2">
        <f t="shared" si="7"/>
        <v>157.1</v>
      </c>
      <c r="M41" s="2">
        <f t="shared" ref="M41" si="8">SUM(M32:M40)</f>
        <v>0</v>
      </c>
      <c r="N41" s="2">
        <f>SUM(N32:N40)</f>
        <v>0</v>
      </c>
      <c r="O41" s="2">
        <f t="shared" ref="O41:P41" si="9">SUM(O32:O40)</f>
        <v>0</v>
      </c>
      <c r="P41" s="2">
        <f t="shared" si="9"/>
        <v>0</v>
      </c>
      <c r="Q41" s="403">
        <f>SUM(M41:P41)</f>
        <v>0</v>
      </c>
    </row>
    <row r="42" spans="3:19">
      <c r="C42" s="427" t="s">
        <v>564</v>
      </c>
      <c r="I42" s="2">
        <f>G31-I41</f>
        <v>0</v>
      </c>
    </row>
    <row r="43" spans="3:19">
      <c r="C43" s="452" t="s">
        <v>585</v>
      </c>
    </row>
    <row r="44" spans="3:19">
      <c r="C44" s="3" t="s">
        <v>584</v>
      </c>
    </row>
    <row r="45" spans="3:19">
      <c r="C45" s="427" t="s">
        <v>565</v>
      </c>
    </row>
    <row r="46" spans="3:19">
      <c r="C46" s="427" t="s">
        <v>556</v>
      </c>
    </row>
    <row r="47" spans="3:19">
      <c r="C47" s="452" t="s">
        <v>567</v>
      </c>
    </row>
    <row r="48" spans="3:19">
      <c r="C48" s="9" t="s">
        <v>568</v>
      </c>
    </row>
    <row r="50" spans="3:19">
      <c r="G50" s="166" t="s">
        <v>575</v>
      </c>
    </row>
    <row r="51" spans="3:19">
      <c r="C51" s="3" t="s">
        <v>586</v>
      </c>
      <c r="F51" s="8" t="s">
        <v>587</v>
      </c>
      <c r="G51" s="2">
        <v>139.19999999999999</v>
      </c>
      <c r="I51" s="166" t="s">
        <v>527</v>
      </c>
      <c r="J51" s="2" t="s">
        <v>261</v>
      </c>
      <c r="K51" s="2" t="s">
        <v>528</v>
      </c>
      <c r="M51" s="479" t="s">
        <v>530</v>
      </c>
      <c r="N51" s="479"/>
      <c r="O51" s="479"/>
      <c r="P51" s="479"/>
    </row>
    <row r="52" spans="3:19">
      <c r="C52" s="427" t="s">
        <v>574</v>
      </c>
      <c r="G52" s="386"/>
      <c r="H52" s="386" t="s">
        <v>323</v>
      </c>
      <c r="I52" s="4">
        <v>0.5</v>
      </c>
      <c r="J52" s="4"/>
      <c r="K52" s="4">
        <v>0.5</v>
      </c>
      <c r="L52" s="4"/>
      <c r="M52" s="4"/>
      <c r="N52" s="4"/>
      <c r="O52" s="4"/>
      <c r="P52" s="4"/>
      <c r="R52" s="3" t="s">
        <v>551</v>
      </c>
      <c r="S52" s="2" t="s">
        <v>323</v>
      </c>
    </row>
    <row r="53" spans="3:19">
      <c r="G53" s="166"/>
      <c r="H53" s="386" t="s">
        <v>62</v>
      </c>
      <c r="I53" s="450">
        <v>19.2</v>
      </c>
      <c r="J53" s="4"/>
      <c r="K53" s="4">
        <v>25.3</v>
      </c>
      <c r="L53" s="4"/>
      <c r="M53" s="4"/>
      <c r="N53" s="4"/>
      <c r="O53" s="4"/>
      <c r="P53" s="4"/>
      <c r="S53" s="2"/>
    </row>
    <row r="54" spans="3:19">
      <c r="H54" s="386" t="s">
        <v>79</v>
      </c>
      <c r="I54" s="4">
        <v>40</v>
      </c>
      <c r="J54" s="4"/>
      <c r="K54" s="4">
        <v>40</v>
      </c>
      <c r="L54" s="4"/>
      <c r="M54" s="4"/>
      <c r="N54" s="4"/>
      <c r="O54" s="4"/>
      <c r="P54" s="4"/>
      <c r="S54" s="2"/>
    </row>
    <row r="55" spans="3:19">
      <c r="H55" s="386" t="s">
        <v>495</v>
      </c>
      <c r="I55" s="4"/>
      <c r="J55" s="4"/>
      <c r="K55" s="4"/>
      <c r="L55" s="4"/>
      <c r="M55" s="4"/>
      <c r="N55" s="4"/>
      <c r="O55" s="4"/>
      <c r="P55" s="4"/>
      <c r="R55" s="2">
        <v>115.6</v>
      </c>
      <c r="S55" s="2" t="s">
        <v>540</v>
      </c>
    </row>
    <row r="56" spans="3:19">
      <c r="H56" s="386" t="s">
        <v>496</v>
      </c>
      <c r="I56" s="4"/>
      <c r="J56" s="4"/>
      <c r="K56" s="4"/>
      <c r="L56" s="4"/>
      <c r="M56" s="4"/>
      <c r="N56" s="4"/>
      <c r="O56" s="4"/>
      <c r="P56" s="4"/>
      <c r="R56" s="2">
        <v>4.4000000000000004</v>
      </c>
      <c r="S56" s="2" t="s">
        <v>541</v>
      </c>
    </row>
    <row r="57" spans="3:19">
      <c r="H57" s="386" t="s">
        <v>366</v>
      </c>
      <c r="I57" s="4"/>
      <c r="J57" s="4"/>
      <c r="K57" s="4"/>
      <c r="L57" s="4"/>
      <c r="M57" s="4"/>
      <c r="N57" s="4"/>
      <c r="O57" s="4"/>
      <c r="P57" s="4"/>
      <c r="R57" s="2">
        <v>19.2</v>
      </c>
      <c r="S57" s="2" t="s">
        <v>62</v>
      </c>
    </row>
    <row r="58" spans="3:19">
      <c r="H58" s="386" t="s">
        <v>497</v>
      </c>
      <c r="I58" s="4">
        <v>20</v>
      </c>
      <c r="J58" s="4"/>
      <c r="K58" s="4">
        <v>20</v>
      </c>
      <c r="L58" s="4"/>
      <c r="M58" s="4"/>
      <c r="N58" s="4"/>
      <c r="O58" s="4"/>
      <c r="P58" s="4"/>
    </row>
    <row r="59" spans="3:19">
      <c r="G59" s="453" t="s">
        <v>570</v>
      </c>
      <c r="H59" s="386" t="s">
        <v>55</v>
      </c>
      <c r="I59" s="4">
        <v>50</v>
      </c>
      <c r="J59" s="4"/>
      <c r="K59" s="4">
        <v>50</v>
      </c>
      <c r="L59" s="4"/>
      <c r="M59" s="4"/>
      <c r="N59" s="4"/>
      <c r="O59" s="4"/>
      <c r="P59" s="4"/>
    </row>
    <row r="60" spans="3:19">
      <c r="H60" s="448" t="s">
        <v>529</v>
      </c>
      <c r="I60" s="449">
        <v>9.5</v>
      </c>
      <c r="J60" s="4"/>
      <c r="K60" s="4"/>
      <c r="M60" s="4"/>
      <c r="N60" s="4"/>
      <c r="O60" s="4"/>
      <c r="P60" s="4"/>
    </row>
    <row r="61" spans="3:19">
      <c r="I61" s="2">
        <f>SUM(I52:I60)</f>
        <v>139.19999999999999</v>
      </c>
      <c r="J61" s="2">
        <f t="shared" ref="J61:K61" si="10">SUM(J52:J60)</f>
        <v>0</v>
      </c>
      <c r="K61" s="2">
        <f t="shared" si="10"/>
        <v>135.80000000000001</v>
      </c>
      <c r="M61" s="2">
        <f t="shared" ref="M61" si="11">SUM(M52:M60)</f>
        <v>0</v>
      </c>
      <c r="N61" s="2">
        <f>SUM(N52:N60)</f>
        <v>0</v>
      </c>
      <c r="O61" s="2">
        <f t="shared" ref="O61:P61" si="12">SUM(O52:O60)</f>
        <v>0</v>
      </c>
      <c r="P61" s="2">
        <f t="shared" si="12"/>
        <v>0</v>
      </c>
      <c r="Q61" s="403">
        <f>SUM(M61:P61)</f>
        <v>0</v>
      </c>
    </row>
    <row r="62" spans="3:19">
      <c r="I62" s="2">
        <f>G51-I61</f>
        <v>0</v>
      </c>
    </row>
  </sheetData>
  <mergeCells count="12">
    <mergeCell ref="M51:P51"/>
    <mergeCell ref="E1:K1"/>
    <mergeCell ref="A6:D6"/>
    <mergeCell ref="A1:A2"/>
    <mergeCell ref="B1:B2"/>
    <mergeCell ref="C1:C2"/>
    <mergeCell ref="D1:D2"/>
    <mergeCell ref="M31:P31"/>
    <mergeCell ref="M17:P17"/>
    <mergeCell ref="N1:O1"/>
    <mergeCell ref="L1:M1"/>
    <mergeCell ref="P1:Y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14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8.140625" style="3" bestFit="1" customWidth="1"/>
    <col min="2" max="2" width="54.855468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8" t="s">
        <v>19</v>
      </c>
      <c r="B1" s="630" t="s">
        <v>351</v>
      </c>
      <c r="C1" s="630" t="s">
        <v>86</v>
      </c>
      <c r="D1" s="632" t="s">
        <v>352</v>
      </c>
      <c r="E1" s="633"/>
      <c r="F1" s="633"/>
      <c r="G1" s="634" t="s">
        <v>324</v>
      </c>
      <c r="H1" s="635"/>
      <c r="I1" s="624" t="s">
        <v>325</v>
      </c>
      <c r="J1" s="624"/>
      <c r="K1" s="244"/>
      <c r="L1" s="245"/>
      <c r="M1" s="625" t="s">
        <v>353</v>
      </c>
      <c r="N1" s="625"/>
      <c r="O1" s="625"/>
      <c r="P1" s="245"/>
      <c r="Q1" s="625" t="s">
        <v>354</v>
      </c>
      <c r="R1" s="625"/>
      <c r="S1" s="625"/>
      <c r="T1" s="625"/>
      <c r="U1" s="246"/>
      <c r="V1" s="626" t="s">
        <v>324</v>
      </c>
      <c r="W1" s="626" t="s">
        <v>355</v>
      </c>
      <c r="X1" s="626" t="s">
        <v>356</v>
      </c>
      <c r="Y1" s="246"/>
      <c r="Z1" s="618" t="s">
        <v>357</v>
      </c>
      <c r="AA1" s="619"/>
      <c r="AB1" s="619"/>
      <c r="AC1" s="619"/>
      <c r="AD1" s="620"/>
    </row>
    <row r="2" spans="1:30" ht="12" thickBot="1">
      <c r="A2" s="629"/>
      <c r="B2" s="631"/>
      <c r="C2" s="631"/>
      <c r="D2" s="204" t="s">
        <v>329</v>
      </c>
      <c r="E2" s="204" t="s">
        <v>335</v>
      </c>
      <c r="F2" s="146" t="s">
        <v>336</v>
      </c>
      <c r="G2" s="205" t="s">
        <v>358</v>
      </c>
      <c r="H2" s="206" t="s">
        <v>359</v>
      </c>
      <c r="I2" s="205" t="s">
        <v>360</v>
      </c>
      <c r="J2" s="207" t="s">
        <v>361</v>
      </c>
      <c r="K2" s="247" t="s">
        <v>362</v>
      </c>
      <c r="L2" s="248"/>
      <c r="M2" s="249" t="s">
        <v>365</v>
      </c>
      <c r="N2" s="249" t="s">
        <v>363</v>
      </c>
      <c r="O2" s="249" t="s">
        <v>364</v>
      </c>
      <c r="P2" s="248"/>
      <c r="Q2" s="250" t="s">
        <v>365</v>
      </c>
      <c r="R2" s="251">
        <v>1.2999999999999999E-2</v>
      </c>
      <c r="S2" s="251">
        <v>6.4999999999999997E-3</v>
      </c>
      <c r="T2" s="252">
        <v>1.25E-3</v>
      </c>
      <c r="U2" s="253"/>
      <c r="V2" s="627"/>
      <c r="W2" s="627"/>
      <c r="X2" s="627"/>
      <c r="Y2" s="253"/>
      <c r="Z2" s="254" t="s">
        <v>365</v>
      </c>
      <c r="AA2" s="254" t="s">
        <v>363</v>
      </c>
      <c r="AB2" s="255" t="s">
        <v>364</v>
      </c>
      <c r="AC2" s="254" t="s">
        <v>355</v>
      </c>
      <c r="AD2" s="254" t="s">
        <v>356</v>
      </c>
    </row>
    <row r="3" spans="1:30" s="18" customFormat="1">
      <c r="A3" s="122" t="str">
        <f>'1-συμβολαια'!A3</f>
        <v>4ο</v>
      </c>
      <c r="B3" s="122" t="str">
        <f>'1-συμβολαια'!C3</f>
        <v>κληρονομιάς ΑΠΟΔΟΧΗ [αγροτεμάχιο Θεολόγος -'';;;???'' 307,16μ2</v>
      </c>
      <c r="C3" s="208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2</v>
      </c>
      <c r="I3" s="28">
        <f>'2-δικαιώμ'!J3</f>
        <v>2</v>
      </c>
      <c r="J3" s="28">
        <f>'2-δικαιώμ'!K3</f>
        <v>0.4</v>
      </c>
      <c r="K3" s="150"/>
      <c r="L3" s="150"/>
      <c r="M3" s="35"/>
      <c r="N3" s="35"/>
      <c r="O3" s="35"/>
      <c r="P3" s="150"/>
      <c r="Q3" s="35"/>
      <c r="R3" s="35"/>
      <c r="S3" s="35"/>
      <c r="T3" s="35"/>
      <c r="U3" s="150"/>
      <c r="V3" s="35">
        <f>'2-δικαιώμ'!H3+'2-δικαιώμ'!I3</f>
        <v>2</v>
      </c>
      <c r="W3" s="35">
        <f>'2-δικαιώμ'!J3</f>
        <v>2</v>
      </c>
      <c r="X3" s="35">
        <f>'2-δικαιώμ'!K3</f>
        <v>0.4</v>
      </c>
      <c r="Y3" s="150"/>
      <c r="Z3" s="35"/>
      <c r="AA3" s="35"/>
      <c r="AB3" s="35"/>
      <c r="AC3" s="35"/>
      <c r="AD3" s="35"/>
    </row>
    <row r="4" spans="1:30" s="18" customFormat="1">
      <c r="A4" s="122" t="str">
        <f>'1-συμβολαια'!A4</f>
        <v>5ο</v>
      </c>
      <c r="B4" s="122" t="str">
        <f>'1-συμβολαια'!C4</f>
        <v>Κκληρονομιάς ΑΠΟΔΟΧΗ</v>
      </c>
      <c r="C4" s="208">
        <f>'1-συμβολαια'!D4</f>
        <v>0</v>
      </c>
      <c r="D4" s="28">
        <f>'8-κ-15-17'!D4</f>
        <v>0</v>
      </c>
      <c r="E4" s="28">
        <f>'8-κ-15-17'!M4</f>
        <v>0</v>
      </c>
      <c r="F4" s="28">
        <f>'8-κ-15-17'!V4</f>
        <v>0</v>
      </c>
      <c r="G4" s="28">
        <f>'2-δικαιώμ'!H4</f>
        <v>0</v>
      </c>
      <c r="H4" s="28">
        <f>'2-δικαιώμ'!I4</f>
        <v>2</v>
      </c>
      <c r="I4" s="28">
        <f>'2-δικαιώμ'!J4</f>
        <v>2</v>
      </c>
      <c r="J4" s="28">
        <f>'2-δικαιώμ'!K4</f>
        <v>0.4</v>
      </c>
      <c r="K4" s="150"/>
      <c r="L4" s="150"/>
      <c r="M4" s="35"/>
      <c r="N4" s="35"/>
      <c r="O4" s="35"/>
      <c r="P4" s="150"/>
      <c r="Q4" s="35"/>
      <c r="R4" s="35"/>
      <c r="S4" s="35"/>
      <c r="T4" s="35"/>
      <c r="U4" s="150"/>
      <c r="V4" s="35">
        <f>'2-δικαιώμ'!H4+'2-δικαιώμ'!I4</f>
        <v>2</v>
      </c>
      <c r="W4" s="35">
        <f>'2-δικαιώμ'!J4</f>
        <v>2</v>
      </c>
      <c r="X4" s="35">
        <f>'2-δικαιώμ'!K4</f>
        <v>0.4</v>
      </c>
      <c r="Y4" s="150"/>
      <c r="Z4" s="35"/>
      <c r="AA4" s="35"/>
      <c r="AB4" s="35"/>
      <c r="AC4" s="35"/>
      <c r="AD4" s="35"/>
    </row>
    <row r="5" spans="1:30" s="478" customFormat="1">
      <c r="A5" s="474" t="str">
        <f>'1-συμβολαια'!A5</f>
        <v>6ο</v>
      </c>
      <c r="B5" s="474" t="str">
        <f>'1-συμβολαια'!C5</f>
        <v>κληρονομιάς ΑΠΟΔΟΧΗ</v>
      </c>
      <c r="C5" s="475">
        <f>'1-συμβολαια'!D5</f>
        <v>0</v>
      </c>
      <c r="D5" s="476">
        <f>'8-κ-15-17'!D5</f>
        <v>0</v>
      </c>
      <c r="E5" s="476">
        <f>'8-κ-15-17'!M5</f>
        <v>0</v>
      </c>
      <c r="F5" s="476">
        <f>'8-κ-15-17'!V5</f>
        <v>0</v>
      </c>
      <c r="G5" s="476">
        <f>'2-δικαιώμ'!H5</f>
        <v>0</v>
      </c>
      <c r="H5" s="476">
        <f>'2-δικαιώμ'!I5</f>
        <v>0</v>
      </c>
      <c r="I5" s="476">
        <f>'2-δικαιώμ'!J5</f>
        <v>0</v>
      </c>
      <c r="J5" s="476">
        <f>'2-δικαιώμ'!K5</f>
        <v>0</v>
      </c>
      <c r="K5" s="233"/>
      <c r="L5" s="233"/>
      <c r="M5" s="477"/>
      <c r="N5" s="477"/>
      <c r="O5" s="477"/>
      <c r="P5" s="233"/>
      <c r="Q5" s="477"/>
      <c r="R5" s="477"/>
      <c r="S5" s="477"/>
      <c r="T5" s="477"/>
      <c r="U5" s="233"/>
      <c r="V5" s="477">
        <f>'2-δικαιώμ'!H5+'2-δικαιώμ'!I5</f>
        <v>0</v>
      </c>
      <c r="W5" s="477">
        <f>'2-δικαιώμ'!J5</f>
        <v>0</v>
      </c>
      <c r="X5" s="477">
        <f>'2-δικαιώμ'!K5</f>
        <v>0</v>
      </c>
      <c r="Y5" s="233"/>
      <c r="Z5" s="477"/>
      <c r="AA5" s="477"/>
      <c r="AB5" s="477"/>
      <c r="AC5" s="477"/>
      <c r="AD5" s="477"/>
    </row>
    <row r="6" spans="1:30">
      <c r="A6" s="621" t="str">
        <f>'1-συμβολαια'!A6</f>
        <v>σύνολο</v>
      </c>
      <c r="B6" s="622"/>
      <c r="C6" s="623"/>
      <c r="D6" s="292">
        <f t="shared" ref="D6:J6" si="0">SUM(D3:D5)</f>
        <v>0</v>
      </c>
      <c r="E6" s="292">
        <f t="shared" si="0"/>
        <v>0</v>
      </c>
      <c r="F6" s="292">
        <f t="shared" si="0"/>
        <v>0</v>
      </c>
      <c r="G6" s="292">
        <f t="shared" si="0"/>
        <v>0</v>
      </c>
      <c r="H6" s="292">
        <f t="shared" si="0"/>
        <v>4</v>
      </c>
      <c r="I6" s="292">
        <f t="shared" si="0"/>
        <v>4</v>
      </c>
      <c r="J6" s="292">
        <f t="shared" si="0"/>
        <v>0.8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5.75">
      <c r="B10" s="92"/>
      <c r="D10" s="2"/>
      <c r="E10" s="2"/>
      <c r="F10" s="2"/>
      <c r="G10" s="137"/>
      <c r="H10" s="281"/>
      <c r="I10" s="282">
        <v>1</v>
      </c>
      <c r="J10" s="5" t="s">
        <v>387</v>
      </c>
      <c r="K10" s="5"/>
      <c r="L10" s="283"/>
    </row>
    <row r="11" spans="1:30">
      <c r="B11" s="92"/>
      <c r="D11" s="2"/>
      <c r="E11" s="2"/>
      <c r="F11" s="2"/>
      <c r="G11" s="4"/>
      <c r="H11" s="168"/>
      <c r="I11" s="299">
        <v>1</v>
      </c>
      <c r="J11" s="5" t="s">
        <v>388</v>
      </c>
      <c r="K11" s="5"/>
      <c r="L11" s="283"/>
    </row>
    <row r="12" spans="1:30" ht="12.75">
      <c r="B12" s="215" t="s">
        <v>473</v>
      </c>
      <c r="D12" s="2"/>
      <c r="E12" s="2"/>
      <c r="F12" s="2"/>
      <c r="G12" s="317"/>
      <c r="H12" s="58"/>
      <c r="I12" s="4">
        <v>0.73</v>
      </c>
      <c r="J12" s="5" t="s">
        <v>135</v>
      </c>
      <c r="K12" s="5"/>
      <c r="L12" s="5"/>
    </row>
    <row r="13" spans="1:30" ht="12.75">
      <c r="B13" s="216" t="s">
        <v>474</v>
      </c>
      <c r="D13" s="2"/>
      <c r="E13" s="2"/>
      <c r="F13" s="2"/>
      <c r="G13" s="317"/>
      <c r="H13" s="58"/>
      <c r="I13" s="4">
        <v>2</v>
      </c>
      <c r="J13" s="5" t="s">
        <v>389</v>
      </c>
      <c r="K13" s="5"/>
      <c r="L13" s="5"/>
    </row>
    <row r="14" spans="1:30" ht="15.75">
      <c r="B14" s="217" t="s">
        <v>384</v>
      </c>
      <c r="D14" s="2"/>
      <c r="E14" s="2"/>
      <c r="F14" s="2"/>
      <c r="G14" s="317"/>
      <c r="H14" s="58"/>
      <c r="I14" s="4">
        <v>3.7</v>
      </c>
      <c r="J14" s="5" t="s">
        <v>390</v>
      </c>
      <c r="K14" s="5"/>
      <c r="L14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O32"/>
  <sheetViews>
    <sheetView workbookViewId="0">
      <pane ySplit="2" topLeftCell="A3" activePane="bottomLeft" state="frozen"/>
      <selection pane="bottomLeft" activeCell="G19" sqref="G19"/>
    </sheetView>
  </sheetViews>
  <sheetFormatPr defaultRowHeight="15"/>
  <cols>
    <col min="1" max="1" width="11.5703125" style="104" bestFit="1" customWidth="1"/>
    <col min="2" max="2" width="12.7109375" style="104" bestFit="1" customWidth="1"/>
    <col min="3" max="3" width="76.42578125" style="105" bestFit="1" customWidth="1"/>
    <col min="4" max="4" width="13.5703125" style="106" bestFit="1" customWidth="1"/>
    <col min="5" max="6" width="13.5703125" style="106" customWidth="1"/>
    <col min="7" max="7" width="11.5703125" style="106" bestFit="1" customWidth="1"/>
    <col min="8" max="8" width="13.5703125" style="106" bestFit="1" customWidth="1"/>
    <col min="9" max="9" width="13.5703125" style="106" customWidth="1"/>
    <col min="10" max="10" width="7.85546875" style="82" customWidth="1"/>
    <col min="11" max="11" width="10" style="82" customWidth="1"/>
    <col min="12" max="12" width="45" style="82" bestFit="1" customWidth="1"/>
    <col min="13" max="13" width="30.85546875" style="82" customWidth="1"/>
    <col min="14" max="211" width="9.140625" style="99"/>
    <col min="212" max="212" width="9" style="99" bestFit="1" customWidth="1"/>
    <col min="213" max="213" width="9.85546875" style="99" bestFit="1" customWidth="1"/>
    <col min="214" max="214" width="9.140625" style="99" bestFit="1" customWidth="1"/>
    <col min="215" max="215" width="16" style="99" bestFit="1" customWidth="1"/>
    <col min="216" max="216" width="9" style="99" bestFit="1" customWidth="1"/>
    <col min="217" max="217" width="7.85546875" style="99" bestFit="1" customWidth="1"/>
    <col min="218" max="218" width="11.7109375" style="99" bestFit="1" customWidth="1"/>
    <col min="219" max="219" width="14.28515625" style="99" customWidth="1"/>
    <col min="220" max="220" width="11.7109375" style="99" bestFit="1" customWidth="1"/>
    <col min="221" max="221" width="14.140625" style="99" bestFit="1" customWidth="1"/>
    <col min="222" max="222" width="16.7109375" style="99" customWidth="1"/>
    <col min="223" max="223" width="16.5703125" style="99" customWidth="1"/>
    <col min="224" max="225" width="7.85546875" style="99" bestFit="1" customWidth="1"/>
    <col min="226" max="226" width="8" style="99" bestFit="1" customWidth="1"/>
    <col min="227" max="228" width="7.85546875" style="99" bestFit="1" customWidth="1"/>
    <col min="229" max="229" width="9.7109375" style="99" customWidth="1"/>
    <col min="230" max="230" width="12.85546875" style="99" customWidth="1"/>
    <col min="231" max="467" width="9.140625" style="99"/>
    <col min="468" max="468" width="9" style="99" bestFit="1" customWidth="1"/>
    <col min="469" max="469" width="9.85546875" style="99" bestFit="1" customWidth="1"/>
    <col min="470" max="470" width="9.140625" style="99" bestFit="1" customWidth="1"/>
    <col min="471" max="471" width="16" style="99" bestFit="1" customWidth="1"/>
    <col min="472" max="472" width="9" style="99" bestFit="1" customWidth="1"/>
    <col min="473" max="473" width="7.85546875" style="99" bestFit="1" customWidth="1"/>
    <col min="474" max="474" width="11.7109375" style="99" bestFit="1" customWidth="1"/>
    <col min="475" max="475" width="14.28515625" style="99" customWidth="1"/>
    <col min="476" max="476" width="11.7109375" style="99" bestFit="1" customWidth="1"/>
    <col min="477" max="477" width="14.140625" style="99" bestFit="1" customWidth="1"/>
    <col min="478" max="478" width="16.7109375" style="99" customWidth="1"/>
    <col min="479" max="479" width="16.5703125" style="99" customWidth="1"/>
    <col min="480" max="481" width="7.85546875" style="99" bestFit="1" customWidth="1"/>
    <col min="482" max="482" width="8" style="99" bestFit="1" customWidth="1"/>
    <col min="483" max="484" width="7.85546875" style="99" bestFit="1" customWidth="1"/>
    <col min="485" max="485" width="9.7109375" style="99" customWidth="1"/>
    <col min="486" max="486" width="12.85546875" style="99" customWidth="1"/>
    <col min="487" max="723" width="9.140625" style="99"/>
    <col min="724" max="724" width="9" style="99" bestFit="1" customWidth="1"/>
    <col min="725" max="725" width="9.85546875" style="99" bestFit="1" customWidth="1"/>
    <col min="726" max="726" width="9.140625" style="99" bestFit="1" customWidth="1"/>
    <col min="727" max="727" width="16" style="99" bestFit="1" customWidth="1"/>
    <col min="728" max="728" width="9" style="99" bestFit="1" customWidth="1"/>
    <col min="729" max="729" width="7.85546875" style="99" bestFit="1" customWidth="1"/>
    <col min="730" max="730" width="11.7109375" style="99" bestFit="1" customWidth="1"/>
    <col min="731" max="731" width="14.28515625" style="99" customWidth="1"/>
    <col min="732" max="732" width="11.7109375" style="99" bestFit="1" customWidth="1"/>
    <col min="733" max="733" width="14.140625" style="99" bestFit="1" customWidth="1"/>
    <col min="734" max="734" width="16.7109375" style="99" customWidth="1"/>
    <col min="735" max="735" width="16.5703125" style="99" customWidth="1"/>
    <col min="736" max="737" width="7.85546875" style="99" bestFit="1" customWidth="1"/>
    <col min="738" max="738" width="8" style="99" bestFit="1" customWidth="1"/>
    <col min="739" max="740" width="7.85546875" style="99" bestFit="1" customWidth="1"/>
    <col min="741" max="741" width="9.7109375" style="99" customWidth="1"/>
    <col min="742" max="742" width="12.85546875" style="99" customWidth="1"/>
    <col min="743" max="979" width="9.140625" style="99"/>
    <col min="980" max="980" width="9" style="99" bestFit="1" customWidth="1"/>
    <col min="981" max="981" width="9.85546875" style="99" bestFit="1" customWidth="1"/>
    <col min="982" max="982" width="9.140625" style="99" bestFit="1" customWidth="1"/>
    <col min="983" max="983" width="16" style="99" bestFit="1" customWidth="1"/>
    <col min="984" max="984" width="9" style="99" bestFit="1" customWidth="1"/>
    <col min="985" max="985" width="7.85546875" style="99" bestFit="1" customWidth="1"/>
    <col min="986" max="986" width="11.7109375" style="99" bestFit="1" customWidth="1"/>
    <col min="987" max="987" width="14.28515625" style="99" customWidth="1"/>
    <col min="988" max="988" width="11.7109375" style="99" bestFit="1" customWidth="1"/>
    <col min="989" max="989" width="14.140625" style="99" bestFit="1" customWidth="1"/>
    <col min="990" max="990" width="16.7109375" style="99" customWidth="1"/>
    <col min="991" max="991" width="16.5703125" style="99" customWidth="1"/>
    <col min="992" max="993" width="7.85546875" style="99" bestFit="1" customWidth="1"/>
    <col min="994" max="994" width="8" style="99" bestFit="1" customWidth="1"/>
    <col min="995" max="996" width="7.85546875" style="99" bestFit="1" customWidth="1"/>
    <col min="997" max="997" width="9.7109375" style="99" customWidth="1"/>
    <col min="998" max="998" width="12.85546875" style="99" customWidth="1"/>
    <col min="999" max="1235" width="9.140625" style="99"/>
    <col min="1236" max="1236" width="9" style="99" bestFit="1" customWidth="1"/>
    <col min="1237" max="1237" width="9.85546875" style="99" bestFit="1" customWidth="1"/>
    <col min="1238" max="1238" width="9.140625" style="99" bestFit="1" customWidth="1"/>
    <col min="1239" max="1239" width="16" style="99" bestFit="1" customWidth="1"/>
    <col min="1240" max="1240" width="9" style="99" bestFit="1" customWidth="1"/>
    <col min="1241" max="1241" width="7.85546875" style="99" bestFit="1" customWidth="1"/>
    <col min="1242" max="1242" width="11.7109375" style="99" bestFit="1" customWidth="1"/>
    <col min="1243" max="1243" width="14.28515625" style="99" customWidth="1"/>
    <col min="1244" max="1244" width="11.7109375" style="99" bestFit="1" customWidth="1"/>
    <col min="1245" max="1245" width="14.140625" style="99" bestFit="1" customWidth="1"/>
    <col min="1246" max="1246" width="16.7109375" style="99" customWidth="1"/>
    <col min="1247" max="1247" width="16.5703125" style="99" customWidth="1"/>
    <col min="1248" max="1249" width="7.85546875" style="99" bestFit="1" customWidth="1"/>
    <col min="1250" max="1250" width="8" style="99" bestFit="1" customWidth="1"/>
    <col min="1251" max="1252" width="7.85546875" style="99" bestFit="1" customWidth="1"/>
    <col min="1253" max="1253" width="9.7109375" style="99" customWidth="1"/>
    <col min="1254" max="1254" width="12.85546875" style="99" customWidth="1"/>
    <col min="1255" max="1491" width="9.140625" style="99"/>
    <col min="1492" max="1492" width="9" style="99" bestFit="1" customWidth="1"/>
    <col min="1493" max="1493" width="9.85546875" style="99" bestFit="1" customWidth="1"/>
    <col min="1494" max="1494" width="9.140625" style="99" bestFit="1" customWidth="1"/>
    <col min="1495" max="1495" width="16" style="99" bestFit="1" customWidth="1"/>
    <col min="1496" max="1496" width="9" style="99" bestFit="1" customWidth="1"/>
    <col min="1497" max="1497" width="7.85546875" style="99" bestFit="1" customWidth="1"/>
    <col min="1498" max="1498" width="11.7109375" style="99" bestFit="1" customWidth="1"/>
    <col min="1499" max="1499" width="14.28515625" style="99" customWidth="1"/>
    <col min="1500" max="1500" width="11.7109375" style="99" bestFit="1" customWidth="1"/>
    <col min="1501" max="1501" width="14.140625" style="99" bestFit="1" customWidth="1"/>
    <col min="1502" max="1502" width="16.7109375" style="99" customWidth="1"/>
    <col min="1503" max="1503" width="16.5703125" style="99" customWidth="1"/>
    <col min="1504" max="1505" width="7.85546875" style="99" bestFit="1" customWidth="1"/>
    <col min="1506" max="1506" width="8" style="99" bestFit="1" customWidth="1"/>
    <col min="1507" max="1508" width="7.85546875" style="99" bestFit="1" customWidth="1"/>
    <col min="1509" max="1509" width="9.7109375" style="99" customWidth="1"/>
    <col min="1510" max="1510" width="12.85546875" style="99" customWidth="1"/>
    <col min="1511" max="1747" width="9.140625" style="99"/>
    <col min="1748" max="1748" width="9" style="99" bestFit="1" customWidth="1"/>
    <col min="1749" max="1749" width="9.85546875" style="99" bestFit="1" customWidth="1"/>
    <col min="1750" max="1750" width="9.140625" style="99" bestFit="1" customWidth="1"/>
    <col min="1751" max="1751" width="16" style="99" bestFit="1" customWidth="1"/>
    <col min="1752" max="1752" width="9" style="99" bestFit="1" customWidth="1"/>
    <col min="1753" max="1753" width="7.85546875" style="99" bestFit="1" customWidth="1"/>
    <col min="1754" max="1754" width="11.7109375" style="99" bestFit="1" customWidth="1"/>
    <col min="1755" max="1755" width="14.28515625" style="99" customWidth="1"/>
    <col min="1756" max="1756" width="11.7109375" style="99" bestFit="1" customWidth="1"/>
    <col min="1757" max="1757" width="14.140625" style="99" bestFit="1" customWidth="1"/>
    <col min="1758" max="1758" width="16.7109375" style="99" customWidth="1"/>
    <col min="1759" max="1759" width="16.5703125" style="99" customWidth="1"/>
    <col min="1760" max="1761" width="7.85546875" style="99" bestFit="1" customWidth="1"/>
    <col min="1762" max="1762" width="8" style="99" bestFit="1" customWidth="1"/>
    <col min="1763" max="1764" width="7.85546875" style="99" bestFit="1" customWidth="1"/>
    <col min="1765" max="1765" width="9.7109375" style="99" customWidth="1"/>
    <col min="1766" max="1766" width="12.85546875" style="99" customWidth="1"/>
    <col min="1767" max="2003" width="9.140625" style="99"/>
    <col min="2004" max="2004" width="9" style="99" bestFit="1" customWidth="1"/>
    <col min="2005" max="2005" width="9.85546875" style="99" bestFit="1" customWidth="1"/>
    <col min="2006" max="2006" width="9.140625" style="99" bestFit="1" customWidth="1"/>
    <col min="2007" max="2007" width="16" style="99" bestFit="1" customWidth="1"/>
    <col min="2008" max="2008" width="9" style="99" bestFit="1" customWidth="1"/>
    <col min="2009" max="2009" width="7.85546875" style="99" bestFit="1" customWidth="1"/>
    <col min="2010" max="2010" width="11.7109375" style="99" bestFit="1" customWidth="1"/>
    <col min="2011" max="2011" width="14.28515625" style="99" customWidth="1"/>
    <col min="2012" max="2012" width="11.7109375" style="99" bestFit="1" customWidth="1"/>
    <col min="2013" max="2013" width="14.140625" style="99" bestFit="1" customWidth="1"/>
    <col min="2014" max="2014" width="16.7109375" style="99" customWidth="1"/>
    <col min="2015" max="2015" width="16.5703125" style="99" customWidth="1"/>
    <col min="2016" max="2017" width="7.85546875" style="99" bestFit="1" customWidth="1"/>
    <col min="2018" max="2018" width="8" style="99" bestFit="1" customWidth="1"/>
    <col min="2019" max="2020" width="7.85546875" style="99" bestFit="1" customWidth="1"/>
    <col min="2021" max="2021" width="9.7109375" style="99" customWidth="1"/>
    <col min="2022" max="2022" width="12.85546875" style="99" customWidth="1"/>
    <col min="2023" max="2259" width="9.140625" style="99"/>
    <col min="2260" max="2260" width="9" style="99" bestFit="1" customWidth="1"/>
    <col min="2261" max="2261" width="9.85546875" style="99" bestFit="1" customWidth="1"/>
    <col min="2262" max="2262" width="9.140625" style="99" bestFit="1" customWidth="1"/>
    <col min="2263" max="2263" width="16" style="99" bestFit="1" customWidth="1"/>
    <col min="2264" max="2264" width="9" style="99" bestFit="1" customWidth="1"/>
    <col min="2265" max="2265" width="7.85546875" style="99" bestFit="1" customWidth="1"/>
    <col min="2266" max="2266" width="11.7109375" style="99" bestFit="1" customWidth="1"/>
    <col min="2267" max="2267" width="14.28515625" style="99" customWidth="1"/>
    <col min="2268" max="2268" width="11.7109375" style="99" bestFit="1" customWidth="1"/>
    <col min="2269" max="2269" width="14.140625" style="99" bestFit="1" customWidth="1"/>
    <col min="2270" max="2270" width="16.7109375" style="99" customWidth="1"/>
    <col min="2271" max="2271" width="16.5703125" style="99" customWidth="1"/>
    <col min="2272" max="2273" width="7.85546875" style="99" bestFit="1" customWidth="1"/>
    <col min="2274" max="2274" width="8" style="99" bestFit="1" customWidth="1"/>
    <col min="2275" max="2276" width="7.85546875" style="99" bestFit="1" customWidth="1"/>
    <col min="2277" max="2277" width="9.7109375" style="99" customWidth="1"/>
    <col min="2278" max="2278" width="12.85546875" style="99" customWidth="1"/>
    <col min="2279" max="2515" width="9.140625" style="99"/>
    <col min="2516" max="2516" width="9" style="99" bestFit="1" customWidth="1"/>
    <col min="2517" max="2517" width="9.85546875" style="99" bestFit="1" customWidth="1"/>
    <col min="2518" max="2518" width="9.140625" style="99" bestFit="1" customWidth="1"/>
    <col min="2519" max="2519" width="16" style="99" bestFit="1" customWidth="1"/>
    <col min="2520" max="2520" width="9" style="99" bestFit="1" customWidth="1"/>
    <col min="2521" max="2521" width="7.85546875" style="99" bestFit="1" customWidth="1"/>
    <col min="2522" max="2522" width="11.7109375" style="99" bestFit="1" customWidth="1"/>
    <col min="2523" max="2523" width="14.28515625" style="99" customWidth="1"/>
    <col min="2524" max="2524" width="11.7109375" style="99" bestFit="1" customWidth="1"/>
    <col min="2525" max="2525" width="14.140625" style="99" bestFit="1" customWidth="1"/>
    <col min="2526" max="2526" width="16.7109375" style="99" customWidth="1"/>
    <col min="2527" max="2527" width="16.5703125" style="99" customWidth="1"/>
    <col min="2528" max="2529" width="7.85546875" style="99" bestFit="1" customWidth="1"/>
    <col min="2530" max="2530" width="8" style="99" bestFit="1" customWidth="1"/>
    <col min="2531" max="2532" width="7.85546875" style="99" bestFit="1" customWidth="1"/>
    <col min="2533" max="2533" width="9.7109375" style="99" customWidth="1"/>
    <col min="2534" max="2534" width="12.85546875" style="99" customWidth="1"/>
    <col min="2535" max="2771" width="9.140625" style="99"/>
    <col min="2772" max="2772" width="9" style="99" bestFit="1" customWidth="1"/>
    <col min="2773" max="2773" width="9.85546875" style="99" bestFit="1" customWidth="1"/>
    <col min="2774" max="2774" width="9.140625" style="99" bestFit="1" customWidth="1"/>
    <col min="2775" max="2775" width="16" style="99" bestFit="1" customWidth="1"/>
    <col min="2776" max="2776" width="9" style="99" bestFit="1" customWidth="1"/>
    <col min="2777" max="2777" width="7.85546875" style="99" bestFit="1" customWidth="1"/>
    <col min="2778" max="2778" width="11.7109375" style="99" bestFit="1" customWidth="1"/>
    <col min="2779" max="2779" width="14.28515625" style="99" customWidth="1"/>
    <col min="2780" max="2780" width="11.7109375" style="99" bestFit="1" customWidth="1"/>
    <col min="2781" max="2781" width="14.140625" style="99" bestFit="1" customWidth="1"/>
    <col min="2782" max="2782" width="16.7109375" style="99" customWidth="1"/>
    <col min="2783" max="2783" width="16.5703125" style="99" customWidth="1"/>
    <col min="2784" max="2785" width="7.85546875" style="99" bestFit="1" customWidth="1"/>
    <col min="2786" max="2786" width="8" style="99" bestFit="1" customWidth="1"/>
    <col min="2787" max="2788" width="7.85546875" style="99" bestFit="1" customWidth="1"/>
    <col min="2789" max="2789" width="9.7109375" style="99" customWidth="1"/>
    <col min="2790" max="2790" width="12.85546875" style="99" customWidth="1"/>
    <col min="2791" max="3027" width="9.140625" style="99"/>
    <col min="3028" max="3028" width="9" style="99" bestFit="1" customWidth="1"/>
    <col min="3029" max="3029" width="9.85546875" style="99" bestFit="1" customWidth="1"/>
    <col min="3030" max="3030" width="9.140625" style="99" bestFit="1" customWidth="1"/>
    <col min="3031" max="3031" width="16" style="99" bestFit="1" customWidth="1"/>
    <col min="3032" max="3032" width="9" style="99" bestFit="1" customWidth="1"/>
    <col min="3033" max="3033" width="7.85546875" style="99" bestFit="1" customWidth="1"/>
    <col min="3034" max="3034" width="11.7109375" style="99" bestFit="1" customWidth="1"/>
    <col min="3035" max="3035" width="14.28515625" style="99" customWidth="1"/>
    <col min="3036" max="3036" width="11.7109375" style="99" bestFit="1" customWidth="1"/>
    <col min="3037" max="3037" width="14.140625" style="99" bestFit="1" customWidth="1"/>
    <col min="3038" max="3038" width="16.7109375" style="99" customWidth="1"/>
    <col min="3039" max="3039" width="16.5703125" style="99" customWidth="1"/>
    <col min="3040" max="3041" width="7.85546875" style="99" bestFit="1" customWidth="1"/>
    <col min="3042" max="3042" width="8" style="99" bestFit="1" customWidth="1"/>
    <col min="3043" max="3044" width="7.85546875" style="99" bestFit="1" customWidth="1"/>
    <col min="3045" max="3045" width="9.7109375" style="99" customWidth="1"/>
    <col min="3046" max="3046" width="12.85546875" style="99" customWidth="1"/>
    <col min="3047" max="3283" width="9.140625" style="99"/>
    <col min="3284" max="3284" width="9" style="99" bestFit="1" customWidth="1"/>
    <col min="3285" max="3285" width="9.85546875" style="99" bestFit="1" customWidth="1"/>
    <col min="3286" max="3286" width="9.140625" style="99" bestFit="1" customWidth="1"/>
    <col min="3287" max="3287" width="16" style="99" bestFit="1" customWidth="1"/>
    <col min="3288" max="3288" width="9" style="99" bestFit="1" customWidth="1"/>
    <col min="3289" max="3289" width="7.85546875" style="99" bestFit="1" customWidth="1"/>
    <col min="3290" max="3290" width="11.7109375" style="99" bestFit="1" customWidth="1"/>
    <col min="3291" max="3291" width="14.28515625" style="99" customWidth="1"/>
    <col min="3292" max="3292" width="11.7109375" style="99" bestFit="1" customWidth="1"/>
    <col min="3293" max="3293" width="14.140625" style="99" bestFit="1" customWidth="1"/>
    <col min="3294" max="3294" width="16.7109375" style="99" customWidth="1"/>
    <col min="3295" max="3295" width="16.5703125" style="99" customWidth="1"/>
    <col min="3296" max="3297" width="7.85546875" style="99" bestFit="1" customWidth="1"/>
    <col min="3298" max="3298" width="8" style="99" bestFit="1" customWidth="1"/>
    <col min="3299" max="3300" width="7.85546875" style="99" bestFit="1" customWidth="1"/>
    <col min="3301" max="3301" width="9.7109375" style="99" customWidth="1"/>
    <col min="3302" max="3302" width="12.85546875" style="99" customWidth="1"/>
    <col min="3303" max="3539" width="9.140625" style="99"/>
    <col min="3540" max="3540" width="9" style="99" bestFit="1" customWidth="1"/>
    <col min="3541" max="3541" width="9.85546875" style="99" bestFit="1" customWidth="1"/>
    <col min="3542" max="3542" width="9.140625" style="99" bestFit="1" customWidth="1"/>
    <col min="3543" max="3543" width="16" style="99" bestFit="1" customWidth="1"/>
    <col min="3544" max="3544" width="9" style="99" bestFit="1" customWidth="1"/>
    <col min="3545" max="3545" width="7.85546875" style="99" bestFit="1" customWidth="1"/>
    <col min="3546" max="3546" width="11.7109375" style="99" bestFit="1" customWidth="1"/>
    <col min="3547" max="3547" width="14.28515625" style="99" customWidth="1"/>
    <col min="3548" max="3548" width="11.7109375" style="99" bestFit="1" customWidth="1"/>
    <col min="3549" max="3549" width="14.140625" style="99" bestFit="1" customWidth="1"/>
    <col min="3550" max="3550" width="16.7109375" style="99" customWidth="1"/>
    <col min="3551" max="3551" width="16.5703125" style="99" customWidth="1"/>
    <col min="3552" max="3553" width="7.85546875" style="99" bestFit="1" customWidth="1"/>
    <col min="3554" max="3554" width="8" style="99" bestFit="1" customWidth="1"/>
    <col min="3555" max="3556" width="7.85546875" style="99" bestFit="1" customWidth="1"/>
    <col min="3557" max="3557" width="9.7109375" style="99" customWidth="1"/>
    <col min="3558" max="3558" width="12.85546875" style="99" customWidth="1"/>
    <col min="3559" max="3795" width="9.140625" style="99"/>
    <col min="3796" max="3796" width="9" style="99" bestFit="1" customWidth="1"/>
    <col min="3797" max="3797" width="9.85546875" style="99" bestFit="1" customWidth="1"/>
    <col min="3798" max="3798" width="9.140625" style="99" bestFit="1" customWidth="1"/>
    <col min="3799" max="3799" width="16" style="99" bestFit="1" customWidth="1"/>
    <col min="3800" max="3800" width="9" style="99" bestFit="1" customWidth="1"/>
    <col min="3801" max="3801" width="7.85546875" style="99" bestFit="1" customWidth="1"/>
    <col min="3802" max="3802" width="11.7109375" style="99" bestFit="1" customWidth="1"/>
    <col min="3803" max="3803" width="14.28515625" style="99" customWidth="1"/>
    <col min="3804" max="3804" width="11.7109375" style="99" bestFit="1" customWidth="1"/>
    <col min="3805" max="3805" width="14.140625" style="99" bestFit="1" customWidth="1"/>
    <col min="3806" max="3806" width="16.7109375" style="99" customWidth="1"/>
    <col min="3807" max="3807" width="16.5703125" style="99" customWidth="1"/>
    <col min="3808" max="3809" width="7.85546875" style="99" bestFit="1" customWidth="1"/>
    <col min="3810" max="3810" width="8" style="99" bestFit="1" customWidth="1"/>
    <col min="3811" max="3812" width="7.85546875" style="99" bestFit="1" customWidth="1"/>
    <col min="3813" max="3813" width="9.7109375" style="99" customWidth="1"/>
    <col min="3814" max="3814" width="12.85546875" style="99" customWidth="1"/>
    <col min="3815" max="4051" width="9.140625" style="99"/>
    <col min="4052" max="4052" width="9" style="99" bestFit="1" customWidth="1"/>
    <col min="4053" max="4053" width="9.85546875" style="99" bestFit="1" customWidth="1"/>
    <col min="4054" max="4054" width="9.140625" style="99" bestFit="1" customWidth="1"/>
    <col min="4055" max="4055" width="16" style="99" bestFit="1" customWidth="1"/>
    <col min="4056" max="4056" width="9" style="99" bestFit="1" customWidth="1"/>
    <col min="4057" max="4057" width="7.85546875" style="99" bestFit="1" customWidth="1"/>
    <col min="4058" max="4058" width="11.7109375" style="99" bestFit="1" customWidth="1"/>
    <col min="4059" max="4059" width="14.28515625" style="99" customWidth="1"/>
    <col min="4060" max="4060" width="11.7109375" style="99" bestFit="1" customWidth="1"/>
    <col min="4061" max="4061" width="14.140625" style="99" bestFit="1" customWidth="1"/>
    <col min="4062" max="4062" width="16.7109375" style="99" customWidth="1"/>
    <col min="4063" max="4063" width="16.5703125" style="99" customWidth="1"/>
    <col min="4064" max="4065" width="7.85546875" style="99" bestFit="1" customWidth="1"/>
    <col min="4066" max="4066" width="8" style="99" bestFit="1" customWidth="1"/>
    <col min="4067" max="4068" width="7.85546875" style="99" bestFit="1" customWidth="1"/>
    <col min="4069" max="4069" width="9.7109375" style="99" customWidth="1"/>
    <col min="4070" max="4070" width="12.85546875" style="99" customWidth="1"/>
    <col min="4071" max="4307" width="9.140625" style="99"/>
    <col min="4308" max="4308" width="9" style="99" bestFit="1" customWidth="1"/>
    <col min="4309" max="4309" width="9.85546875" style="99" bestFit="1" customWidth="1"/>
    <col min="4310" max="4310" width="9.140625" style="99" bestFit="1" customWidth="1"/>
    <col min="4311" max="4311" width="16" style="99" bestFit="1" customWidth="1"/>
    <col min="4312" max="4312" width="9" style="99" bestFit="1" customWidth="1"/>
    <col min="4313" max="4313" width="7.85546875" style="99" bestFit="1" customWidth="1"/>
    <col min="4314" max="4314" width="11.7109375" style="99" bestFit="1" customWidth="1"/>
    <col min="4315" max="4315" width="14.28515625" style="99" customWidth="1"/>
    <col min="4316" max="4316" width="11.7109375" style="99" bestFit="1" customWidth="1"/>
    <col min="4317" max="4317" width="14.140625" style="99" bestFit="1" customWidth="1"/>
    <col min="4318" max="4318" width="16.7109375" style="99" customWidth="1"/>
    <col min="4319" max="4319" width="16.5703125" style="99" customWidth="1"/>
    <col min="4320" max="4321" width="7.85546875" style="99" bestFit="1" customWidth="1"/>
    <col min="4322" max="4322" width="8" style="99" bestFit="1" customWidth="1"/>
    <col min="4323" max="4324" width="7.85546875" style="99" bestFit="1" customWidth="1"/>
    <col min="4325" max="4325" width="9.7109375" style="99" customWidth="1"/>
    <col min="4326" max="4326" width="12.85546875" style="99" customWidth="1"/>
    <col min="4327" max="4563" width="9.140625" style="99"/>
    <col min="4564" max="4564" width="9" style="99" bestFit="1" customWidth="1"/>
    <col min="4565" max="4565" width="9.85546875" style="99" bestFit="1" customWidth="1"/>
    <col min="4566" max="4566" width="9.140625" style="99" bestFit="1" customWidth="1"/>
    <col min="4567" max="4567" width="16" style="99" bestFit="1" customWidth="1"/>
    <col min="4568" max="4568" width="9" style="99" bestFit="1" customWidth="1"/>
    <col min="4569" max="4569" width="7.85546875" style="99" bestFit="1" customWidth="1"/>
    <col min="4570" max="4570" width="11.7109375" style="99" bestFit="1" customWidth="1"/>
    <col min="4571" max="4571" width="14.28515625" style="99" customWidth="1"/>
    <col min="4572" max="4572" width="11.7109375" style="99" bestFit="1" customWidth="1"/>
    <col min="4573" max="4573" width="14.140625" style="99" bestFit="1" customWidth="1"/>
    <col min="4574" max="4574" width="16.7109375" style="99" customWidth="1"/>
    <col min="4575" max="4575" width="16.5703125" style="99" customWidth="1"/>
    <col min="4576" max="4577" width="7.85546875" style="99" bestFit="1" customWidth="1"/>
    <col min="4578" max="4578" width="8" style="99" bestFit="1" customWidth="1"/>
    <col min="4579" max="4580" width="7.85546875" style="99" bestFit="1" customWidth="1"/>
    <col min="4581" max="4581" width="9.7109375" style="99" customWidth="1"/>
    <col min="4582" max="4582" width="12.85546875" style="99" customWidth="1"/>
    <col min="4583" max="4819" width="9.140625" style="99"/>
    <col min="4820" max="4820" width="9" style="99" bestFit="1" customWidth="1"/>
    <col min="4821" max="4821" width="9.85546875" style="99" bestFit="1" customWidth="1"/>
    <col min="4822" max="4822" width="9.140625" style="99" bestFit="1" customWidth="1"/>
    <col min="4823" max="4823" width="16" style="99" bestFit="1" customWidth="1"/>
    <col min="4824" max="4824" width="9" style="99" bestFit="1" customWidth="1"/>
    <col min="4825" max="4825" width="7.85546875" style="99" bestFit="1" customWidth="1"/>
    <col min="4826" max="4826" width="11.7109375" style="99" bestFit="1" customWidth="1"/>
    <col min="4827" max="4827" width="14.28515625" style="99" customWidth="1"/>
    <col min="4828" max="4828" width="11.7109375" style="99" bestFit="1" customWidth="1"/>
    <col min="4829" max="4829" width="14.140625" style="99" bestFit="1" customWidth="1"/>
    <col min="4830" max="4830" width="16.7109375" style="99" customWidth="1"/>
    <col min="4831" max="4831" width="16.5703125" style="99" customWidth="1"/>
    <col min="4832" max="4833" width="7.85546875" style="99" bestFit="1" customWidth="1"/>
    <col min="4834" max="4834" width="8" style="99" bestFit="1" customWidth="1"/>
    <col min="4835" max="4836" width="7.85546875" style="99" bestFit="1" customWidth="1"/>
    <col min="4837" max="4837" width="9.7109375" style="99" customWidth="1"/>
    <col min="4838" max="4838" width="12.85546875" style="99" customWidth="1"/>
    <col min="4839" max="5075" width="9.140625" style="99"/>
    <col min="5076" max="5076" width="9" style="99" bestFit="1" customWidth="1"/>
    <col min="5077" max="5077" width="9.85546875" style="99" bestFit="1" customWidth="1"/>
    <col min="5078" max="5078" width="9.140625" style="99" bestFit="1" customWidth="1"/>
    <col min="5079" max="5079" width="16" style="99" bestFit="1" customWidth="1"/>
    <col min="5080" max="5080" width="9" style="99" bestFit="1" customWidth="1"/>
    <col min="5081" max="5081" width="7.85546875" style="99" bestFit="1" customWidth="1"/>
    <col min="5082" max="5082" width="11.7109375" style="99" bestFit="1" customWidth="1"/>
    <col min="5083" max="5083" width="14.28515625" style="99" customWidth="1"/>
    <col min="5084" max="5084" width="11.7109375" style="99" bestFit="1" customWidth="1"/>
    <col min="5085" max="5085" width="14.140625" style="99" bestFit="1" customWidth="1"/>
    <col min="5086" max="5086" width="16.7109375" style="99" customWidth="1"/>
    <col min="5087" max="5087" width="16.5703125" style="99" customWidth="1"/>
    <col min="5088" max="5089" width="7.85546875" style="99" bestFit="1" customWidth="1"/>
    <col min="5090" max="5090" width="8" style="99" bestFit="1" customWidth="1"/>
    <col min="5091" max="5092" width="7.85546875" style="99" bestFit="1" customWidth="1"/>
    <col min="5093" max="5093" width="9.7109375" style="99" customWidth="1"/>
    <col min="5094" max="5094" width="12.85546875" style="99" customWidth="1"/>
    <col min="5095" max="5331" width="9.140625" style="99"/>
    <col min="5332" max="5332" width="9" style="99" bestFit="1" customWidth="1"/>
    <col min="5333" max="5333" width="9.85546875" style="99" bestFit="1" customWidth="1"/>
    <col min="5334" max="5334" width="9.140625" style="99" bestFit="1" customWidth="1"/>
    <col min="5335" max="5335" width="16" style="99" bestFit="1" customWidth="1"/>
    <col min="5336" max="5336" width="9" style="99" bestFit="1" customWidth="1"/>
    <col min="5337" max="5337" width="7.85546875" style="99" bestFit="1" customWidth="1"/>
    <col min="5338" max="5338" width="11.7109375" style="99" bestFit="1" customWidth="1"/>
    <col min="5339" max="5339" width="14.28515625" style="99" customWidth="1"/>
    <col min="5340" max="5340" width="11.7109375" style="99" bestFit="1" customWidth="1"/>
    <col min="5341" max="5341" width="14.140625" style="99" bestFit="1" customWidth="1"/>
    <col min="5342" max="5342" width="16.7109375" style="99" customWidth="1"/>
    <col min="5343" max="5343" width="16.5703125" style="99" customWidth="1"/>
    <col min="5344" max="5345" width="7.85546875" style="99" bestFit="1" customWidth="1"/>
    <col min="5346" max="5346" width="8" style="99" bestFit="1" customWidth="1"/>
    <col min="5347" max="5348" width="7.85546875" style="99" bestFit="1" customWidth="1"/>
    <col min="5349" max="5349" width="9.7109375" style="99" customWidth="1"/>
    <col min="5350" max="5350" width="12.85546875" style="99" customWidth="1"/>
    <col min="5351" max="5587" width="9.140625" style="99"/>
    <col min="5588" max="5588" width="9" style="99" bestFit="1" customWidth="1"/>
    <col min="5589" max="5589" width="9.85546875" style="99" bestFit="1" customWidth="1"/>
    <col min="5590" max="5590" width="9.140625" style="99" bestFit="1" customWidth="1"/>
    <col min="5591" max="5591" width="16" style="99" bestFit="1" customWidth="1"/>
    <col min="5592" max="5592" width="9" style="99" bestFit="1" customWidth="1"/>
    <col min="5593" max="5593" width="7.85546875" style="99" bestFit="1" customWidth="1"/>
    <col min="5594" max="5594" width="11.7109375" style="99" bestFit="1" customWidth="1"/>
    <col min="5595" max="5595" width="14.28515625" style="99" customWidth="1"/>
    <col min="5596" max="5596" width="11.7109375" style="99" bestFit="1" customWidth="1"/>
    <col min="5597" max="5597" width="14.140625" style="99" bestFit="1" customWidth="1"/>
    <col min="5598" max="5598" width="16.7109375" style="99" customWidth="1"/>
    <col min="5599" max="5599" width="16.5703125" style="99" customWidth="1"/>
    <col min="5600" max="5601" width="7.85546875" style="99" bestFit="1" customWidth="1"/>
    <col min="5602" max="5602" width="8" style="99" bestFit="1" customWidth="1"/>
    <col min="5603" max="5604" width="7.85546875" style="99" bestFit="1" customWidth="1"/>
    <col min="5605" max="5605" width="9.7109375" style="99" customWidth="1"/>
    <col min="5606" max="5606" width="12.85546875" style="99" customWidth="1"/>
    <col min="5607" max="5843" width="9.140625" style="99"/>
    <col min="5844" max="5844" width="9" style="99" bestFit="1" customWidth="1"/>
    <col min="5845" max="5845" width="9.85546875" style="99" bestFit="1" customWidth="1"/>
    <col min="5846" max="5846" width="9.140625" style="99" bestFit="1" customWidth="1"/>
    <col min="5847" max="5847" width="16" style="99" bestFit="1" customWidth="1"/>
    <col min="5848" max="5848" width="9" style="99" bestFit="1" customWidth="1"/>
    <col min="5849" max="5849" width="7.85546875" style="99" bestFit="1" customWidth="1"/>
    <col min="5850" max="5850" width="11.7109375" style="99" bestFit="1" customWidth="1"/>
    <col min="5851" max="5851" width="14.28515625" style="99" customWidth="1"/>
    <col min="5852" max="5852" width="11.7109375" style="99" bestFit="1" customWidth="1"/>
    <col min="5853" max="5853" width="14.140625" style="99" bestFit="1" customWidth="1"/>
    <col min="5854" max="5854" width="16.7109375" style="99" customWidth="1"/>
    <col min="5855" max="5855" width="16.5703125" style="99" customWidth="1"/>
    <col min="5856" max="5857" width="7.85546875" style="99" bestFit="1" customWidth="1"/>
    <col min="5858" max="5858" width="8" style="99" bestFit="1" customWidth="1"/>
    <col min="5859" max="5860" width="7.85546875" style="99" bestFit="1" customWidth="1"/>
    <col min="5861" max="5861" width="9.7109375" style="99" customWidth="1"/>
    <col min="5862" max="5862" width="12.85546875" style="99" customWidth="1"/>
    <col min="5863" max="6099" width="9.140625" style="99"/>
    <col min="6100" max="6100" width="9" style="99" bestFit="1" customWidth="1"/>
    <col min="6101" max="6101" width="9.85546875" style="99" bestFit="1" customWidth="1"/>
    <col min="6102" max="6102" width="9.140625" style="99" bestFit="1" customWidth="1"/>
    <col min="6103" max="6103" width="16" style="99" bestFit="1" customWidth="1"/>
    <col min="6104" max="6104" width="9" style="99" bestFit="1" customWidth="1"/>
    <col min="6105" max="6105" width="7.85546875" style="99" bestFit="1" customWidth="1"/>
    <col min="6106" max="6106" width="11.7109375" style="99" bestFit="1" customWidth="1"/>
    <col min="6107" max="6107" width="14.28515625" style="99" customWidth="1"/>
    <col min="6108" max="6108" width="11.7109375" style="99" bestFit="1" customWidth="1"/>
    <col min="6109" max="6109" width="14.140625" style="99" bestFit="1" customWidth="1"/>
    <col min="6110" max="6110" width="16.7109375" style="99" customWidth="1"/>
    <col min="6111" max="6111" width="16.5703125" style="99" customWidth="1"/>
    <col min="6112" max="6113" width="7.85546875" style="99" bestFit="1" customWidth="1"/>
    <col min="6114" max="6114" width="8" style="99" bestFit="1" customWidth="1"/>
    <col min="6115" max="6116" width="7.85546875" style="99" bestFit="1" customWidth="1"/>
    <col min="6117" max="6117" width="9.7109375" style="99" customWidth="1"/>
    <col min="6118" max="6118" width="12.85546875" style="99" customWidth="1"/>
    <col min="6119" max="6355" width="9.140625" style="99"/>
    <col min="6356" max="6356" width="9" style="99" bestFit="1" customWidth="1"/>
    <col min="6357" max="6357" width="9.85546875" style="99" bestFit="1" customWidth="1"/>
    <col min="6358" max="6358" width="9.140625" style="99" bestFit="1" customWidth="1"/>
    <col min="6359" max="6359" width="16" style="99" bestFit="1" customWidth="1"/>
    <col min="6360" max="6360" width="9" style="99" bestFit="1" customWidth="1"/>
    <col min="6361" max="6361" width="7.85546875" style="99" bestFit="1" customWidth="1"/>
    <col min="6362" max="6362" width="11.7109375" style="99" bestFit="1" customWidth="1"/>
    <col min="6363" max="6363" width="14.28515625" style="99" customWidth="1"/>
    <col min="6364" max="6364" width="11.7109375" style="99" bestFit="1" customWidth="1"/>
    <col min="6365" max="6365" width="14.140625" style="99" bestFit="1" customWidth="1"/>
    <col min="6366" max="6366" width="16.7109375" style="99" customWidth="1"/>
    <col min="6367" max="6367" width="16.5703125" style="99" customWidth="1"/>
    <col min="6368" max="6369" width="7.85546875" style="99" bestFit="1" customWidth="1"/>
    <col min="6370" max="6370" width="8" style="99" bestFit="1" customWidth="1"/>
    <col min="6371" max="6372" width="7.85546875" style="99" bestFit="1" customWidth="1"/>
    <col min="6373" max="6373" width="9.7109375" style="99" customWidth="1"/>
    <col min="6374" max="6374" width="12.85546875" style="99" customWidth="1"/>
    <col min="6375" max="6611" width="9.140625" style="99"/>
    <col min="6612" max="6612" width="9" style="99" bestFit="1" customWidth="1"/>
    <col min="6613" max="6613" width="9.85546875" style="99" bestFit="1" customWidth="1"/>
    <col min="6614" max="6614" width="9.140625" style="99" bestFit="1" customWidth="1"/>
    <col min="6615" max="6615" width="16" style="99" bestFit="1" customWidth="1"/>
    <col min="6616" max="6616" width="9" style="99" bestFit="1" customWidth="1"/>
    <col min="6617" max="6617" width="7.85546875" style="99" bestFit="1" customWidth="1"/>
    <col min="6618" max="6618" width="11.7109375" style="99" bestFit="1" customWidth="1"/>
    <col min="6619" max="6619" width="14.28515625" style="99" customWidth="1"/>
    <col min="6620" max="6620" width="11.7109375" style="99" bestFit="1" customWidth="1"/>
    <col min="6621" max="6621" width="14.140625" style="99" bestFit="1" customWidth="1"/>
    <col min="6622" max="6622" width="16.7109375" style="99" customWidth="1"/>
    <col min="6623" max="6623" width="16.5703125" style="99" customWidth="1"/>
    <col min="6624" max="6625" width="7.85546875" style="99" bestFit="1" customWidth="1"/>
    <col min="6626" max="6626" width="8" style="99" bestFit="1" customWidth="1"/>
    <col min="6627" max="6628" width="7.85546875" style="99" bestFit="1" customWidth="1"/>
    <col min="6629" max="6629" width="9.7109375" style="99" customWidth="1"/>
    <col min="6630" max="6630" width="12.85546875" style="99" customWidth="1"/>
    <col min="6631" max="6867" width="9.140625" style="99"/>
    <col min="6868" max="6868" width="9" style="99" bestFit="1" customWidth="1"/>
    <col min="6869" max="6869" width="9.85546875" style="99" bestFit="1" customWidth="1"/>
    <col min="6870" max="6870" width="9.140625" style="99" bestFit="1" customWidth="1"/>
    <col min="6871" max="6871" width="16" style="99" bestFit="1" customWidth="1"/>
    <col min="6872" max="6872" width="9" style="99" bestFit="1" customWidth="1"/>
    <col min="6873" max="6873" width="7.85546875" style="99" bestFit="1" customWidth="1"/>
    <col min="6874" max="6874" width="11.7109375" style="99" bestFit="1" customWidth="1"/>
    <col min="6875" max="6875" width="14.28515625" style="99" customWidth="1"/>
    <col min="6876" max="6876" width="11.7109375" style="99" bestFit="1" customWidth="1"/>
    <col min="6877" max="6877" width="14.140625" style="99" bestFit="1" customWidth="1"/>
    <col min="6878" max="6878" width="16.7109375" style="99" customWidth="1"/>
    <col min="6879" max="6879" width="16.5703125" style="99" customWidth="1"/>
    <col min="6880" max="6881" width="7.85546875" style="99" bestFit="1" customWidth="1"/>
    <col min="6882" max="6882" width="8" style="99" bestFit="1" customWidth="1"/>
    <col min="6883" max="6884" width="7.85546875" style="99" bestFit="1" customWidth="1"/>
    <col min="6885" max="6885" width="9.7109375" style="99" customWidth="1"/>
    <col min="6886" max="6886" width="12.85546875" style="99" customWidth="1"/>
    <col min="6887" max="7123" width="9.140625" style="99"/>
    <col min="7124" max="7124" width="9" style="99" bestFit="1" customWidth="1"/>
    <col min="7125" max="7125" width="9.85546875" style="99" bestFit="1" customWidth="1"/>
    <col min="7126" max="7126" width="9.140625" style="99" bestFit="1" customWidth="1"/>
    <col min="7127" max="7127" width="16" style="99" bestFit="1" customWidth="1"/>
    <col min="7128" max="7128" width="9" style="99" bestFit="1" customWidth="1"/>
    <col min="7129" max="7129" width="7.85546875" style="99" bestFit="1" customWidth="1"/>
    <col min="7130" max="7130" width="11.7109375" style="99" bestFit="1" customWidth="1"/>
    <col min="7131" max="7131" width="14.28515625" style="99" customWidth="1"/>
    <col min="7132" max="7132" width="11.7109375" style="99" bestFit="1" customWidth="1"/>
    <col min="7133" max="7133" width="14.140625" style="99" bestFit="1" customWidth="1"/>
    <col min="7134" max="7134" width="16.7109375" style="99" customWidth="1"/>
    <col min="7135" max="7135" width="16.5703125" style="99" customWidth="1"/>
    <col min="7136" max="7137" width="7.85546875" style="99" bestFit="1" customWidth="1"/>
    <col min="7138" max="7138" width="8" style="99" bestFit="1" customWidth="1"/>
    <col min="7139" max="7140" width="7.85546875" style="99" bestFit="1" customWidth="1"/>
    <col min="7141" max="7141" width="9.7109375" style="99" customWidth="1"/>
    <col min="7142" max="7142" width="12.85546875" style="99" customWidth="1"/>
    <col min="7143" max="7379" width="9.140625" style="99"/>
    <col min="7380" max="7380" width="9" style="99" bestFit="1" customWidth="1"/>
    <col min="7381" max="7381" width="9.85546875" style="99" bestFit="1" customWidth="1"/>
    <col min="7382" max="7382" width="9.140625" style="99" bestFit="1" customWidth="1"/>
    <col min="7383" max="7383" width="16" style="99" bestFit="1" customWidth="1"/>
    <col min="7384" max="7384" width="9" style="99" bestFit="1" customWidth="1"/>
    <col min="7385" max="7385" width="7.85546875" style="99" bestFit="1" customWidth="1"/>
    <col min="7386" max="7386" width="11.7109375" style="99" bestFit="1" customWidth="1"/>
    <col min="7387" max="7387" width="14.28515625" style="99" customWidth="1"/>
    <col min="7388" max="7388" width="11.7109375" style="99" bestFit="1" customWidth="1"/>
    <col min="7389" max="7389" width="14.140625" style="99" bestFit="1" customWidth="1"/>
    <col min="7390" max="7390" width="16.7109375" style="99" customWidth="1"/>
    <col min="7391" max="7391" width="16.5703125" style="99" customWidth="1"/>
    <col min="7392" max="7393" width="7.85546875" style="99" bestFit="1" customWidth="1"/>
    <col min="7394" max="7394" width="8" style="99" bestFit="1" customWidth="1"/>
    <col min="7395" max="7396" width="7.85546875" style="99" bestFit="1" customWidth="1"/>
    <col min="7397" max="7397" width="9.7109375" style="99" customWidth="1"/>
    <col min="7398" max="7398" width="12.85546875" style="99" customWidth="1"/>
    <col min="7399" max="7635" width="9.140625" style="99"/>
    <col min="7636" max="7636" width="9" style="99" bestFit="1" customWidth="1"/>
    <col min="7637" max="7637" width="9.85546875" style="99" bestFit="1" customWidth="1"/>
    <col min="7638" max="7638" width="9.140625" style="99" bestFit="1" customWidth="1"/>
    <col min="7639" max="7639" width="16" style="99" bestFit="1" customWidth="1"/>
    <col min="7640" max="7640" width="9" style="99" bestFit="1" customWidth="1"/>
    <col min="7641" max="7641" width="7.85546875" style="99" bestFit="1" customWidth="1"/>
    <col min="7642" max="7642" width="11.7109375" style="99" bestFit="1" customWidth="1"/>
    <col min="7643" max="7643" width="14.28515625" style="99" customWidth="1"/>
    <col min="7644" max="7644" width="11.7109375" style="99" bestFit="1" customWidth="1"/>
    <col min="7645" max="7645" width="14.140625" style="99" bestFit="1" customWidth="1"/>
    <col min="7646" max="7646" width="16.7109375" style="99" customWidth="1"/>
    <col min="7647" max="7647" width="16.5703125" style="99" customWidth="1"/>
    <col min="7648" max="7649" width="7.85546875" style="99" bestFit="1" customWidth="1"/>
    <col min="7650" max="7650" width="8" style="99" bestFit="1" customWidth="1"/>
    <col min="7651" max="7652" width="7.85546875" style="99" bestFit="1" customWidth="1"/>
    <col min="7653" max="7653" width="9.7109375" style="99" customWidth="1"/>
    <col min="7654" max="7654" width="12.85546875" style="99" customWidth="1"/>
    <col min="7655" max="7891" width="9.140625" style="99"/>
    <col min="7892" max="7892" width="9" style="99" bestFit="1" customWidth="1"/>
    <col min="7893" max="7893" width="9.85546875" style="99" bestFit="1" customWidth="1"/>
    <col min="7894" max="7894" width="9.140625" style="99" bestFit="1" customWidth="1"/>
    <col min="7895" max="7895" width="16" style="99" bestFit="1" customWidth="1"/>
    <col min="7896" max="7896" width="9" style="99" bestFit="1" customWidth="1"/>
    <col min="7897" max="7897" width="7.85546875" style="99" bestFit="1" customWidth="1"/>
    <col min="7898" max="7898" width="11.7109375" style="99" bestFit="1" customWidth="1"/>
    <col min="7899" max="7899" width="14.28515625" style="99" customWidth="1"/>
    <col min="7900" max="7900" width="11.7109375" style="99" bestFit="1" customWidth="1"/>
    <col min="7901" max="7901" width="14.140625" style="99" bestFit="1" customWidth="1"/>
    <col min="7902" max="7902" width="16.7109375" style="99" customWidth="1"/>
    <col min="7903" max="7903" width="16.5703125" style="99" customWidth="1"/>
    <col min="7904" max="7905" width="7.85546875" style="99" bestFit="1" customWidth="1"/>
    <col min="7906" max="7906" width="8" style="99" bestFit="1" customWidth="1"/>
    <col min="7907" max="7908" width="7.85546875" style="99" bestFit="1" customWidth="1"/>
    <col min="7909" max="7909" width="9.7109375" style="99" customWidth="1"/>
    <col min="7910" max="7910" width="12.85546875" style="99" customWidth="1"/>
    <col min="7911" max="8147" width="9.140625" style="99"/>
    <col min="8148" max="8148" width="9" style="99" bestFit="1" customWidth="1"/>
    <col min="8149" max="8149" width="9.85546875" style="99" bestFit="1" customWidth="1"/>
    <col min="8150" max="8150" width="9.140625" style="99" bestFit="1" customWidth="1"/>
    <col min="8151" max="8151" width="16" style="99" bestFit="1" customWidth="1"/>
    <col min="8152" max="8152" width="9" style="99" bestFit="1" customWidth="1"/>
    <col min="8153" max="8153" width="7.85546875" style="99" bestFit="1" customWidth="1"/>
    <col min="8154" max="8154" width="11.7109375" style="99" bestFit="1" customWidth="1"/>
    <col min="8155" max="8155" width="14.28515625" style="99" customWidth="1"/>
    <col min="8156" max="8156" width="11.7109375" style="99" bestFit="1" customWidth="1"/>
    <col min="8157" max="8157" width="14.140625" style="99" bestFit="1" customWidth="1"/>
    <col min="8158" max="8158" width="16.7109375" style="99" customWidth="1"/>
    <col min="8159" max="8159" width="16.5703125" style="99" customWidth="1"/>
    <col min="8160" max="8161" width="7.85546875" style="99" bestFit="1" customWidth="1"/>
    <col min="8162" max="8162" width="8" style="99" bestFit="1" customWidth="1"/>
    <col min="8163" max="8164" width="7.85546875" style="99" bestFit="1" customWidth="1"/>
    <col min="8165" max="8165" width="9.7109375" style="99" customWidth="1"/>
    <col min="8166" max="8166" width="12.85546875" style="99" customWidth="1"/>
    <col min="8167" max="8403" width="9.140625" style="99"/>
    <col min="8404" max="8404" width="9" style="99" bestFit="1" customWidth="1"/>
    <col min="8405" max="8405" width="9.85546875" style="99" bestFit="1" customWidth="1"/>
    <col min="8406" max="8406" width="9.140625" style="99" bestFit="1" customWidth="1"/>
    <col min="8407" max="8407" width="16" style="99" bestFit="1" customWidth="1"/>
    <col min="8408" max="8408" width="9" style="99" bestFit="1" customWidth="1"/>
    <col min="8409" max="8409" width="7.85546875" style="99" bestFit="1" customWidth="1"/>
    <col min="8410" max="8410" width="11.7109375" style="99" bestFit="1" customWidth="1"/>
    <col min="8411" max="8411" width="14.28515625" style="99" customWidth="1"/>
    <col min="8412" max="8412" width="11.7109375" style="99" bestFit="1" customWidth="1"/>
    <col min="8413" max="8413" width="14.140625" style="99" bestFit="1" customWidth="1"/>
    <col min="8414" max="8414" width="16.7109375" style="99" customWidth="1"/>
    <col min="8415" max="8415" width="16.5703125" style="99" customWidth="1"/>
    <col min="8416" max="8417" width="7.85546875" style="99" bestFit="1" customWidth="1"/>
    <col min="8418" max="8418" width="8" style="99" bestFit="1" customWidth="1"/>
    <col min="8419" max="8420" width="7.85546875" style="99" bestFit="1" customWidth="1"/>
    <col min="8421" max="8421" width="9.7109375" style="99" customWidth="1"/>
    <col min="8422" max="8422" width="12.85546875" style="99" customWidth="1"/>
    <col min="8423" max="8659" width="9.140625" style="99"/>
    <col min="8660" max="8660" width="9" style="99" bestFit="1" customWidth="1"/>
    <col min="8661" max="8661" width="9.85546875" style="99" bestFit="1" customWidth="1"/>
    <col min="8662" max="8662" width="9.140625" style="99" bestFit="1" customWidth="1"/>
    <col min="8663" max="8663" width="16" style="99" bestFit="1" customWidth="1"/>
    <col min="8664" max="8664" width="9" style="99" bestFit="1" customWidth="1"/>
    <col min="8665" max="8665" width="7.85546875" style="99" bestFit="1" customWidth="1"/>
    <col min="8666" max="8666" width="11.7109375" style="99" bestFit="1" customWidth="1"/>
    <col min="8667" max="8667" width="14.28515625" style="99" customWidth="1"/>
    <col min="8668" max="8668" width="11.7109375" style="99" bestFit="1" customWidth="1"/>
    <col min="8669" max="8669" width="14.140625" style="99" bestFit="1" customWidth="1"/>
    <col min="8670" max="8670" width="16.7109375" style="99" customWidth="1"/>
    <col min="8671" max="8671" width="16.5703125" style="99" customWidth="1"/>
    <col min="8672" max="8673" width="7.85546875" style="99" bestFit="1" customWidth="1"/>
    <col min="8674" max="8674" width="8" style="99" bestFit="1" customWidth="1"/>
    <col min="8675" max="8676" width="7.85546875" style="99" bestFit="1" customWidth="1"/>
    <col min="8677" max="8677" width="9.7109375" style="99" customWidth="1"/>
    <col min="8678" max="8678" width="12.85546875" style="99" customWidth="1"/>
    <col min="8679" max="8915" width="9.140625" style="99"/>
    <col min="8916" max="8916" width="9" style="99" bestFit="1" customWidth="1"/>
    <col min="8917" max="8917" width="9.85546875" style="99" bestFit="1" customWidth="1"/>
    <col min="8918" max="8918" width="9.140625" style="99" bestFit="1" customWidth="1"/>
    <col min="8919" max="8919" width="16" style="99" bestFit="1" customWidth="1"/>
    <col min="8920" max="8920" width="9" style="99" bestFit="1" customWidth="1"/>
    <col min="8921" max="8921" width="7.85546875" style="99" bestFit="1" customWidth="1"/>
    <col min="8922" max="8922" width="11.7109375" style="99" bestFit="1" customWidth="1"/>
    <col min="8923" max="8923" width="14.28515625" style="99" customWidth="1"/>
    <col min="8924" max="8924" width="11.7109375" style="99" bestFit="1" customWidth="1"/>
    <col min="8925" max="8925" width="14.140625" style="99" bestFit="1" customWidth="1"/>
    <col min="8926" max="8926" width="16.7109375" style="99" customWidth="1"/>
    <col min="8927" max="8927" width="16.5703125" style="99" customWidth="1"/>
    <col min="8928" max="8929" width="7.85546875" style="99" bestFit="1" customWidth="1"/>
    <col min="8930" max="8930" width="8" style="99" bestFit="1" customWidth="1"/>
    <col min="8931" max="8932" width="7.85546875" style="99" bestFit="1" customWidth="1"/>
    <col min="8933" max="8933" width="9.7109375" style="99" customWidth="1"/>
    <col min="8934" max="8934" width="12.85546875" style="99" customWidth="1"/>
    <col min="8935" max="9171" width="9.140625" style="99"/>
    <col min="9172" max="9172" width="9" style="99" bestFit="1" customWidth="1"/>
    <col min="9173" max="9173" width="9.85546875" style="99" bestFit="1" customWidth="1"/>
    <col min="9174" max="9174" width="9.140625" style="99" bestFit="1" customWidth="1"/>
    <col min="9175" max="9175" width="16" style="99" bestFit="1" customWidth="1"/>
    <col min="9176" max="9176" width="9" style="99" bestFit="1" customWidth="1"/>
    <col min="9177" max="9177" width="7.85546875" style="99" bestFit="1" customWidth="1"/>
    <col min="9178" max="9178" width="11.7109375" style="99" bestFit="1" customWidth="1"/>
    <col min="9179" max="9179" width="14.28515625" style="99" customWidth="1"/>
    <col min="9180" max="9180" width="11.7109375" style="99" bestFit="1" customWidth="1"/>
    <col min="9181" max="9181" width="14.140625" style="99" bestFit="1" customWidth="1"/>
    <col min="9182" max="9182" width="16.7109375" style="99" customWidth="1"/>
    <col min="9183" max="9183" width="16.5703125" style="99" customWidth="1"/>
    <col min="9184" max="9185" width="7.85546875" style="99" bestFit="1" customWidth="1"/>
    <col min="9186" max="9186" width="8" style="99" bestFit="1" customWidth="1"/>
    <col min="9187" max="9188" width="7.85546875" style="99" bestFit="1" customWidth="1"/>
    <col min="9189" max="9189" width="9.7109375" style="99" customWidth="1"/>
    <col min="9190" max="9190" width="12.85546875" style="99" customWidth="1"/>
    <col min="9191" max="9427" width="9.140625" style="99"/>
    <col min="9428" max="9428" width="9" style="99" bestFit="1" customWidth="1"/>
    <col min="9429" max="9429" width="9.85546875" style="99" bestFit="1" customWidth="1"/>
    <col min="9430" max="9430" width="9.140625" style="99" bestFit="1" customWidth="1"/>
    <col min="9431" max="9431" width="16" style="99" bestFit="1" customWidth="1"/>
    <col min="9432" max="9432" width="9" style="99" bestFit="1" customWidth="1"/>
    <col min="9433" max="9433" width="7.85546875" style="99" bestFit="1" customWidth="1"/>
    <col min="9434" max="9434" width="11.7109375" style="99" bestFit="1" customWidth="1"/>
    <col min="9435" max="9435" width="14.28515625" style="99" customWidth="1"/>
    <col min="9436" max="9436" width="11.7109375" style="99" bestFit="1" customWidth="1"/>
    <col min="9437" max="9437" width="14.140625" style="99" bestFit="1" customWidth="1"/>
    <col min="9438" max="9438" width="16.7109375" style="99" customWidth="1"/>
    <col min="9439" max="9439" width="16.5703125" style="99" customWidth="1"/>
    <col min="9440" max="9441" width="7.85546875" style="99" bestFit="1" customWidth="1"/>
    <col min="9442" max="9442" width="8" style="99" bestFit="1" customWidth="1"/>
    <col min="9443" max="9444" width="7.85546875" style="99" bestFit="1" customWidth="1"/>
    <col min="9445" max="9445" width="9.7109375" style="99" customWidth="1"/>
    <col min="9446" max="9446" width="12.85546875" style="99" customWidth="1"/>
    <col min="9447" max="9683" width="9.140625" style="99"/>
    <col min="9684" max="9684" width="9" style="99" bestFit="1" customWidth="1"/>
    <col min="9685" max="9685" width="9.85546875" style="99" bestFit="1" customWidth="1"/>
    <col min="9686" max="9686" width="9.140625" style="99" bestFit="1" customWidth="1"/>
    <col min="9687" max="9687" width="16" style="99" bestFit="1" customWidth="1"/>
    <col min="9688" max="9688" width="9" style="99" bestFit="1" customWidth="1"/>
    <col min="9689" max="9689" width="7.85546875" style="99" bestFit="1" customWidth="1"/>
    <col min="9690" max="9690" width="11.7109375" style="99" bestFit="1" customWidth="1"/>
    <col min="9691" max="9691" width="14.28515625" style="99" customWidth="1"/>
    <col min="9692" max="9692" width="11.7109375" style="99" bestFit="1" customWidth="1"/>
    <col min="9693" max="9693" width="14.140625" style="99" bestFit="1" customWidth="1"/>
    <col min="9694" max="9694" width="16.7109375" style="99" customWidth="1"/>
    <col min="9695" max="9695" width="16.5703125" style="99" customWidth="1"/>
    <col min="9696" max="9697" width="7.85546875" style="99" bestFit="1" customWidth="1"/>
    <col min="9698" max="9698" width="8" style="99" bestFit="1" customWidth="1"/>
    <col min="9699" max="9700" width="7.85546875" style="99" bestFit="1" customWidth="1"/>
    <col min="9701" max="9701" width="9.7109375" style="99" customWidth="1"/>
    <col min="9702" max="9702" width="12.85546875" style="99" customWidth="1"/>
    <col min="9703" max="9939" width="9.140625" style="99"/>
    <col min="9940" max="9940" width="9" style="99" bestFit="1" customWidth="1"/>
    <col min="9941" max="9941" width="9.85546875" style="99" bestFit="1" customWidth="1"/>
    <col min="9942" max="9942" width="9.140625" style="99" bestFit="1" customWidth="1"/>
    <col min="9943" max="9943" width="16" style="99" bestFit="1" customWidth="1"/>
    <col min="9944" max="9944" width="9" style="99" bestFit="1" customWidth="1"/>
    <col min="9945" max="9945" width="7.85546875" style="99" bestFit="1" customWidth="1"/>
    <col min="9946" max="9946" width="11.7109375" style="99" bestFit="1" customWidth="1"/>
    <col min="9947" max="9947" width="14.28515625" style="99" customWidth="1"/>
    <col min="9948" max="9948" width="11.7109375" style="99" bestFit="1" customWidth="1"/>
    <col min="9949" max="9949" width="14.140625" style="99" bestFit="1" customWidth="1"/>
    <col min="9950" max="9950" width="16.7109375" style="99" customWidth="1"/>
    <col min="9951" max="9951" width="16.5703125" style="99" customWidth="1"/>
    <col min="9952" max="9953" width="7.85546875" style="99" bestFit="1" customWidth="1"/>
    <col min="9954" max="9954" width="8" style="99" bestFit="1" customWidth="1"/>
    <col min="9955" max="9956" width="7.85546875" style="99" bestFit="1" customWidth="1"/>
    <col min="9957" max="9957" width="9.7109375" style="99" customWidth="1"/>
    <col min="9958" max="9958" width="12.85546875" style="99" customWidth="1"/>
    <col min="9959" max="10195" width="9.140625" style="99"/>
    <col min="10196" max="10196" width="9" style="99" bestFit="1" customWidth="1"/>
    <col min="10197" max="10197" width="9.85546875" style="99" bestFit="1" customWidth="1"/>
    <col min="10198" max="10198" width="9.140625" style="99" bestFit="1" customWidth="1"/>
    <col min="10199" max="10199" width="16" style="99" bestFit="1" customWidth="1"/>
    <col min="10200" max="10200" width="9" style="99" bestFit="1" customWidth="1"/>
    <col min="10201" max="10201" width="7.85546875" style="99" bestFit="1" customWidth="1"/>
    <col min="10202" max="10202" width="11.7109375" style="99" bestFit="1" customWidth="1"/>
    <col min="10203" max="10203" width="14.28515625" style="99" customWidth="1"/>
    <col min="10204" max="10204" width="11.7109375" style="99" bestFit="1" customWidth="1"/>
    <col min="10205" max="10205" width="14.140625" style="99" bestFit="1" customWidth="1"/>
    <col min="10206" max="10206" width="16.7109375" style="99" customWidth="1"/>
    <col min="10207" max="10207" width="16.5703125" style="99" customWidth="1"/>
    <col min="10208" max="10209" width="7.85546875" style="99" bestFit="1" customWidth="1"/>
    <col min="10210" max="10210" width="8" style="99" bestFit="1" customWidth="1"/>
    <col min="10211" max="10212" width="7.85546875" style="99" bestFit="1" customWidth="1"/>
    <col min="10213" max="10213" width="9.7109375" style="99" customWidth="1"/>
    <col min="10214" max="10214" width="12.85546875" style="99" customWidth="1"/>
    <col min="10215" max="10451" width="9.140625" style="99"/>
    <col min="10452" max="10452" width="9" style="99" bestFit="1" customWidth="1"/>
    <col min="10453" max="10453" width="9.85546875" style="99" bestFit="1" customWidth="1"/>
    <col min="10454" max="10454" width="9.140625" style="99" bestFit="1" customWidth="1"/>
    <col min="10455" max="10455" width="16" style="99" bestFit="1" customWidth="1"/>
    <col min="10456" max="10456" width="9" style="99" bestFit="1" customWidth="1"/>
    <col min="10457" max="10457" width="7.85546875" style="99" bestFit="1" customWidth="1"/>
    <col min="10458" max="10458" width="11.7109375" style="99" bestFit="1" customWidth="1"/>
    <col min="10459" max="10459" width="14.28515625" style="99" customWidth="1"/>
    <col min="10460" max="10460" width="11.7109375" style="99" bestFit="1" customWidth="1"/>
    <col min="10461" max="10461" width="14.140625" style="99" bestFit="1" customWidth="1"/>
    <col min="10462" max="10462" width="16.7109375" style="99" customWidth="1"/>
    <col min="10463" max="10463" width="16.5703125" style="99" customWidth="1"/>
    <col min="10464" max="10465" width="7.85546875" style="99" bestFit="1" customWidth="1"/>
    <col min="10466" max="10466" width="8" style="99" bestFit="1" customWidth="1"/>
    <col min="10467" max="10468" width="7.85546875" style="99" bestFit="1" customWidth="1"/>
    <col min="10469" max="10469" width="9.7109375" style="99" customWidth="1"/>
    <col min="10470" max="10470" width="12.85546875" style="99" customWidth="1"/>
    <col min="10471" max="10707" width="9.140625" style="99"/>
    <col min="10708" max="10708" width="9" style="99" bestFit="1" customWidth="1"/>
    <col min="10709" max="10709" width="9.85546875" style="99" bestFit="1" customWidth="1"/>
    <col min="10710" max="10710" width="9.140625" style="99" bestFit="1" customWidth="1"/>
    <col min="10711" max="10711" width="16" style="99" bestFit="1" customWidth="1"/>
    <col min="10712" max="10712" width="9" style="99" bestFit="1" customWidth="1"/>
    <col min="10713" max="10713" width="7.85546875" style="99" bestFit="1" customWidth="1"/>
    <col min="10714" max="10714" width="11.7109375" style="99" bestFit="1" customWidth="1"/>
    <col min="10715" max="10715" width="14.28515625" style="99" customWidth="1"/>
    <col min="10716" max="10716" width="11.7109375" style="99" bestFit="1" customWidth="1"/>
    <col min="10717" max="10717" width="14.140625" style="99" bestFit="1" customWidth="1"/>
    <col min="10718" max="10718" width="16.7109375" style="99" customWidth="1"/>
    <col min="10719" max="10719" width="16.5703125" style="99" customWidth="1"/>
    <col min="10720" max="10721" width="7.85546875" style="99" bestFit="1" customWidth="1"/>
    <col min="10722" max="10722" width="8" style="99" bestFit="1" customWidth="1"/>
    <col min="10723" max="10724" width="7.85546875" style="99" bestFit="1" customWidth="1"/>
    <col min="10725" max="10725" width="9.7109375" style="99" customWidth="1"/>
    <col min="10726" max="10726" width="12.85546875" style="99" customWidth="1"/>
    <col min="10727" max="10963" width="9.140625" style="99"/>
    <col min="10964" max="10964" width="9" style="99" bestFit="1" customWidth="1"/>
    <col min="10965" max="10965" width="9.85546875" style="99" bestFit="1" customWidth="1"/>
    <col min="10966" max="10966" width="9.140625" style="99" bestFit="1" customWidth="1"/>
    <col min="10967" max="10967" width="16" style="99" bestFit="1" customWidth="1"/>
    <col min="10968" max="10968" width="9" style="99" bestFit="1" customWidth="1"/>
    <col min="10969" max="10969" width="7.85546875" style="99" bestFit="1" customWidth="1"/>
    <col min="10970" max="10970" width="11.7109375" style="99" bestFit="1" customWidth="1"/>
    <col min="10971" max="10971" width="14.28515625" style="99" customWidth="1"/>
    <col min="10972" max="10972" width="11.7109375" style="99" bestFit="1" customWidth="1"/>
    <col min="10973" max="10973" width="14.140625" style="99" bestFit="1" customWidth="1"/>
    <col min="10974" max="10974" width="16.7109375" style="99" customWidth="1"/>
    <col min="10975" max="10975" width="16.5703125" style="99" customWidth="1"/>
    <col min="10976" max="10977" width="7.85546875" style="99" bestFit="1" customWidth="1"/>
    <col min="10978" max="10978" width="8" style="99" bestFit="1" customWidth="1"/>
    <col min="10979" max="10980" width="7.85546875" style="99" bestFit="1" customWidth="1"/>
    <col min="10981" max="10981" width="9.7109375" style="99" customWidth="1"/>
    <col min="10982" max="10982" width="12.85546875" style="99" customWidth="1"/>
    <col min="10983" max="11219" width="9.140625" style="99"/>
    <col min="11220" max="11220" width="9" style="99" bestFit="1" customWidth="1"/>
    <col min="11221" max="11221" width="9.85546875" style="99" bestFit="1" customWidth="1"/>
    <col min="11222" max="11222" width="9.140625" style="99" bestFit="1" customWidth="1"/>
    <col min="11223" max="11223" width="16" style="99" bestFit="1" customWidth="1"/>
    <col min="11224" max="11224" width="9" style="99" bestFit="1" customWidth="1"/>
    <col min="11225" max="11225" width="7.85546875" style="99" bestFit="1" customWidth="1"/>
    <col min="11226" max="11226" width="11.7109375" style="99" bestFit="1" customWidth="1"/>
    <col min="11227" max="11227" width="14.28515625" style="99" customWidth="1"/>
    <col min="11228" max="11228" width="11.7109375" style="99" bestFit="1" customWidth="1"/>
    <col min="11229" max="11229" width="14.140625" style="99" bestFit="1" customWidth="1"/>
    <col min="11230" max="11230" width="16.7109375" style="99" customWidth="1"/>
    <col min="11231" max="11231" width="16.5703125" style="99" customWidth="1"/>
    <col min="11232" max="11233" width="7.85546875" style="99" bestFit="1" customWidth="1"/>
    <col min="11234" max="11234" width="8" style="99" bestFit="1" customWidth="1"/>
    <col min="11235" max="11236" width="7.85546875" style="99" bestFit="1" customWidth="1"/>
    <col min="11237" max="11237" width="9.7109375" style="99" customWidth="1"/>
    <col min="11238" max="11238" width="12.85546875" style="99" customWidth="1"/>
    <col min="11239" max="11475" width="9.140625" style="99"/>
    <col min="11476" max="11476" width="9" style="99" bestFit="1" customWidth="1"/>
    <col min="11477" max="11477" width="9.85546875" style="99" bestFit="1" customWidth="1"/>
    <col min="11478" max="11478" width="9.140625" style="99" bestFit="1" customWidth="1"/>
    <col min="11479" max="11479" width="16" style="99" bestFit="1" customWidth="1"/>
    <col min="11480" max="11480" width="9" style="99" bestFit="1" customWidth="1"/>
    <col min="11481" max="11481" width="7.85546875" style="99" bestFit="1" customWidth="1"/>
    <col min="11482" max="11482" width="11.7109375" style="99" bestFit="1" customWidth="1"/>
    <col min="11483" max="11483" width="14.28515625" style="99" customWidth="1"/>
    <col min="11484" max="11484" width="11.7109375" style="99" bestFit="1" customWidth="1"/>
    <col min="11485" max="11485" width="14.140625" style="99" bestFit="1" customWidth="1"/>
    <col min="11486" max="11486" width="16.7109375" style="99" customWidth="1"/>
    <col min="11487" max="11487" width="16.5703125" style="99" customWidth="1"/>
    <col min="11488" max="11489" width="7.85546875" style="99" bestFit="1" customWidth="1"/>
    <col min="11490" max="11490" width="8" style="99" bestFit="1" customWidth="1"/>
    <col min="11491" max="11492" width="7.85546875" style="99" bestFit="1" customWidth="1"/>
    <col min="11493" max="11493" width="9.7109375" style="99" customWidth="1"/>
    <col min="11494" max="11494" width="12.85546875" style="99" customWidth="1"/>
    <col min="11495" max="11731" width="9.140625" style="99"/>
    <col min="11732" max="11732" width="9" style="99" bestFit="1" customWidth="1"/>
    <col min="11733" max="11733" width="9.85546875" style="99" bestFit="1" customWidth="1"/>
    <col min="11734" max="11734" width="9.140625" style="99" bestFit="1" customWidth="1"/>
    <col min="11735" max="11735" width="16" style="99" bestFit="1" customWidth="1"/>
    <col min="11736" max="11736" width="9" style="99" bestFit="1" customWidth="1"/>
    <col min="11737" max="11737" width="7.85546875" style="99" bestFit="1" customWidth="1"/>
    <col min="11738" max="11738" width="11.7109375" style="99" bestFit="1" customWidth="1"/>
    <col min="11739" max="11739" width="14.28515625" style="99" customWidth="1"/>
    <col min="11740" max="11740" width="11.7109375" style="99" bestFit="1" customWidth="1"/>
    <col min="11741" max="11741" width="14.140625" style="99" bestFit="1" customWidth="1"/>
    <col min="11742" max="11742" width="16.7109375" style="99" customWidth="1"/>
    <col min="11743" max="11743" width="16.5703125" style="99" customWidth="1"/>
    <col min="11744" max="11745" width="7.85546875" style="99" bestFit="1" customWidth="1"/>
    <col min="11746" max="11746" width="8" style="99" bestFit="1" customWidth="1"/>
    <col min="11747" max="11748" width="7.85546875" style="99" bestFit="1" customWidth="1"/>
    <col min="11749" max="11749" width="9.7109375" style="99" customWidth="1"/>
    <col min="11750" max="11750" width="12.85546875" style="99" customWidth="1"/>
    <col min="11751" max="11987" width="9.140625" style="99"/>
    <col min="11988" max="11988" width="9" style="99" bestFit="1" customWidth="1"/>
    <col min="11989" max="11989" width="9.85546875" style="99" bestFit="1" customWidth="1"/>
    <col min="11990" max="11990" width="9.140625" style="99" bestFit="1" customWidth="1"/>
    <col min="11991" max="11991" width="16" style="99" bestFit="1" customWidth="1"/>
    <col min="11992" max="11992" width="9" style="99" bestFit="1" customWidth="1"/>
    <col min="11993" max="11993" width="7.85546875" style="99" bestFit="1" customWidth="1"/>
    <col min="11994" max="11994" width="11.7109375" style="99" bestFit="1" customWidth="1"/>
    <col min="11995" max="11995" width="14.28515625" style="99" customWidth="1"/>
    <col min="11996" max="11996" width="11.7109375" style="99" bestFit="1" customWidth="1"/>
    <col min="11997" max="11997" width="14.140625" style="99" bestFit="1" customWidth="1"/>
    <col min="11998" max="11998" width="16.7109375" style="99" customWidth="1"/>
    <col min="11999" max="11999" width="16.5703125" style="99" customWidth="1"/>
    <col min="12000" max="12001" width="7.85546875" style="99" bestFit="1" customWidth="1"/>
    <col min="12002" max="12002" width="8" style="99" bestFit="1" customWidth="1"/>
    <col min="12003" max="12004" width="7.85546875" style="99" bestFit="1" customWidth="1"/>
    <col min="12005" max="12005" width="9.7109375" style="99" customWidth="1"/>
    <col min="12006" max="12006" width="12.85546875" style="99" customWidth="1"/>
    <col min="12007" max="12243" width="9.140625" style="99"/>
    <col min="12244" max="12244" width="9" style="99" bestFit="1" customWidth="1"/>
    <col min="12245" max="12245" width="9.85546875" style="99" bestFit="1" customWidth="1"/>
    <col min="12246" max="12246" width="9.140625" style="99" bestFit="1" customWidth="1"/>
    <col min="12247" max="12247" width="16" style="99" bestFit="1" customWidth="1"/>
    <col min="12248" max="12248" width="9" style="99" bestFit="1" customWidth="1"/>
    <col min="12249" max="12249" width="7.85546875" style="99" bestFit="1" customWidth="1"/>
    <col min="12250" max="12250" width="11.7109375" style="99" bestFit="1" customWidth="1"/>
    <col min="12251" max="12251" width="14.28515625" style="99" customWidth="1"/>
    <col min="12252" max="12252" width="11.7109375" style="99" bestFit="1" customWidth="1"/>
    <col min="12253" max="12253" width="14.140625" style="99" bestFit="1" customWidth="1"/>
    <col min="12254" max="12254" width="16.7109375" style="99" customWidth="1"/>
    <col min="12255" max="12255" width="16.5703125" style="99" customWidth="1"/>
    <col min="12256" max="12257" width="7.85546875" style="99" bestFit="1" customWidth="1"/>
    <col min="12258" max="12258" width="8" style="99" bestFit="1" customWidth="1"/>
    <col min="12259" max="12260" width="7.85546875" style="99" bestFit="1" customWidth="1"/>
    <col min="12261" max="12261" width="9.7109375" style="99" customWidth="1"/>
    <col min="12262" max="12262" width="12.85546875" style="99" customWidth="1"/>
    <col min="12263" max="12499" width="9.140625" style="99"/>
    <col min="12500" max="12500" width="9" style="99" bestFit="1" customWidth="1"/>
    <col min="12501" max="12501" width="9.85546875" style="99" bestFit="1" customWidth="1"/>
    <col min="12502" max="12502" width="9.140625" style="99" bestFit="1" customWidth="1"/>
    <col min="12503" max="12503" width="16" style="99" bestFit="1" customWidth="1"/>
    <col min="12504" max="12504" width="9" style="99" bestFit="1" customWidth="1"/>
    <col min="12505" max="12505" width="7.85546875" style="99" bestFit="1" customWidth="1"/>
    <col min="12506" max="12506" width="11.7109375" style="99" bestFit="1" customWidth="1"/>
    <col min="12507" max="12507" width="14.28515625" style="99" customWidth="1"/>
    <col min="12508" max="12508" width="11.7109375" style="99" bestFit="1" customWidth="1"/>
    <col min="12509" max="12509" width="14.140625" style="99" bestFit="1" customWidth="1"/>
    <col min="12510" max="12510" width="16.7109375" style="99" customWidth="1"/>
    <col min="12511" max="12511" width="16.5703125" style="99" customWidth="1"/>
    <col min="12512" max="12513" width="7.85546875" style="99" bestFit="1" customWidth="1"/>
    <col min="12514" max="12514" width="8" style="99" bestFit="1" customWidth="1"/>
    <col min="12515" max="12516" width="7.85546875" style="99" bestFit="1" customWidth="1"/>
    <col min="12517" max="12517" width="9.7109375" style="99" customWidth="1"/>
    <col min="12518" max="12518" width="12.85546875" style="99" customWidth="1"/>
    <col min="12519" max="12755" width="9.140625" style="99"/>
    <col min="12756" max="12756" width="9" style="99" bestFit="1" customWidth="1"/>
    <col min="12757" max="12757" width="9.85546875" style="99" bestFit="1" customWidth="1"/>
    <col min="12758" max="12758" width="9.140625" style="99" bestFit="1" customWidth="1"/>
    <col min="12759" max="12759" width="16" style="99" bestFit="1" customWidth="1"/>
    <col min="12760" max="12760" width="9" style="99" bestFit="1" customWidth="1"/>
    <col min="12761" max="12761" width="7.85546875" style="99" bestFit="1" customWidth="1"/>
    <col min="12762" max="12762" width="11.7109375" style="99" bestFit="1" customWidth="1"/>
    <col min="12763" max="12763" width="14.28515625" style="99" customWidth="1"/>
    <col min="12764" max="12764" width="11.7109375" style="99" bestFit="1" customWidth="1"/>
    <col min="12765" max="12765" width="14.140625" style="99" bestFit="1" customWidth="1"/>
    <col min="12766" max="12766" width="16.7109375" style="99" customWidth="1"/>
    <col min="12767" max="12767" width="16.5703125" style="99" customWidth="1"/>
    <col min="12768" max="12769" width="7.85546875" style="99" bestFit="1" customWidth="1"/>
    <col min="12770" max="12770" width="8" style="99" bestFit="1" customWidth="1"/>
    <col min="12771" max="12772" width="7.85546875" style="99" bestFit="1" customWidth="1"/>
    <col min="12773" max="12773" width="9.7109375" style="99" customWidth="1"/>
    <col min="12774" max="12774" width="12.85546875" style="99" customWidth="1"/>
    <col min="12775" max="13011" width="9.140625" style="99"/>
    <col min="13012" max="13012" width="9" style="99" bestFit="1" customWidth="1"/>
    <col min="13013" max="13013" width="9.85546875" style="99" bestFit="1" customWidth="1"/>
    <col min="13014" max="13014" width="9.140625" style="99" bestFit="1" customWidth="1"/>
    <col min="13015" max="13015" width="16" style="99" bestFit="1" customWidth="1"/>
    <col min="13016" max="13016" width="9" style="99" bestFit="1" customWidth="1"/>
    <col min="13017" max="13017" width="7.85546875" style="99" bestFit="1" customWidth="1"/>
    <col min="13018" max="13018" width="11.7109375" style="99" bestFit="1" customWidth="1"/>
    <col min="13019" max="13019" width="14.28515625" style="99" customWidth="1"/>
    <col min="13020" max="13020" width="11.7109375" style="99" bestFit="1" customWidth="1"/>
    <col min="13021" max="13021" width="14.140625" style="99" bestFit="1" customWidth="1"/>
    <col min="13022" max="13022" width="16.7109375" style="99" customWidth="1"/>
    <col min="13023" max="13023" width="16.5703125" style="99" customWidth="1"/>
    <col min="13024" max="13025" width="7.85546875" style="99" bestFit="1" customWidth="1"/>
    <col min="13026" max="13026" width="8" style="99" bestFit="1" customWidth="1"/>
    <col min="13027" max="13028" width="7.85546875" style="99" bestFit="1" customWidth="1"/>
    <col min="13029" max="13029" width="9.7109375" style="99" customWidth="1"/>
    <col min="13030" max="13030" width="12.85546875" style="99" customWidth="1"/>
    <col min="13031" max="13267" width="9.140625" style="99"/>
    <col min="13268" max="13268" width="9" style="99" bestFit="1" customWidth="1"/>
    <col min="13269" max="13269" width="9.85546875" style="99" bestFit="1" customWidth="1"/>
    <col min="13270" max="13270" width="9.140625" style="99" bestFit="1" customWidth="1"/>
    <col min="13271" max="13271" width="16" style="99" bestFit="1" customWidth="1"/>
    <col min="13272" max="13272" width="9" style="99" bestFit="1" customWidth="1"/>
    <col min="13273" max="13273" width="7.85546875" style="99" bestFit="1" customWidth="1"/>
    <col min="13274" max="13274" width="11.7109375" style="99" bestFit="1" customWidth="1"/>
    <col min="13275" max="13275" width="14.28515625" style="99" customWidth="1"/>
    <col min="13276" max="13276" width="11.7109375" style="99" bestFit="1" customWidth="1"/>
    <col min="13277" max="13277" width="14.140625" style="99" bestFit="1" customWidth="1"/>
    <col min="13278" max="13278" width="16.7109375" style="99" customWidth="1"/>
    <col min="13279" max="13279" width="16.5703125" style="99" customWidth="1"/>
    <col min="13280" max="13281" width="7.85546875" style="99" bestFit="1" customWidth="1"/>
    <col min="13282" max="13282" width="8" style="99" bestFit="1" customWidth="1"/>
    <col min="13283" max="13284" width="7.85546875" style="99" bestFit="1" customWidth="1"/>
    <col min="13285" max="13285" width="9.7109375" style="99" customWidth="1"/>
    <col min="13286" max="13286" width="12.85546875" style="99" customWidth="1"/>
    <col min="13287" max="13523" width="9.140625" style="99"/>
    <col min="13524" max="13524" width="9" style="99" bestFit="1" customWidth="1"/>
    <col min="13525" max="13525" width="9.85546875" style="99" bestFit="1" customWidth="1"/>
    <col min="13526" max="13526" width="9.140625" style="99" bestFit="1" customWidth="1"/>
    <col min="13527" max="13527" width="16" style="99" bestFit="1" customWidth="1"/>
    <col min="13528" max="13528" width="9" style="99" bestFit="1" customWidth="1"/>
    <col min="13529" max="13529" width="7.85546875" style="99" bestFit="1" customWidth="1"/>
    <col min="13530" max="13530" width="11.7109375" style="99" bestFit="1" customWidth="1"/>
    <col min="13531" max="13531" width="14.28515625" style="99" customWidth="1"/>
    <col min="13532" max="13532" width="11.7109375" style="99" bestFit="1" customWidth="1"/>
    <col min="13533" max="13533" width="14.140625" style="99" bestFit="1" customWidth="1"/>
    <col min="13534" max="13534" width="16.7109375" style="99" customWidth="1"/>
    <col min="13535" max="13535" width="16.5703125" style="99" customWidth="1"/>
    <col min="13536" max="13537" width="7.85546875" style="99" bestFit="1" customWidth="1"/>
    <col min="13538" max="13538" width="8" style="99" bestFit="1" customWidth="1"/>
    <col min="13539" max="13540" width="7.85546875" style="99" bestFit="1" customWidth="1"/>
    <col min="13541" max="13541" width="9.7109375" style="99" customWidth="1"/>
    <col min="13542" max="13542" width="12.85546875" style="99" customWidth="1"/>
    <col min="13543" max="13779" width="9.140625" style="99"/>
    <col min="13780" max="13780" width="9" style="99" bestFit="1" customWidth="1"/>
    <col min="13781" max="13781" width="9.85546875" style="99" bestFit="1" customWidth="1"/>
    <col min="13782" max="13782" width="9.140625" style="99" bestFit="1" customWidth="1"/>
    <col min="13783" max="13783" width="16" style="99" bestFit="1" customWidth="1"/>
    <col min="13784" max="13784" width="9" style="99" bestFit="1" customWidth="1"/>
    <col min="13785" max="13785" width="7.85546875" style="99" bestFit="1" customWidth="1"/>
    <col min="13786" max="13786" width="11.7109375" style="99" bestFit="1" customWidth="1"/>
    <col min="13787" max="13787" width="14.28515625" style="99" customWidth="1"/>
    <col min="13788" max="13788" width="11.7109375" style="99" bestFit="1" customWidth="1"/>
    <col min="13789" max="13789" width="14.140625" style="99" bestFit="1" customWidth="1"/>
    <col min="13790" max="13790" width="16.7109375" style="99" customWidth="1"/>
    <col min="13791" max="13791" width="16.5703125" style="99" customWidth="1"/>
    <col min="13792" max="13793" width="7.85546875" style="99" bestFit="1" customWidth="1"/>
    <col min="13794" max="13794" width="8" style="99" bestFit="1" customWidth="1"/>
    <col min="13795" max="13796" width="7.85546875" style="99" bestFit="1" customWidth="1"/>
    <col min="13797" max="13797" width="9.7109375" style="99" customWidth="1"/>
    <col min="13798" max="13798" width="12.85546875" style="99" customWidth="1"/>
    <col min="13799" max="14035" width="9.140625" style="99"/>
    <col min="14036" max="14036" width="9" style="99" bestFit="1" customWidth="1"/>
    <col min="14037" max="14037" width="9.85546875" style="99" bestFit="1" customWidth="1"/>
    <col min="14038" max="14038" width="9.140625" style="99" bestFit="1" customWidth="1"/>
    <col min="14039" max="14039" width="16" style="99" bestFit="1" customWidth="1"/>
    <col min="14040" max="14040" width="9" style="99" bestFit="1" customWidth="1"/>
    <col min="14041" max="14041" width="7.85546875" style="99" bestFit="1" customWidth="1"/>
    <col min="14042" max="14042" width="11.7109375" style="99" bestFit="1" customWidth="1"/>
    <col min="14043" max="14043" width="14.28515625" style="99" customWidth="1"/>
    <col min="14044" max="14044" width="11.7109375" style="99" bestFit="1" customWidth="1"/>
    <col min="14045" max="14045" width="14.140625" style="99" bestFit="1" customWidth="1"/>
    <col min="14046" max="14046" width="16.7109375" style="99" customWidth="1"/>
    <col min="14047" max="14047" width="16.5703125" style="99" customWidth="1"/>
    <col min="14048" max="14049" width="7.85546875" style="99" bestFit="1" customWidth="1"/>
    <col min="14050" max="14050" width="8" style="99" bestFit="1" customWidth="1"/>
    <col min="14051" max="14052" width="7.85546875" style="99" bestFit="1" customWidth="1"/>
    <col min="14053" max="14053" width="9.7109375" style="99" customWidth="1"/>
    <col min="14054" max="14054" width="12.85546875" style="99" customWidth="1"/>
    <col min="14055" max="14291" width="9.140625" style="99"/>
    <col min="14292" max="14292" width="9" style="99" bestFit="1" customWidth="1"/>
    <col min="14293" max="14293" width="9.85546875" style="99" bestFit="1" customWidth="1"/>
    <col min="14294" max="14294" width="9.140625" style="99" bestFit="1" customWidth="1"/>
    <col min="14295" max="14295" width="16" style="99" bestFit="1" customWidth="1"/>
    <col min="14296" max="14296" width="9" style="99" bestFit="1" customWidth="1"/>
    <col min="14297" max="14297" width="7.85546875" style="99" bestFit="1" customWidth="1"/>
    <col min="14298" max="14298" width="11.7109375" style="99" bestFit="1" customWidth="1"/>
    <col min="14299" max="14299" width="14.28515625" style="99" customWidth="1"/>
    <col min="14300" max="14300" width="11.7109375" style="99" bestFit="1" customWidth="1"/>
    <col min="14301" max="14301" width="14.140625" style="99" bestFit="1" customWidth="1"/>
    <col min="14302" max="14302" width="16.7109375" style="99" customWidth="1"/>
    <col min="14303" max="14303" width="16.5703125" style="99" customWidth="1"/>
    <col min="14304" max="14305" width="7.85546875" style="99" bestFit="1" customWidth="1"/>
    <col min="14306" max="14306" width="8" style="99" bestFit="1" customWidth="1"/>
    <col min="14307" max="14308" width="7.85546875" style="99" bestFit="1" customWidth="1"/>
    <col min="14309" max="14309" width="9.7109375" style="99" customWidth="1"/>
    <col min="14310" max="14310" width="12.85546875" style="99" customWidth="1"/>
    <col min="14311" max="14547" width="9.140625" style="99"/>
    <col min="14548" max="14548" width="9" style="99" bestFit="1" customWidth="1"/>
    <col min="14549" max="14549" width="9.85546875" style="99" bestFit="1" customWidth="1"/>
    <col min="14550" max="14550" width="9.140625" style="99" bestFit="1" customWidth="1"/>
    <col min="14551" max="14551" width="16" style="99" bestFit="1" customWidth="1"/>
    <col min="14552" max="14552" width="9" style="99" bestFit="1" customWidth="1"/>
    <col min="14553" max="14553" width="7.85546875" style="99" bestFit="1" customWidth="1"/>
    <col min="14554" max="14554" width="11.7109375" style="99" bestFit="1" customWidth="1"/>
    <col min="14555" max="14555" width="14.28515625" style="99" customWidth="1"/>
    <col min="14556" max="14556" width="11.7109375" style="99" bestFit="1" customWidth="1"/>
    <col min="14557" max="14557" width="14.140625" style="99" bestFit="1" customWidth="1"/>
    <col min="14558" max="14558" width="16.7109375" style="99" customWidth="1"/>
    <col min="14559" max="14559" width="16.5703125" style="99" customWidth="1"/>
    <col min="14560" max="14561" width="7.85546875" style="99" bestFit="1" customWidth="1"/>
    <col min="14562" max="14562" width="8" style="99" bestFit="1" customWidth="1"/>
    <col min="14563" max="14564" width="7.85546875" style="99" bestFit="1" customWidth="1"/>
    <col min="14565" max="14565" width="9.7109375" style="99" customWidth="1"/>
    <col min="14566" max="14566" width="12.85546875" style="99" customWidth="1"/>
    <col min="14567" max="14803" width="9.140625" style="99"/>
    <col min="14804" max="14804" width="9" style="99" bestFit="1" customWidth="1"/>
    <col min="14805" max="14805" width="9.85546875" style="99" bestFit="1" customWidth="1"/>
    <col min="14806" max="14806" width="9.140625" style="99" bestFit="1" customWidth="1"/>
    <col min="14807" max="14807" width="16" style="99" bestFit="1" customWidth="1"/>
    <col min="14808" max="14808" width="9" style="99" bestFit="1" customWidth="1"/>
    <col min="14809" max="14809" width="7.85546875" style="99" bestFit="1" customWidth="1"/>
    <col min="14810" max="14810" width="11.7109375" style="99" bestFit="1" customWidth="1"/>
    <col min="14811" max="14811" width="14.28515625" style="99" customWidth="1"/>
    <col min="14812" max="14812" width="11.7109375" style="99" bestFit="1" customWidth="1"/>
    <col min="14813" max="14813" width="14.140625" style="99" bestFit="1" customWidth="1"/>
    <col min="14814" max="14814" width="16.7109375" style="99" customWidth="1"/>
    <col min="14815" max="14815" width="16.5703125" style="99" customWidth="1"/>
    <col min="14816" max="14817" width="7.85546875" style="99" bestFit="1" customWidth="1"/>
    <col min="14818" max="14818" width="8" style="99" bestFit="1" customWidth="1"/>
    <col min="14819" max="14820" width="7.85546875" style="99" bestFit="1" customWidth="1"/>
    <col min="14821" max="14821" width="9.7109375" style="99" customWidth="1"/>
    <col min="14822" max="14822" width="12.85546875" style="99" customWidth="1"/>
    <col min="14823" max="15059" width="9.140625" style="99"/>
    <col min="15060" max="15060" width="9" style="99" bestFit="1" customWidth="1"/>
    <col min="15061" max="15061" width="9.85546875" style="99" bestFit="1" customWidth="1"/>
    <col min="15062" max="15062" width="9.140625" style="99" bestFit="1" customWidth="1"/>
    <col min="15063" max="15063" width="16" style="99" bestFit="1" customWidth="1"/>
    <col min="15064" max="15064" width="9" style="99" bestFit="1" customWidth="1"/>
    <col min="15065" max="15065" width="7.85546875" style="99" bestFit="1" customWidth="1"/>
    <col min="15066" max="15066" width="11.7109375" style="99" bestFit="1" customWidth="1"/>
    <col min="15067" max="15067" width="14.28515625" style="99" customWidth="1"/>
    <col min="15068" max="15068" width="11.7109375" style="99" bestFit="1" customWidth="1"/>
    <col min="15069" max="15069" width="14.140625" style="99" bestFit="1" customWidth="1"/>
    <col min="15070" max="15070" width="16.7109375" style="99" customWidth="1"/>
    <col min="15071" max="15071" width="16.5703125" style="99" customWidth="1"/>
    <col min="15072" max="15073" width="7.85546875" style="99" bestFit="1" customWidth="1"/>
    <col min="15074" max="15074" width="8" style="99" bestFit="1" customWidth="1"/>
    <col min="15075" max="15076" width="7.85546875" style="99" bestFit="1" customWidth="1"/>
    <col min="15077" max="15077" width="9.7109375" style="99" customWidth="1"/>
    <col min="15078" max="15078" width="12.85546875" style="99" customWidth="1"/>
    <col min="15079" max="15315" width="9.140625" style="99"/>
    <col min="15316" max="15316" width="9" style="99" bestFit="1" customWidth="1"/>
    <col min="15317" max="15317" width="9.85546875" style="99" bestFit="1" customWidth="1"/>
    <col min="15318" max="15318" width="9.140625" style="99" bestFit="1" customWidth="1"/>
    <col min="15319" max="15319" width="16" style="99" bestFit="1" customWidth="1"/>
    <col min="15320" max="15320" width="9" style="99" bestFit="1" customWidth="1"/>
    <col min="15321" max="15321" width="7.85546875" style="99" bestFit="1" customWidth="1"/>
    <col min="15322" max="15322" width="11.7109375" style="99" bestFit="1" customWidth="1"/>
    <col min="15323" max="15323" width="14.28515625" style="99" customWidth="1"/>
    <col min="15324" max="15324" width="11.7109375" style="99" bestFit="1" customWidth="1"/>
    <col min="15325" max="15325" width="14.140625" style="99" bestFit="1" customWidth="1"/>
    <col min="15326" max="15326" width="16.7109375" style="99" customWidth="1"/>
    <col min="15327" max="15327" width="16.5703125" style="99" customWidth="1"/>
    <col min="15328" max="15329" width="7.85546875" style="99" bestFit="1" customWidth="1"/>
    <col min="15330" max="15330" width="8" style="99" bestFit="1" customWidth="1"/>
    <col min="15331" max="15332" width="7.85546875" style="99" bestFit="1" customWidth="1"/>
    <col min="15333" max="15333" width="9.7109375" style="99" customWidth="1"/>
    <col min="15334" max="15334" width="12.85546875" style="99" customWidth="1"/>
    <col min="15335" max="15571" width="9.140625" style="99"/>
    <col min="15572" max="15572" width="9" style="99" bestFit="1" customWidth="1"/>
    <col min="15573" max="15573" width="9.85546875" style="99" bestFit="1" customWidth="1"/>
    <col min="15574" max="15574" width="9.140625" style="99" bestFit="1" customWidth="1"/>
    <col min="15575" max="15575" width="16" style="99" bestFit="1" customWidth="1"/>
    <col min="15576" max="15576" width="9" style="99" bestFit="1" customWidth="1"/>
    <col min="15577" max="15577" width="7.85546875" style="99" bestFit="1" customWidth="1"/>
    <col min="15578" max="15578" width="11.7109375" style="99" bestFit="1" customWidth="1"/>
    <col min="15579" max="15579" width="14.28515625" style="99" customWidth="1"/>
    <col min="15580" max="15580" width="11.7109375" style="99" bestFit="1" customWidth="1"/>
    <col min="15581" max="15581" width="14.140625" style="99" bestFit="1" customWidth="1"/>
    <col min="15582" max="15582" width="16.7109375" style="99" customWidth="1"/>
    <col min="15583" max="15583" width="16.5703125" style="99" customWidth="1"/>
    <col min="15584" max="15585" width="7.85546875" style="99" bestFit="1" customWidth="1"/>
    <col min="15586" max="15586" width="8" style="99" bestFit="1" customWidth="1"/>
    <col min="15587" max="15588" width="7.85546875" style="99" bestFit="1" customWidth="1"/>
    <col min="15589" max="15589" width="9.7109375" style="99" customWidth="1"/>
    <col min="15590" max="15590" width="12.85546875" style="99" customWidth="1"/>
    <col min="15591" max="15827" width="9.140625" style="99"/>
    <col min="15828" max="15828" width="9" style="99" bestFit="1" customWidth="1"/>
    <col min="15829" max="15829" width="9.85546875" style="99" bestFit="1" customWidth="1"/>
    <col min="15830" max="15830" width="9.140625" style="99" bestFit="1" customWidth="1"/>
    <col min="15831" max="15831" width="16" style="99" bestFit="1" customWidth="1"/>
    <col min="15832" max="15832" width="9" style="99" bestFit="1" customWidth="1"/>
    <col min="15833" max="15833" width="7.85546875" style="99" bestFit="1" customWidth="1"/>
    <col min="15834" max="15834" width="11.7109375" style="99" bestFit="1" customWidth="1"/>
    <col min="15835" max="15835" width="14.28515625" style="99" customWidth="1"/>
    <col min="15836" max="15836" width="11.7109375" style="99" bestFit="1" customWidth="1"/>
    <col min="15837" max="15837" width="14.140625" style="99" bestFit="1" customWidth="1"/>
    <col min="15838" max="15838" width="16.7109375" style="99" customWidth="1"/>
    <col min="15839" max="15839" width="16.5703125" style="99" customWidth="1"/>
    <col min="15840" max="15841" width="7.85546875" style="99" bestFit="1" customWidth="1"/>
    <col min="15842" max="15842" width="8" style="99" bestFit="1" customWidth="1"/>
    <col min="15843" max="15844" width="7.85546875" style="99" bestFit="1" customWidth="1"/>
    <col min="15845" max="15845" width="9.7109375" style="99" customWidth="1"/>
    <col min="15846" max="15846" width="12.85546875" style="99" customWidth="1"/>
    <col min="15847" max="16083" width="9.140625" style="99"/>
    <col min="16084" max="16084" width="9" style="99" bestFit="1" customWidth="1"/>
    <col min="16085" max="16085" width="9.85546875" style="99" bestFit="1" customWidth="1"/>
    <col min="16086" max="16086" width="9.140625" style="99" bestFit="1" customWidth="1"/>
    <col min="16087" max="16087" width="16" style="99" bestFit="1" customWidth="1"/>
    <col min="16088" max="16088" width="9" style="99" bestFit="1" customWidth="1"/>
    <col min="16089" max="16089" width="7.85546875" style="99" bestFit="1" customWidth="1"/>
    <col min="16090" max="16090" width="11.7109375" style="99" bestFit="1" customWidth="1"/>
    <col min="16091" max="16091" width="14.28515625" style="99" customWidth="1"/>
    <col min="16092" max="16092" width="11.7109375" style="99" bestFit="1" customWidth="1"/>
    <col min="16093" max="16093" width="14.140625" style="99" bestFit="1" customWidth="1"/>
    <col min="16094" max="16094" width="16.7109375" style="99" customWidth="1"/>
    <col min="16095" max="16095" width="16.5703125" style="99" customWidth="1"/>
    <col min="16096" max="16097" width="7.85546875" style="99" bestFit="1" customWidth="1"/>
    <col min="16098" max="16098" width="8" style="99" bestFit="1" customWidth="1"/>
    <col min="16099" max="16100" width="7.85546875" style="99" bestFit="1" customWidth="1"/>
    <col min="16101" max="16101" width="9.7109375" style="99" customWidth="1"/>
    <col min="16102" max="16102" width="12.85546875" style="99" customWidth="1"/>
    <col min="16103" max="16384" width="9.140625" style="99"/>
  </cols>
  <sheetData>
    <row r="1" spans="1:15" s="101" customFormat="1" ht="15.75" customHeight="1">
      <c r="A1" s="511" t="s">
        <v>1</v>
      </c>
      <c r="B1" s="438"/>
      <c r="C1" s="640" t="s">
        <v>0</v>
      </c>
      <c r="D1" s="639" t="s">
        <v>549</v>
      </c>
      <c r="E1" s="639"/>
      <c r="F1" s="639"/>
      <c r="G1" s="639"/>
      <c r="H1" s="639"/>
      <c r="I1" s="642" t="s">
        <v>246</v>
      </c>
      <c r="J1" s="636" t="s">
        <v>29</v>
      </c>
      <c r="K1" s="637"/>
      <c r="L1" s="637"/>
      <c r="M1" s="638"/>
    </row>
    <row r="2" spans="1:15" ht="16.5" thickBot="1">
      <c r="A2" s="512"/>
      <c r="B2" s="439"/>
      <c r="C2" s="641"/>
      <c r="D2" s="102" t="s">
        <v>23</v>
      </c>
      <c r="E2" s="102" t="s">
        <v>493</v>
      </c>
      <c r="F2" s="102" t="s">
        <v>47</v>
      </c>
      <c r="G2" s="107" t="s">
        <v>9</v>
      </c>
      <c r="H2" s="109" t="s">
        <v>33</v>
      </c>
      <c r="I2" s="643"/>
      <c r="J2" s="143"/>
      <c r="K2" s="143"/>
      <c r="L2" s="143"/>
      <c r="M2" s="144"/>
    </row>
    <row r="3" spans="1:15" s="134" customFormat="1">
      <c r="A3" s="389" t="str">
        <f>'1-συμβολαια'!A3</f>
        <v>4ο</v>
      </c>
      <c r="B3" s="440">
        <f>'1-συμβολαια'!B3</f>
        <v>41844</v>
      </c>
      <c r="C3" s="404" t="str">
        <f>'1-συμβολαια'!C3</f>
        <v>κληρονομιάς ΑΠΟΔΟΧΗ [αγροτεμάχιο Θεολόγος -'';;;???'' 307,16μ2</v>
      </c>
      <c r="D3" s="354">
        <f>'1-συμβολαια'!L3*16%</f>
        <v>17.968</v>
      </c>
      <c r="E3" s="354">
        <f>'2-δικαιώμ'!N3*16%+'5-αντίγρ'!O3*16%</f>
        <v>1.2320000000000002</v>
      </c>
      <c r="F3" s="354">
        <f t="shared" ref="F3" si="0">D3+E3</f>
        <v>19.2</v>
      </c>
      <c r="G3" s="354">
        <v>12.16</v>
      </c>
      <c r="H3" s="354">
        <f t="shared" ref="H3" si="1">F3-G3</f>
        <v>7.0399999999999991</v>
      </c>
      <c r="I3" s="354">
        <f>'13-ντιΜιΧο'!BZ3*16%</f>
        <v>237.0624</v>
      </c>
      <c r="J3" s="315"/>
      <c r="K3" s="315"/>
      <c r="L3" s="329"/>
      <c r="M3" s="402"/>
    </row>
    <row r="4" spans="1:15" s="134" customFormat="1">
      <c r="A4" s="350" t="str">
        <f>'1-συμβολαια'!A4</f>
        <v>5ο</v>
      </c>
      <c r="B4" s="440">
        <f>'1-συμβολαια'!B4</f>
        <v>42352</v>
      </c>
      <c r="C4" s="351" t="str">
        <f>'1-συμβολαια'!C4</f>
        <v>Κκληρονομιάς ΑΠΟΔΟΧΗ</v>
      </c>
      <c r="D4" s="321">
        <f>'1-συμβολαια'!L4*16%</f>
        <v>72.376000000000005</v>
      </c>
      <c r="E4" s="354">
        <f>'2-δικαιώμ'!N4*16%+'5-αντίγρ'!O4*16%</f>
        <v>2.024</v>
      </c>
      <c r="F4" s="354">
        <f t="shared" ref="F4:F5" si="2">D4+E4</f>
        <v>74.400000000000006</v>
      </c>
      <c r="G4" s="354">
        <v>19.2</v>
      </c>
      <c r="H4" s="354">
        <f t="shared" ref="H4:H5" si="3">F4-G4</f>
        <v>55.2</v>
      </c>
      <c r="I4" s="354">
        <f>'13-ντιΜιΧο'!BZ4*16%</f>
        <v>474.30079999999998</v>
      </c>
      <c r="J4" s="315"/>
      <c r="K4" s="315"/>
      <c r="L4" s="329"/>
      <c r="M4" s="260"/>
    </row>
    <row r="5" spans="1:15" s="134" customFormat="1">
      <c r="A5" s="350" t="str">
        <f>'1-συμβολαια'!A5</f>
        <v>6ο</v>
      </c>
      <c r="B5" s="440">
        <f>'1-συμβολαια'!B5</f>
        <v>42573</v>
      </c>
      <c r="C5" s="351" t="str">
        <f>'1-συμβολαια'!C5</f>
        <v>κληρονομιάς ΑΠΟΔΟΧΗ</v>
      </c>
      <c r="D5" s="321">
        <f>'1-συμβολαια'!L5*24%</f>
        <v>18.408000000000001</v>
      </c>
      <c r="E5" s="354">
        <f>'2-δικαιώμ'!N5*24%+'5-αντίγρ'!O5*24%</f>
        <v>0.79199999999999993</v>
      </c>
      <c r="F5" s="354">
        <f t="shared" si="2"/>
        <v>19.200000000000003</v>
      </c>
      <c r="G5" s="354">
        <v>19.2</v>
      </c>
      <c r="H5" s="354">
        <f t="shared" si="3"/>
        <v>0</v>
      </c>
      <c r="I5" s="354">
        <f>'13-ντιΜιΧο'!BZ5*24%</f>
        <v>328.96799999999996</v>
      </c>
      <c r="J5" s="315"/>
      <c r="K5" s="315"/>
      <c r="L5" s="329"/>
      <c r="M5" s="260"/>
    </row>
    <row r="6" spans="1:15" ht="15.75">
      <c r="A6" s="527" t="s">
        <v>47</v>
      </c>
      <c r="B6" s="528"/>
      <c r="C6" s="528"/>
      <c r="D6" s="98">
        <f t="shared" ref="D6:I6" si="4">SUM(D3:D5)</f>
        <v>108.75200000000001</v>
      </c>
      <c r="E6" s="98">
        <f t="shared" si="4"/>
        <v>4.048</v>
      </c>
      <c r="F6" s="98">
        <f t="shared" si="4"/>
        <v>112.80000000000001</v>
      </c>
      <c r="G6" s="98">
        <f t="shared" si="4"/>
        <v>50.56</v>
      </c>
      <c r="H6" s="98">
        <f t="shared" si="4"/>
        <v>62.24</v>
      </c>
      <c r="I6" s="98">
        <f t="shared" si="4"/>
        <v>1040.3312000000001</v>
      </c>
    </row>
    <row r="7" spans="1:15" ht="15.75" customHeight="1">
      <c r="J7" s="149"/>
      <c r="K7" s="149"/>
      <c r="L7" s="149"/>
      <c r="M7" s="149"/>
      <c r="N7" s="134"/>
      <c r="O7" s="134"/>
    </row>
    <row r="8" spans="1:15" ht="15.75" customHeight="1">
      <c r="E8" s="441">
        <v>0.16</v>
      </c>
      <c r="I8" s="441">
        <v>0.16</v>
      </c>
      <c r="J8" s="150" t="s">
        <v>103</v>
      </c>
      <c r="L8" s="87"/>
      <c r="M8" s="410"/>
      <c r="N8" s="169"/>
      <c r="O8" s="169"/>
    </row>
    <row r="9" spans="1:15" ht="15.75">
      <c r="E9" s="441">
        <v>0.24</v>
      </c>
      <c r="I9" s="441">
        <v>0.24</v>
      </c>
      <c r="K9" s="168" t="s">
        <v>244</v>
      </c>
      <c r="L9" s="87"/>
      <c r="M9" s="411"/>
      <c r="N9" s="61"/>
      <c r="O9" s="134"/>
    </row>
    <row r="10" spans="1:15">
      <c r="L10" s="150" t="s">
        <v>245</v>
      </c>
      <c r="M10" s="87"/>
      <c r="N10" s="134"/>
      <c r="O10" s="134"/>
    </row>
    <row r="11" spans="1:15">
      <c r="J11" s="87"/>
      <c r="K11" s="87"/>
      <c r="L11" s="87"/>
    </row>
    <row r="12" spans="1:15">
      <c r="C12" s="221"/>
      <c r="J12" s="87"/>
      <c r="K12" s="87"/>
      <c r="L12" s="87"/>
    </row>
    <row r="13" spans="1:15">
      <c r="C13" s="220"/>
      <c r="L13" s="87"/>
    </row>
    <row r="14" spans="1:15">
      <c r="L14" s="87"/>
    </row>
    <row r="15" spans="1:15">
      <c r="L15" s="87"/>
    </row>
    <row r="16" spans="1:15">
      <c r="J16" s="4"/>
      <c r="K16" s="87"/>
      <c r="L16" s="87"/>
    </row>
    <row r="17" spans="10:12">
      <c r="J17" s="87"/>
      <c r="K17" s="168"/>
      <c r="L17" s="87"/>
    </row>
    <row r="18" spans="10:12">
      <c r="J18" s="87"/>
      <c r="K18" s="87"/>
      <c r="L18" s="4"/>
    </row>
    <row r="19" spans="10:12">
      <c r="L19" s="87"/>
    </row>
    <row r="20" spans="10:12">
      <c r="L20" s="87"/>
    </row>
    <row r="21" spans="10:12">
      <c r="L21" s="87"/>
    </row>
    <row r="22" spans="10:12">
      <c r="L22" s="87"/>
    </row>
    <row r="23" spans="10:12">
      <c r="L23" s="87"/>
    </row>
    <row r="24" spans="10:12">
      <c r="L24" s="87"/>
    </row>
    <row r="25" spans="10:12">
      <c r="L25" s="87"/>
    </row>
    <row r="26" spans="10:12">
      <c r="L26" s="87"/>
    </row>
    <row r="27" spans="10:12">
      <c r="L27" s="87"/>
    </row>
    <row r="28" spans="10:12">
      <c r="L28" s="87"/>
    </row>
    <row r="29" spans="10:12">
      <c r="L29" s="87"/>
    </row>
    <row r="30" spans="10:12">
      <c r="L30" s="87"/>
    </row>
    <row r="31" spans="10:12">
      <c r="L31" s="87"/>
    </row>
    <row r="32" spans="10:12">
      <c r="L32" s="87"/>
    </row>
  </sheetData>
  <mergeCells count="6">
    <mergeCell ref="J1:M1"/>
    <mergeCell ref="A6:C6"/>
    <mergeCell ref="D1:H1"/>
    <mergeCell ref="A1:A2"/>
    <mergeCell ref="C1:C2"/>
    <mergeCell ref="I1:I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J25" sqref="J25"/>
    </sheetView>
  </sheetViews>
  <sheetFormatPr defaultRowHeight="11.25"/>
  <cols>
    <col min="1" max="1" width="10.42578125" style="8" bestFit="1" customWidth="1"/>
    <col min="2" max="2" width="67.42578125" style="92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11" t="s">
        <v>1</v>
      </c>
      <c r="B1" s="513" t="s">
        <v>0</v>
      </c>
      <c r="C1" s="490" t="s">
        <v>7</v>
      </c>
      <c r="D1" s="649" t="s">
        <v>45</v>
      </c>
      <c r="E1" s="650"/>
      <c r="F1" s="651" t="s">
        <v>399</v>
      </c>
      <c r="G1" s="652"/>
      <c r="H1" s="647" t="s">
        <v>57</v>
      </c>
      <c r="I1" s="644" t="s">
        <v>29</v>
      </c>
      <c r="J1" s="645"/>
      <c r="K1" s="646"/>
    </row>
    <row r="2" spans="1:17" ht="34.5" customHeight="1" thickBot="1">
      <c r="A2" s="512"/>
      <c r="B2" s="514"/>
      <c r="C2" s="491"/>
      <c r="D2" s="372" t="s">
        <v>323</v>
      </c>
      <c r="E2" s="228" t="s">
        <v>91</v>
      </c>
      <c r="F2" s="227" t="s">
        <v>323</v>
      </c>
      <c r="G2" s="226" t="s">
        <v>33</v>
      </c>
      <c r="H2" s="648"/>
      <c r="I2" s="541"/>
      <c r="J2" s="507"/>
      <c r="K2" s="508"/>
    </row>
    <row r="3" spans="1:17" s="346" customFormat="1" ht="14.25">
      <c r="A3" s="468" t="str">
        <f>'1-συμβολαια'!A3</f>
        <v>4ο</v>
      </c>
      <c r="B3" s="412" t="str">
        <f>'1-συμβολαια'!C3</f>
        <v>κληρονομιάς ΑΠΟΔΟΧΗ [αγροτεμάχιο Θεολόγος -'';;;???'' 307,16μ2</v>
      </c>
      <c r="C3" s="347">
        <f>'1-συμβολαια'!D3</f>
        <v>0</v>
      </c>
      <c r="D3" s="348">
        <v>0.5</v>
      </c>
      <c r="E3" s="348">
        <v>1</v>
      </c>
      <c r="F3" s="348">
        <v>0.5</v>
      </c>
      <c r="G3" s="348"/>
      <c r="H3" s="348">
        <v>1</v>
      </c>
      <c r="I3" s="311"/>
      <c r="J3" s="370"/>
      <c r="K3" s="344"/>
    </row>
    <row r="4" spans="1:17" s="346" customFormat="1" ht="14.25">
      <c r="A4" s="469" t="str">
        <f>'1-συμβολαια'!A4</f>
        <v>5ο</v>
      </c>
      <c r="B4" s="345" t="str">
        <f>'1-συμβολαια'!C4</f>
        <v>Κκληρονομιάς ΑΠΟΔΟΧΗ</v>
      </c>
      <c r="C4" s="347">
        <f>'1-συμβολαια'!D4</f>
        <v>0</v>
      </c>
      <c r="D4" s="348">
        <v>0.5</v>
      </c>
      <c r="E4" s="348">
        <v>1</v>
      </c>
      <c r="F4" s="413"/>
      <c r="G4" s="348"/>
      <c r="H4" s="348">
        <v>1.5</v>
      </c>
      <c r="I4" s="311"/>
      <c r="J4" s="311" t="s">
        <v>134</v>
      </c>
      <c r="K4" s="74"/>
    </row>
    <row r="5" spans="1:17" s="346" customFormat="1" ht="14.25">
      <c r="A5" s="469" t="str">
        <f>'1-συμβολαια'!A5</f>
        <v>6ο</v>
      </c>
      <c r="B5" s="345" t="str">
        <f>'1-συμβολαια'!C5</f>
        <v>κληρονομιάς ΑΠΟΔΟΧΗ</v>
      </c>
      <c r="C5" s="347">
        <f>'1-συμβολαια'!D5</f>
        <v>0</v>
      </c>
      <c r="D5" s="348">
        <v>0.5</v>
      </c>
      <c r="E5" s="348">
        <v>1</v>
      </c>
      <c r="F5" s="413"/>
      <c r="G5" s="348"/>
      <c r="H5" s="348">
        <v>1.5</v>
      </c>
      <c r="I5" s="311"/>
      <c r="J5" s="311" t="s">
        <v>134</v>
      </c>
      <c r="K5" s="74"/>
    </row>
    <row r="6" spans="1:17" ht="15.75">
      <c r="A6" s="527" t="s">
        <v>56</v>
      </c>
      <c r="B6" s="528"/>
      <c r="C6" s="528"/>
      <c r="D6" s="349">
        <f>SUM(D3:D5)</f>
        <v>1.5</v>
      </c>
      <c r="E6" s="349">
        <f>SUM(E3:E5)</f>
        <v>3</v>
      </c>
      <c r="F6" s="349">
        <f>SUM(F3:F5)</f>
        <v>0.5</v>
      </c>
      <c r="G6" s="349">
        <f>SUM(G3:G5)</f>
        <v>0</v>
      </c>
      <c r="H6" s="349">
        <f>SUM(H3:H5)</f>
        <v>4</v>
      </c>
    </row>
    <row r="7" spans="1:17" ht="15.75">
      <c r="I7" s="124" t="s">
        <v>104</v>
      </c>
      <c r="J7" s="137"/>
      <c r="K7" s="137"/>
      <c r="L7" s="120"/>
      <c r="M7" s="120"/>
      <c r="N7" s="120"/>
      <c r="O7" s="120"/>
      <c r="P7" s="5"/>
    </row>
    <row r="8" spans="1:17" ht="15.75">
      <c r="I8" s="230"/>
      <c r="J8" s="137" t="s">
        <v>105</v>
      </c>
      <c r="K8" s="137"/>
      <c r="L8" s="137"/>
      <c r="M8" s="137"/>
      <c r="N8" s="137"/>
      <c r="O8" s="137"/>
      <c r="P8" s="230"/>
      <c r="Q8" s="229"/>
    </row>
    <row r="9" spans="1:17" ht="15.75">
      <c r="B9" s="221"/>
      <c r="I9" s="230"/>
      <c r="J9" s="230"/>
      <c r="K9" s="231"/>
      <c r="L9" s="231"/>
      <c r="M9" s="231"/>
      <c r="N9" s="231"/>
      <c r="O9" s="231"/>
      <c r="P9" s="231"/>
      <c r="Q9" s="229"/>
    </row>
    <row r="10" spans="1:17" ht="15.75">
      <c r="B10" s="220"/>
      <c r="I10" s="230"/>
      <c r="J10" s="230"/>
      <c r="K10" s="137"/>
      <c r="L10" s="231"/>
      <c r="M10" s="231"/>
      <c r="N10" s="137"/>
      <c r="O10" s="137"/>
      <c r="P10" s="137"/>
      <c r="Q10" s="229"/>
    </row>
    <row r="11" spans="1:17" ht="15.75">
      <c r="I11" s="230"/>
      <c r="J11" s="230"/>
      <c r="K11" s="231"/>
      <c r="L11" s="231"/>
      <c r="M11" s="231"/>
      <c r="N11" s="231"/>
      <c r="O11" s="231"/>
      <c r="P11" s="231"/>
      <c r="Q11" s="229"/>
    </row>
    <row r="12" spans="1:17" ht="15.75">
      <c r="B12" s="129"/>
      <c r="L12" s="125"/>
      <c r="Q12" s="229"/>
    </row>
    <row r="13" spans="1:17" ht="15.75">
      <c r="B13" s="130"/>
      <c r="L13" s="125"/>
    </row>
    <row r="14" spans="1:17" ht="15.75">
      <c r="L14" s="125"/>
    </row>
    <row r="15" spans="1:17" ht="15.75">
      <c r="L15" s="125"/>
    </row>
  </sheetData>
  <mergeCells count="8">
    <mergeCell ref="I1:K2"/>
    <mergeCell ref="H1:H2"/>
    <mergeCell ref="A6:C6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C18" sqref="C18"/>
    </sheetView>
  </sheetViews>
  <sheetFormatPr defaultRowHeight="15"/>
  <cols>
    <col min="1" max="1" width="11.5703125" style="104" bestFit="1" customWidth="1"/>
    <col min="2" max="2" width="72.5703125" style="105" bestFit="1" customWidth="1"/>
    <col min="3" max="3" width="14.28515625" style="106" customWidth="1"/>
    <col min="4" max="4" width="14.1406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19" width="7.140625" style="103" customWidth="1"/>
    <col min="20" max="20" width="9.140625" style="103" customWidth="1"/>
    <col min="21" max="21" width="7.140625" style="103" customWidth="1"/>
    <col min="22" max="22" width="30.85546875" style="103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1" customFormat="1" ht="15.75" customHeight="1">
      <c r="A1" s="511" t="s">
        <v>1</v>
      </c>
      <c r="B1" s="640" t="s">
        <v>0</v>
      </c>
      <c r="C1" s="639" t="s">
        <v>144</v>
      </c>
      <c r="D1" s="639"/>
      <c r="E1" s="639"/>
      <c r="F1" s="653" t="s">
        <v>29</v>
      </c>
      <c r="G1" s="654"/>
      <c r="H1" s="654"/>
      <c r="I1" s="654"/>
      <c r="J1" s="654"/>
      <c r="K1" s="654"/>
      <c r="L1" s="654"/>
      <c r="M1" s="654"/>
      <c r="N1" s="654"/>
      <c r="O1" s="654"/>
      <c r="P1" s="654"/>
      <c r="Q1" s="654"/>
      <c r="R1" s="654"/>
      <c r="S1" s="654"/>
      <c r="T1" s="654"/>
      <c r="U1" s="654"/>
      <c r="V1" s="655"/>
    </row>
    <row r="2" spans="1:22" ht="16.5" thickBot="1">
      <c r="A2" s="512"/>
      <c r="B2" s="641"/>
      <c r="C2" s="102" t="s">
        <v>23</v>
      </c>
      <c r="D2" s="107" t="s">
        <v>9</v>
      </c>
      <c r="E2" s="109" t="s">
        <v>33</v>
      </c>
      <c r="F2" s="271">
        <v>61</v>
      </c>
      <c r="G2" s="271">
        <v>62</v>
      </c>
      <c r="H2" s="271">
        <v>63</v>
      </c>
      <c r="I2" s="272">
        <v>64</v>
      </c>
      <c r="J2" s="273" t="s">
        <v>423</v>
      </c>
      <c r="K2" s="273" t="s">
        <v>424</v>
      </c>
      <c r="L2" s="273" t="s">
        <v>425</v>
      </c>
      <c r="M2" s="274">
        <v>65</v>
      </c>
      <c r="N2" s="275" t="s">
        <v>426</v>
      </c>
      <c r="O2" s="275" t="s">
        <v>427</v>
      </c>
      <c r="P2" s="275" t="s">
        <v>428</v>
      </c>
      <c r="Q2" s="275" t="s">
        <v>531</v>
      </c>
      <c r="R2" s="275" t="s">
        <v>429</v>
      </c>
      <c r="S2" s="271" t="s">
        <v>430</v>
      </c>
      <c r="T2" s="170">
        <v>67</v>
      </c>
      <c r="U2" s="170"/>
      <c r="V2" s="270"/>
    </row>
    <row r="3" spans="1:22" s="134" customFormat="1">
      <c r="A3" s="389" t="str">
        <f>'1-συμβολαια'!A3</f>
        <v>4ο</v>
      </c>
      <c r="B3" s="404" t="str">
        <f>'1-συμβολαια'!C3</f>
        <v>κληρονομιάς ΑΠΟΔΟΧΗ [αγροτεμάχιο Θεολόγος -'';;;???'' 307,16μ2</v>
      </c>
      <c r="C3" s="354"/>
      <c r="D3" s="354"/>
      <c r="E3" s="354"/>
      <c r="F3" s="377"/>
      <c r="G3" s="377"/>
      <c r="H3" s="378"/>
      <c r="I3" s="379"/>
      <c r="J3" s="379"/>
      <c r="K3" s="379"/>
      <c r="L3" s="379"/>
      <c r="M3" s="379"/>
      <c r="N3" s="377"/>
      <c r="O3" s="377"/>
      <c r="P3" s="377"/>
      <c r="Q3" s="377"/>
      <c r="R3" s="377"/>
      <c r="S3" s="377"/>
      <c r="T3" s="377"/>
      <c r="U3" s="377"/>
      <c r="V3" s="377"/>
    </row>
    <row r="4" spans="1:22" s="134" customFormat="1">
      <c r="A4" s="350" t="str">
        <f>'1-συμβολαια'!A4</f>
        <v>5ο</v>
      </c>
      <c r="B4" s="414" t="str">
        <f>'1-συμβολαια'!C4</f>
        <v>Κκληρονομιάς ΑΠΟΔΟΧΗ</v>
      </c>
      <c r="C4" s="321"/>
      <c r="D4" s="354"/>
      <c r="E4" s="354">
        <f t="shared" ref="E4:E5" si="0">C4-D4</f>
        <v>0</v>
      </c>
      <c r="F4" s="322"/>
      <c r="G4" s="322"/>
      <c r="H4" s="352"/>
      <c r="I4" s="353"/>
      <c r="J4" s="353"/>
      <c r="K4" s="353"/>
      <c r="L4" s="353"/>
      <c r="M4" s="353"/>
      <c r="N4" s="322"/>
      <c r="O4" s="322"/>
      <c r="P4" s="322"/>
      <c r="Q4" s="322"/>
      <c r="R4" s="322"/>
      <c r="S4" s="322"/>
      <c r="T4" s="322"/>
      <c r="U4" s="322"/>
      <c r="V4" s="322"/>
    </row>
    <row r="5" spans="1:22" s="134" customFormat="1">
      <c r="A5" s="350" t="str">
        <f>'1-συμβολαια'!A5</f>
        <v>6ο</v>
      </c>
      <c r="B5" s="351" t="str">
        <f>'1-συμβολαια'!C5</f>
        <v>κληρονομιάς ΑΠΟΔΟΧΗ</v>
      </c>
      <c r="C5" s="321"/>
      <c r="D5" s="354"/>
      <c r="E5" s="354">
        <f t="shared" si="0"/>
        <v>0</v>
      </c>
      <c r="F5" s="322"/>
      <c r="G5" s="322"/>
      <c r="H5" s="352"/>
      <c r="I5" s="353"/>
      <c r="J5" s="353"/>
      <c r="K5" s="353"/>
      <c r="L5" s="353"/>
      <c r="M5" s="353"/>
      <c r="N5" s="322"/>
      <c r="O5" s="322"/>
      <c r="P5" s="322"/>
      <c r="Q5" s="322"/>
      <c r="R5" s="322"/>
      <c r="S5" s="322"/>
      <c r="T5" s="322"/>
      <c r="U5" s="322"/>
      <c r="V5" s="322"/>
    </row>
    <row r="6" spans="1:22" ht="15.75">
      <c r="A6" s="527" t="s">
        <v>47</v>
      </c>
      <c r="B6" s="528"/>
      <c r="C6" s="98">
        <f>SUM(C3:C5)</f>
        <v>0</v>
      </c>
      <c r="D6" s="98">
        <f>SUM(D3:D5)</f>
        <v>0</v>
      </c>
      <c r="E6" s="98">
        <f>SUM(E3:E5)</f>
        <v>0</v>
      </c>
      <c r="I6" s="69">
        <f t="shared" ref="I6:T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69">
        <f t="shared" si="1"/>
        <v>0</v>
      </c>
      <c r="R6" s="69">
        <f t="shared" si="1"/>
        <v>0</v>
      </c>
      <c r="S6" s="69">
        <f t="shared" si="1"/>
        <v>0</v>
      </c>
      <c r="T6" s="69">
        <f t="shared" si="1"/>
        <v>0</v>
      </c>
    </row>
    <row r="7" spans="1:22"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</row>
    <row r="8" spans="1:22" ht="15.75">
      <c r="F8" s="154" t="s">
        <v>247</v>
      </c>
      <c r="G8" s="124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7"/>
    </row>
    <row r="9" spans="1:22" ht="15.75">
      <c r="F9" s="278"/>
      <c r="G9" s="137" t="s">
        <v>248</v>
      </c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7"/>
    </row>
    <row r="10" spans="1:22" ht="15.75">
      <c r="F10" s="277"/>
      <c r="G10" s="277"/>
      <c r="H10" s="154" t="s">
        <v>249</v>
      </c>
      <c r="I10" s="124"/>
      <c r="J10" s="124"/>
      <c r="K10" s="124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7"/>
    </row>
    <row r="11" spans="1:22" ht="15.75">
      <c r="F11" s="277"/>
      <c r="G11" s="278"/>
      <c r="H11" s="277"/>
      <c r="I11" s="137" t="s">
        <v>270</v>
      </c>
      <c r="J11" s="137"/>
      <c r="K11" s="137"/>
      <c r="L11" s="279"/>
      <c r="M11" s="279"/>
      <c r="N11" s="279"/>
      <c r="O11" s="279"/>
      <c r="P11" s="279"/>
      <c r="Q11" s="279"/>
      <c r="R11" s="279"/>
      <c r="S11" s="279"/>
      <c r="T11" s="279"/>
      <c r="U11" s="276"/>
      <c r="V11" s="277"/>
    </row>
    <row r="12" spans="1:22" ht="15.75">
      <c r="F12" s="277"/>
      <c r="G12" s="278"/>
      <c r="H12" s="277"/>
      <c r="I12" s="137"/>
      <c r="J12" s="154" t="s">
        <v>431</v>
      </c>
      <c r="K12" s="137"/>
      <c r="L12" s="279"/>
      <c r="M12" s="279"/>
      <c r="N12" s="279"/>
      <c r="O12" s="279"/>
      <c r="P12" s="279"/>
      <c r="Q12" s="279"/>
      <c r="R12" s="279"/>
      <c r="S12" s="279"/>
      <c r="T12" s="279"/>
      <c r="U12" s="276"/>
      <c r="V12" s="277"/>
    </row>
    <row r="13" spans="1:22" ht="15.75">
      <c r="F13" s="277"/>
      <c r="G13" s="278"/>
      <c r="H13" s="277"/>
      <c r="I13" s="137"/>
      <c r="J13" s="137"/>
      <c r="K13" s="137" t="s">
        <v>432</v>
      </c>
      <c r="L13" s="279"/>
      <c r="M13" s="279"/>
      <c r="N13" s="279"/>
      <c r="O13" s="279"/>
      <c r="P13" s="279"/>
      <c r="Q13" s="279"/>
      <c r="R13" s="279"/>
      <c r="S13" s="279"/>
      <c r="T13" s="279"/>
      <c r="U13" s="276"/>
      <c r="V13" s="277"/>
    </row>
    <row r="14" spans="1:22" ht="15.75">
      <c r="F14" s="277"/>
      <c r="G14" s="277"/>
      <c r="H14" s="276"/>
      <c r="I14" s="279"/>
      <c r="J14" s="279"/>
      <c r="K14" s="279"/>
      <c r="L14" s="154" t="s">
        <v>433</v>
      </c>
      <c r="M14" s="279"/>
      <c r="N14" s="279"/>
      <c r="O14" s="279"/>
      <c r="P14" s="279"/>
      <c r="Q14" s="279"/>
      <c r="R14" s="279"/>
      <c r="S14" s="279"/>
      <c r="T14" s="279"/>
      <c r="U14" s="276"/>
      <c r="V14" s="277"/>
    </row>
    <row r="15" spans="1:22" ht="15.75">
      <c r="C15" s="106">
        <f>SUM(C7:C8)</f>
        <v>0</v>
      </c>
      <c r="F15" s="276"/>
      <c r="G15" s="276"/>
      <c r="H15" s="276"/>
      <c r="I15" s="279"/>
      <c r="J15" s="279"/>
      <c r="K15" s="279"/>
      <c r="L15" s="279"/>
      <c r="M15" s="137" t="s">
        <v>271</v>
      </c>
      <c r="N15" s="279"/>
      <c r="O15" s="279"/>
      <c r="P15" s="279"/>
      <c r="Q15" s="279"/>
      <c r="R15" s="279"/>
      <c r="S15" s="279"/>
      <c r="T15" s="279"/>
      <c r="U15" s="276"/>
      <c r="V15" s="277"/>
    </row>
    <row r="16" spans="1:22" ht="15.75">
      <c r="F16" s="277"/>
      <c r="G16" s="277"/>
      <c r="H16" s="276"/>
      <c r="I16" s="279"/>
      <c r="J16" s="279"/>
      <c r="K16" s="279"/>
      <c r="L16" s="279"/>
      <c r="M16" s="279"/>
      <c r="N16" s="154" t="s">
        <v>434</v>
      </c>
      <c r="O16" s="279"/>
      <c r="P16" s="279"/>
      <c r="Q16" s="279"/>
      <c r="R16" s="279"/>
      <c r="S16" s="279"/>
      <c r="T16" s="279"/>
      <c r="U16" s="276"/>
      <c r="V16" s="277"/>
    </row>
    <row r="17" spans="2:22" ht="15.75">
      <c r="F17" s="277"/>
      <c r="G17" s="277"/>
      <c r="H17" s="276"/>
      <c r="I17" s="279"/>
      <c r="J17" s="279"/>
      <c r="K17" s="279"/>
      <c r="L17" s="279"/>
      <c r="M17" s="279"/>
      <c r="N17" s="279"/>
      <c r="O17" s="137" t="s">
        <v>435</v>
      </c>
      <c r="P17" s="279"/>
      <c r="Q17" s="279"/>
      <c r="R17" s="279"/>
      <c r="S17" s="279"/>
      <c r="T17" s="279"/>
      <c r="U17" s="276"/>
      <c r="V17" s="277"/>
    </row>
    <row r="18" spans="2:22" ht="15.75">
      <c r="F18" s="277"/>
      <c r="G18" s="277"/>
      <c r="H18" s="276"/>
      <c r="I18" s="279"/>
      <c r="J18" s="279"/>
      <c r="K18" s="279"/>
      <c r="L18" s="279"/>
      <c r="M18" s="279"/>
      <c r="N18" s="279"/>
      <c r="O18" s="279"/>
      <c r="P18" s="154" t="s">
        <v>272</v>
      </c>
      <c r="Q18" s="279"/>
      <c r="R18" s="279"/>
      <c r="S18" s="279"/>
      <c r="T18" s="279"/>
      <c r="U18" s="276"/>
      <c r="V18" s="277"/>
    </row>
    <row r="19" spans="2:22" ht="15.75">
      <c r="F19" s="277"/>
      <c r="G19" s="277"/>
      <c r="H19" s="276"/>
      <c r="I19" s="279"/>
      <c r="J19" s="279"/>
      <c r="K19" s="279"/>
      <c r="L19" s="279"/>
      <c r="M19" s="279"/>
      <c r="N19" s="279"/>
      <c r="O19" s="279"/>
      <c r="P19" s="279"/>
      <c r="Q19" s="137" t="s">
        <v>273</v>
      </c>
      <c r="R19" s="137"/>
      <c r="S19" s="137"/>
      <c r="T19" s="279"/>
      <c r="U19" s="276"/>
      <c r="V19" s="277"/>
    </row>
    <row r="20" spans="2:22" ht="15.75">
      <c r="F20" s="277"/>
      <c r="G20" s="277"/>
      <c r="H20" s="276"/>
      <c r="I20" s="279"/>
      <c r="J20" s="279"/>
      <c r="K20" s="279"/>
      <c r="L20" s="279"/>
      <c r="M20" s="279"/>
      <c r="N20" s="279"/>
      <c r="O20" s="279"/>
      <c r="P20" s="279"/>
      <c r="Q20" s="279"/>
      <c r="R20" s="154" t="s">
        <v>274</v>
      </c>
      <c r="S20" s="279"/>
      <c r="T20" s="279"/>
      <c r="U20" s="276"/>
      <c r="V20" s="277"/>
    </row>
    <row r="21" spans="2:22" ht="15.75">
      <c r="F21" s="277"/>
      <c r="G21" s="277"/>
      <c r="H21" s="276"/>
      <c r="I21" s="279"/>
      <c r="J21" s="279"/>
      <c r="K21" s="279"/>
      <c r="L21" s="279"/>
      <c r="M21" s="279"/>
      <c r="N21" s="279"/>
      <c r="O21" s="279"/>
      <c r="P21" s="279"/>
      <c r="Q21" s="279"/>
      <c r="R21" s="279"/>
      <c r="S21" s="137" t="s">
        <v>275</v>
      </c>
      <c r="T21" s="279"/>
      <c r="U21" s="276"/>
      <c r="V21" s="277"/>
    </row>
    <row r="22" spans="2:22" ht="15.75">
      <c r="F22" s="277"/>
      <c r="G22" s="277"/>
      <c r="H22" s="276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154" t="s">
        <v>436</v>
      </c>
      <c r="U22" s="276"/>
      <c r="V22" s="277"/>
    </row>
    <row r="23" spans="2:22">
      <c r="F23" s="277"/>
      <c r="G23" s="277"/>
      <c r="H23" s="276"/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V23" s="277"/>
    </row>
    <row r="24" spans="2:22" ht="15.75" customHeight="1">
      <c r="B24" s="221"/>
      <c r="C24" s="300"/>
      <c r="D24" s="302"/>
      <c r="E24" s="301"/>
      <c r="F24" s="301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2:22" ht="15.75" customHeight="1">
      <c r="B25" s="220"/>
      <c r="C25" s="110"/>
      <c r="D25" s="302"/>
      <c r="E25" s="301"/>
      <c r="F25" s="301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2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2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2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2:22">
      <c r="D29" s="302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2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2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2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  <row r="35" spans="8:21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42"/>
  <sheetViews>
    <sheetView workbookViewId="0">
      <pane ySplit="2" topLeftCell="A3" activePane="bottomLeft" state="frozen"/>
      <selection pane="bottomLeft" activeCell="C10" sqref="C10:D36"/>
    </sheetView>
  </sheetViews>
  <sheetFormatPr defaultRowHeight="11.25"/>
  <cols>
    <col min="1" max="2" width="9" style="8" customWidth="1"/>
    <col min="3" max="3" width="73.140625" style="140" customWidth="1"/>
    <col min="4" max="4" width="12.5703125" style="2" customWidth="1"/>
    <col min="5" max="5" width="9.42578125" style="2" customWidth="1"/>
    <col min="6" max="6" width="9.42578125" style="82" customWidth="1"/>
    <col min="7" max="7" width="8.140625" style="82" customWidth="1"/>
    <col min="8" max="8" width="10.7109375" style="82" customWidth="1"/>
    <col min="9" max="9" width="9.42578125" style="82" customWidth="1"/>
    <col min="10" max="10" width="7.85546875" style="82" customWidth="1"/>
    <col min="11" max="11" width="8.7109375" style="82" customWidth="1"/>
    <col min="12" max="12" width="8" style="82" customWidth="1"/>
    <col min="13" max="19" width="7.140625" style="82" customWidth="1"/>
    <col min="20" max="20" width="8.5703125" style="82" customWidth="1"/>
    <col min="21" max="21" width="7.140625" style="82" customWidth="1"/>
    <col min="22" max="22" width="8.7109375" style="82" customWidth="1"/>
    <col min="23" max="24" width="7.140625" style="82" customWidth="1"/>
    <col min="25" max="26" width="8.42578125" style="82" customWidth="1"/>
    <col min="27" max="27" width="8.5703125" style="82" customWidth="1"/>
    <col min="28" max="28" width="6.140625" style="82" customWidth="1"/>
    <col min="29" max="29" width="7.140625" style="82" customWidth="1"/>
    <col min="30" max="32" width="6.140625" style="82" customWidth="1"/>
    <col min="33" max="33" width="8.7109375" style="82" customWidth="1"/>
    <col min="34" max="34" width="9.28515625" style="82" customWidth="1"/>
    <col min="35" max="35" width="16.28515625" style="82" customWidth="1"/>
    <col min="36" max="37" width="7.140625" style="82" customWidth="1"/>
    <col min="38" max="38" width="8.140625" style="82" customWidth="1"/>
    <col min="39" max="39" width="7.7109375" style="82" customWidth="1"/>
    <col min="40" max="40" width="7" style="82" customWidth="1"/>
    <col min="41" max="41" width="7.42578125" style="82" customWidth="1"/>
    <col min="42" max="46" width="7.85546875" style="82" customWidth="1"/>
    <col min="47" max="49" width="6.140625" style="82" customWidth="1"/>
    <col min="50" max="50" width="8.28515625" style="82" customWidth="1"/>
    <col min="51" max="51" width="7.85546875" style="82" customWidth="1"/>
    <col min="52" max="52" width="6.140625" style="82" customWidth="1"/>
    <col min="53" max="53" width="9.140625" style="82" customWidth="1"/>
    <col min="54" max="54" width="6.140625" style="82" customWidth="1"/>
    <col min="55" max="55" width="7.7109375" style="82" customWidth="1"/>
    <col min="56" max="56" width="8" style="82" customWidth="1"/>
    <col min="57" max="58" width="6.140625" style="82" customWidth="1"/>
    <col min="59" max="59" width="7.42578125" style="82" customWidth="1"/>
    <col min="60" max="60" width="8.5703125" style="82" customWidth="1"/>
    <col min="61" max="67" width="6.140625" style="82" customWidth="1"/>
    <col min="68" max="68" width="8.5703125" style="82" customWidth="1"/>
    <col min="69" max="69" width="7" style="82" customWidth="1"/>
    <col min="70" max="70" width="6.140625" style="82" customWidth="1"/>
    <col min="71" max="77" width="10.5703125" style="82" customWidth="1"/>
    <col min="78" max="79" width="12.42578125" style="82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80" s="6" customFormat="1" ht="15.75" customHeight="1">
      <c r="A1" s="484" t="s">
        <v>1</v>
      </c>
      <c r="B1" s="675" t="s">
        <v>577</v>
      </c>
      <c r="C1" s="662" t="s">
        <v>0</v>
      </c>
      <c r="D1" s="666" t="s">
        <v>94</v>
      </c>
      <c r="E1" s="667"/>
      <c r="F1" s="664" t="s">
        <v>95</v>
      </c>
      <c r="G1" s="664"/>
      <c r="H1" s="664"/>
      <c r="I1" s="668" t="s">
        <v>174</v>
      </c>
      <c r="J1" s="668"/>
      <c r="K1" s="664" t="s">
        <v>178</v>
      </c>
      <c r="L1" s="664"/>
      <c r="M1" s="664"/>
      <c r="N1" s="664"/>
      <c r="O1" s="664"/>
      <c r="P1" s="664"/>
      <c r="Q1" s="664"/>
      <c r="R1" s="664"/>
      <c r="S1" s="664"/>
      <c r="T1" s="664"/>
      <c r="U1" s="664"/>
      <c r="V1" s="664"/>
      <c r="W1" s="664"/>
      <c r="X1" s="664"/>
      <c r="Y1" s="664"/>
      <c r="Z1" s="664"/>
      <c r="AA1" s="664"/>
      <c r="AB1" s="664"/>
      <c r="AC1" s="664"/>
      <c r="AD1" s="664"/>
      <c r="AE1" s="664"/>
      <c r="AF1" s="664"/>
      <c r="AG1" s="664"/>
      <c r="AH1" s="664"/>
      <c r="AI1" s="664"/>
      <c r="AJ1" s="665" t="s">
        <v>179</v>
      </c>
      <c r="AK1" s="665"/>
      <c r="AL1" s="665"/>
      <c r="AM1" s="665"/>
      <c r="AN1" s="665"/>
      <c r="AO1" s="665"/>
      <c r="AP1" s="665"/>
      <c r="AQ1" s="665"/>
      <c r="AR1" s="665"/>
      <c r="AS1" s="665"/>
      <c r="AT1" s="665"/>
      <c r="AU1" s="665"/>
      <c r="AV1" s="665"/>
      <c r="AW1" s="665"/>
      <c r="AX1" s="665"/>
      <c r="AY1" s="669" t="s">
        <v>195</v>
      </c>
      <c r="AZ1" s="670"/>
      <c r="BA1" s="670"/>
      <c r="BB1" s="670"/>
      <c r="BC1" s="670"/>
      <c r="BD1" s="671"/>
      <c r="BE1" s="672" t="s">
        <v>199</v>
      </c>
      <c r="BF1" s="673"/>
      <c r="BG1" s="673"/>
      <c r="BH1" s="674"/>
      <c r="BI1" s="661" t="s">
        <v>187</v>
      </c>
      <c r="BJ1" s="661"/>
      <c r="BK1" s="661"/>
      <c r="BL1" s="661"/>
      <c r="BM1" s="661"/>
      <c r="BN1" s="661"/>
      <c r="BO1" s="661"/>
      <c r="BP1" s="661"/>
      <c r="BQ1" s="661"/>
      <c r="BR1" s="661"/>
      <c r="BS1" s="661"/>
      <c r="BT1" s="658" t="s">
        <v>510</v>
      </c>
      <c r="BU1" s="659"/>
      <c r="BV1" s="659"/>
      <c r="BW1" s="659"/>
      <c r="BX1" s="659"/>
      <c r="BY1" s="660"/>
      <c r="BZ1" s="656" t="s">
        <v>295</v>
      </c>
      <c r="CA1" s="657"/>
      <c r="CB1" s="657"/>
    </row>
    <row r="2" spans="1:80" ht="23.25" thickBot="1">
      <c r="A2" s="485"/>
      <c r="B2" s="676"/>
      <c r="C2" s="663"/>
      <c r="D2" s="161"/>
      <c r="E2" s="179" t="s">
        <v>92</v>
      </c>
      <c r="F2" s="143"/>
      <c r="G2" s="180" t="s">
        <v>92</v>
      </c>
      <c r="H2" s="142" t="s">
        <v>173</v>
      </c>
      <c r="I2" s="143"/>
      <c r="J2" s="207" t="s">
        <v>92</v>
      </c>
      <c r="K2" s="143" t="s">
        <v>250</v>
      </c>
      <c r="L2" s="143" t="s">
        <v>251</v>
      </c>
      <c r="M2" s="143" t="s">
        <v>252</v>
      </c>
      <c r="N2" s="143" t="s">
        <v>253</v>
      </c>
      <c r="O2" s="143" t="s">
        <v>254</v>
      </c>
      <c r="P2" s="143" t="s">
        <v>454</v>
      </c>
      <c r="Q2" s="143" t="s">
        <v>461</v>
      </c>
      <c r="R2" s="143" t="s">
        <v>465</v>
      </c>
      <c r="S2" s="143" t="s">
        <v>525</v>
      </c>
      <c r="T2" s="143" t="s">
        <v>255</v>
      </c>
      <c r="U2" s="143" t="s">
        <v>419</v>
      </c>
      <c r="V2" s="143" t="s">
        <v>420</v>
      </c>
      <c r="W2" s="143" t="s">
        <v>448</v>
      </c>
      <c r="X2" s="143" t="s">
        <v>457</v>
      </c>
      <c r="Y2" s="143" t="s">
        <v>532</v>
      </c>
      <c r="Z2" s="143" t="s">
        <v>256</v>
      </c>
      <c r="AA2" s="143" t="s">
        <v>257</v>
      </c>
      <c r="AB2" s="143" t="s">
        <v>258</v>
      </c>
      <c r="AC2" s="143" t="s">
        <v>290</v>
      </c>
      <c r="AD2" s="143" t="s">
        <v>288</v>
      </c>
      <c r="AE2" s="143" t="s">
        <v>289</v>
      </c>
      <c r="AF2" s="143"/>
      <c r="AG2" s="143" t="s">
        <v>534</v>
      </c>
      <c r="AH2" s="143" t="s">
        <v>47</v>
      </c>
      <c r="AI2" s="141" t="s">
        <v>29</v>
      </c>
      <c r="AJ2" s="143" t="s">
        <v>180</v>
      </c>
      <c r="AK2" s="143" t="s">
        <v>181</v>
      </c>
      <c r="AL2" s="143" t="s">
        <v>182</v>
      </c>
      <c r="AM2" s="143" t="s">
        <v>184</v>
      </c>
      <c r="AN2" s="143" t="s">
        <v>185</v>
      </c>
      <c r="AO2" s="143" t="s">
        <v>186</v>
      </c>
      <c r="AP2" s="143" t="s">
        <v>276</v>
      </c>
      <c r="AQ2" s="143" t="s">
        <v>277</v>
      </c>
      <c r="AR2" s="143" t="s">
        <v>278</v>
      </c>
      <c r="AS2" s="143" t="s">
        <v>468</v>
      </c>
      <c r="AT2" s="143" t="s">
        <v>450</v>
      </c>
      <c r="AU2" s="143" t="s">
        <v>451</v>
      </c>
      <c r="AV2" s="143"/>
      <c r="AW2" s="143"/>
      <c r="AX2" s="146" t="s">
        <v>47</v>
      </c>
      <c r="AY2" s="143" t="s">
        <v>192</v>
      </c>
      <c r="AZ2" s="143" t="s">
        <v>193</v>
      </c>
      <c r="BA2" s="143" t="s">
        <v>196</v>
      </c>
      <c r="BB2" s="143" t="s">
        <v>194</v>
      </c>
      <c r="BC2" s="143" t="s">
        <v>198</v>
      </c>
      <c r="BD2" s="141" t="s">
        <v>47</v>
      </c>
      <c r="BE2" s="143" t="s">
        <v>203</v>
      </c>
      <c r="BF2" s="143" t="s">
        <v>204</v>
      </c>
      <c r="BG2" s="143" t="s">
        <v>205</v>
      </c>
      <c r="BH2" s="144" t="s">
        <v>47</v>
      </c>
      <c r="BI2" s="143" t="s">
        <v>214</v>
      </c>
      <c r="BJ2" s="143" t="s">
        <v>215</v>
      </c>
      <c r="BK2" s="143" t="s">
        <v>218</v>
      </c>
      <c r="BL2" s="143" t="s">
        <v>223</v>
      </c>
      <c r="BM2" s="143" t="s">
        <v>224</v>
      </c>
      <c r="BN2" s="143" t="s">
        <v>225</v>
      </c>
      <c r="BO2" s="143" t="s">
        <v>291</v>
      </c>
      <c r="BP2" s="143" t="s">
        <v>292</v>
      </c>
      <c r="BQ2" s="143" t="s">
        <v>437</v>
      </c>
      <c r="BR2" s="143" t="s">
        <v>438</v>
      </c>
      <c r="BS2" s="141" t="s">
        <v>47</v>
      </c>
      <c r="BT2" s="161" t="s">
        <v>511</v>
      </c>
      <c r="BU2" s="161" t="s">
        <v>512</v>
      </c>
      <c r="BV2" s="161" t="s">
        <v>513</v>
      </c>
      <c r="BW2" s="161" t="s">
        <v>514</v>
      </c>
      <c r="BX2" s="161" t="s">
        <v>515</v>
      </c>
      <c r="BY2" s="383" t="s">
        <v>516</v>
      </c>
      <c r="BZ2" s="161" t="s">
        <v>139</v>
      </c>
      <c r="CA2" s="297" t="s">
        <v>460</v>
      </c>
      <c r="CB2" s="384" t="s">
        <v>517</v>
      </c>
    </row>
    <row r="3" spans="1:80" s="5" customFormat="1">
      <c r="A3" s="398" t="str">
        <f>'1-συμβολαια'!A3</f>
        <v>4ο</v>
      </c>
      <c r="B3" s="360">
        <f>'1-συμβολαια'!B3</f>
        <v>41844</v>
      </c>
      <c r="C3" s="405" t="str">
        <f>'1-συμβολαια'!C3</f>
        <v>κληρονομιάς ΑΠΟΔΟΧΗ [αγροτεμάχιο Θεολόγος -'';;;???'' 307,16μ2</v>
      </c>
      <c r="D3" s="418">
        <f>'5-αντίγρ'!AN3</f>
        <v>35</v>
      </c>
      <c r="E3" s="418">
        <f>'5-αντίγρ'!AM3</f>
        <v>1.98</v>
      </c>
      <c r="F3" s="296">
        <f>'6-μεταγρ'!P3</f>
        <v>20</v>
      </c>
      <c r="G3" s="296">
        <f>'6-μεταγρ'!N3</f>
        <v>1.98</v>
      </c>
      <c r="H3" s="296">
        <f>'6-μεταγρ'!Q3</f>
        <v>0</v>
      </c>
      <c r="I3" s="296">
        <f>'7-προςΔΟΥ'!W3</f>
        <v>694</v>
      </c>
      <c r="J3" s="265">
        <f>'7-προςΔΟΥ'!L3</f>
        <v>0</v>
      </c>
      <c r="K3" s="296">
        <f>10+10+10</f>
        <v>30</v>
      </c>
      <c r="L3" s="296"/>
      <c r="M3" s="296"/>
      <c r="N3" s="296">
        <v>10</v>
      </c>
      <c r="O3" s="296">
        <v>10</v>
      </c>
      <c r="P3" s="296"/>
      <c r="Q3" s="296"/>
      <c r="R3" s="296"/>
      <c r="S3" s="296"/>
      <c r="T3" s="296">
        <f>2*25+10</f>
        <v>60</v>
      </c>
      <c r="U3" s="296"/>
      <c r="V3" s="296">
        <v>10</v>
      </c>
      <c r="W3" s="296"/>
      <c r="X3" s="296"/>
      <c r="Y3" s="296">
        <f>2*25+10</f>
        <v>60</v>
      </c>
      <c r="Z3" s="296">
        <f>2*25+10</f>
        <v>60</v>
      </c>
      <c r="AA3" s="419">
        <f>2*10+10</f>
        <v>30</v>
      </c>
      <c r="AB3" s="419">
        <v>1</v>
      </c>
      <c r="AC3" s="296"/>
      <c r="AD3" s="296"/>
      <c r="AE3" s="419"/>
      <c r="AF3" s="419"/>
      <c r="AG3" s="419">
        <v>300</v>
      </c>
      <c r="AH3" s="296">
        <f t="shared" ref="AH3" si="0">SUM(K3:AG3)</f>
        <v>571</v>
      </c>
      <c r="AI3" s="419"/>
      <c r="AJ3" s="296">
        <v>10</v>
      </c>
      <c r="AK3" s="296">
        <v>10</v>
      </c>
      <c r="AL3" s="296">
        <v>10</v>
      </c>
      <c r="AM3" s="296"/>
      <c r="AN3" s="296"/>
      <c r="AO3" s="296"/>
      <c r="AP3" s="296"/>
      <c r="AQ3" s="296"/>
      <c r="AR3" s="296">
        <v>10</v>
      </c>
      <c r="AS3" s="296">
        <v>20</v>
      </c>
      <c r="AT3" s="296"/>
      <c r="AU3" s="296"/>
      <c r="AV3" s="419"/>
      <c r="AW3" s="419"/>
      <c r="AX3" s="296">
        <f t="shared" ref="AX3" si="1">SUM(AJ3:AW3)</f>
        <v>60</v>
      </c>
      <c r="AY3" s="296">
        <f>2*25+10</f>
        <v>60</v>
      </c>
      <c r="AZ3" s="419"/>
      <c r="BA3" s="296">
        <f>2*10+10</f>
        <v>30</v>
      </c>
      <c r="BB3" s="419"/>
      <c r="BC3" s="296">
        <v>10</v>
      </c>
      <c r="BD3" s="296">
        <f t="shared" ref="BD3" si="2">SUM(AY3:BC3)</f>
        <v>100</v>
      </c>
      <c r="BE3" s="296"/>
      <c r="BF3" s="296"/>
      <c r="BG3" s="296"/>
      <c r="BH3" s="296">
        <f t="shared" ref="BH3" si="3">SUM(BE3:BG3)</f>
        <v>0</v>
      </c>
      <c r="BI3" s="419"/>
      <c r="BJ3" s="419"/>
      <c r="BK3" s="419"/>
      <c r="BL3" s="419"/>
      <c r="BM3" s="419"/>
      <c r="BN3" s="419"/>
      <c r="BO3" s="419"/>
      <c r="BP3" s="296">
        <v>5</v>
      </c>
      <c r="BQ3" s="296">
        <v>0.3</v>
      </c>
      <c r="BR3" s="296">
        <v>0.3</v>
      </c>
      <c r="BS3" s="296">
        <f t="shared" ref="BS3" si="4">SUM(BI3:BR3)</f>
        <v>5.6</v>
      </c>
      <c r="BT3" s="296"/>
      <c r="BU3" s="296"/>
      <c r="BV3" s="296"/>
      <c r="BW3" s="296"/>
      <c r="BX3" s="296"/>
      <c r="BY3" s="296">
        <f t="shared" ref="BY3" si="5">SUM(BT3:BX3)</f>
        <v>0</v>
      </c>
      <c r="BZ3" s="416">
        <f t="shared" ref="BZ3:BZ5" si="6">D3+F3+H3+I3+AH3+AX3+BD3+BH3+BS3+BY3-CA3</f>
        <v>1481.6399999999999</v>
      </c>
      <c r="CA3" s="416">
        <f t="shared" ref="CA3:CA5" si="7">E3+G3+J3+BX3</f>
        <v>3.96</v>
      </c>
      <c r="CB3" s="420">
        <f t="shared" ref="CB3" si="8">BZ3*16%</f>
        <v>237.0624</v>
      </c>
    </row>
    <row r="4" spans="1:80" s="5" customFormat="1">
      <c r="A4" s="327" t="str">
        <f>'1-συμβολαια'!A4</f>
        <v>5ο</v>
      </c>
      <c r="B4" s="360">
        <f>'1-συμβολαια'!B4</f>
        <v>42352</v>
      </c>
      <c r="C4" s="355" t="str">
        <f>'1-συμβολαια'!C4</f>
        <v>Κκληρονομιάς ΑΠΟΔΟΧΗ</v>
      </c>
      <c r="D4" s="418">
        <f>'5-αντίγρ'!AN4</f>
        <v>80</v>
      </c>
      <c r="E4" s="418">
        <f>'5-αντίγρ'!AM4</f>
        <v>1.98</v>
      </c>
      <c r="F4" s="296">
        <f>'6-μεταγρ'!P4</f>
        <v>70</v>
      </c>
      <c r="G4" s="296">
        <f>'6-μεταγρ'!N4</f>
        <v>15.84</v>
      </c>
      <c r="H4" s="296">
        <f>'6-μεταγρ'!Q4</f>
        <v>0</v>
      </c>
      <c r="I4" s="296">
        <f>'7-προςΔΟΥ'!W4</f>
        <v>1819</v>
      </c>
      <c r="J4" s="265">
        <f>'7-προςΔΟΥ'!L4</f>
        <v>0</v>
      </c>
      <c r="K4" s="266">
        <f>2*10+2*25+2*10*5</f>
        <v>170</v>
      </c>
      <c r="L4" s="296">
        <f>2*10</f>
        <v>20</v>
      </c>
      <c r="M4" s="266">
        <f>2*10</f>
        <v>20</v>
      </c>
      <c r="N4" s="266">
        <f>2*10</f>
        <v>20</v>
      </c>
      <c r="O4" s="266">
        <v>20</v>
      </c>
      <c r="P4" s="266"/>
      <c r="Q4" s="266">
        <v>10</v>
      </c>
      <c r="R4" s="266"/>
      <c r="S4" s="266">
        <v>10</v>
      </c>
      <c r="T4" s="266">
        <f>2*2*25+10</f>
        <v>110</v>
      </c>
      <c r="U4" s="266"/>
      <c r="V4" s="296">
        <v>10</v>
      </c>
      <c r="W4" s="266">
        <f>2*10</f>
        <v>20</v>
      </c>
      <c r="X4" s="266"/>
      <c r="Y4" s="296">
        <f>2*25+3*10</f>
        <v>80</v>
      </c>
      <c r="Z4" s="296">
        <f>2*2*25+10</f>
        <v>110</v>
      </c>
      <c r="AA4" s="264">
        <f>2*10+10+2*25+10</f>
        <v>90</v>
      </c>
      <c r="AB4" s="264">
        <v>2</v>
      </c>
      <c r="AC4" s="266"/>
      <c r="AD4" s="266"/>
      <c r="AE4" s="264"/>
      <c r="AF4" s="264"/>
      <c r="AG4" s="264"/>
      <c r="AH4" s="266">
        <f t="shared" ref="AH4:AH5" si="9">SUM(K4:AG4)</f>
        <v>692</v>
      </c>
      <c r="AI4" s="264"/>
      <c r="AJ4" s="266">
        <v>30</v>
      </c>
      <c r="AK4" s="266">
        <f>3*10</f>
        <v>30</v>
      </c>
      <c r="AL4" s="266">
        <v>30</v>
      </c>
      <c r="AM4" s="266"/>
      <c r="AN4" s="266"/>
      <c r="AO4" s="266">
        <v>20</v>
      </c>
      <c r="AP4" s="266"/>
      <c r="AQ4" s="266"/>
      <c r="AR4" s="266">
        <f>3*10</f>
        <v>30</v>
      </c>
      <c r="AS4" s="266"/>
      <c r="AT4" s="266"/>
      <c r="AU4" s="266"/>
      <c r="AV4" s="264"/>
      <c r="AW4" s="264"/>
      <c r="AX4" s="266">
        <f t="shared" ref="AX4:AX5" si="10">SUM(AJ4:AW4)</f>
        <v>140</v>
      </c>
      <c r="AY4" s="266">
        <f>2*25+3*10</f>
        <v>80</v>
      </c>
      <c r="AZ4" s="264"/>
      <c r="BA4" s="296">
        <f>2*10+2*10</f>
        <v>40</v>
      </c>
      <c r="BB4" s="264"/>
      <c r="BC4" s="266">
        <f>4*10</f>
        <v>40</v>
      </c>
      <c r="BD4" s="266">
        <f t="shared" ref="BD4:BD5" si="11">SUM(AY4:BC4)</f>
        <v>160</v>
      </c>
      <c r="BE4" s="266"/>
      <c r="BF4" s="266"/>
      <c r="BG4" s="296"/>
      <c r="BH4" s="266">
        <f t="shared" ref="BH4:BH5" si="12">SUM(BE4:BG4)</f>
        <v>0</v>
      </c>
      <c r="BI4" s="264"/>
      <c r="BJ4" s="264"/>
      <c r="BK4" s="264"/>
      <c r="BL4" s="264"/>
      <c r="BM4" s="264"/>
      <c r="BN4" s="264"/>
      <c r="BO4" s="266"/>
      <c r="BP4" s="266">
        <f>4*5</f>
        <v>20</v>
      </c>
      <c r="BQ4" s="266">
        <v>0.3</v>
      </c>
      <c r="BR4" s="266">
        <v>0.9</v>
      </c>
      <c r="BS4" s="266">
        <f t="shared" ref="BS4:BS5" si="13">SUM(BI4:BR4)</f>
        <v>21.2</v>
      </c>
      <c r="BT4" s="296"/>
      <c r="BU4" s="296"/>
      <c r="BV4" s="296"/>
      <c r="BW4" s="296"/>
      <c r="BX4" s="296"/>
      <c r="BY4" s="296">
        <f t="shared" ref="BY4:BY5" si="14">SUM(BT4:BX4)</f>
        <v>0</v>
      </c>
      <c r="BZ4" s="416">
        <f t="shared" si="6"/>
        <v>2964.3799999999997</v>
      </c>
      <c r="CA4" s="416">
        <f t="shared" si="7"/>
        <v>17.82</v>
      </c>
      <c r="CB4" s="417">
        <f t="shared" ref="CB4:CB5" si="15">BZ4*16%</f>
        <v>474.30079999999998</v>
      </c>
    </row>
    <row r="5" spans="1:80" s="5" customFormat="1">
      <c r="A5" s="327" t="str">
        <f>'1-συμβολαια'!A5</f>
        <v>6ο</v>
      </c>
      <c r="B5" s="360">
        <f>'1-συμβολαια'!B5</f>
        <v>42573</v>
      </c>
      <c r="C5" s="355" t="str">
        <f>'1-συμβολαια'!C5</f>
        <v>κληρονομιάς ΑΠΟΔΟΧΗ</v>
      </c>
      <c r="D5" s="418">
        <f>'5-αντίγρ'!AN5</f>
        <v>70</v>
      </c>
      <c r="E5" s="418">
        <f>'5-αντίγρ'!AM5</f>
        <v>1.98</v>
      </c>
      <c r="F5" s="296">
        <f>'6-μεταγρ'!P5</f>
        <v>20</v>
      </c>
      <c r="G5" s="296">
        <f>'6-μεταγρ'!N5</f>
        <v>7.92</v>
      </c>
      <c r="H5" s="296">
        <f>'6-μεταγρ'!Q5</f>
        <v>0</v>
      </c>
      <c r="I5" s="296">
        <f>'7-προςΔΟΥ'!W5</f>
        <v>894</v>
      </c>
      <c r="J5" s="265">
        <f>'7-προςΔΟΥ'!L5</f>
        <v>0</v>
      </c>
      <c r="K5" s="296">
        <f>10+10+10</f>
        <v>30</v>
      </c>
      <c r="L5" s="266"/>
      <c r="M5" s="266"/>
      <c r="N5" s="266">
        <v>10</v>
      </c>
      <c r="O5" s="266">
        <v>10</v>
      </c>
      <c r="P5" s="266"/>
      <c r="Q5" s="266"/>
      <c r="R5" s="266"/>
      <c r="S5" s="266"/>
      <c r="T5" s="296">
        <f>2*25+10</f>
        <v>60</v>
      </c>
      <c r="U5" s="266"/>
      <c r="V5" s="296">
        <v>10</v>
      </c>
      <c r="W5" s="266"/>
      <c r="X5" s="266"/>
      <c r="Y5" s="296">
        <f t="shared" ref="Y5" si="16">2*25+10</f>
        <v>60</v>
      </c>
      <c r="Z5" s="296">
        <f>2*25+10</f>
        <v>60</v>
      </c>
      <c r="AA5" s="419">
        <f>2*10+10</f>
        <v>30</v>
      </c>
      <c r="AB5" s="264">
        <v>1</v>
      </c>
      <c r="AC5" s="266"/>
      <c r="AD5" s="266"/>
      <c r="AE5" s="264"/>
      <c r="AF5" s="264"/>
      <c r="AG5" s="264"/>
      <c r="AH5" s="266">
        <f t="shared" si="9"/>
        <v>271</v>
      </c>
      <c r="AI5" s="264"/>
      <c r="AJ5" s="266">
        <v>10</v>
      </c>
      <c r="AK5" s="266"/>
      <c r="AL5" s="266">
        <v>10</v>
      </c>
      <c r="AM5" s="266"/>
      <c r="AN5" s="266"/>
      <c r="AO5" s="266"/>
      <c r="AP5" s="266"/>
      <c r="AQ5" s="266"/>
      <c r="AR5" s="266"/>
      <c r="AS5" s="266"/>
      <c r="AT5" s="266"/>
      <c r="AU5" s="266"/>
      <c r="AV5" s="264"/>
      <c r="AW5" s="264"/>
      <c r="AX5" s="266">
        <f t="shared" si="10"/>
        <v>20</v>
      </c>
      <c r="AY5" s="266">
        <f>2*25+10</f>
        <v>60</v>
      </c>
      <c r="AZ5" s="264"/>
      <c r="BA5" s="296">
        <f t="shared" ref="BA5" si="17">2*10+10</f>
        <v>30</v>
      </c>
      <c r="BB5" s="264"/>
      <c r="BC5" s="266">
        <v>10</v>
      </c>
      <c r="BD5" s="266">
        <f t="shared" si="11"/>
        <v>100</v>
      </c>
      <c r="BE5" s="266"/>
      <c r="BF5" s="266"/>
      <c r="BG5" s="266"/>
      <c r="BH5" s="266">
        <f t="shared" si="12"/>
        <v>0</v>
      </c>
      <c r="BI5" s="264"/>
      <c r="BJ5" s="264"/>
      <c r="BK5" s="264"/>
      <c r="BL5" s="264"/>
      <c r="BM5" s="264"/>
      <c r="BN5" s="264"/>
      <c r="BO5" s="266"/>
      <c r="BP5" s="266">
        <v>5</v>
      </c>
      <c r="BQ5" s="266">
        <v>0.3</v>
      </c>
      <c r="BR5" s="266">
        <v>0.3</v>
      </c>
      <c r="BS5" s="266">
        <f t="shared" si="13"/>
        <v>5.6</v>
      </c>
      <c r="BT5" s="296"/>
      <c r="BU5" s="296"/>
      <c r="BV5" s="296"/>
      <c r="BW5" s="296"/>
      <c r="BX5" s="296"/>
      <c r="BY5" s="296">
        <f t="shared" si="14"/>
        <v>0</v>
      </c>
      <c r="BZ5" s="416">
        <f t="shared" si="6"/>
        <v>1370.6999999999998</v>
      </c>
      <c r="CA5" s="416">
        <f t="shared" si="7"/>
        <v>9.9</v>
      </c>
      <c r="CB5" s="417">
        <f t="shared" si="15"/>
        <v>219.31199999999998</v>
      </c>
    </row>
    <row r="6" spans="1:80">
      <c r="A6" s="482" t="s">
        <v>47</v>
      </c>
      <c r="B6" s="483"/>
      <c r="C6" s="483"/>
      <c r="D6" s="38">
        <f t="shared" ref="D6:AH6" si="18">SUM(D3:D5)</f>
        <v>185</v>
      </c>
      <c r="E6" s="38">
        <f t="shared" si="18"/>
        <v>5.9399999999999995</v>
      </c>
      <c r="F6" s="38">
        <f t="shared" si="18"/>
        <v>110</v>
      </c>
      <c r="G6" s="38">
        <f t="shared" si="18"/>
        <v>25.740000000000002</v>
      </c>
      <c r="H6" s="38">
        <f t="shared" si="18"/>
        <v>0</v>
      </c>
      <c r="I6" s="38">
        <f t="shared" si="18"/>
        <v>3407</v>
      </c>
      <c r="J6" s="38">
        <f t="shared" si="18"/>
        <v>0</v>
      </c>
      <c r="K6" s="38">
        <f t="shared" si="18"/>
        <v>230</v>
      </c>
      <c r="L6" s="38">
        <f t="shared" si="18"/>
        <v>20</v>
      </c>
      <c r="M6" s="38">
        <f t="shared" si="18"/>
        <v>20</v>
      </c>
      <c r="N6" s="38">
        <f t="shared" si="18"/>
        <v>40</v>
      </c>
      <c r="O6" s="38">
        <f t="shared" si="18"/>
        <v>40</v>
      </c>
      <c r="P6" s="38">
        <f t="shared" si="18"/>
        <v>0</v>
      </c>
      <c r="Q6" s="38">
        <f t="shared" si="18"/>
        <v>10</v>
      </c>
      <c r="R6" s="38">
        <f t="shared" si="18"/>
        <v>0</v>
      </c>
      <c r="S6" s="38">
        <f t="shared" si="18"/>
        <v>10</v>
      </c>
      <c r="T6" s="38">
        <f t="shared" si="18"/>
        <v>230</v>
      </c>
      <c r="U6" s="38">
        <f t="shared" si="18"/>
        <v>0</v>
      </c>
      <c r="V6" s="38">
        <f t="shared" si="18"/>
        <v>30</v>
      </c>
      <c r="W6" s="38">
        <f t="shared" si="18"/>
        <v>20</v>
      </c>
      <c r="X6" s="38">
        <f t="shared" si="18"/>
        <v>0</v>
      </c>
      <c r="Y6" s="38">
        <f t="shared" si="18"/>
        <v>200</v>
      </c>
      <c r="Z6" s="38">
        <f t="shared" si="18"/>
        <v>230</v>
      </c>
      <c r="AA6" s="38">
        <f t="shared" si="18"/>
        <v>150</v>
      </c>
      <c r="AB6" s="38">
        <f t="shared" si="18"/>
        <v>4</v>
      </c>
      <c r="AC6" s="38">
        <f t="shared" si="18"/>
        <v>0</v>
      </c>
      <c r="AD6" s="38">
        <f t="shared" si="18"/>
        <v>0</v>
      </c>
      <c r="AE6" s="38">
        <f t="shared" si="18"/>
        <v>0</v>
      </c>
      <c r="AF6" s="38">
        <f t="shared" si="18"/>
        <v>0</v>
      </c>
      <c r="AG6" s="38">
        <f t="shared" si="18"/>
        <v>300</v>
      </c>
      <c r="AH6" s="38">
        <f t="shared" si="18"/>
        <v>1534</v>
      </c>
      <c r="AI6" s="38"/>
      <c r="AJ6" s="38">
        <f t="shared" ref="AJ6:AU6" si="19">SUM(AJ3:AJ5)</f>
        <v>50</v>
      </c>
      <c r="AK6" s="38">
        <f t="shared" si="19"/>
        <v>40</v>
      </c>
      <c r="AL6" s="38">
        <f t="shared" si="19"/>
        <v>50</v>
      </c>
      <c r="AM6" s="38">
        <f t="shared" si="19"/>
        <v>0</v>
      </c>
      <c r="AN6" s="38">
        <f t="shared" si="19"/>
        <v>0</v>
      </c>
      <c r="AO6" s="38">
        <f t="shared" si="19"/>
        <v>20</v>
      </c>
      <c r="AP6" s="38">
        <f t="shared" si="19"/>
        <v>0</v>
      </c>
      <c r="AQ6" s="38">
        <f t="shared" si="19"/>
        <v>0</v>
      </c>
      <c r="AR6" s="38">
        <f t="shared" si="19"/>
        <v>40</v>
      </c>
      <c r="AS6" s="38">
        <f t="shared" si="19"/>
        <v>20</v>
      </c>
      <c r="AT6" s="38">
        <f t="shared" si="19"/>
        <v>0</v>
      </c>
      <c r="AU6" s="38">
        <f t="shared" si="19"/>
        <v>0</v>
      </c>
      <c r="AV6" s="38"/>
      <c r="AW6" s="38">
        <f t="shared" ref="AW6:CB6" si="20">SUM(AW3:AW5)</f>
        <v>0</v>
      </c>
      <c r="AX6" s="38">
        <f t="shared" si="20"/>
        <v>220</v>
      </c>
      <c r="AY6" s="38">
        <f t="shared" si="20"/>
        <v>200</v>
      </c>
      <c r="AZ6" s="235">
        <f t="shared" si="20"/>
        <v>0</v>
      </c>
      <c r="BA6" s="38">
        <f t="shared" si="20"/>
        <v>100</v>
      </c>
      <c r="BB6" s="235">
        <f t="shared" si="20"/>
        <v>0</v>
      </c>
      <c r="BC6" s="38">
        <f t="shared" si="20"/>
        <v>60</v>
      </c>
      <c r="BD6" s="38">
        <f t="shared" si="20"/>
        <v>360</v>
      </c>
      <c r="BE6" s="38">
        <f t="shared" si="20"/>
        <v>0</v>
      </c>
      <c r="BF6" s="235">
        <f t="shared" si="20"/>
        <v>0</v>
      </c>
      <c r="BG6" s="38">
        <f t="shared" si="20"/>
        <v>0</v>
      </c>
      <c r="BH6" s="38">
        <f t="shared" si="20"/>
        <v>0</v>
      </c>
      <c r="BI6" s="38">
        <f t="shared" si="20"/>
        <v>0</v>
      </c>
      <c r="BJ6" s="38">
        <f t="shared" si="20"/>
        <v>0</v>
      </c>
      <c r="BK6" s="38">
        <f t="shared" si="20"/>
        <v>0</v>
      </c>
      <c r="BL6" s="38">
        <f t="shared" si="20"/>
        <v>0</v>
      </c>
      <c r="BM6" s="38">
        <f t="shared" si="20"/>
        <v>0</v>
      </c>
      <c r="BN6" s="38">
        <f t="shared" si="20"/>
        <v>0</v>
      </c>
      <c r="BO6" s="38">
        <f t="shared" si="20"/>
        <v>0</v>
      </c>
      <c r="BP6" s="38">
        <f t="shared" si="20"/>
        <v>30</v>
      </c>
      <c r="BQ6" s="38">
        <f t="shared" si="20"/>
        <v>0.89999999999999991</v>
      </c>
      <c r="BR6" s="38">
        <f t="shared" si="20"/>
        <v>1.5</v>
      </c>
      <c r="BS6" s="38">
        <f t="shared" si="20"/>
        <v>32.4</v>
      </c>
      <c r="BT6" s="38">
        <f t="shared" si="20"/>
        <v>0</v>
      </c>
      <c r="BU6" s="38">
        <f t="shared" si="20"/>
        <v>0</v>
      </c>
      <c r="BV6" s="38">
        <f t="shared" si="20"/>
        <v>0</v>
      </c>
      <c r="BW6" s="38">
        <f t="shared" si="20"/>
        <v>0</v>
      </c>
      <c r="BX6" s="38">
        <f t="shared" si="20"/>
        <v>0</v>
      </c>
      <c r="BY6" s="38">
        <f t="shared" si="20"/>
        <v>0</v>
      </c>
      <c r="BZ6" s="38">
        <f t="shared" si="20"/>
        <v>5816.7199999999993</v>
      </c>
      <c r="CA6" s="38">
        <f t="shared" si="20"/>
        <v>31.68</v>
      </c>
      <c r="CB6" s="38">
        <f t="shared" si="20"/>
        <v>930.67520000000002</v>
      </c>
    </row>
    <row r="7" spans="1:80" ht="11.25" customHeight="1"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</row>
    <row r="8" spans="1:80" ht="11.25" customHeight="1">
      <c r="D8" s="126"/>
      <c r="E8" s="126"/>
      <c r="F8" s="2"/>
      <c r="G8" s="2"/>
      <c r="H8" s="2"/>
      <c r="I8" s="2"/>
      <c r="J8" s="2"/>
      <c r="K8" s="158" t="s">
        <v>479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2"/>
      <c r="AI8" s="2"/>
      <c r="AJ8" s="18" t="s">
        <v>408</v>
      </c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150" t="s">
        <v>188</v>
      </c>
      <c r="AZ8" s="2"/>
      <c r="BA8" s="2"/>
      <c r="BB8" s="2"/>
      <c r="BC8" s="2"/>
      <c r="BD8" s="2"/>
      <c r="BE8" s="150" t="s">
        <v>200</v>
      </c>
      <c r="BF8" s="2"/>
      <c r="BG8" s="2"/>
      <c r="BH8" s="2"/>
      <c r="BI8" s="150" t="s">
        <v>213</v>
      </c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519</v>
      </c>
      <c r="BU8" s="2"/>
      <c r="BV8" s="2"/>
      <c r="BW8" s="2"/>
      <c r="BX8" s="2"/>
      <c r="BY8" s="2"/>
      <c r="BZ8" s="2"/>
      <c r="CA8" s="2"/>
    </row>
    <row r="9" spans="1:80" ht="11.25" customHeight="1">
      <c r="D9" s="126"/>
      <c r="E9" s="126"/>
      <c r="F9" s="2"/>
      <c r="G9" s="2"/>
      <c r="H9" s="2"/>
      <c r="I9" s="2"/>
      <c r="J9" s="2"/>
      <c r="K9" s="4"/>
      <c r="L9" s="298" t="s">
        <v>480</v>
      </c>
      <c r="M9" s="299"/>
      <c r="N9" s="299"/>
      <c r="O9" s="299"/>
      <c r="P9" s="299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2"/>
      <c r="AI9" s="2"/>
      <c r="AJ9" s="2"/>
      <c r="AK9" s="158" t="s">
        <v>183</v>
      </c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34" t="s">
        <v>191</v>
      </c>
      <c r="BA9" s="2"/>
      <c r="BB9" s="2"/>
      <c r="BC9" s="2"/>
      <c r="BD9" s="2"/>
      <c r="BE9" s="2"/>
      <c r="BF9" s="233" t="s">
        <v>201</v>
      </c>
      <c r="BG9" s="2"/>
      <c r="BH9" s="2"/>
      <c r="BI9" s="2"/>
      <c r="BJ9" s="166" t="s">
        <v>216</v>
      </c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520</v>
      </c>
      <c r="BV9" s="2"/>
      <c r="BW9" s="2"/>
      <c r="BX9" s="2"/>
      <c r="BY9" s="2"/>
      <c r="BZ9" s="2"/>
      <c r="CA9" s="2"/>
    </row>
    <row r="10" spans="1:80" ht="11.25" customHeight="1">
      <c r="C10" s="3"/>
      <c r="D10" s="78" t="s">
        <v>581</v>
      </c>
      <c r="E10" s="3"/>
      <c r="F10" s="2"/>
      <c r="G10" s="2"/>
      <c r="H10" s="2"/>
      <c r="I10" s="2"/>
      <c r="J10" s="2"/>
      <c r="K10" s="4"/>
      <c r="L10" s="299"/>
      <c r="M10" s="298" t="s">
        <v>400</v>
      </c>
      <c r="N10" s="299"/>
      <c r="O10" s="299"/>
      <c r="P10" s="299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2"/>
      <c r="AI10" s="2"/>
      <c r="AJ10" s="2"/>
      <c r="AK10" s="2"/>
      <c r="AL10" s="18" t="s">
        <v>409</v>
      </c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4" t="s">
        <v>189</v>
      </c>
      <c r="BB10" s="2"/>
      <c r="BC10" s="2"/>
      <c r="BD10" s="2"/>
      <c r="BE10" s="2"/>
      <c r="BF10" s="2"/>
      <c r="BG10" s="150" t="s">
        <v>202</v>
      </c>
      <c r="BH10" s="2"/>
      <c r="BI10" s="2"/>
      <c r="BJ10" s="2"/>
      <c r="BK10" s="150" t="s">
        <v>217</v>
      </c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521</v>
      </c>
      <c r="BW10" s="2"/>
      <c r="BX10" s="2"/>
      <c r="BY10" s="2"/>
      <c r="BZ10" s="2"/>
      <c r="CA10" s="2"/>
    </row>
    <row r="11" spans="1:80" ht="11.25" customHeight="1">
      <c r="C11" s="427"/>
      <c r="D11" s="428" t="s">
        <v>552</v>
      </c>
      <c r="E11" s="3"/>
      <c r="F11" s="2"/>
      <c r="G11" s="2"/>
      <c r="H11" s="2"/>
      <c r="I11" s="2"/>
      <c r="J11" s="2"/>
      <c r="K11" s="4"/>
      <c r="L11" s="299"/>
      <c r="M11" s="299"/>
      <c r="N11" s="299" t="s">
        <v>401</v>
      </c>
      <c r="O11" s="299"/>
      <c r="P11" s="299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2"/>
      <c r="AK11" s="2"/>
      <c r="AL11" s="2"/>
      <c r="AM11" s="115" t="s">
        <v>410</v>
      </c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34" t="s">
        <v>190</v>
      </c>
      <c r="BC11" s="2"/>
      <c r="BD11" s="2"/>
      <c r="BE11" s="2"/>
      <c r="BF11" s="2"/>
      <c r="BG11" s="2"/>
      <c r="BH11" s="2"/>
      <c r="BI11" s="2"/>
      <c r="BJ11" s="2"/>
      <c r="BK11" s="2"/>
      <c r="BL11" s="166" t="s">
        <v>219</v>
      </c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522</v>
      </c>
      <c r="BX11" s="2"/>
      <c r="BY11" s="2"/>
      <c r="BZ11" s="2"/>
      <c r="CA11" s="2"/>
    </row>
    <row r="12" spans="1:80" ht="11.25" customHeight="1">
      <c r="C12" s="3"/>
      <c r="D12" s="428" t="s">
        <v>553</v>
      </c>
      <c r="E12" s="3"/>
      <c r="F12" s="2"/>
      <c r="G12" s="2"/>
      <c r="H12" s="2"/>
      <c r="I12" s="2"/>
      <c r="J12" s="2"/>
      <c r="K12" s="4"/>
      <c r="L12" s="4"/>
      <c r="M12" s="4"/>
      <c r="N12" s="4"/>
      <c r="O12" s="4" t="s">
        <v>402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2"/>
      <c r="AL12" s="2"/>
      <c r="AM12" s="2"/>
      <c r="AN12" s="18" t="s">
        <v>411</v>
      </c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4" t="s">
        <v>197</v>
      </c>
      <c r="BD12" s="2"/>
      <c r="BE12" s="2"/>
      <c r="BF12" s="2"/>
      <c r="BG12" s="2"/>
      <c r="BH12" s="2"/>
      <c r="BI12" s="2"/>
      <c r="BJ12" s="2"/>
      <c r="BK12" s="2"/>
      <c r="BL12" s="2"/>
      <c r="BM12" s="150" t="s">
        <v>220</v>
      </c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 t="s">
        <v>523</v>
      </c>
      <c r="BY12" s="2"/>
      <c r="BZ12" s="3"/>
      <c r="CA12" s="3"/>
    </row>
    <row r="13" spans="1:80" ht="11.25" customHeight="1">
      <c r="C13" s="3"/>
      <c r="E13" s="3"/>
      <c r="F13" s="2"/>
      <c r="G13" s="2"/>
      <c r="H13" s="2"/>
      <c r="I13" s="2"/>
      <c r="J13" s="2"/>
      <c r="K13" s="4"/>
      <c r="L13" s="4"/>
      <c r="M13" s="4"/>
      <c r="N13" s="4"/>
      <c r="O13" s="4"/>
      <c r="P13" s="4" t="s">
        <v>455</v>
      </c>
      <c r="Q13" s="4"/>
      <c r="R13" s="4"/>
      <c r="S13" s="4"/>
      <c r="T13" s="4"/>
      <c r="U13" s="168"/>
      <c r="V13" s="168"/>
      <c r="W13" s="168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2"/>
      <c r="AM13" s="2"/>
      <c r="AN13" s="2"/>
      <c r="AO13" s="158" t="s">
        <v>412</v>
      </c>
      <c r="AP13" s="115"/>
      <c r="AQ13" s="115"/>
      <c r="AR13" s="115"/>
      <c r="AS13" s="115"/>
      <c r="AT13" s="115"/>
      <c r="AU13" s="115"/>
      <c r="AV13" s="115"/>
      <c r="AW13" s="115"/>
      <c r="AX13" s="2"/>
      <c r="AY13" s="2"/>
      <c r="AZ13" s="2"/>
      <c r="BA13" s="2"/>
      <c r="BB13" s="2"/>
      <c r="BC13" s="2"/>
      <c r="BD13" s="2"/>
      <c r="BE13" s="2"/>
      <c r="BF13" s="2"/>
      <c r="BG13" s="150" t="s">
        <v>208</v>
      </c>
      <c r="BH13" s="2"/>
      <c r="BI13" s="2"/>
      <c r="BJ13" s="2"/>
      <c r="BK13" s="2"/>
      <c r="BL13" s="2"/>
      <c r="BM13" s="2"/>
      <c r="BN13" s="166" t="s">
        <v>221</v>
      </c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3" t="s">
        <v>584</v>
      </c>
      <c r="D14" s="78" t="s">
        <v>582</v>
      </c>
      <c r="E14" s="3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 t="s">
        <v>462</v>
      </c>
      <c r="R14" s="4"/>
      <c r="S14" s="4"/>
      <c r="T14" s="4"/>
      <c r="U14" s="168"/>
      <c r="V14" s="168"/>
      <c r="W14" s="168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2"/>
      <c r="AN14" s="2"/>
      <c r="AO14" s="2"/>
      <c r="AP14" s="157" t="s">
        <v>413</v>
      </c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34" t="s">
        <v>206</v>
      </c>
      <c r="BH14" s="2"/>
      <c r="BI14" s="2"/>
      <c r="BJ14" s="2"/>
      <c r="BK14" s="2"/>
      <c r="BL14" s="2"/>
      <c r="BM14" s="2"/>
      <c r="BN14" s="166"/>
      <c r="BO14" s="150" t="s">
        <v>222</v>
      </c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 ht="11.25" customHeight="1">
      <c r="C15" s="427" t="s">
        <v>561</v>
      </c>
      <c r="D15" s="428" t="s">
        <v>572</v>
      </c>
      <c r="E15" s="3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 t="s">
        <v>466</v>
      </c>
      <c r="S15" s="4"/>
      <c r="T15" s="4"/>
      <c r="U15" s="168"/>
      <c r="V15" s="168"/>
      <c r="W15" s="168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2"/>
      <c r="AO15" s="2"/>
      <c r="AP15" s="2"/>
      <c r="AQ15" s="115" t="s">
        <v>452</v>
      </c>
      <c r="AR15" s="115"/>
      <c r="AS15" s="115"/>
      <c r="AT15" s="115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150" t="s">
        <v>207</v>
      </c>
      <c r="BH15" s="2"/>
      <c r="BI15" s="2"/>
      <c r="BJ15" s="2"/>
      <c r="BK15" s="2"/>
      <c r="BL15" s="2"/>
      <c r="BM15" s="2"/>
      <c r="BN15" s="166"/>
      <c r="BO15" s="4"/>
      <c r="BP15" s="166" t="s">
        <v>518</v>
      </c>
      <c r="BQ15" s="166"/>
      <c r="BR15" s="166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427" t="s">
        <v>557</v>
      </c>
      <c r="D16" s="428" t="s">
        <v>571</v>
      </c>
      <c r="E16" s="3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150" t="s">
        <v>526</v>
      </c>
      <c r="T16" s="168"/>
      <c r="U16" s="168"/>
      <c r="V16" s="168"/>
      <c r="W16" s="168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157" t="s">
        <v>453</v>
      </c>
      <c r="AS16" s="2"/>
      <c r="AT16" s="157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166" t="s">
        <v>209</v>
      </c>
      <c r="BH16" s="2"/>
      <c r="BI16" s="2"/>
      <c r="BJ16" s="2"/>
      <c r="BK16" s="2"/>
      <c r="BL16" s="2"/>
      <c r="BM16" s="2"/>
      <c r="BN16" s="2"/>
      <c r="BO16" s="2"/>
      <c r="BP16" s="2"/>
      <c r="BQ16" s="150" t="s">
        <v>440</v>
      </c>
      <c r="BR16" s="150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427" t="s">
        <v>556</v>
      </c>
      <c r="E17" s="3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168" t="s">
        <v>403</v>
      </c>
      <c r="U17" s="168"/>
      <c r="V17" s="168"/>
      <c r="W17" s="168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2"/>
      <c r="AQ17" s="87"/>
      <c r="AR17" s="87"/>
      <c r="AS17" s="115" t="s">
        <v>467</v>
      </c>
      <c r="AT17" s="115"/>
      <c r="AU17" s="87"/>
      <c r="AV17" s="87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172" t="s">
        <v>259</v>
      </c>
      <c r="BH17" s="2"/>
      <c r="BI17" s="2"/>
      <c r="BJ17" s="2"/>
      <c r="BK17" s="2"/>
      <c r="BL17" s="2"/>
      <c r="BM17" s="2"/>
      <c r="BN17" s="2"/>
      <c r="BO17" s="2"/>
      <c r="BP17" s="87"/>
      <c r="BQ17" s="87"/>
      <c r="BR17" s="168" t="s">
        <v>439</v>
      </c>
      <c r="BS17" s="2"/>
      <c r="BT17" s="2"/>
      <c r="BU17" s="2"/>
      <c r="BV17" s="2"/>
      <c r="BW17" s="2"/>
      <c r="BX17" s="2"/>
      <c r="BY17" s="2"/>
      <c r="BZ17" s="3"/>
      <c r="CA17" s="3"/>
    </row>
    <row r="18" spans="3:79">
      <c r="C18" s="9" t="s">
        <v>558</v>
      </c>
      <c r="D18" s="8"/>
      <c r="E18" s="3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4"/>
      <c r="T18" s="4"/>
      <c r="U18" s="4" t="s">
        <v>421</v>
      </c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87"/>
      <c r="AQ18" s="87"/>
      <c r="AR18" s="87"/>
      <c r="AS18" s="2"/>
      <c r="AT18" s="115" t="s">
        <v>463</v>
      </c>
      <c r="AU18" s="115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173" t="s">
        <v>260</v>
      </c>
      <c r="BH18" s="2"/>
      <c r="BI18" s="2"/>
      <c r="BJ18" s="2"/>
      <c r="BK18" s="2"/>
      <c r="BL18" s="2"/>
      <c r="BM18" s="2"/>
      <c r="BN18" s="2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3"/>
    </row>
    <row r="19" spans="3:79">
      <c r="C19" s="9" t="s">
        <v>559</v>
      </c>
      <c r="D19" s="428"/>
      <c r="E19" s="3"/>
      <c r="F19" s="87"/>
      <c r="G19" s="87"/>
      <c r="H19" s="87"/>
      <c r="I19" s="87"/>
      <c r="J19" s="87"/>
      <c r="K19" s="87"/>
      <c r="L19" s="87"/>
      <c r="M19" s="87"/>
      <c r="N19" s="87"/>
      <c r="O19" s="4"/>
      <c r="P19" s="4"/>
      <c r="Q19" s="4"/>
      <c r="R19" s="4"/>
      <c r="S19" s="4"/>
      <c r="T19" s="4"/>
      <c r="U19" s="4"/>
      <c r="V19" s="299" t="s">
        <v>422</v>
      </c>
      <c r="W19" s="168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87"/>
      <c r="AM19" s="87"/>
      <c r="AN19" s="87"/>
      <c r="AO19" s="87"/>
      <c r="AP19" s="87"/>
      <c r="AQ19" s="87"/>
      <c r="AR19" s="87"/>
      <c r="AS19" s="2"/>
      <c r="AT19" s="2"/>
      <c r="AU19" s="157" t="s">
        <v>464</v>
      </c>
      <c r="AV19" s="2"/>
      <c r="AW19" s="2"/>
      <c r="AX19" s="2"/>
      <c r="AY19" s="87"/>
      <c r="AZ19" s="87"/>
      <c r="BA19" s="87"/>
      <c r="BB19" s="87"/>
      <c r="BC19" s="87"/>
      <c r="BD19" s="87"/>
      <c r="BE19" s="87"/>
      <c r="BF19" s="87"/>
      <c r="BG19" s="415" t="s">
        <v>261</v>
      </c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3"/>
      <c r="CA19" s="3"/>
    </row>
    <row r="20" spans="3:79">
      <c r="C20" s="9" t="s">
        <v>560</v>
      </c>
      <c r="D20" s="428"/>
      <c r="E20" s="82"/>
      <c r="K20" s="87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4"/>
      <c r="W20" s="150" t="s">
        <v>449</v>
      </c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3"/>
      <c r="CA20" s="3"/>
    </row>
    <row r="21" spans="3:79">
      <c r="C21" s="3" t="s">
        <v>584</v>
      </c>
      <c r="E21" s="82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4"/>
      <c r="X21" s="168" t="s">
        <v>456</v>
      </c>
      <c r="Y21" s="168"/>
      <c r="Z21" s="4"/>
      <c r="AA21" s="4"/>
      <c r="AB21" s="4"/>
      <c r="AC21" s="4"/>
      <c r="AD21" s="4"/>
      <c r="AE21" s="4"/>
      <c r="AF21" s="4"/>
      <c r="AG21" s="4"/>
      <c r="AH21" s="2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3"/>
      <c r="CA21" s="3"/>
    </row>
    <row r="22" spans="3:79">
      <c r="C22" s="427" t="s">
        <v>562</v>
      </c>
      <c r="E22" s="82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4"/>
      <c r="X22" s="4"/>
      <c r="Y22" s="4" t="s">
        <v>533</v>
      </c>
      <c r="Z22" s="168"/>
      <c r="AA22" s="4"/>
      <c r="AB22" s="4"/>
      <c r="AC22" s="4"/>
      <c r="AD22" s="4"/>
      <c r="AE22" s="4"/>
      <c r="AF22" s="4"/>
      <c r="AG22" s="4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3"/>
      <c r="CA22" s="3"/>
    </row>
    <row r="23" spans="3:79">
      <c r="C23" s="427" t="s">
        <v>556</v>
      </c>
      <c r="E23" s="82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4"/>
      <c r="Y23" s="4"/>
      <c r="Z23" s="168" t="s">
        <v>404</v>
      </c>
      <c r="AA23" s="4"/>
      <c r="AB23" s="4"/>
      <c r="AC23" s="4"/>
      <c r="AD23" s="4"/>
      <c r="AE23" s="4"/>
      <c r="AF23" s="4"/>
      <c r="AG23" s="4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3"/>
      <c r="CA23" s="3"/>
    </row>
    <row r="24" spans="3:79">
      <c r="C24" s="9" t="s">
        <v>563</v>
      </c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4"/>
      <c r="Y24" s="4"/>
      <c r="Z24" s="4"/>
      <c r="AA24" s="4" t="s">
        <v>405</v>
      </c>
      <c r="AB24" s="4"/>
      <c r="AC24" s="4"/>
      <c r="AD24" s="4"/>
      <c r="AE24" s="4"/>
      <c r="AF24" s="4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3:79">
      <c r="C25" s="427" t="s">
        <v>564</v>
      </c>
      <c r="L25" s="3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4"/>
      <c r="Y25" s="4"/>
      <c r="Z25" s="4"/>
      <c r="AA25" s="4"/>
      <c r="AB25" s="167" t="s">
        <v>406</v>
      </c>
      <c r="AC25" s="4"/>
      <c r="AD25" s="4"/>
      <c r="AE25" s="4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3:79">
      <c r="C26" s="452" t="s">
        <v>585</v>
      </c>
      <c r="L26" s="3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4"/>
      <c r="AA26" s="4"/>
      <c r="AB26" s="4"/>
      <c r="AC26" s="168" t="s">
        <v>470</v>
      </c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</row>
    <row r="27" spans="3:79">
      <c r="C27" s="3" t="s">
        <v>584</v>
      </c>
      <c r="L27" s="3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150" t="s">
        <v>471</v>
      </c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</row>
    <row r="28" spans="3:79">
      <c r="C28" s="427" t="s">
        <v>565</v>
      </c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168" t="s">
        <v>407</v>
      </c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</row>
    <row r="29" spans="3:79">
      <c r="C29" s="427" t="s">
        <v>556</v>
      </c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 t="s">
        <v>535</v>
      </c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</row>
    <row r="30" spans="3:79">
      <c r="C30" s="452" t="s">
        <v>567</v>
      </c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</row>
    <row r="31" spans="3:79">
      <c r="C31" s="9" t="s">
        <v>568</v>
      </c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</row>
    <row r="32" spans="3:79">
      <c r="C32" s="3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</row>
    <row r="33" spans="3:77">
      <c r="C33" s="3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</row>
    <row r="34" spans="3:77">
      <c r="C34" s="3" t="s">
        <v>586</v>
      </c>
      <c r="D34" s="78" t="s">
        <v>583</v>
      </c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</row>
    <row r="35" spans="3:77">
      <c r="C35" s="427" t="s">
        <v>574</v>
      </c>
      <c r="D35" s="428" t="s">
        <v>552</v>
      </c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</row>
    <row r="36" spans="3:77">
      <c r="C36" s="3"/>
      <c r="D36" s="428" t="s">
        <v>553</v>
      </c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</row>
    <row r="37" spans="3:77">
      <c r="C37" s="90"/>
      <c r="D37" s="3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</row>
    <row r="38" spans="3:77">
      <c r="C38" s="90"/>
      <c r="D38" s="3"/>
    </row>
    <row r="39" spans="3:77">
      <c r="C39" s="90"/>
      <c r="D39" s="3"/>
    </row>
    <row r="40" spans="3:77">
      <c r="C40" s="90"/>
      <c r="D40" s="3"/>
    </row>
    <row r="41" spans="3:77">
      <c r="C41" s="90"/>
      <c r="D41" s="3"/>
    </row>
    <row r="42" spans="3:77">
      <c r="C42" s="90"/>
      <c r="D42" s="3"/>
    </row>
  </sheetData>
  <mergeCells count="14">
    <mergeCell ref="A6:C6"/>
    <mergeCell ref="F1:H1"/>
    <mergeCell ref="I1:J1"/>
    <mergeCell ref="AY1:BD1"/>
    <mergeCell ref="BE1:BH1"/>
    <mergeCell ref="B1:B2"/>
    <mergeCell ref="BZ1:CB1"/>
    <mergeCell ref="BT1:BY1"/>
    <mergeCell ref="BI1:BS1"/>
    <mergeCell ref="A1:A2"/>
    <mergeCell ref="C1:C2"/>
    <mergeCell ref="K1:AI1"/>
    <mergeCell ref="AJ1:AX1"/>
    <mergeCell ref="D1:E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3"/>
  <sheetViews>
    <sheetView workbookViewId="0">
      <pane ySplit="2" topLeftCell="A3" activePane="bottomLeft" state="frozen"/>
      <selection pane="bottomLeft" activeCell="O29" sqref="O29"/>
    </sheetView>
  </sheetViews>
  <sheetFormatPr defaultRowHeight="11.25"/>
  <cols>
    <col min="1" max="1" width="10.42578125" style="8" bestFit="1" customWidth="1"/>
    <col min="2" max="2" width="10" style="133" customWidth="1"/>
    <col min="3" max="3" width="53.28515625" style="90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4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89" t="s">
        <v>1</v>
      </c>
      <c r="B1" s="690" t="s">
        <v>2</v>
      </c>
      <c r="C1" s="692" t="s">
        <v>0</v>
      </c>
      <c r="D1" s="694" t="s">
        <v>7</v>
      </c>
      <c r="E1" s="684" t="s">
        <v>6</v>
      </c>
      <c r="F1" s="685"/>
      <c r="G1" s="686" t="s">
        <v>5</v>
      </c>
      <c r="H1" s="687"/>
      <c r="I1" s="684" t="s">
        <v>65</v>
      </c>
      <c r="J1" s="685"/>
      <c r="K1" s="544" t="s">
        <v>9</v>
      </c>
      <c r="L1" s="480" t="s">
        <v>414</v>
      </c>
      <c r="M1" s="681"/>
      <c r="N1" s="682" t="s">
        <v>538</v>
      </c>
      <c r="O1" s="480" t="s">
        <v>83</v>
      </c>
      <c r="P1" s="481"/>
      <c r="Q1" s="481"/>
      <c r="R1" s="481"/>
      <c r="S1" s="481"/>
      <c r="T1" s="481"/>
      <c r="U1" s="681"/>
      <c r="V1" s="677" t="s">
        <v>85</v>
      </c>
      <c r="W1" s="677"/>
      <c r="X1" s="677"/>
      <c r="Y1" s="677"/>
      <c r="Z1" s="677"/>
      <c r="AA1" s="677"/>
      <c r="AB1" s="677"/>
    </row>
    <row r="2" spans="1:32" ht="15.75" customHeight="1" thickBot="1">
      <c r="A2" s="676"/>
      <c r="B2" s="691"/>
      <c r="C2" s="693"/>
      <c r="D2" s="491"/>
      <c r="E2" s="62"/>
      <c r="F2" s="37" t="s">
        <v>9</v>
      </c>
      <c r="G2" s="62"/>
      <c r="H2" s="63" t="s">
        <v>9</v>
      </c>
      <c r="I2" s="62"/>
      <c r="J2" s="37" t="s">
        <v>9</v>
      </c>
      <c r="K2" s="545"/>
      <c r="L2" s="305"/>
      <c r="M2" s="171" t="s">
        <v>9</v>
      </c>
      <c r="N2" s="683"/>
      <c r="O2" s="174" t="s">
        <v>140</v>
      </c>
      <c r="P2" s="174" t="s">
        <v>414</v>
      </c>
      <c r="Q2" s="174" t="s">
        <v>366</v>
      </c>
      <c r="R2" s="174" t="s">
        <v>62</v>
      </c>
      <c r="S2" s="174" t="s">
        <v>59</v>
      </c>
      <c r="T2" s="174" t="s">
        <v>139</v>
      </c>
      <c r="U2" s="175" t="s">
        <v>294</v>
      </c>
      <c r="V2" s="678" t="s">
        <v>418</v>
      </c>
      <c r="W2" s="679"/>
      <c r="X2" s="679"/>
      <c r="Y2" s="679"/>
      <c r="Z2" s="679"/>
      <c r="AA2" s="680"/>
      <c r="AB2" s="176" t="s">
        <v>47</v>
      </c>
    </row>
    <row r="3" spans="1:32" s="5" customFormat="1">
      <c r="A3" s="398" t="str">
        <f>'1-συμβολαια'!A3</f>
        <v>4ο</v>
      </c>
      <c r="B3" s="360">
        <f>'1-συμβολαια'!B3</f>
        <v>41844</v>
      </c>
      <c r="C3" s="405" t="str">
        <f>'1-συμβολαια'!C3</f>
        <v>κληρονομιάς ΑΠΟΔΟΧΗ [αγροτεμάχιο Θεολόγος -'';;;???'' 307,16μ2</v>
      </c>
      <c r="D3" s="406">
        <f>'1-συμβολαια'!D3</f>
        <v>0</v>
      </c>
      <c r="E3" s="314"/>
      <c r="F3" s="314"/>
      <c r="G3" s="314"/>
      <c r="H3" s="314"/>
      <c r="I3" s="314"/>
      <c r="J3" s="314"/>
      <c r="K3" s="309"/>
      <c r="L3" s="309">
        <f>'2-δικαιώμ'!N3+'5-αντίγρ'!O3</f>
        <v>7.7</v>
      </c>
      <c r="M3" s="309">
        <v>7.7</v>
      </c>
      <c r="N3" s="309">
        <f>'10-φπα'!G3</f>
        <v>12.16</v>
      </c>
      <c r="O3" s="309">
        <f>'1-συμβολαια'!O3</f>
        <v>46</v>
      </c>
      <c r="P3" s="309">
        <f t="shared" ref="P3" si="0">L3-M3</f>
        <v>0</v>
      </c>
      <c r="Q3" s="309">
        <f>'8-κ-15-17'!AG3</f>
        <v>0</v>
      </c>
      <c r="R3" s="309">
        <f>'10-φπα'!H3</f>
        <v>7.0399999999999991</v>
      </c>
      <c r="S3" s="309">
        <f>'11-χαρτόσ'!H3+'13-ντιΜιΧο'!CA3</f>
        <v>4.96</v>
      </c>
      <c r="T3" s="309">
        <f>'13-ντιΜιΧο'!BZ3</f>
        <v>1481.6399999999999</v>
      </c>
      <c r="U3" s="309">
        <f>'10-φπα'!I3</f>
        <v>237.0624</v>
      </c>
      <c r="V3" s="267"/>
      <c r="W3" s="263"/>
      <c r="X3" s="263"/>
      <c r="Y3" s="259"/>
      <c r="Z3" s="259"/>
      <c r="AA3" s="259"/>
      <c r="AB3" s="262"/>
    </row>
    <row r="4" spans="1:32" s="5" customFormat="1">
      <c r="A4" s="327" t="str">
        <f>'1-συμβολαια'!A4</f>
        <v>5ο</v>
      </c>
      <c r="B4" s="360"/>
      <c r="C4" s="355" t="str">
        <f>'1-συμβολαια'!C4</f>
        <v>Κκληρονομιάς ΑΠΟΔΟΧΗ</v>
      </c>
      <c r="D4" s="357">
        <f>'1-συμβολαια'!D4</f>
        <v>0</v>
      </c>
      <c r="E4" s="307"/>
      <c r="F4" s="307"/>
      <c r="G4" s="307"/>
      <c r="H4" s="307"/>
      <c r="I4" s="307"/>
      <c r="J4" s="307"/>
      <c r="K4" s="309">
        <f>'1-συμβολαια'!N4</f>
        <v>108.55</v>
      </c>
      <c r="L4" s="309">
        <f>'2-δικαιώμ'!N4+'5-αντίγρ'!O4</f>
        <v>12.65</v>
      </c>
      <c r="M4" s="309">
        <v>9.9499999999999993</v>
      </c>
      <c r="N4" s="309">
        <f>'10-φπα'!G4</f>
        <v>19.2</v>
      </c>
      <c r="O4" s="309">
        <f>'1-συμβολαια'!O4</f>
        <v>343.8</v>
      </c>
      <c r="P4" s="309">
        <f t="shared" ref="P4" si="1">L4-M4</f>
        <v>2.7000000000000011</v>
      </c>
      <c r="Q4" s="309">
        <f>'8-κ-15-17'!AG4</f>
        <v>0</v>
      </c>
      <c r="R4" s="309">
        <f>'10-φπα'!H4</f>
        <v>55.2</v>
      </c>
      <c r="S4" s="309">
        <f>'11-χαρτόσ'!H4+'13-ντιΜιΧο'!CA4</f>
        <v>19.32</v>
      </c>
      <c r="T4" s="309">
        <f>'13-ντιΜιΧο'!BZ4</f>
        <v>2964.3799999999997</v>
      </c>
      <c r="U4" s="309">
        <f>'10-φπα'!I4</f>
        <v>474.30079999999998</v>
      </c>
      <c r="V4" s="267"/>
      <c r="W4" s="259"/>
      <c r="X4" s="259"/>
      <c r="Y4" s="259"/>
      <c r="Z4" s="259"/>
      <c r="AA4" s="259"/>
      <c r="AB4" s="262"/>
    </row>
    <row r="5" spans="1:32" s="5" customFormat="1">
      <c r="A5" s="327" t="str">
        <f>'1-συμβολαια'!A5</f>
        <v>6ο</v>
      </c>
      <c r="B5" s="360"/>
      <c r="C5" s="355" t="str">
        <f>'1-συμβολαια'!C5</f>
        <v>κληρονομιάς ΑΠΟΔΟΧΗ</v>
      </c>
      <c r="D5" s="357">
        <f>'1-συμβολαια'!D5</f>
        <v>0</v>
      </c>
      <c r="E5" s="307"/>
      <c r="F5" s="307"/>
      <c r="G5" s="307"/>
      <c r="H5" s="307"/>
      <c r="I5" s="307"/>
      <c r="J5" s="307"/>
      <c r="K5" s="309">
        <f>'1-συμβολαια'!N5</f>
        <v>118.49999999999999</v>
      </c>
      <c r="L5" s="442"/>
      <c r="M5" s="442"/>
      <c r="N5" s="309">
        <f>'10-φπα'!G5</f>
        <v>19.2</v>
      </c>
      <c r="O5" s="309">
        <f>'1-συμβολαια'!O5</f>
        <v>-41.799999999999983</v>
      </c>
      <c r="P5" s="442"/>
      <c r="Q5" s="442"/>
      <c r="R5" s="309">
        <f>'10-φπα'!H5</f>
        <v>0</v>
      </c>
      <c r="S5" s="309">
        <f>'11-χαρτόσ'!H5+'13-ντιΜιΧο'!CA5</f>
        <v>11.4</v>
      </c>
      <c r="T5" s="309">
        <f>'13-ντιΜιΧο'!BZ5</f>
        <v>1370.6999999999998</v>
      </c>
      <c r="U5" s="309">
        <f>'10-φπα'!I5</f>
        <v>328.96799999999996</v>
      </c>
      <c r="V5" s="267"/>
      <c r="W5" s="259"/>
      <c r="X5" s="259"/>
      <c r="Y5" s="259"/>
      <c r="Z5" s="259"/>
      <c r="AA5" s="259"/>
      <c r="AB5" s="262"/>
    </row>
    <row r="6" spans="1:32">
      <c r="A6" s="688" t="s">
        <v>56</v>
      </c>
      <c r="B6" s="688"/>
      <c r="C6" s="688"/>
      <c r="D6" s="688"/>
      <c r="E6" s="11">
        <f t="shared" ref="E6:AB6" si="2">SUM(E3:E5)</f>
        <v>0</v>
      </c>
      <c r="F6" s="11">
        <f t="shared" si="2"/>
        <v>0</v>
      </c>
      <c r="G6" s="11">
        <f t="shared" si="2"/>
        <v>0</v>
      </c>
      <c r="H6" s="11">
        <f t="shared" si="2"/>
        <v>0</v>
      </c>
      <c r="I6" s="11">
        <f t="shared" si="2"/>
        <v>0</v>
      </c>
      <c r="J6" s="11">
        <f t="shared" si="2"/>
        <v>0</v>
      </c>
      <c r="K6" s="11">
        <f t="shared" si="2"/>
        <v>227.04999999999998</v>
      </c>
      <c r="L6" s="11">
        <f t="shared" si="2"/>
        <v>20.350000000000001</v>
      </c>
      <c r="M6" s="11">
        <f t="shared" si="2"/>
        <v>17.649999999999999</v>
      </c>
      <c r="N6" s="425">
        <f t="shared" si="2"/>
        <v>50.56</v>
      </c>
      <c r="O6" s="11">
        <f t="shared" si="2"/>
        <v>348</v>
      </c>
      <c r="P6" s="11">
        <f t="shared" si="2"/>
        <v>2.7000000000000011</v>
      </c>
      <c r="Q6" s="11">
        <f t="shared" si="2"/>
        <v>0</v>
      </c>
      <c r="R6" s="425">
        <f t="shared" si="2"/>
        <v>62.24</v>
      </c>
      <c r="S6" s="426">
        <f t="shared" si="2"/>
        <v>35.68</v>
      </c>
      <c r="T6" s="11">
        <f t="shared" si="2"/>
        <v>5816.7199999999993</v>
      </c>
      <c r="U6" s="425">
        <f t="shared" si="2"/>
        <v>1040.3312000000001</v>
      </c>
      <c r="V6" s="268">
        <f t="shared" si="2"/>
        <v>0</v>
      </c>
      <c r="W6" s="268">
        <f t="shared" si="2"/>
        <v>0</v>
      </c>
      <c r="X6" s="268">
        <f t="shared" si="2"/>
        <v>0</v>
      </c>
      <c r="Y6" s="268">
        <f t="shared" si="2"/>
        <v>0</v>
      </c>
      <c r="Z6" s="268">
        <f t="shared" si="2"/>
        <v>0</v>
      </c>
      <c r="AA6" s="268">
        <f t="shared" si="2"/>
        <v>0</v>
      </c>
      <c r="AB6" s="269">
        <f t="shared" si="2"/>
        <v>0</v>
      </c>
    </row>
    <row r="8" spans="1:32">
      <c r="W8" s="84"/>
      <c r="X8" s="84"/>
      <c r="Y8" s="84"/>
      <c r="Z8" s="84"/>
      <c r="AA8" s="84"/>
      <c r="AB8" s="84"/>
      <c r="AC8" s="84"/>
      <c r="AD8" s="84"/>
      <c r="AE8" s="84"/>
      <c r="AF8" s="84"/>
    </row>
    <row r="9" spans="1:32">
      <c r="W9" s="84"/>
      <c r="X9" s="84"/>
      <c r="Y9" s="84"/>
      <c r="Z9" s="84"/>
      <c r="AA9" s="84"/>
      <c r="AB9" s="84"/>
      <c r="AC9" s="84"/>
      <c r="AD9" s="84"/>
      <c r="AE9" s="84"/>
      <c r="AF9" s="84"/>
    </row>
    <row r="10" spans="1:32" s="5" customFormat="1">
      <c r="A10" s="58"/>
      <c r="B10" s="111"/>
      <c r="C10" s="112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</row>
    <row r="11" spans="1:32">
      <c r="L11" s="4"/>
    </row>
    <row r="12" spans="1:32">
      <c r="L12" s="4"/>
    </row>
    <row r="13" spans="1:32">
      <c r="L13" s="4"/>
    </row>
  </sheetData>
  <mergeCells count="14">
    <mergeCell ref="E1:F1"/>
    <mergeCell ref="G1:H1"/>
    <mergeCell ref="I1:J1"/>
    <mergeCell ref="A6:D6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6" sqref="A6:XFD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97" t="s">
        <v>77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  <c r="O1" s="697"/>
      <c r="P1" s="697"/>
      <c r="Q1" s="697"/>
    </row>
    <row r="2" spans="1:23" s="9" customFormat="1" ht="23.25" customHeight="1" thickBot="1">
      <c r="A2" s="239" t="s">
        <v>19</v>
      </c>
      <c r="B2" s="698" t="s">
        <v>29</v>
      </c>
      <c r="C2" s="699"/>
      <c r="D2" s="700"/>
      <c r="E2" s="701" t="s">
        <v>85</v>
      </c>
      <c r="F2" s="702"/>
      <c r="G2" s="702"/>
      <c r="H2" s="703"/>
      <c r="I2" s="704" t="s">
        <v>85</v>
      </c>
      <c r="J2" s="705"/>
      <c r="K2" s="705"/>
      <c r="L2" s="706"/>
      <c r="M2" s="240" t="s">
        <v>38</v>
      </c>
      <c r="N2" s="240" t="s">
        <v>39</v>
      </c>
      <c r="O2" s="240" t="s">
        <v>40</v>
      </c>
      <c r="P2" s="240" t="s">
        <v>41</v>
      </c>
      <c r="Q2" s="240" t="s">
        <v>42</v>
      </c>
    </row>
    <row r="3" spans="1:23" s="18" customFormat="1">
      <c r="A3" s="30" t="str">
        <f>'1-συμβολαια'!A3</f>
        <v>4ο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 t="str">
        <f>'1-συμβολαια'!A4</f>
        <v>5ο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 t="str">
        <f>'1-συμβολαια'!A5</f>
        <v>6ο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7" spans="1:23" ht="15.75" customHeight="1">
      <c r="B7" s="695" t="s">
        <v>106</v>
      </c>
      <c r="C7" s="695"/>
      <c r="D7" s="695"/>
      <c r="E7" s="695"/>
      <c r="F7" s="695"/>
      <c r="G7" s="695"/>
      <c r="H7" s="695"/>
      <c r="I7" s="695"/>
      <c r="J7" s="695"/>
      <c r="K7" s="695"/>
      <c r="L7" s="3"/>
      <c r="M7" s="3"/>
      <c r="N7" s="3"/>
      <c r="O7" s="3"/>
      <c r="P7" s="3"/>
      <c r="Q7" s="3"/>
    </row>
    <row r="8" spans="1:23" ht="15.75" customHeight="1">
      <c r="C8" s="696" t="s">
        <v>107</v>
      </c>
      <c r="D8" s="696"/>
      <c r="E8" s="696"/>
      <c r="F8" s="696"/>
      <c r="G8" s="696"/>
      <c r="H8" s="696"/>
      <c r="I8" s="696"/>
      <c r="J8" s="696"/>
      <c r="K8" s="696"/>
      <c r="L8" s="3"/>
      <c r="M8" s="3"/>
      <c r="N8" s="3"/>
      <c r="O8" s="3"/>
      <c r="P8" s="3"/>
      <c r="Q8" s="3"/>
    </row>
    <row r="9" spans="1:23" ht="15.75" customHeight="1">
      <c r="D9" s="695" t="s">
        <v>293</v>
      </c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3"/>
      <c r="Q9" s="3"/>
    </row>
    <row r="10" spans="1:23" s="5" customFormat="1" ht="15.75" customHeight="1">
      <c r="A10" s="58"/>
      <c r="B10" s="237"/>
      <c r="C10" s="237"/>
      <c r="D10" s="238"/>
      <c r="E10" s="696" t="s">
        <v>415</v>
      </c>
      <c r="F10" s="696"/>
      <c r="G10" s="696"/>
      <c r="H10" s="696"/>
      <c r="I10" s="696"/>
      <c r="J10" s="696"/>
      <c r="K10" s="696"/>
      <c r="L10" s="696"/>
      <c r="M10" s="696"/>
      <c r="N10" s="3"/>
      <c r="O10" s="3"/>
      <c r="P10" s="3"/>
      <c r="Q10" s="3"/>
    </row>
    <row r="11" spans="1:23" s="5" customFormat="1" ht="15.75" customHeight="1">
      <c r="A11" s="58"/>
      <c r="B11" s="237"/>
      <c r="C11" s="237"/>
      <c r="D11" s="238"/>
      <c r="E11" s="6"/>
      <c r="F11" s="695" t="s">
        <v>129</v>
      </c>
      <c r="G11" s="695"/>
      <c r="H11" s="695"/>
      <c r="I11" s="695"/>
      <c r="J11" s="695"/>
      <c r="K11" s="695"/>
      <c r="L11" s="695"/>
      <c r="M11" s="695"/>
      <c r="N11" s="695"/>
      <c r="O11" s="695"/>
      <c r="P11" s="695"/>
      <c r="Q11" s="3"/>
    </row>
    <row r="12" spans="1:23" s="5" customFormat="1" ht="15.75" customHeight="1">
      <c r="A12" s="58"/>
      <c r="B12" s="237"/>
      <c r="C12" s="237"/>
      <c r="D12" s="238"/>
      <c r="E12" s="6"/>
      <c r="F12" s="6"/>
      <c r="G12" s="696" t="s">
        <v>416</v>
      </c>
      <c r="H12" s="696"/>
      <c r="I12" s="696"/>
      <c r="J12" s="696"/>
      <c r="K12" s="696"/>
      <c r="L12" s="696"/>
      <c r="M12" s="696"/>
      <c r="N12" s="696"/>
      <c r="O12" s="696"/>
      <c r="P12" s="696"/>
      <c r="Q12" s="696"/>
    </row>
    <row r="13" spans="1:23" s="5" customFormat="1" ht="15.75" customHeight="1">
      <c r="A13" s="58"/>
      <c r="B13" s="237"/>
      <c r="C13" s="237"/>
      <c r="D13" s="238"/>
      <c r="E13" s="6"/>
      <c r="F13" s="6"/>
      <c r="G13" s="232"/>
      <c r="H13" s="695" t="s">
        <v>108</v>
      </c>
      <c r="I13" s="695"/>
      <c r="J13" s="695"/>
      <c r="K13" s="695"/>
      <c r="L13" s="695"/>
      <c r="M13" s="695"/>
      <c r="N13" s="695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8"/>
      <c r="B14" s="237"/>
      <c r="C14" s="237"/>
      <c r="D14" s="238"/>
      <c r="E14" s="6"/>
      <c r="F14" s="6"/>
      <c r="G14" s="232"/>
      <c r="H14" s="6"/>
      <c r="I14" s="696" t="s">
        <v>109</v>
      </c>
      <c r="J14" s="696"/>
      <c r="K14" s="696"/>
      <c r="L14" s="696"/>
      <c r="M14" s="696"/>
      <c r="N14" s="696"/>
      <c r="O14" s="696"/>
      <c r="P14" s="696"/>
      <c r="Q14" s="696"/>
      <c r="R14" s="696"/>
      <c r="S14" s="3"/>
      <c r="T14" s="3"/>
      <c r="U14" s="3"/>
      <c r="V14" s="3"/>
      <c r="W14" s="3"/>
    </row>
    <row r="15" spans="1:23" s="5" customFormat="1" ht="15.75" customHeight="1">
      <c r="A15" s="58"/>
      <c r="B15" s="237"/>
      <c r="C15" s="237"/>
      <c r="D15" s="238"/>
      <c r="E15" s="6"/>
      <c r="F15" s="6"/>
      <c r="G15" s="232"/>
      <c r="H15" s="6"/>
      <c r="I15" s="6"/>
      <c r="J15" s="695" t="s">
        <v>110</v>
      </c>
      <c r="K15" s="695"/>
      <c r="L15" s="695"/>
      <c r="M15" s="695"/>
      <c r="N15" s="695"/>
      <c r="O15" s="695"/>
      <c r="P15" s="695"/>
      <c r="Q15" s="695"/>
      <c r="R15" s="3"/>
      <c r="S15" s="3"/>
      <c r="T15" s="3"/>
      <c r="U15" s="3"/>
      <c r="V15" s="3"/>
      <c r="W15" s="3"/>
    </row>
    <row r="16" spans="1:23" s="5" customFormat="1" ht="15.75" customHeight="1">
      <c r="A16" s="58"/>
      <c r="B16" s="237"/>
      <c r="C16" s="237"/>
      <c r="D16" s="238"/>
      <c r="E16" s="6"/>
      <c r="F16" s="6"/>
      <c r="G16" s="232"/>
      <c r="H16" s="6"/>
      <c r="I16" s="6"/>
      <c r="J16" s="6"/>
      <c r="K16" s="707" t="s">
        <v>130</v>
      </c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3"/>
      <c r="W16" s="3"/>
    </row>
    <row r="17" spans="1:23" s="5" customFormat="1" ht="15.75" customHeight="1">
      <c r="A17" s="58"/>
      <c r="B17" s="237"/>
      <c r="C17" s="237"/>
      <c r="D17" s="238"/>
      <c r="E17" s="6"/>
      <c r="F17" s="6"/>
      <c r="G17" s="232"/>
      <c r="H17" s="6"/>
      <c r="I17" s="6"/>
      <c r="J17" s="6"/>
      <c r="K17" s="6"/>
      <c r="L17" s="695" t="s">
        <v>111</v>
      </c>
      <c r="M17" s="695"/>
      <c r="N17" s="695"/>
      <c r="O17" s="695"/>
      <c r="P17" s="695"/>
      <c r="Q17" s="695"/>
      <c r="R17" s="695"/>
      <c r="S17" s="695"/>
      <c r="T17" s="3"/>
      <c r="U17" s="3"/>
      <c r="V17" s="3"/>
      <c r="W17" s="3"/>
    </row>
    <row r="18" spans="1:23" s="5" customFormat="1" ht="15.75" customHeight="1">
      <c r="A18" s="58"/>
      <c r="B18" s="237"/>
      <c r="C18" s="237"/>
      <c r="D18" s="238"/>
      <c r="E18" s="6"/>
      <c r="F18" s="6"/>
      <c r="G18" s="232"/>
      <c r="H18" s="6"/>
      <c r="I18" s="6"/>
      <c r="J18" s="6"/>
      <c r="K18" s="6"/>
      <c r="L18" s="3"/>
      <c r="M18" s="696" t="s">
        <v>112</v>
      </c>
      <c r="N18" s="696"/>
      <c r="O18" s="696"/>
      <c r="P18" s="696"/>
      <c r="Q18" s="696"/>
      <c r="R18" s="696"/>
      <c r="S18" s="696"/>
      <c r="T18" s="696"/>
      <c r="U18" s="3"/>
      <c r="V18" s="3"/>
      <c r="W18" s="3"/>
    </row>
    <row r="19" spans="1:23" s="5" customFormat="1" ht="15.75" customHeight="1">
      <c r="A19" s="58"/>
      <c r="B19" s="237"/>
      <c r="C19" s="237"/>
      <c r="D19" s="238"/>
      <c r="E19" s="6"/>
      <c r="F19" s="6"/>
      <c r="G19" s="232"/>
      <c r="H19" s="6"/>
      <c r="I19" s="6"/>
      <c r="J19" s="6"/>
      <c r="K19" s="6"/>
      <c r="L19" s="3"/>
      <c r="M19" s="3"/>
      <c r="N19" s="695" t="s">
        <v>113</v>
      </c>
      <c r="O19" s="695"/>
      <c r="P19" s="695"/>
      <c r="Q19" s="695"/>
      <c r="R19" s="695"/>
      <c r="S19" s="695"/>
      <c r="T19" s="695"/>
      <c r="U19" s="695"/>
      <c r="V19" s="695"/>
      <c r="W19" s="695"/>
    </row>
    <row r="20" spans="1:23" s="5" customFormat="1" ht="15.75" customHeight="1">
      <c r="A20" s="58"/>
      <c r="B20" s="237"/>
      <c r="C20" s="237"/>
      <c r="D20" s="238"/>
      <c r="E20" s="6"/>
      <c r="F20" s="6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6" sqref="A6:XFD6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97" t="s">
        <v>77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  <c r="O1" s="697"/>
      <c r="P1" s="697"/>
      <c r="Q1" s="697"/>
      <c r="R1" s="697"/>
      <c r="S1" s="697"/>
      <c r="T1" s="697"/>
    </row>
    <row r="2" spans="1:20" s="9" customFormat="1" ht="23.25" customHeight="1" thickBot="1">
      <c r="A2" s="239" t="s">
        <v>19</v>
      </c>
      <c r="B2" s="698" t="s">
        <v>29</v>
      </c>
      <c r="C2" s="699"/>
      <c r="D2" s="700"/>
      <c r="E2" s="701" t="s">
        <v>85</v>
      </c>
      <c r="F2" s="702"/>
      <c r="G2" s="703"/>
      <c r="H2" s="708" t="s">
        <v>85</v>
      </c>
      <c r="I2" s="709"/>
      <c r="J2" s="710"/>
      <c r="K2" s="704" t="s">
        <v>85</v>
      </c>
      <c r="L2" s="705"/>
      <c r="M2" s="706"/>
      <c r="N2" s="240" t="s">
        <v>36</v>
      </c>
      <c r="O2" s="240" t="s">
        <v>37</v>
      </c>
      <c r="P2" s="240" t="s">
        <v>38</v>
      </c>
      <c r="Q2" s="240" t="s">
        <v>39</v>
      </c>
      <c r="R2" s="240" t="s">
        <v>40</v>
      </c>
      <c r="S2" s="240" t="s">
        <v>41</v>
      </c>
      <c r="T2" s="240" t="s">
        <v>42</v>
      </c>
    </row>
    <row r="3" spans="1:20" s="18" customFormat="1">
      <c r="A3" s="30" t="str">
        <f>'1-συμβολαια'!A3</f>
        <v>4ο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30" t="str">
        <f>'1-συμβολαια'!A4</f>
        <v>5ο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30" t="str">
        <f>'1-συμβολαια'!A5</f>
        <v>6ο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695" t="s">
        <v>114</v>
      </c>
      <c r="C7" s="695"/>
      <c r="D7" s="695"/>
      <c r="E7" s="695"/>
      <c r="F7" s="695"/>
      <c r="G7" s="695"/>
      <c r="H7" s="695"/>
      <c r="I7" s="119"/>
      <c r="J7" s="6"/>
      <c r="K7" s="6"/>
      <c r="L7" s="3"/>
      <c r="M7" s="3"/>
      <c r="N7" s="3"/>
      <c r="O7" s="3"/>
    </row>
    <row r="8" spans="1:20" ht="15.75">
      <c r="B8" s="6"/>
      <c r="C8" s="696" t="s">
        <v>115</v>
      </c>
      <c r="D8" s="696"/>
      <c r="E8" s="696"/>
      <c r="F8" s="696"/>
      <c r="G8" s="696"/>
      <c r="H8" s="696"/>
      <c r="I8" s="696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95" t="s">
        <v>116</v>
      </c>
      <c r="E9" s="695"/>
      <c r="F9" s="695"/>
      <c r="G9" s="695"/>
      <c r="H9" s="695"/>
      <c r="I9" s="695"/>
      <c r="J9" s="695"/>
      <c r="K9" s="695"/>
      <c r="L9" s="3"/>
      <c r="M9" s="3"/>
      <c r="N9" s="3"/>
      <c r="O9" s="3"/>
    </row>
    <row r="10" spans="1:20" ht="15.75" customHeight="1">
      <c r="B10" s="6"/>
      <c r="C10" s="6"/>
      <c r="D10" s="6"/>
      <c r="E10" s="711" t="s">
        <v>121</v>
      </c>
      <c r="F10" s="711"/>
      <c r="G10" s="711"/>
      <c r="H10" s="711"/>
      <c r="I10" s="711"/>
      <c r="J10" s="711"/>
      <c r="K10" s="711"/>
      <c r="L10" s="711"/>
      <c r="M10" s="3"/>
      <c r="N10" s="3"/>
      <c r="O10" s="3"/>
    </row>
    <row r="11" spans="1:20" ht="15.75" customHeight="1">
      <c r="B11" s="6"/>
      <c r="C11" s="6"/>
      <c r="D11" s="6"/>
      <c r="E11" s="6"/>
      <c r="F11" s="695" t="s">
        <v>117</v>
      </c>
      <c r="G11" s="695"/>
      <c r="H11" s="695"/>
      <c r="I11" s="695"/>
      <c r="J11" s="695"/>
      <c r="K11" s="695"/>
      <c r="L11" s="695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96" t="s">
        <v>118</v>
      </c>
      <c r="H12" s="696"/>
      <c r="I12" s="696"/>
      <c r="J12" s="696"/>
      <c r="K12" s="696"/>
      <c r="L12" s="696"/>
      <c r="M12" s="696"/>
      <c r="N12" s="3"/>
      <c r="O12" s="3"/>
    </row>
    <row r="13" spans="1:20" ht="15.75">
      <c r="B13" s="6"/>
      <c r="C13" s="6"/>
      <c r="D13" s="6"/>
      <c r="E13" s="6"/>
      <c r="F13" s="6"/>
      <c r="G13" s="6"/>
      <c r="H13" s="695" t="s">
        <v>119</v>
      </c>
      <c r="I13" s="695"/>
      <c r="J13" s="695"/>
      <c r="K13" s="695"/>
      <c r="L13" s="695"/>
      <c r="M13" s="695"/>
      <c r="N13" s="695"/>
      <c r="O13" s="3"/>
    </row>
    <row r="14" spans="1:20" ht="15.75">
      <c r="B14" s="6"/>
      <c r="C14" s="6"/>
      <c r="D14" s="6"/>
      <c r="E14" s="6"/>
      <c r="F14" s="6"/>
      <c r="G14" s="6"/>
      <c r="H14" s="6"/>
      <c r="I14" s="696" t="s">
        <v>120</v>
      </c>
      <c r="J14" s="696"/>
      <c r="K14" s="696"/>
      <c r="L14" s="696"/>
      <c r="M14" s="696"/>
      <c r="N14" s="696"/>
      <c r="O14" s="696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6" sqref="A6:XFD6"/>
    </sheetView>
  </sheetViews>
  <sheetFormatPr defaultRowHeight="11.25"/>
  <cols>
    <col min="1" max="1" width="8.8554687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42" t="s">
        <v>67</v>
      </c>
      <c r="B1" s="542"/>
      <c r="C1" s="713" t="s">
        <v>68</v>
      </c>
      <c r="D1" s="713"/>
      <c r="E1" s="542" t="s">
        <v>0</v>
      </c>
      <c r="F1" s="542"/>
      <c r="G1" s="714" t="s">
        <v>10</v>
      </c>
      <c r="H1" s="714"/>
      <c r="I1" s="714"/>
      <c r="J1" s="542" t="s">
        <v>8</v>
      </c>
      <c r="K1" s="542"/>
      <c r="L1" s="715" t="s">
        <v>417</v>
      </c>
      <c r="M1" s="716"/>
      <c r="N1" s="716"/>
      <c r="O1" s="717"/>
      <c r="P1" s="712" t="s">
        <v>66</v>
      </c>
      <c r="Q1" s="712"/>
      <c r="R1" s="714" t="s">
        <v>55</v>
      </c>
      <c r="S1" s="714"/>
      <c r="T1" s="720" t="s">
        <v>46</v>
      </c>
      <c r="U1" s="718" t="s">
        <v>85</v>
      </c>
      <c r="V1" s="718"/>
      <c r="W1" s="718"/>
      <c r="X1" s="718"/>
      <c r="Y1" s="718"/>
      <c r="Z1" s="718"/>
      <c r="AA1" s="718"/>
      <c r="AB1" s="718"/>
      <c r="AC1" s="718"/>
    </row>
    <row r="2" spans="1:35" s="12" customFormat="1" ht="15.75" customHeight="1" thickBot="1">
      <c r="A2" s="94"/>
      <c r="B2" s="51"/>
      <c r="C2" s="85"/>
      <c r="D2" s="54" t="s">
        <v>69</v>
      </c>
      <c r="E2" s="95"/>
      <c r="F2" s="52" t="s">
        <v>69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69</v>
      </c>
      <c r="L2" s="73" t="s">
        <v>323</v>
      </c>
      <c r="M2" s="73" t="s">
        <v>324</v>
      </c>
      <c r="N2" s="73" t="s">
        <v>325</v>
      </c>
      <c r="O2" s="236" t="s">
        <v>29</v>
      </c>
      <c r="P2" s="60" t="s">
        <v>23</v>
      </c>
      <c r="Q2" s="53" t="s">
        <v>69</v>
      </c>
      <c r="R2" s="73" t="s">
        <v>23</v>
      </c>
      <c r="S2" s="36" t="s">
        <v>69</v>
      </c>
      <c r="T2" s="721"/>
      <c r="U2" s="719"/>
      <c r="V2" s="719"/>
      <c r="W2" s="719"/>
      <c r="X2" s="719"/>
      <c r="Y2" s="719"/>
      <c r="Z2" s="719"/>
      <c r="AA2" s="719"/>
      <c r="AB2" s="719"/>
      <c r="AC2" s="719"/>
    </row>
    <row r="3" spans="1:35" s="18" customFormat="1">
      <c r="A3" s="13" t="str">
        <f>'1-συμβολαια'!A3</f>
        <v>4ο</v>
      </c>
      <c r="B3" s="50"/>
      <c r="C3" s="80">
        <f>'1-συμβολαια'!B3</f>
        <v>41844</v>
      </c>
      <c r="D3" s="19"/>
      <c r="E3" s="91" t="str">
        <f>'1-συμβολαια'!C3</f>
        <v>κληρονομιάς ΑΠΟΔΟΧΗ [αγροτεμάχιο Θεολόγος -'';;;???'' 307,16μ2</v>
      </c>
      <c r="F3" s="14"/>
      <c r="G3" s="15" t="str">
        <f>'4-πολλυπρ'!D3</f>
        <v>μήτηρ</v>
      </c>
      <c r="H3" s="15" t="str">
        <f>'4-πολλυπρ'!I3</f>
        <v xml:space="preserve">219-165 = </v>
      </c>
      <c r="I3" s="20"/>
      <c r="J3" s="20">
        <f>'1-συμβολαια'!D3</f>
        <v>0</v>
      </c>
      <c r="K3" s="20"/>
      <c r="L3" s="27">
        <f>'11-χαρτόσ'!D3</f>
        <v>0.5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5ο</v>
      </c>
      <c r="B4" s="50"/>
      <c r="C4" s="80">
        <f>'1-συμβολαια'!B4</f>
        <v>42352</v>
      </c>
      <c r="D4" s="19"/>
      <c r="E4" s="91" t="str">
        <f>'1-συμβολαια'!C4</f>
        <v>Κκληρονομιάς ΑΠΟΔΟΧΗ</v>
      </c>
      <c r="F4" s="14"/>
      <c r="G4" s="15" t="str">
        <f>'4-πολλυπρ'!D4</f>
        <v>παππούς</v>
      </c>
      <c r="H4" s="15" t="str">
        <f>'4-πολλυπρ'!I4</f>
        <v xml:space="preserve">219-165 = </v>
      </c>
      <c r="I4" s="20"/>
      <c r="J4" s="20">
        <f>'1-συμβολαια'!D4</f>
        <v>0</v>
      </c>
      <c r="K4" s="20"/>
      <c r="L4" s="27">
        <f>'11-χαρτόσ'!D4</f>
        <v>0.5</v>
      </c>
      <c r="M4" s="27"/>
      <c r="N4" s="27"/>
      <c r="O4" s="21"/>
      <c r="P4" s="17" t="e">
        <f>#REF!-R4</f>
        <v>#REF!</v>
      </c>
      <c r="Q4" s="16"/>
      <c r="R4" s="22">
        <f>'5-αντίγρ'!Q4</f>
        <v>2.75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6ο</v>
      </c>
      <c r="B5" s="50"/>
      <c r="C5" s="80">
        <f>'1-συμβολαια'!B5</f>
        <v>42573</v>
      </c>
      <c r="D5" s="19"/>
      <c r="E5" s="91" t="str">
        <f>'1-συμβολαια'!C5</f>
        <v>κληρονομιάς ΑΠΟΔΟΧΗ</v>
      </c>
      <c r="F5" s="14"/>
      <c r="G5" s="15" t="str">
        <f>'4-πολλυπρ'!D5</f>
        <v>παππούς</v>
      </c>
      <c r="H5" s="15" t="str">
        <f>'4-πολλυπρ'!I5</f>
        <v>219-165 = εγγονός</v>
      </c>
      <c r="I5" s="20"/>
      <c r="J5" s="20">
        <f>'1-συμβολαια'!D5</f>
        <v>0</v>
      </c>
      <c r="K5" s="20"/>
      <c r="L5" s="27">
        <f>'11-χαρτόσ'!D5</f>
        <v>0.5</v>
      </c>
      <c r="M5" s="27"/>
      <c r="N5" s="27"/>
      <c r="O5" s="21"/>
      <c r="P5" s="17" t="e">
        <f>#REF!-R5</f>
        <v>#REF!</v>
      </c>
      <c r="Q5" s="16"/>
      <c r="R5" s="22">
        <f>'5-αντίγρ'!Q5</f>
        <v>-2.2000000000000002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35">
      <c r="A6" s="482" t="s">
        <v>56</v>
      </c>
      <c r="B6" s="483"/>
      <c r="C6" s="483"/>
      <c r="D6" s="483"/>
      <c r="E6" s="483"/>
      <c r="F6" s="483"/>
      <c r="G6" s="483"/>
      <c r="H6" s="483"/>
      <c r="I6" s="483"/>
      <c r="J6" s="483"/>
      <c r="K6" s="45"/>
      <c r="L6" s="1">
        <f>SUM(L3:L5)</f>
        <v>1.5</v>
      </c>
      <c r="M6" s="1"/>
      <c r="N6" s="1"/>
      <c r="O6" s="1">
        <f>SUM(O3:O5)</f>
        <v>0</v>
      </c>
      <c r="P6" s="38" t="e">
        <f>SUM(P3:P5)</f>
        <v>#REF!</v>
      </c>
      <c r="Q6" s="1">
        <f>SUM(Q3:Q5)</f>
        <v>0</v>
      </c>
      <c r="R6" s="1">
        <f>SUM(R3:R5)</f>
        <v>0.54999999999999982</v>
      </c>
      <c r="S6" s="1">
        <f>SUM(S3:S5)</f>
        <v>0</v>
      </c>
      <c r="T6" s="3"/>
      <c r="U6" s="82"/>
      <c r="V6" s="82"/>
    </row>
    <row r="7" spans="1:35">
      <c r="T7" s="121"/>
    </row>
    <row r="8" spans="1:35" ht="15.75" customHeight="1">
      <c r="T8" s="121"/>
      <c r="U8" s="695" t="s">
        <v>122</v>
      </c>
      <c r="V8" s="695"/>
      <c r="W8" s="695"/>
      <c r="X8" s="695"/>
      <c r="Y8" s="695"/>
      <c r="Z8" s="695"/>
      <c r="AA8" s="695"/>
      <c r="AB8" s="695"/>
      <c r="AC8" s="695"/>
      <c r="AD8" s="119"/>
      <c r="AE8" s="119"/>
      <c r="AF8" s="119"/>
      <c r="AG8" s="119"/>
      <c r="AH8" s="114"/>
      <c r="AI8" s="114"/>
    </row>
    <row r="9" spans="1:35" ht="15.75" customHeight="1">
      <c r="T9" s="121"/>
      <c r="U9" s="120"/>
      <c r="V9" s="696" t="s">
        <v>123</v>
      </c>
      <c r="W9" s="696"/>
      <c r="X9" s="696"/>
      <c r="Y9" s="696"/>
      <c r="Z9" s="696"/>
      <c r="AA9" s="696"/>
      <c r="AB9" s="696"/>
      <c r="AC9" s="696"/>
      <c r="AD9" s="696"/>
      <c r="AE9" s="114"/>
      <c r="AF9" s="114"/>
      <c r="AG9" s="114"/>
      <c r="AH9" s="114"/>
      <c r="AI9" s="114"/>
    </row>
    <row r="10" spans="1:35" ht="15.75" customHeight="1">
      <c r="T10" s="121"/>
      <c r="U10" s="120"/>
      <c r="V10" s="120"/>
      <c r="W10" s="695" t="s">
        <v>124</v>
      </c>
      <c r="X10" s="695"/>
      <c r="Y10" s="695"/>
      <c r="Z10" s="695"/>
      <c r="AA10" s="695"/>
      <c r="AB10" s="695"/>
      <c r="AC10" s="695"/>
      <c r="AD10" s="695"/>
      <c r="AE10" s="695"/>
      <c r="AF10" s="114"/>
      <c r="AG10" s="114"/>
      <c r="AH10" s="114"/>
      <c r="AI10" s="114"/>
    </row>
    <row r="11" spans="1:35" ht="15.75">
      <c r="U11" s="120"/>
      <c r="V11" s="120"/>
      <c r="W11" s="120"/>
      <c r="X11" s="696" t="s">
        <v>125</v>
      </c>
      <c r="Y11" s="696"/>
      <c r="Z11" s="696"/>
      <c r="AA11" s="696"/>
      <c r="AB11" s="696"/>
      <c r="AC11" s="696"/>
      <c r="AD11" s="696"/>
      <c r="AE11" s="696"/>
      <c r="AF11" s="696"/>
      <c r="AG11" s="114"/>
      <c r="AH11" s="114"/>
      <c r="AI11" s="114"/>
    </row>
    <row r="12" spans="1:35" ht="15.75">
      <c r="U12" s="120"/>
      <c r="V12" s="120"/>
      <c r="W12" s="120"/>
      <c r="X12" s="120"/>
      <c r="Y12" s="695" t="s">
        <v>126</v>
      </c>
      <c r="Z12" s="695"/>
      <c r="AA12" s="695"/>
      <c r="AB12" s="695"/>
      <c r="AC12" s="695"/>
      <c r="AD12" s="695"/>
      <c r="AE12" s="695"/>
      <c r="AF12" s="695"/>
      <c r="AG12" s="695"/>
      <c r="AH12" s="114"/>
      <c r="AI12" s="114"/>
    </row>
    <row r="13" spans="1:35" ht="15.75">
      <c r="U13" s="120"/>
      <c r="V13" s="120"/>
      <c r="W13" s="120"/>
      <c r="X13" s="120"/>
      <c r="Y13" s="120"/>
      <c r="Z13" s="696" t="s">
        <v>127</v>
      </c>
      <c r="AA13" s="696"/>
      <c r="AB13" s="696"/>
      <c r="AC13" s="696"/>
      <c r="AD13" s="696"/>
      <c r="AE13" s="696"/>
      <c r="AF13" s="696"/>
      <c r="AG13" s="696"/>
      <c r="AH13" s="696"/>
      <c r="AI13" s="114"/>
    </row>
    <row r="14" spans="1:35" ht="15.75">
      <c r="U14" s="120"/>
      <c r="V14" s="120"/>
      <c r="W14" s="120"/>
      <c r="X14" s="120"/>
      <c r="Y14" s="120"/>
      <c r="Z14" s="120"/>
      <c r="AA14" s="695" t="s">
        <v>128</v>
      </c>
      <c r="AB14" s="695"/>
      <c r="AC14" s="695"/>
      <c r="AD14" s="695"/>
      <c r="AE14" s="695"/>
      <c r="AF14" s="695"/>
      <c r="AG14" s="695"/>
      <c r="AH14" s="695"/>
      <c r="AI14" s="695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6" sqref="A6:XFD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0" customFormat="1" ht="32.25" customHeight="1">
      <c r="A1" s="726" t="s">
        <v>31</v>
      </c>
      <c r="B1" s="727"/>
      <c r="C1" s="727"/>
      <c r="D1" s="727"/>
      <c r="E1" s="728"/>
      <c r="F1" s="729" t="s">
        <v>296</v>
      </c>
      <c r="G1" s="730"/>
      <c r="H1" s="730"/>
      <c r="I1" s="731"/>
      <c r="J1" s="722" t="s">
        <v>297</v>
      </c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723"/>
      <c r="W1" s="723"/>
      <c r="X1" s="723"/>
      <c r="Y1" s="724"/>
      <c r="Z1" s="732" t="s">
        <v>298</v>
      </c>
      <c r="AA1" s="733"/>
      <c r="AB1" s="733"/>
      <c r="AC1" s="734"/>
      <c r="AD1" s="722" t="s">
        <v>299</v>
      </c>
      <c r="AE1" s="723"/>
      <c r="AF1" s="723"/>
      <c r="AG1" s="723"/>
      <c r="AH1" s="723"/>
      <c r="AI1" s="723"/>
      <c r="AJ1" s="723"/>
      <c r="AK1" s="723"/>
      <c r="AL1" s="723"/>
      <c r="AM1" s="723"/>
      <c r="AN1" s="723"/>
      <c r="AO1" s="723"/>
      <c r="AP1" s="723"/>
      <c r="AQ1" s="723"/>
      <c r="AR1" s="723"/>
      <c r="AS1" s="724"/>
      <c r="AT1" s="729" t="s">
        <v>300</v>
      </c>
      <c r="AU1" s="730"/>
      <c r="AV1" s="730"/>
      <c r="AW1" s="731"/>
      <c r="AX1" s="722" t="s">
        <v>301</v>
      </c>
      <c r="AY1" s="723"/>
      <c r="AZ1" s="723"/>
      <c r="BA1" s="723"/>
      <c r="BB1" s="723"/>
      <c r="BC1" s="723"/>
      <c r="BD1" s="723"/>
      <c r="BE1" s="723"/>
      <c r="BF1" s="723"/>
      <c r="BG1" s="723"/>
      <c r="BH1" s="723"/>
      <c r="BI1" s="723"/>
      <c r="BJ1" s="723"/>
      <c r="BK1" s="723"/>
      <c r="BL1" s="723"/>
      <c r="BM1" s="724"/>
    </row>
    <row r="2" spans="1:65" s="4" customFormat="1" ht="23.25" customHeight="1">
      <c r="A2" s="182" t="s">
        <v>19</v>
      </c>
      <c r="B2" s="182" t="s">
        <v>302</v>
      </c>
      <c r="C2" s="183" t="s">
        <v>303</v>
      </c>
      <c r="D2" s="480" t="s">
        <v>29</v>
      </c>
      <c r="E2" s="681"/>
      <c r="F2" s="184" t="s">
        <v>304</v>
      </c>
      <c r="G2" s="182" t="s">
        <v>18</v>
      </c>
      <c r="H2" s="184" t="s">
        <v>23</v>
      </c>
      <c r="I2" s="185" t="s">
        <v>85</v>
      </c>
      <c r="J2" s="186" t="s">
        <v>305</v>
      </c>
      <c r="K2" s="186" t="s">
        <v>306</v>
      </c>
      <c r="L2" s="184" t="s">
        <v>307</v>
      </c>
      <c r="M2" s="184" t="s">
        <v>308</v>
      </c>
      <c r="N2" s="184" t="s">
        <v>309</v>
      </c>
      <c r="O2" s="184" t="s">
        <v>310</v>
      </c>
      <c r="P2" s="184" t="s">
        <v>311</v>
      </c>
      <c r="Q2" s="184" t="s">
        <v>312</v>
      </c>
      <c r="R2" s="184" t="s">
        <v>313</v>
      </c>
      <c r="S2" s="184" t="s">
        <v>314</v>
      </c>
      <c r="T2" s="184" t="s">
        <v>315</v>
      </c>
      <c r="U2" s="184" t="s">
        <v>23</v>
      </c>
      <c r="V2" s="184" t="s">
        <v>316</v>
      </c>
      <c r="W2" s="184" t="s">
        <v>317</v>
      </c>
      <c r="X2" s="184" t="s">
        <v>318</v>
      </c>
      <c r="Y2" s="187" t="s">
        <v>319</v>
      </c>
      <c r="Z2" s="184" t="s">
        <v>304</v>
      </c>
      <c r="AA2" s="182" t="s">
        <v>18</v>
      </c>
      <c r="AB2" s="184" t="s">
        <v>23</v>
      </c>
      <c r="AC2" s="188" t="s">
        <v>85</v>
      </c>
      <c r="AD2" s="186" t="s">
        <v>305</v>
      </c>
      <c r="AE2" s="186" t="s">
        <v>306</v>
      </c>
      <c r="AF2" s="184" t="s">
        <v>307</v>
      </c>
      <c r="AG2" s="184" t="s">
        <v>308</v>
      </c>
      <c r="AH2" s="184" t="s">
        <v>309</v>
      </c>
      <c r="AI2" s="184" t="s">
        <v>310</v>
      </c>
      <c r="AJ2" s="184" t="s">
        <v>311</v>
      </c>
      <c r="AK2" s="184" t="s">
        <v>312</v>
      </c>
      <c r="AL2" s="184" t="s">
        <v>313</v>
      </c>
      <c r="AM2" s="184" t="s">
        <v>314</v>
      </c>
      <c r="AN2" s="184" t="s">
        <v>315</v>
      </c>
      <c r="AO2" s="184" t="s">
        <v>23</v>
      </c>
      <c r="AP2" s="184" t="s">
        <v>316</v>
      </c>
      <c r="AQ2" s="184" t="s">
        <v>317</v>
      </c>
      <c r="AR2" s="184" t="s">
        <v>318</v>
      </c>
      <c r="AS2" s="187" t="s">
        <v>319</v>
      </c>
      <c r="AT2" s="184" t="s">
        <v>304</v>
      </c>
      <c r="AU2" s="182" t="s">
        <v>18</v>
      </c>
      <c r="AV2" s="184" t="s">
        <v>23</v>
      </c>
      <c r="AW2" s="185" t="s">
        <v>85</v>
      </c>
      <c r="AX2" s="186" t="s">
        <v>305</v>
      </c>
      <c r="AY2" s="186" t="s">
        <v>306</v>
      </c>
      <c r="AZ2" s="184" t="s">
        <v>307</v>
      </c>
      <c r="BA2" s="184" t="s">
        <v>308</v>
      </c>
      <c r="BB2" s="184" t="s">
        <v>309</v>
      </c>
      <c r="BC2" s="184" t="s">
        <v>310</v>
      </c>
      <c r="BD2" s="184" t="s">
        <v>311</v>
      </c>
      <c r="BE2" s="184" t="s">
        <v>312</v>
      </c>
      <c r="BF2" s="184" t="s">
        <v>313</v>
      </c>
      <c r="BG2" s="184" t="s">
        <v>314</v>
      </c>
      <c r="BH2" s="184" t="s">
        <v>315</v>
      </c>
      <c r="BI2" s="184" t="s">
        <v>23</v>
      </c>
      <c r="BJ2" s="184" t="s">
        <v>316</v>
      </c>
      <c r="BK2" s="184" t="s">
        <v>317</v>
      </c>
      <c r="BL2" s="184" t="s">
        <v>320</v>
      </c>
      <c r="BM2" s="187" t="s">
        <v>319</v>
      </c>
    </row>
    <row r="3" spans="1:65" s="34" customFormat="1">
      <c r="A3" s="30" t="str">
        <f>'1-συμβολαια'!A3</f>
        <v>4ο</v>
      </c>
      <c r="B3" s="15" t="str">
        <f>'4-πολλυπρ'!D3</f>
        <v>μήτηρ</v>
      </c>
      <c r="C3" s="15" t="str">
        <f>'4-πολλυπρ'!I3</f>
        <v xml:space="preserve">219-165 = </v>
      </c>
      <c r="D3" s="32"/>
      <c r="E3" s="30"/>
      <c r="F3" s="30"/>
      <c r="G3" s="31"/>
      <c r="H3" s="30"/>
      <c r="I3" s="30"/>
      <c r="J3" s="30"/>
      <c r="K3" s="139" t="s">
        <v>321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89" t="s">
        <v>321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5ο</v>
      </c>
      <c r="B4" s="15" t="str">
        <f>'4-πολλυπρ'!D4</f>
        <v>παππούς</v>
      </c>
      <c r="C4" s="15" t="str">
        <f>'4-πολλυπρ'!I4</f>
        <v xml:space="preserve">219-165 = </v>
      </c>
      <c r="D4" s="32"/>
      <c r="E4" s="30"/>
      <c r="F4" s="30"/>
      <c r="G4" s="31"/>
      <c r="H4" s="30"/>
      <c r="I4" s="30"/>
      <c r="J4" s="30"/>
      <c r="K4" s="139" t="s">
        <v>321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89" t="s">
        <v>321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 t="str">
        <f>'1-συμβολαια'!A5</f>
        <v>6ο</v>
      </c>
      <c r="B5" s="15" t="str">
        <f>'4-πολλυπρ'!D5</f>
        <v>παππούς</v>
      </c>
      <c r="C5" s="15" t="str">
        <f>'4-πολλυπρ'!I5</f>
        <v>219-165 = εγγονός</v>
      </c>
      <c r="D5" s="32"/>
      <c r="E5" s="30"/>
      <c r="F5" s="30"/>
      <c r="G5" s="31"/>
      <c r="H5" s="30"/>
      <c r="I5" s="30"/>
      <c r="J5" s="30"/>
      <c r="K5" s="139" t="s">
        <v>321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89" t="s">
        <v>321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7" spans="1:65">
      <c r="F7" s="725" t="s">
        <v>322</v>
      </c>
      <c r="G7" s="725"/>
      <c r="H7" s="725"/>
      <c r="I7" s="725"/>
    </row>
    <row r="8" spans="1:65">
      <c r="F8" s="725"/>
      <c r="G8" s="725"/>
      <c r="H8" s="725"/>
      <c r="I8" s="725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8"/>
  <sheetViews>
    <sheetView workbookViewId="0">
      <pane ySplit="1" topLeftCell="A2" activePane="bottomLeft" state="frozen"/>
      <selection pane="bottomLeft" activeCell="F31" sqref="F31"/>
    </sheetView>
  </sheetViews>
  <sheetFormatPr defaultRowHeight="11.25"/>
  <cols>
    <col min="1" max="1" width="8.42578125" style="3" customWidth="1"/>
    <col min="2" max="2" width="53.28515625" style="3" bestFit="1" customWidth="1"/>
    <col min="3" max="3" width="13.5703125" style="2" customWidth="1"/>
    <col min="4" max="16384" width="9.140625" style="3"/>
  </cols>
  <sheetData>
    <row r="1" spans="1:13">
      <c r="A1" s="191"/>
      <c r="B1" s="191"/>
      <c r="C1" s="293"/>
      <c r="D1" s="191" t="s">
        <v>323</v>
      </c>
      <c r="E1" s="501" t="s">
        <v>326</v>
      </c>
      <c r="F1" s="502"/>
      <c r="G1" s="502"/>
      <c r="H1" s="502"/>
      <c r="I1" s="503" t="s">
        <v>327</v>
      </c>
      <c r="J1" s="503"/>
      <c r="K1" s="503"/>
      <c r="L1" s="503"/>
      <c r="M1" s="504"/>
    </row>
    <row r="2" spans="1:13">
      <c r="A2" s="258" t="str">
        <f>'1-συμβολαια'!A3</f>
        <v>4ο</v>
      </c>
      <c r="B2" s="391" t="str">
        <f>'1-συμβολαια'!C3</f>
        <v>κληρονομιάς ΑΠΟΔΟΧΗ [αγροτεμάχιο Θεολόγος -'';;;???'' 307,16μ2</v>
      </c>
      <c r="C2" s="392">
        <f>'1-συμβολαια'!D3</f>
        <v>0</v>
      </c>
      <c r="D2" s="392">
        <v>0.5</v>
      </c>
      <c r="E2" s="431">
        <v>43179</v>
      </c>
      <c r="F2" s="391">
        <v>579</v>
      </c>
      <c r="G2" s="391">
        <v>21</v>
      </c>
      <c r="H2" s="391">
        <v>22.32</v>
      </c>
      <c r="I2" s="391"/>
      <c r="J2" s="391"/>
      <c r="K2" s="391"/>
      <c r="L2" s="391"/>
      <c r="M2" s="391"/>
    </row>
    <row r="3" spans="1:13">
      <c r="A3" s="262" t="str">
        <f>'1-συμβολαια'!A4</f>
        <v>5ο</v>
      </c>
      <c r="B3" s="77" t="str">
        <f>'1-συμβολαια'!C4</f>
        <v>Κκληρονομιάς ΑΠΟΔΟΧΗ</v>
      </c>
      <c r="C3" s="292">
        <f>'1-συμβολαια'!D4</f>
        <v>0</v>
      </c>
      <c r="D3" s="454"/>
      <c r="E3" s="431">
        <v>42923</v>
      </c>
      <c r="F3" s="77">
        <v>571</v>
      </c>
      <c r="G3" s="77">
        <v>64</v>
      </c>
      <c r="H3" s="77">
        <v>14.96</v>
      </c>
      <c r="I3" s="77"/>
      <c r="J3" s="77"/>
      <c r="K3" s="77"/>
      <c r="L3" s="77"/>
      <c r="M3" s="77"/>
    </row>
    <row r="4" spans="1:13">
      <c r="A4" s="460" t="str">
        <f>'1-συμβολαια'!A5</f>
        <v>6ο</v>
      </c>
      <c r="B4" s="77" t="str">
        <f>'1-συμβολαια'!C5</f>
        <v>κληρονομιάς ΑΠΟΔΟΧΗ</v>
      </c>
      <c r="C4" s="292">
        <f>'1-συμβολαια'!D5</f>
        <v>0</v>
      </c>
      <c r="D4" s="461"/>
      <c r="E4" s="459">
        <v>43720</v>
      </c>
      <c r="F4" s="77">
        <v>610</v>
      </c>
      <c r="G4" s="77">
        <v>74</v>
      </c>
      <c r="H4" s="77"/>
      <c r="I4" s="77"/>
      <c r="J4" s="77"/>
      <c r="K4" s="77"/>
      <c r="L4" s="77"/>
      <c r="M4" s="77"/>
    </row>
    <row r="5" spans="1:13">
      <c r="A5" s="498" t="str">
        <f>'1-συμβολαια'!A6</f>
        <v>σύνολο</v>
      </c>
      <c r="B5" s="499"/>
      <c r="C5" s="500"/>
      <c r="D5" s="292">
        <f>SUM(D2:D4)</f>
        <v>0.5</v>
      </c>
    </row>
    <row r="7" spans="1:13">
      <c r="C7" s="2" t="s">
        <v>395</v>
      </c>
    </row>
    <row r="15" spans="1:13">
      <c r="C15" s="4"/>
      <c r="D15" s="5"/>
    </row>
    <row r="16" spans="1:13">
      <c r="C16" s="4"/>
      <c r="D16" s="5"/>
    </row>
    <row r="17" spans="3:4">
      <c r="C17" s="4"/>
      <c r="D17" s="5"/>
    </row>
    <row r="18" spans="3:4">
      <c r="C18" s="221"/>
      <c r="D18" s="5"/>
    </row>
    <row r="19" spans="3:4">
      <c r="C19" s="220"/>
      <c r="D19" s="5"/>
    </row>
    <row r="20" spans="3:4">
      <c r="C20" s="4"/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</sheetData>
  <mergeCells count="3">
    <mergeCell ref="A5:C5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66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8.140625" style="8" bestFit="1" customWidth="1"/>
    <col min="2" max="2" width="8.7109375" style="133" bestFit="1" customWidth="1"/>
    <col min="3" max="3" width="43.85546875" style="92" customWidth="1"/>
    <col min="4" max="4" width="4" style="3" customWidth="1"/>
    <col min="5" max="5" width="7.7109375" style="3" customWidth="1"/>
    <col min="6" max="6" width="7.28515625" style="3" bestFit="1" customWidth="1"/>
    <col min="7" max="7" width="7.28515625" style="2" customWidth="1"/>
    <col min="8" max="8" width="8" style="2" customWidth="1"/>
    <col min="9" max="9" width="11.140625" style="2" customWidth="1"/>
    <col min="10" max="10" width="9.140625" style="2" bestFit="1" customWidth="1"/>
    <col min="11" max="11" width="9.42578125" style="2" customWidth="1"/>
    <col min="12" max="12" width="9.42578125" style="2" bestFit="1" customWidth="1"/>
    <col min="13" max="13" width="9.42578125" style="2" customWidth="1"/>
    <col min="14" max="14" width="8.140625" style="2" bestFit="1" customWidth="1"/>
    <col min="15" max="15" width="11.42578125" style="76" customWidth="1"/>
    <col min="16" max="16" width="8.42578125" style="76" customWidth="1"/>
    <col min="17" max="17" width="9.42578125" style="2" bestFit="1" customWidth="1"/>
    <col min="18" max="18" width="8.140625" style="2" bestFit="1" customWidth="1"/>
    <col min="19" max="19" width="10.85546875" style="2" customWidth="1"/>
    <col min="20" max="20" width="10.5703125" style="2" customWidth="1"/>
    <col min="21" max="21" width="9.42578125" style="8" bestFit="1" customWidth="1"/>
    <col min="22" max="22" width="9.42578125" style="2" bestFit="1" customWidth="1"/>
    <col min="23" max="23" width="8.28515625" style="8" bestFit="1" customWidth="1"/>
    <col min="24" max="24" width="9.42578125" style="2" bestFit="1" customWidth="1"/>
    <col min="25" max="25" width="8.140625" style="2" bestFit="1" customWidth="1"/>
    <col min="26" max="26" width="9.42578125" style="2" bestFit="1" customWidth="1"/>
    <col min="27" max="27" width="10" style="29" customWidth="1"/>
    <col min="28" max="28" width="11.140625" style="8" bestFit="1" customWidth="1"/>
    <col min="29" max="29" width="21.42578125" style="78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765" t="s">
        <v>1</v>
      </c>
      <c r="B1" s="767" t="s">
        <v>2</v>
      </c>
      <c r="C1" s="764" t="s">
        <v>0</v>
      </c>
      <c r="D1" s="768" t="s">
        <v>11</v>
      </c>
      <c r="E1" s="762" t="s">
        <v>12</v>
      </c>
      <c r="F1" s="770" t="s">
        <v>486</v>
      </c>
      <c r="G1" s="771"/>
      <c r="H1" s="771"/>
      <c r="I1" s="772" t="s">
        <v>487</v>
      </c>
      <c r="J1" s="758" t="s">
        <v>488</v>
      </c>
      <c r="K1" s="758"/>
      <c r="L1" s="758"/>
      <c r="M1" s="738" t="s">
        <v>139</v>
      </c>
      <c r="N1" s="742" t="s">
        <v>481</v>
      </c>
      <c r="O1" s="743"/>
      <c r="P1" s="743"/>
      <c r="Q1" s="744"/>
      <c r="R1" s="753" t="s">
        <v>482</v>
      </c>
      <c r="S1" s="755" t="s">
        <v>489</v>
      </c>
      <c r="T1" s="747" t="s">
        <v>43</v>
      </c>
      <c r="U1" s="748"/>
      <c r="V1" s="636" t="s">
        <v>58</v>
      </c>
      <c r="W1" s="638"/>
      <c r="X1" s="745" t="s">
        <v>78</v>
      </c>
      <c r="Y1" s="746"/>
      <c r="Z1" s="746"/>
      <c r="AA1" s="749" t="s">
        <v>54</v>
      </c>
      <c r="AB1" s="751" t="s">
        <v>44</v>
      </c>
      <c r="AC1" s="740" t="s">
        <v>81</v>
      </c>
      <c r="AD1" s="735" t="s">
        <v>29</v>
      </c>
      <c r="AE1" s="736"/>
      <c r="AF1" s="736"/>
      <c r="AG1" s="736"/>
      <c r="AH1" s="737"/>
    </row>
    <row r="2" spans="1:34" ht="26.25" thickBot="1">
      <c r="A2" s="766"/>
      <c r="B2" s="487"/>
      <c r="C2" s="514"/>
      <c r="D2" s="769"/>
      <c r="E2" s="763"/>
      <c r="F2" s="243" t="s">
        <v>261</v>
      </c>
      <c r="G2" s="242" t="s">
        <v>92</v>
      </c>
      <c r="H2" s="303" t="s">
        <v>47</v>
      </c>
      <c r="I2" s="573"/>
      <c r="J2" s="178" t="s">
        <v>459</v>
      </c>
      <c r="K2" s="178" t="s">
        <v>139</v>
      </c>
      <c r="L2" s="304" t="s">
        <v>47</v>
      </c>
      <c r="M2" s="739"/>
      <c r="N2" s="70" t="s">
        <v>23</v>
      </c>
      <c r="O2" s="75" t="s">
        <v>82</v>
      </c>
      <c r="P2" s="75" t="s">
        <v>536</v>
      </c>
      <c r="Q2" s="423" t="s">
        <v>537</v>
      </c>
      <c r="R2" s="754"/>
      <c r="S2" s="756"/>
      <c r="T2" s="41" t="s">
        <v>23</v>
      </c>
      <c r="U2" s="365" t="s">
        <v>34</v>
      </c>
      <c r="V2" s="41" t="s">
        <v>23</v>
      </c>
      <c r="W2" s="364" t="s">
        <v>34</v>
      </c>
      <c r="X2" s="41" t="s">
        <v>484</v>
      </c>
      <c r="Y2" s="10" t="s">
        <v>485</v>
      </c>
      <c r="Z2" s="40" t="s">
        <v>33</v>
      </c>
      <c r="AA2" s="750"/>
      <c r="AB2" s="752"/>
      <c r="AC2" s="741"/>
      <c r="AD2" s="735"/>
      <c r="AE2" s="736"/>
      <c r="AF2" s="736"/>
      <c r="AG2" s="736"/>
      <c r="AH2" s="737"/>
    </row>
    <row r="3" spans="1:34" s="5" customFormat="1">
      <c r="A3" s="447" t="str">
        <f>'1-συμβολαια'!A3</f>
        <v>4ο</v>
      </c>
      <c r="B3" s="361">
        <f>'1-συμβολαια'!B3</f>
        <v>41844</v>
      </c>
      <c r="C3" s="358" t="str">
        <f>'1-συμβολαια'!C3</f>
        <v>κληρονομιάς ΑΠΟΔΟΧΗ [αγροτεμάχιο Θεολόγος -'';;;???'' 307,16μ2</v>
      </c>
      <c r="D3" s="313" t="str">
        <f>'4-πολλυπρ'!D3</f>
        <v>μήτηρ</v>
      </c>
      <c r="E3" s="313" t="str">
        <f>'4-πολλυπρ'!I3</f>
        <v xml:space="preserve">219-165 = </v>
      </c>
      <c r="F3" s="314">
        <f>'14-βιβλΕσ'!P3</f>
        <v>0</v>
      </c>
      <c r="G3" s="310">
        <f>'14-βιβλΕσ'!S3</f>
        <v>4.96</v>
      </c>
      <c r="H3" s="310">
        <f t="shared" ref="H3" si="0">F3+G3</f>
        <v>4.96</v>
      </c>
      <c r="I3" s="310">
        <f>'8-κ-15-17'!AG3</f>
        <v>0</v>
      </c>
      <c r="J3" s="310">
        <f>'14-βιβλΕσ'!R3</f>
        <v>7.0399999999999991</v>
      </c>
      <c r="K3" s="310">
        <f>'14-βιβλΕσ'!U3</f>
        <v>237.0624</v>
      </c>
      <c r="L3" s="310">
        <f t="shared" ref="L3" si="1">J3+K3</f>
        <v>244.10239999999999</v>
      </c>
      <c r="M3" s="310">
        <f>'14-βιβλΕσ'!T3</f>
        <v>1481.6399999999999</v>
      </c>
      <c r="N3" s="310">
        <f>Y3</f>
        <v>88.16</v>
      </c>
      <c r="O3" s="258" t="s">
        <v>578</v>
      </c>
      <c r="P3" s="310">
        <v>140.34</v>
      </c>
      <c r="Q3" s="310">
        <f>Z3</f>
        <v>1776.7023999999999</v>
      </c>
      <c r="R3" s="367"/>
      <c r="S3" s="310">
        <f>('14-βιβλΕσ'!O3+'14-βιβλΕσ'!P3+'14-βιβλΕσ'!T3)*26%</f>
        <v>397.18639999999999</v>
      </c>
      <c r="T3" s="310">
        <f>Z3</f>
        <v>1776.7023999999999</v>
      </c>
      <c r="U3" s="258">
        <v>18307</v>
      </c>
      <c r="V3" s="367"/>
      <c r="W3" s="367"/>
      <c r="X3" s="310">
        <f>'1-συμβολαια'!L3+'1-συμβολαια'!P3+'8-κ-15-17'!AE3+'10-φπα'!F3+'14-βιβλΕσ'!L3+'14-βιβλΕσ'!S3+'14-βιβλΕσ'!T3+'14-βιβλΕσ'!U3+1.5</f>
        <v>1864.8624</v>
      </c>
      <c r="Y3" s="310">
        <f>'1-συμβολαια'!M3+'8-κ-15-17'!AF3</f>
        <v>88.16</v>
      </c>
      <c r="Z3" s="310">
        <f t="shared" ref="Z3" si="2">X3-Y3</f>
        <v>1776.7023999999999</v>
      </c>
      <c r="AA3" s="421">
        <v>46094</v>
      </c>
      <c r="AB3" s="258">
        <f>U3+W3</f>
        <v>18307</v>
      </c>
      <c r="AC3" s="422"/>
      <c r="AD3" s="344"/>
      <c r="AE3" s="344"/>
      <c r="AF3" s="344"/>
      <c r="AG3" s="344"/>
      <c r="AH3" s="344"/>
    </row>
    <row r="4" spans="1:34" s="5" customFormat="1">
      <c r="A4" s="447" t="str">
        <f>'1-συμβολαια'!A4</f>
        <v>5ο</v>
      </c>
      <c r="B4" s="361">
        <f>'1-συμβολαια'!B4</f>
        <v>42352</v>
      </c>
      <c r="C4" s="358" t="str">
        <f>'1-συμβολαια'!C4</f>
        <v>Κκληρονομιάς ΑΠΟΔΟΧΗ</v>
      </c>
      <c r="D4" s="313" t="str">
        <f>'4-πολλυπρ'!D4</f>
        <v>παππούς</v>
      </c>
      <c r="E4" s="313" t="str">
        <f>'4-πολλυπρ'!I4</f>
        <v xml:space="preserve">219-165 = </v>
      </c>
      <c r="F4" s="314">
        <f>'14-βιβλΕσ'!P4</f>
        <v>2.7000000000000011</v>
      </c>
      <c r="G4" s="310">
        <f>'14-βιβλΕσ'!S4</f>
        <v>19.32</v>
      </c>
      <c r="H4" s="310">
        <f t="shared" ref="H4:H5" si="3">F4+G4</f>
        <v>22.020000000000003</v>
      </c>
      <c r="I4" s="310">
        <f>'8-κ-15-17'!AG4</f>
        <v>0</v>
      </c>
      <c r="J4" s="310">
        <f>'14-βιβλΕσ'!R4</f>
        <v>55.2</v>
      </c>
      <c r="K4" s="310">
        <f>'14-βιβλΕσ'!U4</f>
        <v>474.30079999999998</v>
      </c>
      <c r="L4" s="310">
        <f t="shared" ref="L4:L5" si="4">J4+K4</f>
        <v>529.50080000000003</v>
      </c>
      <c r="M4" s="310">
        <f>'14-βιβλΕσ'!T4</f>
        <v>2964.3799999999997</v>
      </c>
      <c r="N4" s="310">
        <f t="shared" ref="N4:N5" si="5">Y4</f>
        <v>139.19999999999999</v>
      </c>
      <c r="O4" s="258" t="s">
        <v>579</v>
      </c>
      <c r="P4" s="310">
        <v>170.96</v>
      </c>
      <c r="Q4" s="310">
        <f t="shared" ref="Q4:Q5" si="6">Z4</f>
        <v>3859.7007999999996</v>
      </c>
      <c r="R4" s="367"/>
      <c r="S4" s="310">
        <f>('14-βιβλΕσ'!O4+'14-βιβλΕσ'!P4+'14-βιβλΕσ'!T4)*33%</f>
        <v>1092.5904</v>
      </c>
      <c r="T4" s="310">
        <f t="shared" ref="T4:T5" si="7">Z4</f>
        <v>3859.7007999999996</v>
      </c>
      <c r="U4" s="262">
        <v>35688</v>
      </c>
      <c r="V4" s="367"/>
      <c r="W4" s="367"/>
      <c r="X4" s="310">
        <f>'1-συμβολαια'!L4+'1-συμβολαια'!P4+'8-κ-15-17'!AE4+'10-φπα'!F4+'14-βιβλΕσ'!L4+'14-βιβλΕσ'!S4+'14-βιβλΕσ'!T4+'14-βιβλΕσ'!U4+1.5</f>
        <v>3998.9007999999994</v>
      </c>
      <c r="Y4" s="310">
        <f>'1-συμβολαια'!M4+'8-κ-15-17'!AF4</f>
        <v>139.19999999999999</v>
      </c>
      <c r="Z4" s="310">
        <f t="shared" ref="Z4:Z5" si="8">X4-Y4</f>
        <v>3859.7007999999996</v>
      </c>
      <c r="AA4" s="421">
        <v>46094</v>
      </c>
      <c r="AB4" s="258">
        <f t="shared" ref="AB4:AB5" si="9">U4+W4</f>
        <v>35688</v>
      </c>
      <c r="AC4" s="359"/>
      <c r="AD4" s="74"/>
      <c r="AE4" s="74"/>
      <c r="AF4" s="74"/>
      <c r="AG4" s="74"/>
      <c r="AH4" s="74"/>
    </row>
    <row r="5" spans="1:34" s="5" customFormat="1">
      <c r="A5" s="447" t="str">
        <f>'1-συμβολαια'!A5</f>
        <v>6ο</v>
      </c>
      <c r="B5" s="361">
        <f>'1-συμβολαια'!B5</f>
        <v>42573</v>
      </c>
      <c r="C5" s="358" t="str">
        <f>'1-συμβολαια'!C5</f>
        <v>κληρονομιάς ΑΠΟΔΟΧΗ</v>
      </c>
      <c r="D5" s="313" t="str">
        <f>'4-πολλυπρ'!D5</f>
        <v>παππούς</v>
      </c>
      <c r="E5" s="313" t="str">
        <f>'4-πολλυπρ'!I5</f>
        <v>219-165 = εγγονός</v>
      </c>
      <c r="F5" s="314">
        <f>'14-βιβλΕσ'!P5</f>
        <v>0</v>
      </c>
      <c r="G5" s="310">
        <f>'14-βιβλΕσ'!S5</f>
        <v>11.4</v>
      </c>
      <c r="H5" s="310">
        <f t="shared" si="3"/>
        <v>11.4</v>
      </c>
      <c r="I5" s="310">
        <f>'8-κ-15-17'!AG5</f>
        <v>0</v>
      </c>
      <c r="J5" s="310">
        <f>'14-βιβλΕσ'!R5</f>
        <v>0</v>
      </c>
      <c r="K5" s="310">
        <f>'14-βιβλΕσ'!U5</f>
        <v>328.96799999999996</v>
      </c>
      <c r="L5" s="310">
        <f t="shared" si="4"/>
        <v>328.96799999999996</v>
      </c>
      <c r="M5" s="310">
        <f>'14-βιβλΕσ'!T5</f>
        <v>1370.6999999999998</v>
      </c>
      <c r="N5" s="310">
        <f t="shared" si="5"/>
        <v>139.19999999999999</v>
      </c>
      <c r="O5" s="258" t="s">
        <v>580</v>
      </c>
      <c r="P5" s="310">
        <v>208.54</v>
      </c>
      <c r="Q5" s="310">
        <f t="shared" si="6"/>
        <v>1669.2679999999998</v>
      </c>
      <c r="R5" s="367"/>
      <c r="S5" s="310">
        <f>('14-βιβλΕσ'!O5+'14-βιβλΕσ'!P5+'14-βιβλΕσ'!T5)*45%</f>
        <v>598.005</v>
      </c>
      <c r="T5" s="310">
        <f t="shared" si="7"/>
        <v>1669.2679999999998</v>
      </c>
      <c r="U5" s="262">
        <v>15018</v>
      </c>
      <c r="V5" s="367"/>
      <c r="W5" s="367"/>
      <c r="X5" s="310">
        <f>'1-συμβολαια'!L5+'1-συμβολαια'!P5+'8-κ-15-17'!AE5+'10-φπα'!F5+'14-βιβλΕσ'!L5+'14-βιβλΕσ'!S5+'14-βιβλΕσ'!T5+'14-βιβλΕσ'!U5+1.5</f>
        <v>1808.4679999999998</v>
      </c>
      <c r="Y5" s="310">
        <f>'1-συμβολαια'!M5+'8-κ-15-17'!AF5</f>
        <v>139.19999999999999</v>
      </c>
      <c r="Z5" s="310">
        <f t="shared" si="8"/>
        <v>1669.2679999999998</v>
      </c>
      <c r="AA5" s="421">
        <v>46094</v>
      </c>
      <c r="AB5" s="258">
        <f t="shared" si="9"/>
        <v>15018</v>
      </c>
      <c r="AC5" s="359"/>
      <c r="AD5" s="74"/>
      <c r="AE5" s="74"/>
      <c r="AF5" s="74"/>
      <c r="AG5" s="74"/>
      <c r="AH5" s="74"/>
    </row>
    <row r="6" spans="1:34">
      <c r="A6" s="759" t="s">
        <v>35</v>
      </c>
      <c r="B6" s="760"/>
      <c r="C6" s="760"/>
      <c r="D6" s="760"/>
      <c r="E6" s="761"/>
      <c r="F6" s="43">
        <f t="shared" ref="F6:P6" si="10">SUM(F3:F5)</f>
        <v>2.7000000000000011</v>
      </c>
      <c r="G6" s="43">
        <f t="shared" si="10"/>
        <v>35.68</v>
      </c>
      <c r="H6" s="43">
        <f t="shared" si="10"/>
        <v>38.380000000000003</v>
      </c>
      <c r="I6" s="43">
        <f t="shared" si="10"/>
        <v>0</v>
      </c>
      <c r="J6" s="43">
        <f t="shared" si="10"/>
        <v>62.24</v>
      </c>
      <c r="K6" s="43">
        <f t="shared" si="10"/>
        <v>1040.3312000000001</v>
      </c>
      <c r="L6" s="43">
        <f t="shared" si="10"/>
        <v>1102.5711999999999</v>
      </c>
      <c r="M6" s="43">
        <f t="shared" si="10"/>
        <v>5816.7199999999993</v>
      </c>
      <c r="N6" s="471">
        <f t="shared" si="10"/>
        <v>366.55999999999995</v>
      </c>
      <c r="O6" s="471"/>
      <c r="P6" s="471">
        <f t="shared" si="10"/>
        <v>519.84</v>
      </c>
      <c r="Q6" s="471">
        <f>SUM(Q3:Q5)</f>
        <v>7305.6711999999998</v>
      </c>
      <c r="R6" s="432">
        <f t="shared" ref="R6" si="11">SUM(R3:R5)</f>
        <v>0</v>
      </c>
      <c r="S6" s="43">
        <f t="shared" ref="S6" si="12">SUM(S3:S5)</f>
        <v>2087.7818000000002</v>
      </c>
      <c r="T6" s="43">
        <f t="shared" ref="T6:Z6" si="13">SUM(T3:T5)</f>
        <v>7305.6711999999998</v>
      </c>
      <c r="U6" s="363">
        <f t="shared" si="13"/>
        <v>69013</v>
      </c>
      <c r="V6" s="432">
        <f t="shared" si="13"/>
        <v>0</v>
      </c>
      <c r="W6" s="433">
        <f t="shared" si="13"/>
        <v>0</v>
      </c>
      <c r="X6" s="43">
        <f t="shared" si="13"/>
        <v>7672.2311999999993</v>
      </c>
      <c r="Y6" s="43">
        <f t="shared" si="13"/>
        <v>366.55999999999995</v>
      </c>
      <c r="Z6" s="43">
        <f t="shared" si="13"/>
        <v>7305.6711999999998</v>
      </c>
      <c r="AA6" s="43"/>
      <c r="AB6" s="363">
        <f>SUM(AB3:AB5)</f>
        <v>69013</v>
      </c>
    </row>
    <row r="7" spans="1:34">
      <c r="M7" s="76"/>
    </row>
    <row r="8" spans="1:34">
      <c r="M8" s="131"/>
      <c r="X8" s="131"/>
    </row>
    <row r="9" spans="1:34">
      <c r="T9" s="757" t="s">
        <v>544</v>
      </c>
      <c r="U9" s="757"/>
      <c r="V9" s="757"/>
      <c r="W9" s="757"/>
      <c r="X9" s="131"/>
      <c r="Y9" s="131"/>
      <c r="AA9" s="2"/>
      <c r="AB9" s="2"/>
      <c r="AC9" s="2"/>
      <c r="AD9" s="2"/>
      <c r="AE9" s="2"/>
      <c r="AF9" s="29"/>
      <c r="AG9" s="8"/>
      <c r="AH9" s="12"/>
    </row>
    <row r="10" spans="1:34">
      <c r="O10" s="470">
        <v>43179</v>
      </c>
      <c r="U10" s="2"/>
      <c r="W10" s="2"/>
      <c r="X10" s="131"/>
      <c r="AA10" s="2"/>
      <c r="AB10" s="2"/>
      <c r="AC10" s="2"/>
      <c r="AD10" s="2"/>
      <c r="AE10" s="2"/>
      <c r="AF10" s="29"/>
      <c r="AG10" s="8"/>
      <c r="AH10" s="12"/>
    </row>
    <row r="11" spans="1:34">
      <c r="O11" s="431">
        <v>42923</v>
      </c>
      <c r="S11" s="8"/>
      <c r="T11" s="341">
        <f>H3+I3+L3+S3</f>
        <v>646.24879999999996</v>
      </c>
      <c r="U11" s="262">
        <v>3279</v>
      </c>
      <c r="V11" s="341">
        <f>Z3-T11</f>
        <v>1130.4535999999998</v>
      </c>
      <c r="W11" s="262">
        <v>2886</v>
      </c>
      <c r="X11" s="131"/>
      <c r="AA11" s="2"/>
      <c r="AB11" s="262">
        <f>U11+W11</f>
        <v>6165</v>
      </c>
      <c r="AC11" s="2"/>
      <c r="AD11" s="2"/>
      <c r="AE11" s="2"/>
      <c r="AF11" s="29"/>
      <c r="AG11" s="8"/>
      <c r="AH11" s="12"/>
    </row>
    <row r="12" spans="1:34">
      <c r="O12" s="459">
        <v>43720</v>
      </c>
      <c r="S12" s="8"/>
      <c r="T12" s="341">
        <f>H4+I4+L4+S4</f>
        <v>1644.1112000000001</v>
      </c>
      <c r="U12" s="262">
        <v>7526</v>
      </c>
      <c r="V12" s="341">
        <f>Z4-T12</f>
        <v>2215.5895999999993</v>
      </c>
      <c r="W12" s="262">
        <v>5102</v>
      </c>
      <c r="X12" s="131"/>
      <c r="AA12" s="2"/>
      <c r="AB12" s="258">
        <f t="shared" ref="AB12:AB13" si="14">U12+W12</f>
        <v>12628</v>
      </c>
      <c r="AC12" s="2"/>
      <c r="AD12" s="2"/>
      <c r="AE12" s="2"/>
      <c r="AF12" s="29"/>
      <c r="AG12" s="8"/>
      <c r="AH12" s="12"/>
    </row>
    <row r="13" spans="1:34">
      <c r="S13" s="8"/>
      <c r="T13" s="341">
        <f>H5+I5+L5+S5</f>
        <v>938.37299999999993</v>
      </c>
      <c r="U13" s="262">
        <v>4118</v>
      </c>
      <c r="V13" s="341">
        <f>Z5-T13</f>
        <v>730.89499999999987</v>
      </c>
      <c r="W13" s="262">
        <v>1613</v>
      </c>
      <c r="X13" s="131"/>
      <c r="AA13" s="2"/>
      <c r="AB13" s="258">
        <f t="shared" si="14"/>
        <v>5731</v>
      </c>
      <c r="AC13" s="2"/>
      <c r="AD13" s="2"/>
      <c r="AE13" s="2"/>
      <c r="AF13" s="29"/>
      <c r="AG13" s="8"/>
      <c r="AH13" s="12"/>
    </row>
    <row r="14" spans="1:34">
      <c r="T14" s="43">
        <f>SUM(T11:T13)</f>
        <v>3228.7330000000002</v>
      </c>
      <c r="U14" s="363">
        <f>SUM(U11:U13)</f>
        <v>14923</v>
      </c>
      <c r="V14" s="43">
        <f>SUM(V11:V13)</f>
        <v>4076.9381999999991</v>
      </c>
      <c r="W14" s="363">
        <f>SUM(W11:W13)</f>
        <v>9601</v>
      </c>
      <c r="X14" s="131"/>
      <c r="AA14" s="2"/>
      <c r="AB14" s="363">
        <f>SUM(AB11:AB13)</f>
        <v>24524</v>
      </c>
      <c r="AC14" s="2"/>
      <c r="AD14" s="2"/>
      <c r="AE14" s="2"/>
      <c r="AF14" s="29"/>
      <c r="AG14" s="8"/>
    </row>
    <row r="15" spans="1:34">
      <c r="X15" s="131"/>
      <c r="AG15" s="8"/>
    </row>
    <row r="16" spans="1:34">
      <c r="X16" s="131"/>
      <c r="AG16" s="8"/>
    </row>
    <row r="17" spans="24:34">
      <c r="X17" s="131"/>
      <c r="AG17" s="8"/>
    </row>
    <row r="18" spans="24:34">
      <c r="X18" s="131"/>
      <c r="AG18" s="8"/>
    </row>
    <row r="19" spans="24:34">
      <c r="X19" s="131"/>
      <c r="AG19" s="8"/>
    </row>
    <row r="20" spans="24:34">
      <c r="X20" s="131"/>
    </row>
    <row r="21" spans="24:34" ht="15">
      <c r="X21" s="131"/>
      <c r="AD21" s="123"/>
      <c r="AE21" s="123"/>
      <c r="AF21" s="123"/>
      <c r="AG21" s="123"/>
      <c r="AH21" s="123"/>
    </row>
    <row r="22" spans="24:34" ht="15">
      <c r="AD22" s="123"/>
      <c r="AE22" s="123"/>
      <c r="AF22" s="123"/>
      <c r="AG22" s="123"/>
      <c r="AH22" s="123"/>
    </row>
    <row r="23" spans="24:34" ht="15">
      <c r="AD23" s="123"/>
      <c r="AE23" s="123"/>
      <c r="AF23" s="123"/>
      <c r="AG23" s="123"/>
      <c r="AH23" s="123"/>
    </row>
    <row r="24" spans="24:34" ht="15">
      <c r="AD24" s="123"/>
      <c r="AE24" s="123"/>
      <c r="AF24" s="123"/>
      <c r="AG24" s="123"/>
      <c r="AH24" s="123"/>
    </row>
    <row r="25" spans="24:34" ht="15">
      <c r="AD25" s="123"/>
      <c r="AE25" s="123"/>
      <c r="AF25" s="123"/>
      <c r="AG25" s="123"/>
      <c r="AH25" s="123"/>
    </row>
    <row r="26" spans="24:34" ht="15">
      <c r="AD26" s="123"/>
      <c r="AE26" s="123"/>
      <c r="AF26" s="123"/>
      <c r="AG26" s="123"/>
      <c r="AH26" s="123"/>
    </row>
    <row r="27" spans="24:34" ht="15">
      <c r="AD27" s="123"/>
      <c r="AE27" s="123"/>
      <c r="AF27" s="123"/>
      <c r="AG27" s="123"/>
      <c r="AH27" s="123"/>
    </row>
    <row r="28" spans="24:34" ht="15">
      <c r="AD28" s="123"/>
      <c r="AE28" s="123"/>
      <c r="AF28" s="123"/>
      <c r="AG28" s="123"/>
      <c r="AH28" s="123"/>
    </row>
    <row r="29" spans="24:34" ht="15">
      <c r="AD29" s="123"/>
      <c r="AE29" s="123"/>
      <c r="AF29" s="123"/>
      <c r="AG29" s="123"/>
      <c r="AH29" s="123"/>
    </row>
    <row r="30" spans="24:34" ht="15">
      <c r="AD30" s="123"/>
      <c r="AE30" s="123"/>
      <c r="AF30" s="123"/>
      <c r="AG30" s="123"/>
      <c r="AH30" s="123"/>
    </row>
    <row r="31" spans="24:34" ht="15">
      <c r="AD31" s="123"/>
      <c r="AE31" s="123"/>
      <c r="AF31" s="123"/>
      <c r="AG31" s="123"/>
      <c r="AH31" s="123"/>
    </row>
    <row r="32" spans="24:34" ht="15">
      <c r="AD32" s="123"/>
      <c r="AE32" s="123"/>
      <c r="AF32" s="123"/>
      <c r="AG32" s="123"/>
      <c r="AH32" s="123"/>
    </row>
    <row r="33" spans="30:34" ht="15">
      <c r="AD33" s="123"/>
      <c r="AE33" s="123"/>
      <c r="AF33" s="123"/>
      <c r="AG33" s="123"/>
      <c r="AH33" s="123"/>
    </row>
    <row r="34" spans="30:34" ht="15.75" customHeight="1">
      <c r="AD34" s="123"/>
      <c r="AE34" s="123"/>
      <c r="AF34" s="123"/>
      <c r="AG34" s="123"/>
      <c r="AH34" s="123"/>
    </row>
    <row r="35" spans="30:34" ht="15">
      <c r="AD35" s="123"/>
      <c r="AE35" s="123"/>
      <c r="AF35" s="123"/>
      <c r="AG35" s="123"/>
      <c r="AH35" s="123"/>
    </row>
    <row r="36" spans="30:34" ht="15">
      <c r="AD36" s="123"/>
      <c r="AE36" s="123"/>
      <c r="AF36" s="123"/>
      <c r="AG36" s="123"/>
      <c r="AH36" s="123"/>
    </row>
    <row r="37" spans="30:34" ht="15">
      <c r="AD37" s="123"/>
      <c r="AE37" s="123"/>
      <c r="AF37" s="123"/>
      <c r="AG37" s="123"/>
      <c r="AH37" s="123"/>
    </row>
    <row r="38" spans="30:34" ht="15.75" customHeight="1">
      <c r="AD38" s="123"/>
      <c r="AE38" s="123"/>
      <c r="AF38" s="123"/>
      <c r="AG38" s="123"/>
      <c r="AH38" s="123"/>
    </row>
    <row r="39" spans="30:34" ht="15">
      <c r="AD39" s="123"/>
      <c r="AE39" s="123"/>
      <c r="AF39" s="123"/>
      <c r="AG39" s="123"/>
      <c r="AH39" s="123"/>
    </row>
    <row r="40" spans="30:34" ht="15">
      <c r="AD40" s="123"/>
      <c r="AE40" s="123"/>
      <c r="AF40" s="123"/>
      <c r="AG40" s="123"/>
      <c r="AH40" s="123"/>
    </row>
    <row r="41" spans="30:34" ht="15">
      <c r="AD41" s="123"/>
      <c r="AE41" s="123"/>
      <c r="AF41" s="123"/>
      <c r="AG41" s="123"/>
      <c r="AH41" s="123"/>
    </row>
    <row r="42" spans="30:34" ht="15">
      <c r="AD42" s="123"/>
      <c r="AE42" s="123"/>
      <c r="AF42" s="123"/>
      <c r="AG42" s="123"/>
      <c r="AH42" s="123"/>
    </row>
    <row r="43" spans="30:34" ht="15">
      <c r="AD43" s="123"/>
      <c r="AE43" s="123"/>
      <c r="AF43" s="123"/>
      <c r="AG43" s="123"/>
      <c r="AH43" s="123"/>
    </row>
    <row r="44" spans="30:34" ht="15">
      <c r="AD44" s="123"/>
      <c r="AE44" s="123"/>
      <c r="AF44" s="123"/>
      <c r="AG44" s="123"/>
      <c r="AH44" s="123"/>
    </row>
    <row r="45" spans="30:34" ht="15">
      <c r="AD45" s="123"/>
      <c r="AE45" s="123"/>
      <c r="AF45" s="123"/>
      <c r="AG45" s="123"/>
      <c r="AH45" s="123"/>
    </row>
    <row r="46" spans="30:34" ht="15">
      <c r="AD46" s="123"/>
      <c r="AE46" s="123"/>
      <c r="AF46" s="123"/>
      <c r="AG46" s="123"/>
      <c r="AH46" s="123"/>
    </row>
    <row r="47" spans="30:34" ht="15">
      <c r="AD47" s="123"/>
      <c r="AE47" s="123"/>
      <c r="AF47" s="123"/>
      <c r="AG47" s="123"/>
      <c r="AH47" s="123"/>
    </row>
    <row r="48" spans="30:34" ht="15">
      <c r="AD48" s="123"/>
      <c r="AE48" s="123"/>
      <c r="AF48" s="123"/>
      <c r="AG48" s="123"/>
      <c r="AH48" s="123"/>
    </row>
    <row r="49" spans="30:34" ht="15">
      <c r="AD49" s="123"/>
      <c r="AE49" s="123"/>
      <c r="AF49" s="123"/>
      <c r="AG49" s="123"/>
      <c r="AH49" s="123"/>
    </row>
    <row r="50" spans="30:34" ht="15">
      <c r="AD50" s="123"/>
      <c r="AE50" s="123"/>
      <c r="AF50" s="123"/>
      <c r="AG50" s="123"/>
      <c r="AH50" s="123"/>
    </row>
    <row r="51" spans="30:34" ht="15">
      <c r="AD51" s="123"/>
      <c r="AE51" s="123"/>
      <c r="AF51" s="123"/>
      <c r="AG51" s="123"/>
      <c r="AH51" s="123"/>
    </row>
    <row r="52" spans="30:34" ht="15">
      <c r="AD52" s="123"/>
      <c r="AE52" s="123"/>
      <c r="AF52" s="123"/>
      <c r="AG52" s="123"/>
      <c r="AH52" s="123"/>
    </row>
    <row r="53" spans="30:34" ht="15">
      <c r="AD53" s="123"/>
      <c r="AE53" s="123"/>
      <c r="AF53" s="123"/>
      <c r="AG53" s="123"/>
      <c r="AH53" s="123"/>
    </row>
    <row r="54" spans="30:34" ht="15">
      <c r="AD54" s="123"/>
      <c r="AE54" s="123"/>
      <c r="AF54" s="123"/>
      <c r="AG54" s="123"/>
      <c r="AH54" s="123"/>
    </row>
    <row r="55" spans="30:34" ht="15">
      <c r="AD55" s="123"/>
      <c r="AE55" s="123"/>
      <c r="AF55" s="123"/>
      <c r="AG55" s="123"/>
      <c r="AH55" s="123"/>
    </row>
    <row r="56" spans="30:34" ht="15">
      <c r="AD56" s="123"/>
      <c r="AE56" s="123"/>
      <c r="AF56" s="123"/>
      <c r="AG56" s="123"/>
      <c r="AH56" s="123"/>
    </row>
    <row r="57" spans="30:34" ht="15">
      <c r="AD57" s="123"/>
      <c r="AE57" s="123"/>
      <c r="AF57" s="123"/>
      <c r="AG57" s="123"/>
      <c r="AH57" s="123"/>
    </row>
    <row r="58" spans="30:34" ht="15">
      <c r="AD58" s="123"/>
      <c r="AE58" s="123"/>
      <c r="AF58" s="123"/>
      <c r="AG58" s="123"/>
      <c r="AH58" s="123"/>
    </row>
    <row r="59" spans="30:34" ht="15">
      <c r="AD59" s="123"/>
      <c r="AE59" s="123"/>
      <c r="AF59" s="123"/>
      <c r="AG59" s="123"/>
      <c r="AH59" s="123"/>
    </row>
    <row r="60" spans="30:34" ht="15">
      <c r="AD60" s="123"/>
      <c r="AE60" s="123"/>
      <c r="AF60" s="123"/>
      <c r="AG60" s="123"/>
      <c r="AH60" s="123"/>
    </row>
    <row r="61" spans="30:34" ht="15">
      <c r="AD61" s="123"/>
      <c r="AE61" s="123"/>
      <c r="AF61" s="123"/>
      <c r="AG61" s="123"/>
      <c r="AH61" s="123"/>
    </row>
    <row r="62" spans="30:34" ht="15">
      <c r="AD62" s="123"/>
      <c r="AE62" s="123"/>
      <c r="AF62" s="123"/>
      <c r="AG62" s="123"/>
      <c r="AH62" s="123"/>
    </row>
    <row r="63" spans="30:34" ht="15">
      <c r="AD63" s="123"/>
      <c r="AE63" s="123"/>
      <c r="AF63" s="123"/>
      <c r="AG63" s="123"/>
      <c r="AH63" s="123"/>
    </row>
    <row r="64" spans="30:34" ht="15">
      <c r="AD64" s="123"/>
      <c r="AE64" s="123"/>
      <c r="AF64" s="123"/>
      <c r="AG64" s="123"/>
      <c r="AH64" s="123"/>
    </row>
    <row r="65" spans="30:34" ht="15">
      <c r="AD65" s="123"/>
      <c r="AE65" s="123"/>
      <c r="AF65" s="123"/>
      <c r="AG65" s="123"/>
      <c r="AH65" s="123"/>
    </row>
    <row r="66" spans="30:34" ht="15">
      <c r="AD66" s="123"/>
      <c r="AE66" s="123"/>
      <c r="AF66" s="123"/>
      <c r="AG66" s="123"/>
      <c r="AH66" s="123"/>
    </row>
  </sheetData>
  <mergeCells count="21">
    <mergeCell ref="T9:W9"/>
    <mergeCell ref="J1:L1"/>
    <mergeCell ref="A6:E6"/>
    <mergeCell ref="E1:E2"/>
    <mergeCell ref="C1:C2"/>
    <mergeCell ref="A1:A2"/>
    <mergeCell ref="B1:B2"/>
    <mergeCell ref="D1:D2"/>
    <mergeCell ref="F1:H1"/>
    <mergeCell ref="I1:I2"/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8.140625" style="8" bestFit="1" customWidth="1"/>
    <col min="2" max="2" width="53.285156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18" width="8" style="82" customWidth="1"/>
    <col min="19" max="19" width="23" style="82" customWidth="1"/>
    <col min="20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11" t="s">
        <v>1</v>
      </c>
      <c r="B1" s="513" t="s">
        <v>0</v>
      </c>
      <c r="C1" s="515" t="s">
        <v>7</v>
      </c>
      <c r="D1" s="509" t="s">
        <v>483</v>
      </c>
      <c r="E1" s="510"/>
      <c r="F1" s="510"/>
      <c r="G1" s="510"/>
      <c r="H1" s="510"/>
      <c r="I1" s="510"/>
      <c r="J1" s="510"/>
      <c r="K1" s="510"/>
      <c r="L1" s="517" t="s">
        <v>93</v>
      </c>
      <c r="M1" s="518"/>
      <c r="N1" s="519" t="s">
        <v>261</v>
      </c>
      <c r="O1" s="505"/>
      <c r="P1" s="505"/>
      <c r="Q1" s="505"/>
      <c r="R1" s="505"/>
      <c r="S1" s="505"/>
      <c r="T1" s="505"/>
      <c r="U1" s="505"/>
      <c r="V1" s="505"/>
      <c r="W1" s="506"/>
    </row>
    <row r="2" spans="1:23" s="12" customFormat="1" ht="24" customHeight="1" thickBot="1">
      <c r="A2" s="512"/>
      <c r="B2" s="514"/>
      <c r="C2" s="516"/>
      <c r="D2" s="60" t="s">
        <v>79</v>
      </c>
      <c r="E2" s="60" t="s">
        <v>80</v>
      </c>
      <c r="F2" s="60" t="s">
        <v>368</v>
      </c>
      <c r="G2" s="60" t="s">
        <v>23</v>
      </c>
      <c r="H2" s="211" t="s">
        <v>358</v>
      </c>
      <c r="I2" s="211" t="s">
        <v>359</v>
      </c>
      <c r="J2" s="211" t="s">
        <v>376</v>
      </c>
      <c r="K2" s="212" t="s">
        <v>361</v>
      </c>
      <c r="L2" s="214" t="s">
        <v>377</v>
      </c>
      <c r="M2" s="213" t="s">
        <v>378</v>
      </c>
      <c r="N2" s="520"/>
      <c r="O2" s="507"/>
      <c r="P2" s="507"/>
      <c r="Q2" s="507"/>
      <c r="R2" s="507"/>
      <c r="S2" s="507"/>
      <c r="T2" s="507"/>
      <c r="U2" s="507"/>
      <c r="V2" s="507"/>
      <c r="W2" s="508"/>
    </row>
    <row r="3" spans="1:23" s="5" customFormat="1">
      <c r="A3" s="447" t="str">
        <f>'1-συμβολαια'!A3</f>
        <v>4ο</v>
      </c>
      <c r="B3" s="358" t="str">
        <f>'1-συμβολαια'!C3</f>
        <v>κληρονομιάς ΑΠΟΔΟΧΗ [αγροτεμάχιο Θεολόγος -'';;;???'' 307,16μ2</v>
      </c>
      <c r="C3" s="314">
        <f>'1-συμβολαια'!D3</f>
        <v>0</v>
      </c>
      <c r="D3" s="309">
        <v>40</v>
      </c>
      <c r="E3" s="309"/>
      <c r="F3" s="308">
        <f t="shared" ref="F3:F5" si="0">C3*1%</f>
        <v>0</v>
      </c>
      <c r="G3" s="309">
        <f t="shared" ref="G3" si="1">D3+E3+F3</f>
        <v>40</v>
      </c>
      <c r="H3" s="309">
        <f t="shared" ref="H3" si="2">F3*9%</f>
        <v>0</v>
      </c>
      <c r="I3" s="309">
        <f t="shared" ref="I3" si="3">(D3+E3)*5%</f>
        <v>2</v>
      </c>
      <c r="J3" s="309">
        <f t="shared" ref="J3" si="4">G3*5%</f>
        <v>2</v>
      </c>
      <c r="K3" s="314">
        <f t="shared" ref="K3" si="5">G3*1%</f>
        <v>0.4</v>
      </c>
      <c r="L3" s="314">
        <f t="shared" ref="L3" si="6">G3-N3</f>
        <v>35.6</v>
      </c>
      <c r="M3" s="314">
        <f t="shared" ref="M3" si="7">D3+E3</f>
        <v>40</v>
      </c>
      <c r="N3" s="314">
        <f t="shared" ref="N3" si="8">H3+I3+J3+K3</f>
        <v>4.4000000000000004</v>
      </c>
      <c r="O3" s="315" t="s">
        <v>393</v>
      </c>
      <c r="P3" s="390"/>
      <c r="Q3" s="390"/>
      <c r="R3" s="390"/>
      <c r="S3" s="390" t="s">
        <v>554</v>
      </c>
      <c r="T3" s="402"/>
      <c r="U3" s="402"/>
      <c r="V3" s="402"/>
      <c r="W3" s="260"/>
    </row>
    <row r="4" spans="1:23" s="5" customFormat="1">
      <c r="A4" s="435" t="str">
        <f>'1-συμβολαια'!A4</f>
        <v>5ο</v>
      </c>
      <c r="B4" s="312" t="str">
        <f>'1-συμβολαια'!C4</f>
        <v>Κκληρονομιάς ΑΠΟΔΟΧΗ</v>
      </c>
      <c r="C4" s="314">
        <f>'1-συμβολαια'!D4</f>
        <v>0</v>
      </c>
      <c r="D4" s="308">
        <v>40</v>
      </c>
      <c r="E4" s="308"/>
      <c r="F4" s="308">
        <f t="shared" si="0"/>
        <v>0</v>
      </c>
      <c r="G4" s="308">
        <f t="shared" ref="G4:G5" si="9">D4+E4+F4</f>
        <v>40</v>
      </c>
      <c r="H4" s="309">
        <f t="shared" ref="H4" si="10">F4*9%</f>
        <v>0</v>
      </c>
      <c r="I4" s="309">
        <f t="shared" ref="I4" si="11">(D4+E4)*5%</f>
        <v>2</v>
      </c>
      <c r="J4" s="309">
        <f t="shared" ref="J4" si="12">G4*5%</f>
        <v>2</v>
      </c>
      <c r="K4" s="314">
        <f t="shared" ref="K4" si="13">G4*1%</f>
        <v>0.4</v>
      </c>
      <c r="L4" s="314">
        <f t="shared" ref="L4" si="14">G4-N4</f>
        <v>35.6</v>
      </c>
      <c r="M4" s="314">
        <f t="shared" ref="M4" si="15">D4+E4</f>
        <v>40</v>
      </c>
      <c r="N4" s="314">
        <f t="shared" ref="N4" si="16">H4+I4+J4+K4</f>
        <v>4.4000000000000004</v>
      </c>
      <c r="O4" s="315" t="s">
        <v>393</v>
      </c>
      <c r="P4" s="315" t="s">
        <v>394</v>
      </c>
      <c r="Q4" s="315"/>
      <c r="R4" s="315"/>
      <c r="S4" s="315"/>
      <c r="T4" s="260"/>
      <c r="U4" s="260"/>
      <c r="V4" s="260"/>
      <c r="W4" s="260"/>
    </row>
    <row r="5" spans="1:23" s="5" customFormat="1">
      <c r="A5" s="435" t="str">
        <f>'1-συμβολαια'!A5</f>
        <v>6ο</v>
      </c>
      <c r="B5" s="312" t="str">
        <f>'1-συμβολαια'!C5</f>
        <v>κληρονομιάς ΑΠΟΔΟΧΗ</v>
      </c>
      <c r="C5" s="314">
        <f>'1-συμβολαια'!D5</f>
        <v>0</v>
      </c>
      <c r="D5" s="308">
        <v>40</v>
      </c>
      <c r="E5" s="308"/>
      <c r="F5" s="308">
        <f t="shared" si="0"/>
        <v>0</v>
      </c>
      <c r="G5" s="308">
        <f t="shared" si="9"/>
        <v>40</v>
      </c>
      <c r="H5" s="472"/>
      <c r="I5" s="472"/>
      <c r="J5" s="472"/>
      <c r="K5" s="473"/>
      <c r="L5" s="473"/>
      <c r="M5" s="473"/>
      <c r="N5" s="473"/>
      <c r="O5" s="315" t="s">
        <v>393</v>
      </c>
      <c r="P5" s="315" t="s">
        <v>394</v>
      </c>
      <c r="Q5" s="315"/>
      <c r="R5" s="315"/>
      <c r="S5" s="315"/>
      <c r="T5" s="260"/>
      <c r="U5" s="260"/>
      <c r="V5" s="260"/>
      <c r="W5" s="260"/>
    </row>
    <row r="6" spans="1:23">
      <c r="A6" s="482" t="s">
        <v>56</v>
      </c>
      <c r="B6" s="483"/>
      <c r="C6" s="483"/>
      <c r="D6" s="38">
        <f t="shared" ref="D6:N6" si="17">SUM(D3:D5)</f>
        <v>120</v>
      </c>
      <c r="E6" s="38">
        <f t="shared" si="17"/>
        <v>0</v>
      </c>
      <c r="F6" s="38">
        <f t="shared" si="17"/>
        <v>0</v>
      </c>
      <c r="G6" s="38">
        <f t="shared" si="17"/>
        <v>120</v>
      </c>
      <c r="H6" s="38">
        <f t="shared" si="17"/>
        <v>0</v>
      </c>
      <c r="I6" s="38">
        <f t="shared" si="17"/>
        <v>4</v>
      </c>
      <c r="J6" s="38">
        <f t="shared" si="17"/>
        <v>4</v>
      </c>
      <c r="K6" s="38">
        <f t="shared" si="17"/>
        <v>0.8</v>
      </c>
      <c r="L6" s="38">
        <f t="shared" si="17"/>
        <v>71.2</v>
      </c>
      <c r="M6" s="38">
        <f t="shared" si="17"/>
        <v>80</v>
      </c>
      <c r="N6" s="38">
        <f t="shared" si="17"/>
        <v>8.8000000000000007</v>
      </c>
    </row>
    <row r="7" spans="1:23">
      <c r="H7" s="58" t="s">
        <v>385</v>
      </c>
      <c r="I7" s="299" t="s">
        <v>79</v>
      </c>
      <c r="J7" s="299">
        <v>1</v>
      </c>
      <c r="K7" s="58" t="s">
        <v>79</v>
      </c>
      <c r="O7" s="126"/>
      <c r="P7" s="126"/>
      <c r="Q7" s="126"/>
      <c r="R7" s="126"/>
      <c r="S7" s="126"/>
      <c r="T7" s="126"/>
      <c r="U7" s="126"/>
      <c r="V7" s="126"/>
    </row>
    <row r="8" spans="1:23">
      <c r="H8" s="299">
        <v>1</v>
      </c>
      <c r="I8" s="299">
        <v>1</v>
      </c>
      <c r="J8" s="198">
        <v>0.15</v>
      </c>
      <c r="K8" s="316" t="s">
        <v>386</v>
      </c>
      <c r="O8" s="156" t="s">
        <v>379</v>
      </c>
      <c r="P8" s="126"/>
      <c r="Q8" s="126"/>
      <c r="R8" s="126"/>
      <c r="S8" s="126"/>
      <c r="T8" s="126"/>
      <c r="U8" s="126"/>
      <c r="V8" s="135"/>
    </row>
    <row r="9" spans="1:23">
      <c r="H9" s="58"/>
      <c r="I9" s="58"/>
      <c r="J9" s="316"/>
      <c r="K9" s="199"/>
      <c r="O9" s="135"/>
      <c r="P9" s="126" t="s">
        <v>380</v>
      </c>
      <c r="Q9" s="135"/>
      <c r="R9" s="135"/>
      <c r="S9" s="135"/>
      <c r="T9" s="135"/>
      <c r="U9" s="135"/>
      <c r="V9" s="135"/>
    </row>
    <row r="10" spans="1:23">
      <c r="O10" s="135"/>
      <c r="P10" s="135"/>
      <c r="Q10" s="126" t="s">
        <v>381</v>
      </c>
      <c r="R10" s="135"/>
      <c r="S10" s="135"/>
      <c r="T10" s="135"/>
      <c r="U10" s="135"/>
      <c r="V10" s="135"/>
    </row>
    <row r="11" spans="1:23" ht="15.75">
      <c r="B11" s="369" t="s">
        <v>494</v>
      </c>
      <c r="O11" s="135"/>
      <c r="P11" s="126"/>
      <c r="Q11" s="135"/>
      <c r="R11" s="156" t="s">
        <v>382</v>
      </c>
      <c r="S11" s="135"/>
      <c r="T11" s="126"/>
      <c r="U11" s="126"/>
      <c r="V11" s="126"/>
      <c r="W11" s="126"/>
    </row>
    <row r="12" spans="1:23">
      <c r="O12" s="135"/>
      <c r="P12" s="126"/>
      <c r="Q12" s="135"/>
      <c r="R12" s="135"/>
      <c r="S12" s="126" t="s">
        <v>383</v>
      </c>
      <c r="T12" s="126"/>
      <c r="U12" s="126"/>
      <c r="V12" s="126"/>
      <c r="W12" s="135"/>
    </row>
    <row r="13" spans="1:23" ht="15.75">
      <c r="B13" s="8"/>
      <c r="C13" s="8"/>
      <c r="E13" s="8"/>
      <c r="F13" s="8"/>
      <c r="J13" s="137"/>
      <c r="K13" s="137"/>
      <c r="L13" s="137"/>
      <c r="M13" s="137"/>
      <c r="N13" s="5" t="s">
        <v>498</v>
      </c>
      <c r="O13" s="5" t="s">
        <v>135</v>
      </c>
      <c r="P13" s="5"/>
      <c r="Q13" s="283"/>
      <c r="R13" s="135"/>
      <c r="S13" s="135"/>
      <c r="T13" s="135"/>
      <c r="U13" s="135"/>
      <c r="V13" s="135"/>
      <c r="W13" s="135"/>
    </row>
    <row r="14" spans="1:23" ht="15.75">
      <c r="B14" s="280" t="s">
        <v>490</v>
      </c>
      <c r="C14" s="137"/>
      <c r="D14" s="137"/>
      <c r="E14" s="137"/>
      <c r="F14" s="137"/>
      <c r="G14" s="284"/>
      <c r="H14" s="284"/>
      <c r="I14" s="284"/>
      <c r="J14" s="284"/>
      <c r="K14" s="284"/>
      <c r="L14" s="284"/>
      <c r="M14" s="284"/>
      <c r="N14" s="87" t="s">
        <v>499</v>
      </c>
      <c r="O14" s="5" t="s">
        <v>136</v>
      </c>
      <c r="P14" s="5"/>
      <c r="Q14" s="283"/>
    </row>
    <row r="15" spans="1:23" ht="15.75">
      <c r="B15" s="436" t="s">
        <v>547</v>
      </c>
      <c r="C15" s="286"/>
      <c r="D15" s="286"/>
      <c r="E15" s="286"/>
      <c r="F15" s="286"/>
      <c r="G15" s="287"/>
      <c r="H15" s="287"/>
      <c r="I15" s="287"/>
      <c r="J15" s="287"/>
      <c r="K15" s="287"/>
      <c r="L15" s="287"/>
      <c r="N15" s="87" t="s">
        <v>500</v>
      </c>
      <c r="O15" s="5" t="s">
        <v>137</v>
      </c>
      <c r="P15" s="5"/>
      <c r="Q15" s="5"/>
    </row>
    <row r="16" spans="1:23" ht="15.75">
      <c r="B16" s="285"/>
      <c r="C16" s="286"/>
      <c r="D16" s="286"/>
      <c r="E16" s="286"/>
      <c r="F16" s="286"/>
      <c r="G16" s="286"/>
      <c r="H16" s="288"/>
      <c r="I16" s="288"/>
      <c r="J16" s="288"/>
      <c r="K16" s="288"/>
      <c r="L16" s="61"/>
      <c r="N16" s="87">
        <v>3</v>
      </c>
      <c r="O16" s="5" t="s">
        <v>391</v>
      </c>
      <c r="P16" s="5"/>
      <c r="Q16" s="5"/>
    </row>
    <row r="17" spans="2:17" ht="15.75">
      <c r="B17" s="285"/>
      <c r="C17" s="286"/>
      <c r="D17" s="286"/>
      <c r="E17" s="286"/>
      <c r="F17" s="286"/>
      <c r="G17" s="286"/>
      <c r="H17" s="288"/>
      <c r="I17" s="289"/>
      <c r="J17" s="286"/>
      <c r="K17" s="286"/>
      <c r="L17" s="288"/>
      <c r="N17" s="87">
        <v>4</v>
      </c>
      <c r="O17" s="5" t="s">
        <v>392</v>
      </c>
      <c r="P17" s="5"/>
      <c r="Q17" s="5"/>
    </row>
    <row r="18" spans="2:17" ht="15.75">
      <c r="C18" s="437" t="s">
        <v>548</v>
      </c>
    </row>
    <row r="20" spans="2:17" ht="15.75">
      <c r="C20" s="318" t="s">
        <v>61</v>
      </c>
      <c r="D20" s="222"/>
      <c r="E20" s="284"/>
      <c r="F20" s="288"/>
      <c r="G20" s="288"/>
      <c r="H20" s="288"/>
    </row>
    <row r="21" spans="2:17" ht="15">
      <c r="C21" s="286"/>
      <c r="D21" s="215" t="s">
        <v>473</v>
      </c>
      <c r="E21" s="215"/>
      <c r="F21" s="290"/>
      <c r="G21" s="290"/>
      <c r="H21" s="290"/>
    </row>
    <row r="22" spans="2:17" ht="15">
      <c r="C22" s="286"/>
      <c r="D22" s="216" t="s">
        <v>474</v>
      </c>
      <c r="E22" s="216"/>
      <c r="F22" s="216"/>
      <c r="G22" s="290"/>
      <c r="H22" s="290"/>
    </row>
    <row r="23" spans="2:17" ht="15.75">
      <c r="C23" s="286"/>
      <c r="D23" s="217" t="s">
        <v>384</v>
      </c>
      <c r="E23" s="288"/>
      <c r="F23" s="288"/>
      <c r="G23" s="288"/>
      <c r="H23" s="286"/>
    </row>
  </sheetData>
  <mergeCells count="8">
    <mergeCell ref="O1:W2"/>
    <mergeCell ref="D1:K1"/>
    <mergeCell ref="A6:C6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G17" sqref="G17"/>
    </sheetView>
  </sheetViews>
  <sheetFormatPr defaultRowHeight="11.25"/>
  <cols>
    <col min="1" max="1" width="11.5703125" style="3" bestFit="1" customWidth="1"/>
    <col min="2" max="2" width="77" style="90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30" t="s">
        <v>1</v>
      </c>
      <c r="B1" s="536" t="s">
        <v>0</v>
      </c>
      <c r="C1" s="538" t="s">
        <v>86</v>
      </c>
      <c r="D1" s="532" t="s">
        <v>3</v>
      </c>
      <c r="E1" s="533"/>
      <c r="F1" s="534" t="s">
        <v>542</v>
      </c>
      <c r="G1" s="535"/>
      <c r="H1" s="521" t="s">
        <v>29</v>
      </c>
      <c r="I1" s="522"/>
      <c r="J1" s="522"/>
      <c r="K1" s="522"/>
      <c r="L1" s="522"/>
      <c r="M1" s="522"/>
      <c r="N1" s="523"/>
    </row>
    <row r="2" spans="1:14" s="9" customFormat="1" ht="16.5" thickBot="1">
      <c r="A2" s="531"/>
      <c r="B2" s="537"/>
      <c r="C2" s="539"/>
      <c r="D2" s="48"/>
      <c r="E2" s="59" t="s">
        <v>9</v>
      </c>
      <c r="F2" s="291"/>
      <c r="G2" s="100" t="s">
        <v>9</v>
      </c>
      <c r="H2" s="524"/>
      <c r="I2" s="525"/>
      <c r="J2" s="525"/>
      <c r="K2" s="525"/>
      <c r="L2" s="525"/>
      <c r="M2" s="525"/>
      <c r="N2" s="526"/>
    </row>
    <row r="3" spans="1:14" s="134" customFormat="1" ht="15">
      <c r="A3" s="445" t="str">
        <f>'1-συμβολαια'!A3</f>
        <v>4ο</v>
      </c>
      <c r="B3" s="387" t="str">
        <f>'1-συμβολαια'!C3</f>
        <v>κληρονομιάς ΑΠΟΔΟΧΗ [αγροτεμάχιο Θεολόγος -'';;;???'' 307,16μ2</v>
      </c>
      <c r="C3" s="388">
        <f>'1-συμβολαια'!D3</f>
        <v>0</v>
      </c>
      <c r="D3" s="389">
        <v>3</v>
      </c>
      <c r="E3" s="389">
        <v>3</v>
      </c>
      <c r="F3" s="354">
        <f>(D3-1)*5</f>
        <v>10</v>
      </c>
      <c r="G3" s="354">
        <f>(E3-1)*5</f>
        <v>10</v>
      </c>
      <c r="H3" s="390"/>
      <c r="I3" s="390"/>
      <c r="J3" s="390"/>
      <c r="K3" s="377"/>
      <c r="L3" s="377"/>
      <c r="M3" s="377"/>
      <c r="N3" s="377"/>
    </row>
    <row r="4" spans="1:14" s="134" customFormat="1" ht="15">
      <c r="A4" s="446" t="str">
        <f>'1-συμβολαια'!A4</f>
        <v>5ο</v>
      </c>
      <c r="B4" s="319" t="str">
        <f>'1-συμβολαια'!C4</f>
        <v>Κκληρονομιάς ΑΠΟΔΟΧΗ</v>
      </c>
      <c r="C4" s="320">
        <f>'1-συμβολαια'!D4</f>
        <v>0</v>
      </c>
      <c r="D4" s="350">
        <v>5</v>
      </c>
      <c r="E4" s="350">
        <v>5</v>
      </c>
      <c r="F4" s="354">
        <f t="shared" ref="F4:G5" si="0">(D4-1)*5</f>
        <v>20</v>
      </c>
      <c r="G4" s="354">
        <f t="shared" si="0"/>
        <v>20</v>
      </c>
      <c r="H4" s="315"/>
      <c r="I4" s="315"/>
      <c r="J4" s="315"/>
      <c r="K4" s="322"/>
      <c r="L4" s="322"/>
      <c r="M4" s="322"/>
      <c r="N4" s="322"/>
    </row>
    <row r="5" spans="1:14" s="134" customFormat="1" ht="15">
      <c r="A5" s="446" t="str">
        <f>'1-συμβολαια'!A5</f>
        <v>6ο</v>
      </c>
      <c r="B5" s="319" t="str">
        <f>'1-συμβολαια'!C5</f>
        <v>κληρονομιάς ΑΠΟΔΟΧΗ</v>
      </c>
      <c r="C5" s="320">
        <f>'1-συμβολαια'!D5</f>
        <v>0</v>
      </c>
      <c r="D5" s="350">
        <v>3</v>
      </c>
      <c r="E5" s="457">
        <v>5</v>
      </c>
      <c r="F5" s="354">
        <f t="shared" si="0"/>
        <v>10</v>
      </c>
      <c r="G5" s="458">
        <f t="shared" si="0"/>
        <v>20</v>
      </c>
      <c r="H5" s="315"/>
      <c r="I5" s="315"/>
      <c r="J5" s="315"/>
      <c r="K5" s="322"/>
      <c r="L5" s="322"/>
      <c r="M5" s="322"/>
      <c r="N5" s="322"/>
    </row>
    <row r="6" spans="1:14" ht="15.75">
      <c r="A6" s="527" t="s">
        <v>60</v>
      </c>
      <c r="B6" s="528"/>
      <c r="C6" s="528"/>
      <c r="D6" s="528"/>
      <c r="E6" s="529"/>
      <c r="F6" s="108">
        <f>SUM(F3:F5)</f>
        <v>40</v>
      </c>
      <c r="G6" s="108">
        <f>SUM(G3:G5)</f>
        <v>50</v>
      </c>
    </row>
    <row r="7" spans="1:14" ht="15.75">
      <c r="H7" s="136" t="s">
        <v>145</v>
      </c>
      <c r="I7" s="137"/>
      <c r="J7" s="137"/>
      <c r="K7" s="137"/>
      <c r="L7" s="137"/>
      <c r="M7" s="137"/>
    </row>
    <row r="8" spans="1:14" ht="15.75">
      <c r="B8" s="294" t="s">
        <v>491</v>
      </c>
      <c r="C8" s="294"/>
      <c r="D8" s="294"/>
      <c r="E8" s="294"/>
      <c r="F8" s="294"/>
      <c r="I8" s="137" t="s">
        <v>146</v>
      </c>
      <c r="J8" s="137"/>
      <c r="K8" s="137"/>
      <c r="L8" s="137"/>
      <c r="M8" s="87"/>
    </row>
    <row r="9" spans="1:14" ht="15.75">
      <c r="B9" s="3"/>
      <c r="C9" s="222" t="s">
        <v>61</v>
      </c>
      <c r="D9" s="3"/>
      <c r="J9" s="136" t="s">
        <v>147</v>
      </c>
    </row>
    <row r="12" spans="1:14">
      <c r="B12" s="221"/>
    </row>
    <row r="13" spans="1:14">
      <c r="B13" s="220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12.7109375" style="8" customWidth="1"/>
    <col min="2" max="2" width="72.5703125" style="92" bestFit="1" customWidth="1"/>
    <col min="3" max="3" width="7.28515625" style="8" bestFit="1" customWidth="1"/>
    <col min="4" max="4" width="14" style="8" customWidth="1"/>
    <col min="5" max="7" width="4.140625" style="8" bestFit="1" customWidth="1"/>
    <col min="8" max="8" width="7.28515625" style="8" bestFit="1" customWidth="1"/>
    <col min="9" max="9" width="15.42578125" style="8" bestFit="1" customWidth="1"/>
    <col min="10" max="10" width="11.42578125" style="8" customWidth="1"/>
    <col min="11" max="11" width="11.140625" style="8" bestFit="1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11" t="s">
        <v>1</v>
      </c>
      <c r="B1" s="513" t="s">
        <v>0</v>
      </c>
      <c r="C1" s="542" t="s">
        <v>11</v>
      </c>
      <c r="D1" s="542"/>
      <c r="E1" s="542"/>
      <c r="F1" s="542"/>
      <c r="G1" s="542"/>
      <c r="H1" s="543" t="s">
        <v>12</v>
      </c>
      <c r="I1" s="543"/>
      <c r="J1" s="543"/>
      <c r="K1" s="543"/>
      <c r="L1" s="543"/>
      <c r="M1" s="543"/>
      <c r="N1" s="543"/>
      <c r="O1" s="546" t="s">
        <v>87</v>
      </c>
      <c r="P1" s="544" t="s">
        <v>232</v>
      </c>
      <c r="Q1" s="540" t="s">
        <v>29</v>
      </c>
      <c r="R1" s="505"/>
      <c r="S1" s="505"/>
      <c r="T1" s="505"/>
      <c r="U1" s="506"/>
    </row>
    <row r="2" spans="1:25" ht="24" customHeight="1" thickBot="1">
      <c r="A2" s="512"/>
      <c r="B2" s="514"/>
      <c r="C2" s="7" t="s">
        <v>47</v>
      </c>
      <c r="D2" s="368" t="s">
        <v>48</v>
      </c>
      <c r="E2" s="368" t="s">
        <v>49</v>
      </c>
      <c r="F2" s="368" t="s">
        <v>50</v>
      </c>
      <c r="G2" s="39" t="s">
        <v>51</v>
      </c>
      <c r="H2" s="368" t="s">
        <v>47</v>
      </c>
      <c r="I2" s="368" t="s">
        <v>48</v>
      </c>
      <c r="J2" s="368" t="s">
        <v>49</v>
      </c>
      <c r="K2" s="368" t="s">
        <v>50</v>
      </c>
      <c r="L2" s="368" t="s">
        <v>51</v>
      </c>
      <c r="M2" s="368" t="s">
        <v>52</v>
      </c>
      <c r="N2" s="40" t="s">
        <v>53</v>
      </c>
      <c r="O2" s="547"/>
      <c r="P2" s="545"/>
      <c r="Q2" s="541"/>
      <c r="R2" s="507"/>
      <c r="S2" s="507"/>
      <c r="T2" s="507"/>
      <c r="U2" s="508"/>
    </row>
    <row r="3" spans="1:25" s="261" customFormat="1" ht="15">
      <c r="A3" s="445" t="str">
        <f>'1-συμβολαια'!A3</f>
        <v>4ο</v>
      </c>
      <c r="B3" s="393" t="str">
        <f>'1-συμβολαια'!C3</f>
        <v>κληρονομιάς ΑΠΟΔΟΧΗ [αγροτεμάχιο Θεολόγος -'';;;???'' 307,16μ2</v>
      </c>
      <c r="C3" s="394"/>
      <c r="D3" s="313" t="s">
        <v>550</v>
      </c>
      <c r="E3" s="313"/>
      <c r="F3" s="313"/>
      <c r="G3" s="313"/>
      <c r="H3" s="313"/>
      <c r="I3" s="313" t="s">
        <v>590</v>
      </c>
      <c r="J3" s="313"/>
      <c r="K3" s="313"/>
      <c r="L3" s="313"/>
      <c r="M3" s="313"/>
      <c r="N3" s="313"/>
      <c r="O3" s="394"/>
      <c r="P3" s="354">
        <f>O3*('2-δικαιώμ'!M3+'3-φύλλα2α'!F3)</f>
        <v>0</v>
      </c>
      <c r="Q3" s="396" t="s">
        <v>152</v>
      </c>
      <c r="R3" s="396" t="s">
        <v>151</v>
      </c>
      <c r="S3" s="396"/>
      <c r="T3" s="396"/>
      <c r="U3" s="397"/>
    </row>
    <row r="4" spans="1:25" s="261" customFormat="1" ht="15">
      <c r="A4" s="446" t="str">
        <f>'1-συμβολαια'!A4</f>
        <v>5ο</v>
      </c>
      <c r="B4" s="395" t="str">
        <f>'1-συμβολαια'!C4</f>
        <v>Κκληρονομιάς ΑΠΟΔΟΧΗ</v>
      </c>
      <c r="C4" s="324"/>
      <c r="D4" s="313" t="s">
        <v>589</v>
      </c>
      <c r="E4" s="257"/>
      <c r="F4" s="257"/>
      <c r="G4" s="257"/>
      <c r="H4" s="257"/>
      <c r="I4" s="313" t="s">
        <v>590</v>
      </c>
      <c r="J4" s="313" t="s">
        <v>590</v>
      </c>
      <c r="K4" s="313" t="s">
        <v>590</v>
      </c>
      <c r="L4" s="257"/>
      <c r="M4" s="257"/>
      <c r="N4" s="257"/>
      <c r="O4" s="324">
        <v>2</v>
      </c>
      <c r="P4" s="321">
        <f>O4*('2-δικαιώμ'!M4+'3-φύλλα2α'!F4)</f>
        <v>120</v>
      </c>
      <c r="Q4" s="325"/>
      <c r="R4" s="325"/>
      <c r="S4" s="325"/>
      <c r="T4" s="325"/>
      <c r="U4" s="326"/>
    </row>
    <row r="5" spans="1:25" s="261" customFormat="1" ht="15">
      <c r="A5" s="446" t="str">
        <f>'1-συμβολαια'!A5</f>
        <v>6ο</v>
      </c>
      <c r="B5" s="323" t="str">
        <f>'1-συμβολαια'!C5</f>
        <v>κληρονομιάς ΑΠΟΔΟΧΗ</v>
      </c>
      <c r="C5" s="324"/>
      <c r="D5" s="313" t="s">
        <v>589</v>
      </c>
      <c r="E5" s="313"/>
      <c r="F5" s="313"/>
      <c r="G5" s="313"/>
      <c r="H5" s="313"/>
      <c r="I5" s="313" t="s">
        <v>573</v>
      </c>
      <c r="J5" s="313"/>
      <c r="K5" s="257"/>
      <c r="L5" s="257"/>
      <c r="M5" s="257"/>
      <c r="N5" s="257"/>
      <c r="O5" s="324"/>
      <c r="P5" s="321">
        <f>O5*('2-δικαιώμ'!M5+'3-φύλλα2α'!F5)</f>
        <v>0</v>
      </c>
      <c r="Q5" s="325"/>
      <c r="R5" s="325"/>
      <c r="S5" s="325"/>
      <c r="T5" s="325"/>
      <c r="U5" s="326"/>
    </row>
    <row r="6" spans="1:25" ht="15.75">
      <c r="A6" s="527" t="s">
        <v>47</v>
      </c>
      <c r="B6" s="528"/>
      <c r="C6" s="52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98">
        <f>SUM(P3:P5)</f>
        <v>120</v>
      </c>
    </row>
    <row r="8" spans="1:25" ht="15.75">
      <c r="Q8" s="154" t="s">
        <v>148</v>
      </c>
      <c r="R8" s="124"/>
      <c r="S8" s="124"/>
      <c r="T8" s="124"/>
      <c r="U8" s="124"/>
      <c r="V8" s="124"/>
      <c r="W8" s="124"/>
      <c r="X8" s="124"/>
      <c r="Y8" s="114"/>
    </row>
    <row r="9" spans="1:25" ht="15.75">
      <c r="R9" s="137" t="s">
        <v>149</v>
      </c>
      <c r="S9" s="137"/>
      <c r="T9" s="137"/>
      <c r="U9" s="137"/>
      <c r="V9" s="137"/>
      <c r="W9" s="137"/>
      <c r="X9" s="137"/>
    </row>
    <row r="10" spans="1:25" ht="15.75">
      <c r="S10" s="154" t="s">
        <v>150</v>
      </c>
    </row>
    <row r="13" spans="1:25">
      <c r="B13" s="221"/>
    </row>
    <row r="14" spans="1:25">
      <c r="B14" s="220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4"/>
  <sheetViews>
    <sheetView workbookViewId="0">
      <pane ySplit="2" topLeftCell="A3" activePane="bottomLeft" state="frozen"/>
      <selection pane="bottomLeft" activeCell="B19" sqref="B19:B40"/>
    </sheetView>
  </sheetViews>
  <sheetFormatPr defaultRowHeight="11.25"/>
  <cols>
    <col min="1" max="1" width="10.28515625" style="8" customWidth="1"/>
    <col min="2" max="2" width="73.140625" style="92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9.28515625" style="2" customWidth="1"/>
    <col min="9" max="9" width="7.28515625" style="2" customWidth="1"/>
    <col min="10" max="12" width="6.85546875" style="2" customWidth="1"/>
    <col min="13" max="13" width="8.28515625" style="2" customWidth="1"/>
    <col min="14" max="14" width="10.5703125" style="2" customWidth="1"/>
    <col min="15" max="15" width="7.85546875" style="2" customWidth="1"/>
    <col min="16" max="16" width="10.28515625" style="2" customWidth="1"/>
    <col min="17" max="17" width="13.28515625" style="2" customWidth="1"/>
    <col min="18" max="18" width="7.42578125" style="338" customWidth="1"/>
    <col min="19" max="22" width="7.28515625" style="338" customWidth="1"/>
    <col min="23" max="23" width="7.140625" style="338" customWidth="1"/>
    <col min="24" max="24" width="6.28515625" style="338" customWidth="1"/>
    <col min="25" max="25" width="5.85546875" style="338" customWidth="1"/>
    <col min="26" max="26" width="6.42578125" style="338" customWidth="1"/>
    <col min="27" max="27" width="6.7109375" style="338" customWidth="1"/>
    <col min="28" max="28" width="6.42578125" style="338" customWidth="1"/>
    <col min="29" max="29" width="6.28515625" style="338" customWidth="1"/>
    <col min="30" max="30" width="7.5703125" style="338" customWidth="1"/>
    <col min="31" max="31" width="8.7109375" style="338" customWidth="1"/>
    <col min="32" max="32" width="8" style="338" customWidth="1"/>
    <col min="33" max="39" width="6.28515625" style="338" customWidth="1"/>
    <col min="40" max="40" width="11.7109375" style="338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4" t="s">
        <v>1</v>
      </c>
      <c r="B1" s="550" t="s">
        <v>0</v>
      </c>
      <c r="C1" s="490" t="s">
        <v>7</v>
      </c>
      <c r="D1" s="552" t="s">
        <v>3</v>
      </c>
      <c r="E1" s="553"/>
      <c r="F1" s="554" t="s">
        <v>539</v>
      </c>
      <c r="G1" s="555"/>
      <c r="H1" s="555"/>
      <c r="I1" s="555"/>
      <c r="J1" s="555"/>
      <c r="K1" s="555"/>
      <c r="L1" s="556"/>
      <c r="M1" s="557" t="s">
        <v>397</v>
      </c>
      <c r="N1" s="558"/>
      <c r="O1" s="559" t="s">
        <v>261</v>
      </c>
      <c r="P1" s="560"/>
      <c r="Q1" s="561" t="s">
        <v>396</v>
      </c>
      <c r="R1" s="549" t="s">
        <v>177</v>
      </c>
      <c r="S1" s="549"/>
      <c r="T1" s="549"/>
      <c r="U1" s="549"/>
      <c r="V1" s="549"/>
      <c r="W1" s="549"/>
      <c r="X1" s="549"/>
      <c r="Y1" s="549"/>
      <c r="Z1" s="549"/>
      <c r="AA1" s="549"/>
      <c r="AB1" s="549"/>
      <c r="AC1" s="549"/>
      <c r="AD1" s="549"/>
      <c r="AE1" s="549"/>
      <c r="AF1" s="549"/>
      <c r="AG1" s="549"/>
      <c r="AH1" s="549"/>
      <c r="AI1" s="549"/>
      <c r="AJ1" s="549"/>
      <c r="AK1" s="549"/>
      <c r="AL1" s="549"/>
      <c r="AM1" s="549"/>
      <c r="AN1" s="549"/>
      <c r="AO1" s="549"/>
    </row>
    <row r="2" spans="1:41" ht="23.25" thickBot="1">
      <c r="A2" s="485"/>
      <c r="B2" s="551"/>
      <c r="C2" s="491"/>
      <c r="D2" s="159" t="s">
        <v>4</v>
      </c>
      <c r="E2" s="145" t="s">
        <v>9</v>
      </c>
      <c r="F2" s="224" t="s">
        <v>4</v>
      </c>
      <c r="G2" s="160" t="s">
        <v>9</v>
      </c>
      <c r="H2" s="143" t="s">
        <v>47</v>
      </c>
      <c r="I2" s="223" t="s">
        <v>9</v>
      </c>
      <c r="J2" s="205" t="s">
        <v>359</v>
      </c>
      <c r="K2" s="205" t="s">
        <v>376</v>
      </c>
      <c r="L2" s="207" t="s">
        <v>361</v>
      </c>
      <c r="M2" s="223" t="s">
        <v>23</v>
      </c>
      <c r="N2" s="225" t="s">
        <v>88</v>
      </c>
      <c r="O2" s="223" t="s">
        <v>23</v>
      </c>
      <c r="P2" s="219" t="s">
        <v>9</v>
      </c>
      <c r="Q2" s="562"/>
      <c r="R2" s="331" t="s">
        <v>131</v>
      </c>
      <c r="S2" s="331" t="s">
        <v>175</v>
      </c>
      <c r="T2" s="331" t="s">
        <v>132</v>
      </c>
      <c r="U2" s="331" t="s">
        <v>263</v>
      </c>
      <c r="V2" s="331" t="s">
        <v>133</v>
      </c>
      <c r="W2" s="331" t="s">
        <v>264</v>
      </c>
      <c r="X2" s="331" t="s">
        <v>153</v>
      </c>
      <c r="Y2" s="331" t="s">
        <v>176</v>
      </c>
      <c r="Z2" s="331" t="s">
        <v>154</v>
      </c>
      <c r="AA2" s="331" t="s">
        <v>265</v>
      </c>
      <c r="AB2" s="331" t="s">
        <v>155</v>
      </c>
      <c r="AC2" s="331" t="s">
        <v>266</v>
      </c>
      <c r="AD2" s="331" t="s">
        <v>156</v>
      </c>
      <c r="AE2" s="331" t="s">
        <v>279</v>
      </c>
      <c r="AF2" s="331" t="s">
        <v>280</v>
      </c>
      <c r="AG2" s="332" t="s">
        <v>281</v>
      </c>
      <c r="AH2" s="332" t="s">
        <v>282</v>
      </c>
      <c r="AI2" s="332" t="s">
        <v>283</v>
      </c>
      <c r="AJ2" s="331" t="s">
        <v>442</v>
      </c>
      <c r="AK2" s="331" t="s">
        <v>443</v>
      </c>
      <c r="AL2" s="331"/>
      <c r="AM2" s="333" t="s">
        <v>92</v>
      </c>
      <c r="AN2" s="334" t="s">
        <v>47</v>
      </c>
      <c r="AO2" s="241" t="s">
        <v>29</v>
      </c>
    </row>
    <row r="3" spans="1:41" s="5" customFormat="1">
      <c r="A3" s="447" t="str">
        <f>'1-συμβολαια'!A3</f>
        <v>4ο</v>
      </c>
      <c r="B3" s="358" t="str">
        <f>'1-συμβολαια'!C3</f>
        <v>κληρονομιάς ΑΠΟΔΟΧΗ [αγροτεμάχιο Θεολόγος -'';;;???'' 307,16μ2</v>
      </c>
      <c r="C3" s="314">
        <f>'1-συμβολαια'!D3</f>
        <v>0</v>
      </c>
      <c r="D3" s="398">
        <f>'3-φύλλα2α'!D3</f>
        <v>3</v>
      </c>
      <c r="E3" s="398">
        <f>'3-φύλλα2α'!E3</f>
        <v>3</v>
      </c>
      <c r="F3" s="399">
        <v>2</v>
      </c>
      <c r="G3" s="399">
        <v>2</v>
      </c>
      <c r="H3" s="309">
        <f t="shared" ref="H3" si="0">F3*D3*5</f>
        <v>30</v>
      </c>
      <c r="I3" s="400">
        <f>E3*G3*5</f>
        <v>30</v>
      </c>
      <c r="J3" s="400">
        <f t="shared" ref="J3" si="1">H3*5%</f>
        <v>1.5</v>
      </c>
      <c r="K3" s="400">
        <f t="shared" ref="K3" si="2">H3*5%</f>
        <v>1.5</v>
      </c>
      <c r="L3" s="400">
        <f t="shared" ref="L3" si="3">H3*1%</f>
        <v>0.3</v>
      </c>
      <c r="M3" s="400">
        <f t="shared" ref="M3" si="4">H3-O3</f>
        <v>26.7</v>
      </c>
      <c r="N3" s="400">
        <f t="shared" ref="N3" si="5">I3-P3</f>
        <v>26.7</v>
      </c>
      <c r="O3" s="400">
        <f t="shared" ref="O3" si="6">J3+K3+L3</f>
        <v>3.3</v>
      </c>
      <c r="P3" s="400">
        <f t="shared" ref="P3" si="7">I3*11%</f>
        <v>3.3</v>
      </c>
      <c r="Q3" s="400">
        <f t="shared" ref="Q3" si="8">O3-P3</f>
        <v>0</v>
      </c>
      <c r="R3" s="418">
        <f>3*5</f>
        <v>15</v>
      </c>
      <c r="S3" s="418">
        <v>5</v>
      </c>
      <c r="T3" s="418">
        <v>15</v>
      </c>
      <c r="U3" s="418">
        <v>1.98</v>
      </c>
      <c r="V3" s="418"/>
      <c r="W3" s="418"/>
      <c r="X3" s="418"/>
      <c r="Y3" s="418"/>
      <c r="Z3" s="418"/>
      <c r="AA3" s="418"/>
      <c r="AB3" s="418"/>
      <c r="AC3" s="418"/>
      <c r="AD3" s="418"/>
      <c r="AE3" s="418"/>
      <c r="AF3" s="418"/>
      <c r="AG3" s="464"/>
      <c r="AH3" s="464"/>
      <c r="AI3" s="464"/>
      <c r="AJ3" s="418"/>
      <c r="AK3" s="418"/>
      <c r="AL3" s="418"/>
      <c r="AM3" s="418">
        <f t="shared" ref="AM3" si="9">U3+Y3+AA3+AI3+AK3</f>
        <v>1.98</v>
      </c>
      <c r="AN3" s="330">
        <f t="shared" ref="AN3" si="10">R3+S3+T3+V3+W3+X3+Z3+AB3+AC3+AD3+AE3+AF3+AG3+AH3+AJ3+AL3</f>
        <v>35</v>
      </c>
      <c r="AO3" s="430" t="s">
        <v>543</v>
      </c>
    </row>
    <row r="4" spans="1:41" s="5" customFormat="1">
      <c r="A4" s="435" t="str">
        <f>'1-συμβολαια'!A4</f>
        <v>5ο</v>
      </c>
      <c r="B4" s="312" t="str">
        <f>'1-συμβολαια'!C4</f>
        <v>Κκληρονομιάς ΑΠΟΔΟΧΗ</v>
      </c>
      <c r="C4" s="314">
        <f>'1-συμβολαια'!D4</f>
        <v>0</v>
      </c>
      <c r="D4" s="327">
        <f>'3-φύλλα2α'!D4</f>
        <v>5</v>
      </c>
      <c r="E4" s="327">
        <f>'3-φύλλα2α'!E4</f>
        <v>5</v>
      </c>
      <c r="F4" s="371">
        <v>3</v>
      </c>
      <c r="G4" s="455">
        <v>2</v>
      </c>
      <c r="H4" s="308">
        <f t="shared" ref="H4:H5" si="11">F4*D4*5</f>
        <v>75</v>
      </c>
      <c r="I4" s="456">
        <f t="shared" ref="I4:I5" si="12">E4*G4*5</f>
        <v>50</v>
      </c>
      <c r="J4" s="328">
        <f t="shared" ref="J4:J5" si="13">H4*5%</f>
        <v>3.75</v>
      </c>
      <c r="K4" s="328">
        <f t="shared" ref="K4:K5" si="14">H4*5%</f>
        <v>3.75</v>
      </c>
      <c r="L4" s="328">
        <f t="shared" ref="L4:L5" si="15">H4*1%</f>
        <v>0.75</v>
      </c>
      <c r="M4" s="328">
        <f t="shared" ref="M4:M5" si="16">H4-O4</f>
        <v>66.75</v>
      </c>
      <c r="N4" s="328">
        <f t="shared" ref="N4:N5" si="17">I4-P4</f>
        <v>44.5</v>
      </c>
      <c r="O4" s="328">
        <f t="shared" ref="O4:O5" si="18">J4+K4+L4</f>
        <v>8.25</v>
      </c>
      <c r="P4" s="328">
        <f t="shared" ref="P4:P5" si="19">I4*11%</f>
        <v>5.5</v>
      </c>
      <c r="Q4" s="328">
        <f t="shared" ref="Q4:Q5" si="20">O4-P4</f>
        <v>2.75</v>
      </c>
      <c r="R4" s="424">
        <f>6*5</f>
        <v>30</v>
      </c>
      <c r="S4" s="424">
        <v>5</v>
      </c>
      <c r="T4" s="424">
        <v>25</v>
      </c>
      <c r="U4" s="418">
        <v>1.98</v>
      </c>
      <c r="V4" s="424"/>
      <c r="W4" s="424"/>
      <c r="X4" s="424"/>
      <c r="Y4" s="424"/>
      <c r="Z4" s="424"/>
      <c r="AA4" s="424"/>
      <c r="AB4" s="424"/>
      <c r="AC4" s="424"/>
      <c r="AD4" s="424">
        <v>5</v>
      </c>
      <c r="AE4" s="424">
        <v>10</v>
      </c>
      <c r="AF4" s="424">
        <v>5</v>
      </c>
      <c r="AG4" s="464"/>
      <c r="AH4" s="464"/>
      <c r="AI4" s="464"/>
      <c r="AJ4" s="418"/>
      <c r="AK4" s="418"/>
      <c r="AL4" s="418"/>
      <c r="AM4" s="418">
        <f t="shared" ref="AM4:AM5" si="21">U4+Y4+AA4+AI4+AK4</f>
        <v>1.98</v>
      </c>
      <c r="AN4" s="330">
        <f t="shared" ref="AN4:AN5" si="22">R4+S4+T4+V4+W4+X4+Z4+AB4+AC4+AD4+AE4+AF4+AG4+AH4+AJ4+AL4</f>
        <v>80</v>
      </c>
      <c r="AO4" s="260"/>
    </row>
    <row r="5" spans="1:41" s="5" customFormat="1">
      <c r="A5" s="435" t="str">
        <f>'1-συμβολαια'!A5</f>
        <v>6ο</v>
      </c>
      <c r="B5" s="312" t="str">
        <f>'1-συμβολαια'!C5</f>
        <v>κληρονομιάς ΑΠΟΔΟΧΗ</v>
      </c>
      <c r="C5" s="314">
        <f>'1-συμβολαια'!D5</f>
        <v>0</v>
      </c>
      <c r="D5" s="327">
        <f>'3-φύλλα2α'!D5</f>
        <v>3</v>
      </c>
      <c r="E5" s="327">
        <f>'3-φύλλα2α'!E5</f>
        <v>5</v>
      </c>
      <c r="F5" s="371">
        <v>2</v>
      </c>
      <c r="G5" s="371">
        <v>2</v>
      </c>
      <c r="H5" s="308">
        <f t="shared" si="11"/>
        <v>30</v>
      </c>
      <c r="I5" s="328">
        <f t="shared" si="12"/>
        <v>50</v>
      </c>
      <c r="J5" s="328">
        <f t="shared" si="13"/>
        <v>1.5</v>
      </c>
      <c r="K5" s="328">
        <f t="shared" si="14"/>
        <v>1.5</v>
      </c>
      <c r="L5" s="328">
        <f t="shared" si="15"/>
        <v>0.3</v>
      </c>
      <c r="M5" s="328">
        <f t="shared" si="16"/>
        <v>26.7</v>
      </c>
      <c r="N5" s="328">
        <f t="shared" si="17"/>
        <v>44.5</v>
      </c>
      <c r="O5" s="328">
        <f t="shared" si="18"/>
        <v>3.3</v>
      </c>
      <c r="P5" s="328">
        <f t="shared" si="19"/>
        <v>5.5</v>
      </c>
      <c r="Q5" s="328">
        <f t="shared" si="20"/>
        <v>-2.2000000000000002</v>
      </c>
      <c r="R5" s="424">
        <f>6*5</f>
        <v>30</v>
      </c>
      <c r="S5" s="424">
        <v>5</v>
      </c>
      <c r="T5" s="424">
        <v>15</v>
      </c>
      <c r="U5" s="418">
        <v>1.98</v>
      </c>
      <c r="V5" s="424"/>
      <c r="W5" s="424"/>
      <c r="X5" s="424"/>
      <c r="Y5" s="424"/>
      <c r="Z5" s="424"/>
      <c r="AA5" s="424"/>
      <c r="AB5" s="424"/>
      <c r="AC5" s="424"/>
      <c r="AD5" s="424">
        <v>5</v>
      </c>
      <c r="AE5" s="424">
        <v>10</v>
      </c>
      <c r="AF5" s="424">
        <v>5</v>
      </c>
      <c r="AG5" s="464"/>
      <c r="AH5" s="464"/>
      <c r="AI5" s="464"/>
      <c r="AJ5" s="418"/>
      <c r="AK5" s="418"/>
      <c r="AL5" s="418"/>
      <c r="AM5" s="418">
        <f t="shared" si="21"/>
        <v>1.98</v>
      </c>
      <c r="AN5" s="330">
        <f t="shared" si="22"/>
        <v>70</v>
      </c>
      <c r="AO5" s="260"/>
    </row>
    <row r="6" spans="1:41">
      <c r="A6" s="482" t="s">
        <v>47</v>
      </c>
      <c r="B6" s="483"/>
      <c r="C6" s="483"/>
      <c r="D6" s="483"/>
      <c r="E6" s="483"/>
      <c r="F6" s="483"/>
      <c r="G6" s="548"/>
      <c r="H6" s="38">
        <f t="shared" ref="H6:AF6" si="23">SUM(H3:H5)</f>
        <v>135</v>
      </c>
      <c r="I6" s="38">
        <f t="shared" si="23"/>
        <v>130</v>
      </c>
      <c r="J6" s="38">
        <f t="shared" si="23"/>
        <v>6.75</v>
      </c>
      <c r="K6" s="38">
        <f t="shared" si="23"/>
        <v>6.75</v>
      </c>
      <c r="L6" s="38">
        <f t="shared" si="23"/>
        <v>1.35</v>
      </c>
      <c r="M6" s="38">
        <f t="shared" si="23"/>
        <v>120.15</v>
      </c>
      <c r="N6" s="38">
        <f t="shared" si="23"/>
        <v>115.7</v>
      </c>
      <c r="O6" s="38">
        <f t="shared" si="23"/>
        <v>14.850000000000001</v>
      </c>
      <c r="P6" s="38">
        <f t="shared" si="23"/>
        <v>14.3</v>
      </c>
      <c r="Q6" s="38">
        <f t="shared" si="23"/>
        <v>0.54999999999999982</v>
      </c>
      <c r="R6" s="38">
        <f t="shared" si="23"/>
        <v>75</v>
      </c>
      <c r="S6" s="38">
        <f t="shared" si="23"/>
        <v>15</v>
      </c>
      <c r="T6" s="38">
        <f t="shared" si="23"/>
        <v>55</v>
      </c>
      <c r="U6" s="38">
        <f t="shared" si="23"/>
        <v>5.9399999999999995</v>
      </c>
      <c r="V6" s="38">
        <f t="shared" si="23"/>
        <v>0</v>
      </c>
      <c r="W6" s="38">
        <f t="shared" si="23"/>
        <v>0</v>
      </c>
      <c r="X6" s="38">
        <f t="shared" si="23"/>
        <v>0</v>
      </c>
      <c r="Y6" s="38">
        <f t="shared" si="23"/>
        <v>0</v>
      </c>
      <c r="Z6" s="38">
        <f t="shared" si="23"/>
        <v>0</v>
      </c>
      <c r="AA6" s="38">
        <f t="shared" si="23"/>
        <v>0</v>
      </c>
      <c r="AB6" s="38">
        <f t="shared" si="23"/>
        <v>0</v>
      </c>
      <c r="AC6" s="38">
        <f t="shared" si="23"/>
        <v>0</v>
      </c>
      <c r="AD6" s="38">
        <f t="shared" si="23"/>
        <v>10</v>
      </c>
      <c r="AE6" s="38">
        <f t="shared" si="23"/>
        <v>20</v>
      </c>
      <c r="AF6" s="38">
        <f t="shared" si="23"/>
        <v>10</v>
      </c>
      <c r="AG6" s="335"/>
      <c r="AH6" s="465"/>
      <c r="AI6" s="465"/>
      <c r="AJ6" s="38"/>
      <c r="AK6" s="38"/>
      <c r="AL6" s="38">
        <f>SUM(AL3:AL5)</f>
        <v>0</v>
      </c>
      <c r="AM6" s="38">
        <f>SUM(AM3:AM5)</f>
        <v>5.9399999999999995</v>
      </c>
      <c r="AN6" s="38">
        <f>SUM(AN3:AN5)</f>
        <v>185</v>
      </c>
    </row>
    <row r="8" spans="1:41">
      <c r="R8" s="163" t="s">
        <v>441</v>
      </c>
      <c r="S8" s="165"/>
      <c r="T8" s="165"/>
      <c r="U8" s="165"/>
      <c r="V8" s="165"/>
      <c r="W8" s="165"/>
      <c r="X8" s="336"/>
      <c r="Y8" s="336"/>
      <c r="Z8" s="336"/>
      <c r="AA8" s="336"/>
      <c r="AB8" s="336"/>
      <c r="AC8" s="336"/>
      <c r="AD8" s="336"/>
      <c r="AE8" s="337"/>
      <c r="AF8" s="337"/>
      <c r="AG8" s="337"/>
      <c r="AH8" s="337"/>
      <c r="AI8" s="337"/>
      <c r="AJ8" s="337"/>
      <c r="AK8" s="337"/>
      <c r="AL8" s="337"/>
      <c r="AM8" s="337"/>
      <c r="AN8" s="337"/>
    </row>
    <row r="9" spans="1:41" ht="15.75">
      <c r="B9" s="294" t="s">
        <v>492</v>
      </c>
      <c r="C9" s="294"/>
      <c r="D9" s="294"/>
      <c r="E9" s="294"/>
      <c r="R9" s="336"/>
      <c r="S9" s="164" t="s">
        <v>233</v>
      </c>
      <c r="T9" s="336"/>
      <c r="U9" s="336"/>
      <c r="V9" s="336"/>
      <c r="W9" s="336"/>
      <c r="X9" s="336"/>
      <c r="Y9" s="336"/>
      <c r="Z9" s="336"/>
      <c r="AA9" s="336"/>
      <c r="AB9" s="336"/>
      <c r="AC9" s="336"/>
      <c r="AD9" s="336"/>
      <c r="AE9" s="337"/>
      <c r="AF9" s="337"/>
      <c r="AG9" s="337"/>
      <c r="AH9" s="337"/>
      <c r="AI9" s="337"/>
      <c r="AJ9" s="337"/>
      <c r="AK9" s="337"/>
      <c r="AL9" s="337"/>
      <c r="AM9" s="337"/>
      <c r="AN9" s="337"/>
    </row>
    <row r="10" spans="1:41">
      <c r="R10" s="336"/>
      <c r="S10" s="336"/>
      <c r="T10" s="163" t="s">
        <v>234</v>
      </c>
      <c r="U10" s="336"/>
      <c r="V10" s="336"/>
      <c r="W10" s="336"/>
      <c r="X10" s="336"/>
      <c r="Y10" s="336"/>
      <c r="Z10" s="336"/>
      <c r="AA10" s="336"/>
      <c r="AB10" s="336"/>
      <c r="AC10" s="336"/>
      <c r="AD10" s="336"/>
      <c r="AE10" s="337"/>
      <c r="AF10" s="337"/>
      <c r="AG10" s="337"/>
      <c r="AH10" s="337"/>
      <c r="AI10" s="337"/>
      <c r="AJ10" s="337"/>
      <c r="AK10" s="337"/>
      <c r="AL10" s="337"/>
      <c r="AM10" s="337"/>
      <c r="AN10" s="337"/>
    </row>
    <row r="11" spans="1:41">
      <c r="R11" s="336"/>
      <c r="S11" s="336"/>
      <c r="T11" s="336"/>
      <c r="U11" s="164" t="s">
        <v>235</v>
      </c>
      <c r="V11" s="336"/>
      <c r="W11" s="336"/>
      <c r="X11" s="336"/>
      <c r="Y11" s="336"/>
      <c r="Z11" s="336"/>
      <c r="AA11" s="336"/>
      <c r="AB11" s="336"/>
      <c r="AC11" s="336"/>
      <c r="AD11" s="336"/>
      <c r="AE11" s="337"/>
      <c r="AF11" s="337"/>
      <c r="AG11" s="337"/>
      <c r="AH11" s="337"/>
      <c r="AI11" s="337"/>
      <c r="AJ11" s="337"/>
      <c r="AK11" s="337"/>
      <c r="AL11" s="337"/>
      <c r="AM11" s="337"/>
      <c r="AN11" s="337"/>
    </row>
    <row r="12" spans="1:41">
      <c r="R12" s="336"/>
      <c r="S12" s="336"/>
      <c r="T12" s="336"/>
      <c r="U12" s="336"/>
      <c r="V12" s="163" t="s">
        <v>267</v>
      </c>
      <c r="W12" s="336"/>
      <c r="X12" s="336"/>
      <c r="Y12" s="336"/>
      <c r="Z12" s="336"/>
      <c r="AA12" s="336"/>
      <c r="AB12" s="336"/>
      <c r="AC12" s="336"/>
      <c r="AD12" s="336"/>
      <c r="AE12" s="336"/>
      <c r="AF12" s="336"/>
      <c r="AG12" s="336"/>
      <c r="AH12" s="336"/>
      <c r="AI12" s="336"/>
      <c r="AJ12" s="336"/>
      <c r="AK12" s="336"/>
      <c r="AL12" s="336"/>
      <c r="AM12" s="337"/>
      <c r="AN12" s="337"/>
    </row>
    <row r="13" spans="1:41">
      <c r="Q13" s="8" t="s">
        <v>582</v>
      </c>
      <c r="R13" s="336" t="s">
        <v>588</v>
      </c>
      <c r="S13" s="336" t="s">
        <v>386</v>
      </c>
      <c r="T13" s="336"/>
      <c r="U13" s="336"/>
      <c r="V13" s="336"/>
      <c r="W13" s="164" t="s">
        <v>236</v>
      </c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6"/>
      <c r="AI13" s="336"/>
      <c r="AJ13" s="336"/>
      <c r="AK13" s="336"/>
      <c r="AL13" s="336"/>
      <c r="AM13" s="337"/>
      <c r="AN13" s="337"/>
    </row>
    <row r="14" spans="1:41">
      <c r="Q14" s="8"/>
      <c r="R14" s="336"/>
      <c r="S14" s="336"/>
      <c r="T14" s="336"/>
      <c r="U14" s="336"/>
      <c r="V14" s="336"/>
      <c r="W14" s="336"/>
      <c r="X14" s="163" t="s">
        <v>237</v>
      </c>
      <c r="Y14" s="163"/>
      <c r="Z14" s="336"/>
      <c r="AA14" s="336"/>
      <c r="AB14" s="336"/>
      <c r="AC14" s="336"/>
      <c r="AD14" s="336"/>
      <c r="AE14" s="336"/>
      <c r="AF14" s="336"/>
      <c r="AG14" s="336"/>
      <c r="AH14" s="336"/>
      <c r="AI14" s="336"/>
      <c r="AJ14" s="336"/>
      <c r="AK14" s="336"/>
      <c r="AL14" s="336"/>
      <c r="AM14" s="337"/>
      <c r="AN14" s="337"/>
    </row>
    <row r="15" spans="1:41">
      <c r="B15" s="3"/>
      <c r="C15" s="78" t="s">
        <v>581</v>
      </c>
      <c r="D15" s="429">
        <f>H3/F3</f>
        <v>15</v>
      </c>
      <c r="Q15" s="8" t="s">
        <v>583</v>
      </c>
      <c r="R15" s="336" t="s">
        <v>588</v>
      </c>
      <c r="S15" s="336" t="s">
        <v>555</v>
      </c>
      <c r="T15" s="336"/>
      <c r="U15" s="336"/>
      <c r="V15" s="336"/>
      <c r="W15" s="336"/>
      <c r="X15" s="336"/>
      <c r="Y15" s="164" t="s">
        <v>268</v>
      </c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7"/>
      <c r="AN15" s="337"/>
    </row>
    <row r="16" spans="1:41">
      <c r="B16" s="427"/>
      <c r="C16" s="428" t="s">
        <v>552</v>
      </c>
      <c r="Q16" s="8"/>
      <c r="R16" s="336"/>
      <c r="S16" s="336"/>
      <c r="T16" s="336"/>
      <c r="U16" s="336"/>
      <c r="V16" s="336"/>
      <c r="W16" s="336"/>
      <c r="X16" s="336"/>
      <c r="Y16" s="336"/>
      <c r="Z16" s="163" t="s">
        <v>238</v>
      </c>
      <c r="AA16" s="164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7"/>
      <c r="AN16" s="337"/>
      <c r="AO16" s="162"/>
    </row>
    <row r="17" spans="2:41">
      <c r="B17" s="3"/>
      <c r="C17" s="428" t="s">
        <v>553</v>
      </c>
      <c r="Q17" s="8" t="s">
        <v>587</v>
      </c>
      <c r="R17" s="336" t="s">
        <v>588</v>
      </c>
      <c r="S17" s="336" t="s">
        <v>555</v>
      </c>
      <c r="T17" s="336"/>
      <c r="U17" s="336"/>
      <c r="V17" s="336"/>
      <c r="W17" s="336"/>
      <c r="X17" s="336"/>
      <c r="Y17" s="336"/>
      <c r="Z17" s="164"/>
      <c r="AA17" s="164" t="s">
        <v>269</v>
      </c>
      <c r="AB17" s="336"/>
      <c r="AC17" s="336"/>
      <c r="AD17" s="336"/>
      <c r="AE17" s="336"/>
      <c r="AF17" s="336"/>
      <c r="AG17" s="336"/>
      <c r="AH17" s="336"/>
      <c r="AI17" s="336"/>
      <c r="AJ17" s="336"/>
      <c r="AK17" s="336"/>
      <c r="AL17" s="336"/>
      <c r="AM17" s="337"/>
      <c r="AN17" s="337"/>
      <c r="AO17" s="162"/>
    </row>
    <row r="18" spans="2:41">
      <c r="B18" s="3"/>
      <c r="Q18" s="8"/>
      <c r="R18" s="336"/>
      <c r="S18" s="336"/>
      <c r="T18" s="336"/>
      <c r="U18" s="336"/>
      <c r="V18" s="336"/>
      <c r="W18" s="336"/>
      <c r="X18" s="336"/>
      <c r="Y18" s="336"/>
      <c r="Z18" s="336"/>
      <c r="AA18" s="336"/>
      <c r="AB18" s="163" t="s">
        <v>239</v>
      </c>
      <c r="AC18" s="336"/>
      <c r="AD18" s="336"/>
      <c r="AE18" s="336"/>
      <c r="AF18" s="336"/>
      <c r="AG18" s="336"/>
      <c r="AH18" s="336"/>
      <c r="AI18" s="336"/>
      <c r="AJ18" s="336"/>
      <c r="AK18" s="336"/>
      <c r="AL18" s="336"/>
      <c r="AM18" s="337"/>
      <c r="AN18" s="164"/>
    </row>
    <row r="19" spans="2:41">
      <c r="B19" s="3" t="s">
        <v>584</v>
      </c>
      <c r="C19" s="78" t="s">
        <v>582</v>
      </c>
      <c r="D19" s="429">
        <f>H4/F4</f>
        <v>25</v>
      </c>
      <c r="Q19" s="8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164" t="s">
        <v>240</v>
      </c>
      <c r="AD19" s="336"/>
      <c r="AE19" s="336"/>
      <c r="AF19" s="336"/>
      <c r="AG19" s="336"/>
      <c r="AH19" s="336"/>
      <c r="AI19" s="336"/>
      <c r="AJ19" s="336"/>
      <c r="AK19" s="336"/>
      <c r="AL19" s="336"/>
      <c r="AM19" s="337"/>
      <c r="AN19" s="337"/>
    </row>
    <row r="20" spans="2:41">
      <c r="B20" s="427" t="s">
        <v>561</v>
      </c>
      <c r="C20" s="428" t="s">
        <v>572</v>
      </c>
      <c r="Q20" s="8"/>
      <c r="R20" s="336"/>
      <c r="S20" s="336"/>
      <c r="T20" s="336"/>
      <c r="U20" s="336"/>
      <c r="V20" s="336"/>
      <c r="W20" s="336"/>
      <c r="X20" s="336"/>
      <c r="Y20" s="336"/>
      <c r="Z20" s="336"/>
      <c r="AA20" s="336"/>
      <c r="AB20" s="336"/>
      <c r="AC20" s="336"/>
      <c r="AD20" s="163" t="s">
        <v>284</v>
      </c>
      <c r="AE20" s="165"/>
      <c r="AF20" s="165"/>
      <c r="AG20" s="165"/>
      <c r="AH20" s="165"/>
      <c r="AI20" s="165"/>
      <c r="AJ20" s="165"/>
      <c r="AK20" s="165"/>
      <c r="AL20" s="165"/>
      <c r="AM20" s="164"/>
    </row>
    <row r="21" spans="2:41">
      <c r="B21" s="427" t="s">
        <v>557</v>
      </c>
      <c r="C21" s="428" t="s">
        <v>571</v>
      </c>
      <c r="Q21" s="8"/>
      <c r="R21" s="337"/>
      <c r="S21" s="337"/>
      <c r="T21" s="337"/>
      <c r="U21" s="337"/>
      <c r="V21" s="336"/>
      <c r="W21" s="336"/>
      <c r="X21" s="336"/>
      <c r="Y21" s="336"/>
      <c r="Z21" s="336"/>
      <c r="AA21" s="336"/>
      <c r="AB21" s="336"/>
      <c r="AC21" s="336"/>
      <c r="AD21" s="336"/>
      <c r="AE21" s="163" t="s">
        <v>285</v>
      </c>
      <c r="AF21" s="164"/>
      <c r="AG21" s="164"/>
      <c r="AH21" s="164"/>
      <c r="AI21" s="164"/>
      <c r="AJ21" s="164"/>
      <c r="AK21" s="164"/>
      <c r="AL21" s="164"/>
      <c r="AM21" s="337"/>
    </row>
    <row r="22" spans="2:41">
      <c r="B22" s="427" t="s">
        <v>556</v>
      </c>
      <c r="Q22" s="8"/>
      <c r="R22" s="2"/>
      <c r="S22" s="2"/>
      <c r="T22" s="2"/>
      <c r="U22" s="2"/>
      <c r="AF22" s="164" t="s">
        <v>286</v>
      </c>
      <c r="AG22" s="165"/>
      <c r="AH22" s="165"/>
      <c r="AI22" s="165"/>
      <c r="AJ22" s="165"/>
      <c r="AK22" s="165"/>
    </row>
    <row r="23" spans="2:41">
      <c r="B23" s="9" t="s">
        <v>558</v>
      </c>
      <c r="C23" s="8"/>
      <c r="D23" s="429"/>
      <c r="Q23" s="8"/>
      <c r="AF23" s="336"/>
      <c r="AG23" s="256" t="s">
        <v>287</v>
      </c>
      <c r="AH23" s="256"/>
      <c r="AI23" s="256"/>
      <c r="AJ23" s="256"/>
      <c r="AK23" s="256"/>
      <c r="AL23" s="256"/>
    </row>
    <row r="24" spans="2:41">
      <c r="B24" s="9" t="s">
        <v>559</v>
      </c>
      <c r="C24" s="428"/>
      <c r="Q24" s="8"/>
      <c r="AG24" s="336"/>
      <c r="AH24" s="163" t="s">
        <v>447</v>
      </c>
      <c r="AI24" s="336"/>
      <c r="AJ24" s="336"/>
      <c r="AK24" s="336"/>
      <c r="AL24" s="164"/>
    </row>
    <row r="25" spans="2:41">
      <c r="B25" s="9" t="s">
        <v>560</v>
      </c>
      <c r="C25" s="428"/>
      <c r="Q25" s="8"/>
      <c r="AI25" s="164" t="s">
        <v>444</v>
      </c>
      <c r="AJ25" s="164"/>
      <c r="AK25" s="164"/>
    </row>
    <row r="26" spans="2:41">
      <c r="B26" s="3" t="s">
        <v>584</v>
      </c>
      <c r="Q26" s="8"/>
      <c r="AJ26" s="163" t="s">
        <v>445</v>
      </c>
      <c r="AK26" s="336"/>
    </row>
    <row r="27" spans="2:41">
      <c r="B27" s="427" t="s">
        <v>562</v>
      </c>
      <c r="Q27" s="8"/>
      <c r="AK27" s="164" t="s">
        <v>446</v>
      </c>
    </row>
    <row r="28" spans="2:41">
      <c r="B28" s="427" t="s">
        <v>556</v>
      </c>
      <c r="Q28" s="8"/>
    </row>
    <row r="29" spans="2:41">
      <c r="B29" s="9" t="s">
        <v>563</v>
      </c>
      <c r="Q29" s="8"/>
    </row>
    <row r="30" spans="2:41">
      <c r="B30" s="427" t="s">
        <v>564</v>
      </c>
      <c r="Q30" s="8"/>
    </row>
    <row r="31" spans="2:41">
      <c r="B31" s="452" t="s">
        <v>585</v>
      </c>
      <c r="Q31" s="8"/>
    </row>
    <row r="32" spans="2:41">
      <c r="B32" s="3" t="s">
        <v>584</v>
      </c>
      <c r="Q32" s="8"/>
    </row>
    <row r="33" spans="2:17">
      <c r="B33" s="427" t="s">
        <v>565</v>
      </c>
      <c r="Q33" s="8"/>
    </row>
    <row r="34" spans="2:17">
      <c r="B34" s="427" t="s">
        <v>556</v>
      </c>
      <c r="Q34" s="8"/>
    </row>
    <row r="35" spans="2:17">
      <c r="B35" s="452" t="s">
        <v>567</v>
      </c>
      <c r="Q35" s="8"/>
    </row>
    <row r="36" spans="2:17">
      <c r="B36" s="9" t="s">
        <v>568</v>
      </c>
      <c r="Q36" s="8"/>
    </row>
    <row r="37" spans="2:17">
      <c r="B37" s="3"/>
    </row>
    <row r="38" spans="2:17">
      <c r="B38" s="3"/>
    </row>
    <row r="39" spans="2:17">
      <c r="B39" s="3" t="s">
        <v>586</v>
      </c>
      <c r="C39" s="78" t="s">
        <v>583</v>
      </c>
      <c r="D39" s="429">
        <f>H5/F5</f>
        <v>15</v>
      </c>
    </row>
    <row r="40" spans="2:17">
      <c r="B40" s="427" t="s">
        <v>574</v>
      </c>
      <c r="C40" s="428" t="s">
        <v>552</v>
      </c>
    </row>
    <row r="41" spans="2:17">
      <c r="B41" s="3"/>
      <c r="C41" s="428" t="s">
        <v>553</v>
      </c>
    </row>
    <row r="42" spans="2:17">
      <c r="B42" s="3"/>
    </row>
    <row r="43" spans="2:17">
      <c r="B43" s="3"/>
    </row>
    <row r="44" spans="2:17">
      <c r="B44" s="3"/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36"/>
  <sheetViews>
    <sheetView workbookViewId="0">
      <pane ySplit="2" topLeftCell="A3" activePane="bottomLeft" state="frozen"/>
      <selection pane="bottomLeft" activeCell="C10" sqref="C10:D36"/>
    </sheetView>
  </sheetViews>
  <sheetFormatPr defaultRowHeight="11.25"/>
  <cols>
    <col min="1" max="1" width="7.5703125" style="8" bestFit="1" customWidth="1"/>
    <col min="2" max="2" width="9.85546875" style="8" customWidth="1"/>
    <col min="3" max="3" width="73.140625" style="90" customWidth="1"/>
    <col min="4" max="4" width="12.5703125" style="3" customWidth="1"/>
    <col min="5" max="5" width="13.140625" style="3" customWidth="1"/>
    <col min="6" max="6" width="10.28515625" style="3" customWidth="1"/>
    <col min="7" max="7" width="9.7109375" style="2" bestFit="1" customWidth="1"/>
    <col min="8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7.2851562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566" t="s">
        <v>31</v>
      </c>
      <c r="B1" s="567"/>
      <c r="C1" s="567"/>
      <c r="D1" s="567"/>
      <c r="E1" s="568"/>
      <c r="F1" s="570" t="s">
        <v>476</v>
      </c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  <c r="S1" s="572" t="s">
        <v>71</v>
      </c>
      <c r="T1" s="580" t="s">
        <v>165</v>
      </c>
      <c r="U1" s="566" t="s">
        <v>13</v>
      </c>
      <c r="V1" s="567"/>
      <c r="W1" s="567"/>
      <c r="X1" s="567"/>
      <c r="Y1" s="567"/>
      <c r="Z1" s="567"/>
      <c r="AA1" s="567"/>
      <c r="AB1" s="567"/>
      <c r="AC1" s="567"/>
      <c r="AD1" s="568"/>
      <c r="AE1" s="569" t="s">
        <v>14</v>
      </c>
      <c r="AF1" s="569"/>
      <c r="AG1" s="569"/>
      <c r="AH1" s="569"/>
      <c r="AI1" s="569"/>
      <c r="AJ1" s="569"/>
      <c r="AK1" s="569"/>
      <c r="AL1" s="569"/>
      <c r="AM1" s="569"/>
      <c r="AN1" s="566" t="s">
        <v>15</v>
      </c>
      <c r="AO1" s="567"/>
      <c r="AP1" s="567"/>
      <c r="AQ1" s="567"/>
      <c r="AR1" s="567"/>
      <c r="AS1" s="567"/>
      <c r="AT1" s="567"/>
      <c r="AU1" s="567"/>
      <c r="AV1" s="567"/>
      <c r="AW1" s="568"/>
      <c r="AX1" s="582" t="s">
        <v>16</v>
      </c>
      <c r="AY1" s="582"/>
      <c r="AZ1" s="582"/>
      <c r="BA1" s="582"/>
      <c r="BB1" s="582"/>
      <c r="BC1" s="582"/>
      <c r="BD1" s="582"/>
      <c r="BE1" s="582"/>
      <c r="BF1" s="583" t="s">
        <v>17</v>
      </c>
      <c r="BG1" s="584"/>
      <c r="BH1" s="584"/>
      <c r="BI1" s="584"/>
      <c r="BJ1" s="585"/>
    </row>
    <row r="2" spans="1:62" s="4" customFormat="1" ht="34.5" thickBot="1">
      <c r="A2" s="79" t="s">
        <v>19</v>
      </c>
      <c r="B2" s="79"/>
      <c r="C2" s="89" t="s">
        <v>0</v>
      </c>
      <c r="D2" s="66" t="s">
        <v>11</v>
      </c>
      <c r="E2" s="67" t="s">
        <v>12</v>
      </c>
      <c r="F2" s="55" t="s">
        <v>72</v>
      </c>
      <c r="G2" s="41" t="s">
        <v>73</v>
      </c>
      <c r="H2" s="41" t="s">
        <v>262</v>
      </c>
      <c r="I2" s="41" t="s">
        <v>74</v>
      </c>
      <c r="J2" s="578" t="s">
        <v>29</v>
      </c>
      <c r="K2" s="579"/>
      <c r="L2" s="41" t="s">
        <v>157</v>
      </c>
      <c r="M2" s="41" t="s">
        <v>158</v>
      </c>
      <c r="N2" s="41" t="s">
        <v>92</v>
      </c>
      <c r="O2" s="41"/>
      <c r="P2" s="41" t="s">
        <v>164</v>
      </c>
      <c r="Q2" s="93" t="s">
        <v>98</v>
      </c>
      <c r="R2" s="113" t="s">
        <v>97</v>
      </c>
      <c r="S2" s="573"/>
      <c r="T2" s="581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574" t="s">
        <v>29</v>
      </c>
      <c r="AD2" s="575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75</v>
      </c>
      <c r="AK2" s="71" t="s">
        <v>76</v>
      </c>
      <c r="AL2" s="576" t="s">
        <v>29</v>
      </c>
      <c r="AM2" s="577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574" t="s">
        <v>29</v>
      </c>
      <c r="AW2" s="575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574" t="s">
        <v>29</v>
      </c>
      <c r="BJ2" s="575"/>
    </row>
    <row r="3" spans="1:62" s="190" customFormat="1">
      <c r="A3" s="466" t="str">
        <f>'1-συμβολαια'!A3</f>
        <v>4ο</v>
      </c>
      <c r="B3" s="467">
        <f>'1-συμβολαια'!B3</f>
        <v>41844</v>
      </c>
      <c r="C3" s="339" t="str">
        <f>'1-συμβολαια'!C3</f>
        <v>κληρονομιάς ΑΠΟΔΟΧΗ [αγροτεμάχιο Θεολόγος -'';;;???'' 307,16μ2</v>
      </c>
      <c r="D3" s="313" t="str">
        <f>'4-πολλυπρ'!D3</f>
        <v>μήτηρ</v>
      </c>
      <c r="E3" s="313" t="str">
        <f>'4-πολλυπρ'!I3</f>
        <v xml:space="preserve">219-165 = </v>
      </c>
      <c r="F3" s="313">
        <v>1</v>
      </c>
      <c r="G3" s="314">
        <f t="shared" ref="G3" si="0">F3*10</f>
        <v>10</v>
      </c>
      <c r="H3" s="314">
        <v>10</v>
      </c>
      <c r="I3" s="314">
        <f t="shared" ref="I3" si="1">G3+H3</f>
        <v>20</v>
      </c>
      <c r="J3" s="263" t="s">
        <v>469</v>
      </c>
      <c r="K3" s="342" t="s">
        <v>163</v>
      </c>
      <c r="L3" s="314">
        <v>10</v>
      </c>
      <c r="M3" s="314">
        <v>10</v>
      </c>
      <c r="N3" s="314">
        <v>1.98</v>
      </c>
      <c r="O3" s="314"/>
      <c r="P3" s="314">
        <f t="shared" ref="P3" si="2">L3+M3</f>
        <v>20</v>
      </c>
      <c r="Q3" s="313"/>
      <c r="R3" s="313"/>
      <c r="S3" s="257"/>
      <c r="T3" s="257"/>
      <c r="U3" s="374"/>
      <c r="V3" s="362"/>
      <c r="W3" s="340" t="s">
        <v>398</v>
      </c>
      <c r="X3" s="340"/>
      <c r="Y3" s="340" t="s">
        <v>9</v>
      </c>
      <c r="Z3" s="375"/>
      <c r="AA3" s="340"/>
      <c r="AB3" s="340"/>
      <c r="AC3" s="340"/>
      <c r="AD3" s="362"/>
      <c r="AE3" s="374"/>
      <c r="AF3" s="362"/>
      <c r="AG3" s="362"/>
      <c r="AH3" s="362"/>
      <c r="AI3" s="362"/>
      <c r="AJ3" s="362"/>
      <c r="AK3" s="362"/>
      <c r="AL3" s="362"/>
      <c r="AM3" s="362"/>
      <c r="AN3" s="362"/>
      <c r="AO3" s="362"/>
      <c r="AP3" s="340" t="s">
        <v>398</v>
      </c>
      <c r="AQ3" s="362"/>
      <c r="AR3" s="340" t="s">
        <v>9</v>
      </c>
      <c r="AS3" s="362"/>
      <c r="AT3" s="362"/>
      <c r="AU3" s="362"/>
      <c r="AV3" s="362"/>
      <c r="AW3" s="374"/>
      <c r="AX3" s="362"/>
      <c r="AY3" s="362"/>
      <c r="AZ3" s="362"/>
      <c r="BA3" s="375"/>
      <c r="BB3" s="375"/>
      <c r="BC3" s="375"/>
      <c r="BD3" s="375"/>
      <c r="BE3" s="375"/>
      <c r="BF3" s="362"/>
      <c r="BG3" s="362"/>
      <c r="BH3" s="374"/>
      <c r="BI3" s="375"/>
      <c r="BJ3" s="375"/>
    </row>
    <row r="4" spans="1:62" s="190" customFormat="1">
      <c r="A4" s="362" t="str">
        <f>'1-συμβολαια'!A4</f>
        <v>5ο</v>
      </c>
      <c r="B4" s="467">
        <f>'1-συμβολαια'!B4</f>
        <v>42352</v>
      </c>
      <c r="C4" s="339" t="str">
        <f>'1-συμβολαια'!C4</f>
        <v>Κκληρονομιάς ΑΠΟΔΟΧΗ</v>
      </c>
      <c r="D4" s="257" t="str">
        <f>'4-πολλυπρ'!D4</f>
        <v>παππούς</v>
      </c>
      <c r="E4" s="257" t="str">
        <f>'4-πολλυπρ'!I4</f>
        <v xml:space="preserve">219-165 = </v>
      </c>
      <c r="F4" s="313">
        <f>2*2+2*2+2+2</f>
        <v>12</v>
      </c>
      <c r="G4" s="314">
        <f t="shared" ref="G4:G5" si="3">F4*10</f>
        <v>120</v>
      </c>
      <c r="H4" s="314">
        <f>2*10</f>
        <v>20</v>
      </c>
      <c r="I4" s="314">
        <f t="shared" ref="I4:I5" si="4">G4+H4</f>
        <v>140</v>
      </c>
      <c r="J4" s="263" t="s">
        <v>469</v>
      </c>
      <c r="K4" s="342" t="s">
        <v>163</v>
      </c>
      <c r="L4" s="314">
        <f>10+25</f>
        <v>35</v>
      </c>
      <c r="M4" s="314">
        <f>10+25</f>
        <v>35</v>
      </c>
      <c r="N4" s="314">
        <f>8*1.98</f>
        <v>15.84</v>
      </c>
      <c r="O4" s="314"/>
      <c r="P4" s="314">
        <f t="shared" ref="P4:P5" si="5">L4+M4</f>
        <v>70</v>
      </c>
      <c r="Q4" s="257"/>
      <c r="R4" s="257"/>
      <c r="S4" s="257"/>
      <c r="T4" s="257"/>
      <c r="U4" s="374"/>
      <c r="V4" s="362"/>
      <c r="W4" s="340" t="s">
        <v>398</v>
      </c>
      <c r="X4" s="340"/>
      <c r="Y4" s="340" t="s">
        <v>9</v>
      </c>
      <c r="Z4" s="375"/>
      <c r="AA4" s="340"/>
      <c r="AB4" s="340"/>
      <c r="AC4" s="340"/>
      <c r="AD4" s="362"/>
      <c r="AE4" s="374"/>
      <c r="AF4" s="362"/>
      <c r="AG4" s="362"/>
      <c r="AH4" s="362"/>
      <c r="AI4" s="362"/>
      <c r="AJ4" s="362"/>
      <c r="AK4" s="362"/>
      <c r="AL4" s="362"/>
      <c r="AM4" s="362"/>
      <c r="AN4" s="362"/>
      <c r="AO4" s="362"/>
      <c r="AP4" s="340" t="s">
        <v>398</v>
      </c>
      <c r="AQ4" s="362"/>
      <c r="AR4" s="340" t="s">
        <v>9</v>
      </c>
      <c r="AS4" s="362"/>
      <c r="AT4" s="362"/>
      <c r="AU4" s="362"/>
      <c r="AV4" s="362"/>
      <c r="AW4" s="374"/>
      <c r="AX4" s="362"/>
      <c r="AY4" s="362"/>
      <c r="AZ4" s="362"/>
      <c r="BA4" s="375"/>
      <c r="BB4" s="375"/>
      <c r="BC4" s="375"/>
      <c r="BD4" s="375"/>
      <c r="BE4" s="375"/>
      <c r="BF4" s="362"/>
      <c r="BG4" s="362"/>
      <c r="BH4" s="374"/>
      <c r="BI4" s="375"/>
      <c r="BJ4" s="375"/>
    </row>
    <row r="5" spans="1:62" s="190" customFormat="1">
      <c r="A5" s="362" t="str">
        <f>'1-συμβολαια'!A5</f>
        <v>6ο</v>
      </c>
      <c r="B5" s="467">
        <f>'1-συμβολαια'!B5</f>
        <v>42573</v>
      </c>
      <c r="C5" s="339" t="str">
        <f>'1-συμβολαια'!C5</f>
        <v>κληρονομιάς ΑΠΟΔΟΧΗ</v>
      </c>
      <c r="D5" s="257" t="str">
        <f>'4-πολλυπρ'!D5</f>
        <v>παππούς</v>
      </c>
      <c r="E5" s="257" t="str">
        <f>'4-πολλυπρ'!I5</f>
        <v>219-165 = εγγονός</v>
      </c>
      <c r="F5" s="313">
        <v>1</v>
      </c>
      <c r="G5" s="314">
        <f t="shared" si="3"/>
        <v>10</v>
      </c>
      <c r="H5" s="314">
        <v>10</v>
      </c>
      <c r="I5" s="314">
        <f t="shared" si="4"/>
        <v>20</v>
      </c>
      <c r="J5" s="263" t="s">
        <v>469</v>
      </c>
      <c r="K5" s="342" t="s">
        <v>163</v>
      </c>
      <c r="L5" s="314">
        <v>10</v>
      </c>
      <c r="M5" s="314">
        <v>10</v>
      </c>
      <c r="N5" s="314">
        <f t="shared" ref="N5" si="6">4*1.98</f>
        <v>7.92</v>
      </c>
      <c r="O5" s="314"/>
      <c r="P5" s="314">
        <f t="shared" si="5"/>
        <v>20</v>
      </c>
      <c r="Q5" s="257"/>
      <c r="R5" s="257"/>
      <c r="S5" s="257"/>
      <c r="T5" s="257"/>
      <c r="U5" s="374"/>
      <c r="V5" s="362"/>
      <c r="W5" s="340" t="s">
        <v>398</v>
      </c>
      <c r="X5" s="340"/>
      <c r="Y5" s="340" t="s">
        <v>9</v>
      </c>
      <c r="Z5" s="375"/>
      <c r="AA5" s="340"/>
      <c r="AB5" s="340"/>
      <c r="AC5" s="340"/>
      <c r="AD5" s="362"/>
      <c r="AE5" s="374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40" t="s">
        <v>398</v>
      </c>
      <c r="AQ5" s="362"/>
      <c r="AR5" s="340" t="s">
        <v>9</v>
      </c>
      <c r="AS5" s="362"/>
      <c r="AT5" s="362"/>
      <c r="AU5" s="362"/>
      <c r="AV5" s="362"/>
      <c r="AW5" s="374"/>
      <c r="AX5" s="362"/>
      <c r="AY5" s="362"/>
      <c r="AZ5" s="362"/>
      <c r="BA5" s="375"/>
      <c r="BB5" s="375"/>
      <c r="BC5" s="375"/>
      <c r="BD5" s="375"/>
      <c r="BE5" s="375"/>
      <c r="BF5" s="362"/>
      <c r="BG5" s="362"/>
      <c r="BH5" s="374"/>
      <c r="BI5" s="375"/>
      <c r="BJ5" s="375"/>
    </row>
    <row r="6" spans="1:62">
      <c r="A6" s="563" t="s">
        <v>35</v>
      </c>
      <c r="B6" s="564"/>
      <c r="C6" s="564"/>
      <c r="D6" s="564"/>
      <c r="E6" s="565"/>
      <c r="F6" s="68">
        <f>SUM(F3:F5)</f>
        <v>14</v>
      </c>
      <c r="G6" s="68">
        <f>SUM(G3:G5)</f>
        <v>140</v>
      </c>
      <c r="H6" s="68">
        <f>SUM(H3:H5)</f>
        <v>40</v>
      </c>
      <c r="I6" s="68">
        <f>SUM(I3:I5)</f>
        <v>180</v>
      </c>
      <c r="J6" s="68"/>
      <c r="K6" s="68"/>
      <c r="L6" s="68">
        <f t="shared" ref="L6:S6" si="7">SUM(L3:L5)</f>
        <v>55</v>
      </c>
      <c r="M6" s="68">
        <f t="shared" si="7"/>
        <v>55</v>
      </c>
      <c r="N6" s="68">
        <f t="shared" si="7"/>
        <v>25.740000000000002</v>
      </c>
      <c r="O6" s="68">
        <f t="shared" si="7"/>
        <v>0</v>
      </c>
      <c r="P6" s="68">
        <f t="shared" si="7"/>
        <v>110</v>
      </c>
      <c r="Q6" s="68">
        <f t="shared" si="7"/>
        <v>0</v>
      </c>
      <c r="R6" s="68">
        <f t="shared" si="7"/>
        <v>0</v>
      </c>
      <c r="S6" s="68">
        <f t="shared" si="7"/>
        <v>0</v>
      </c>
      <c r="T6" s="68"/>
      <c r="U6" s="132"/>
      <c r="V6" s="68"/>
      <c r="W6" s="68"/>
      <c r="X6" s="68">
        <f>SUM(X3:X5)</f>
        <v>0</v>
      </c>
      <c r="Y6" s="68"/>
      <c r="Z6" s="68">
        <f t="shared" ref="Z6:AK6" si="8">SUM(Z3:Z5)</f>
        <v>0</v>
      </c>
      <c r="AA6" s="68">
        <f t="shared" si="8"/>
        <v>0</v>
      </c>
      <c r="AB6" s="68">
        <f t="shared" si="8"/>
        <v>0</v>
      </c>
      <c r="AC6" s="68">
        <f t="shared" si="8"/>
        <v>0</v>
      </c>
      <c r="AD6" s="68">
        <f t="shared" si="8"/>
        <v>0</v>
      </c>
      <c r="AE6" s="132">
        <f t="shared" si="8"/>
        <v>0</v>
      </c>
      <c r="AF6" s="68">
        <f t="shared" si="8"/>
        <v>0</v>
      </c>
      <c r="AG6" s="68">
        <f t="shared" si="8"/>
        <v>0</v>
      </c>
      <c r="AH6" s="68">
        <f t="shared" si="8"/>
        <v>0</v>
      </c>
      <c r="AI6" s="68">
        <f t="shared" si="8"/>
        <v>0</v>
      </c>
      <c r="AJ6" s="72">
        <f t="shared" si="8"/>
        <v>0</v>
      </c>
      <c r="AK6" s="72">
        <f t="shared" si="8"/>
        <v>0</v>
      </c>
      <c r="AL6" s="72"/>
      <c r="AM6" s="68">
        <f>SUM(AM3:AM5)</f>
        <v>0</v>
      </c>
      <c r="AN6" s="68">
        <f>SUM(AN3:AN5)</f>
        <v>0</v>
      </c>
      <c r="AO6" s="68">
        <f>SUM(AO3:AO5)</f>
        <v>0</v>
      </c>
      <c r="AP6" s="68"/>
      <c r="AQ6" s="68">
        <f t="shared" ref="AQ6:BJ6" si="9">SUM(AQ3:AQ5)</f>
        <v>0</v>
      </c>
      <c r="AR6" s="68">
        <f t="shared" si="9"/>
        <v>0</v>
      </c>
      <c r="AS6" s="68">
        <f t="shared" si="9"/>
        <v>0</v>
      </c>
      <c r="AT6" s="68">
        <f t="shared" si="9"/>
        <v>0</v>
      </c>
      <c r="AU6" s="68">
        <f t="shared" si="9"/>
        <v>0</v>
      </c>
      <c r="AV6" s="68">
        <f t="shared" si="9"/>
        <v>0</v>
      </c>
      <c r="AW6" s="68">
        <f t="shared" si="9"/>
        <v>0</v>
      </c>
      <c r="AX6" s="68">
        <f t="shared" si="9"/>
        <v>0</v>
      </c>
      <c r="AY6" s="68">
        <f t="shared" si="9"/>
        <v>0</v>
      </c>
      <c r="AZ6" s="68">
        <f t="shared" si="9"/>
        <v>0</v>
      </c>
      <c r="BA6" s="68">
        <f t="shared" si="9"/>
        <v>0</v>
      </c>
      <c r="BB6" s="68">
        <f t="shared" si="9"/>
        <v>0</v>
      </c>
      <c r="BC6" s="68">
        <f t="shared" si="9"/>
        <v>0</v>
      </c>
      <c r="BD6" s="68">
        <f t="shared" si="9"/>
        <v>0</v>
      </c>
      <c r="BE6" s="68">
        <f t="shared" si="9"/>
        <v>0</v>
      </c>
      <c r="BF6" s="68">
        <f t="shared" si="9"/>
        <v>0</v>
      </c>
      <c r="BG6" s="68">
        <f t="shared" si="9"/>
        <v>0</v>
      </c>
      <c r="BH6" s="68">
        <f t="shared" si="9"/>
        <v>0</v>
      </c>
      <c r="BI6" s="68">
        <f t="shared" si="9"/>
        <v>0</v>
      </c>
      <c r="BJ6" s="68">
        <f t="shared" si="9"/>
        <v>0</v>
      </c>
    </row>
    <row r="7" spans="1:62">
      <c r="L7" s="135" t="s">
        <v>475</v>
      </c>
    </row>
    <row r="8" spans="1:62">
      <c r="H8" s="135" t="s">
        <v>475</v>
      </c>
      <c r="I8" s="295" t="s">
        <v>100</v>
      </c>
      <c r="J8" s="135"/>
      <c r="K8" s="135"/>
      <c r="L8" s="135"/>
      <c r="M8" s="135" t="s">
        <v>475</v>
      </c>
      <c r="N8" s="115"/>
      <c r="O8" s="115"/>
      <c r="T8" s="177" t="s">
        <v>165</v>
      </c>
      <c r="AA8" s="2"/>
      <c r="AC8" s="115" t="s">
        <v>101</v>
      </c>
      <c r="AJ8" s="218" t="s">
        <v>102</v>
      </c>
    </row>
    <row r="9" spans="1:62">
      <c r="C9" s="3"/>
      <c r="G9" s="3"/>
      <c r="H9" s="3"/>
      <c r="I9" s="3"/>
      <c r="J9" s="155" t="s">
        <v>159</v>
      </c>
      <c r="K9" s="117"/>
      <c r="M9" s="135"/>
      <c r="N9" s="3"/>
      <c r="O9" s="3"/>
      <c r="P9" s="3"/>
      <c r="Q9" s="155" t="s">
        <v>166</v>
      </c>
      <c r="T9" s="9"/>
    </row>
    <row r="10" spans="1:62">
      <c r="C10" s="3"/>
      <c r="D10" s="78" t="s">
        <v>581</v>
      </c>
      <c r="F10" s="116"/>
      <c r="G10" s="3"/>
      <c r="H10" s="3"/>
      <c r="I10" s="3"/>
      <c r="J10" s="117" t="s">
        <v>160</v>
      </c>
      <c r="K10" s="117"/>
      <c r="M10" s="3"/>
      <c r="N10" s="3"/>
      <c r="O10" s="3"/>
      <c r="P10" s="3"/>
      <c r="R10" s="117" t="s">
        <v>167</v>
      </c>
      <c r="T10" s="9"/>
    </row>
    <row r="11" spans="1:62">
      <c r="C11" s="427"/>
      <c r="D11" s="428" t="s">
        <v>552</v>
      </c>
      <c r="J11" s="117"/>
      <c r="K11" s="155" t="s">
        <v>161</v>
      </c>
      <c r="N11" s="150" t="s">
        <v>458</v>
      </c>
      <c r="O11" s="4"/>
      <c r="T11" s="9"/>
    </row>
    <row r="12" spans="1:62">
      <c r="C12" s="3"/>
      <c r="D12" s="428" t="s">
        <v>553</v>
      </c>
      <c r="K12" s="117" t="s">
        <v>162</v>
      </c>
      <c r="T12" s="9"/>
    </row>
    <row r="13" spans="1:62">
      <c r="C13" s="3"/>
      <c r="D13" s="2"/>
      <c r="T13" s="9"/>
    </row>
    <row r="14" spans="1:62">
      <c r="C14" s="3" t="s">
        <v>584</v>
      </c>
      <c r="D14" s="78" t="s">
        <v>582</v>
      </c>
      <c r="T14" s="9"/>
    </row>
    <row r="15" spans="1:62">
      <c r="C15" s="427" t="s">
        <v>561</v>
      </c>
      <c r="D15" s="428" t="s">
        <v>572</v>
      </c>
      <c r="T15" s="9"/>
    </row>
    <row r="16" spans="1:62">
      <c r="C16" s="427" t="s">
        <v>557</v>
      </c>
      <c r="D16" s="428" t="s">
        <v>571</v>
      </c>
    </row>
    <row r="17" spans="3:21">
      <c r="C17" s="427" t="s">
        <v>556</v>
      </c>
      <c r="D17" s="2"/>
      <c r="Q17" s="2"/>
      <c r="R17" s="2"/>
      <c r="S17" s="2"/>
      <c r="T17" s="2"/>
      <c r="U17" s="133"/>
    </row>
    <row r="18" spans="3:21">
      <c r="C18" s="9" t="s">
        <v>558</v>
      </c>
      <c r="D18" s="8"/>
    </row>
    <row r="19" spans="3:21">
      <c r="C19" s="9" t="s">
        <v>559</v>
      </c>
      <c r="D19" s="428"/>
    </row>
    <row r="20" spans="3:21">
      <c r="C20" s="9" t="s">
        <v>560</v>
      </c>
      <c r="D20" s="428"/>
    </row>
    <row r="21" spans="3:21">
      <c r="C21" s="3" t="s">
        <v>584</v>
      </c>
      <c r="D21" s="2"/>
    </row>
    <row r="22" spans="3:21">
      <c r="C22" s="427" t="s">
        <v>562</v>
      </c>
      <c r="D22" s="2"/>
    </row>
    <row r="23" spans="3:21">
      <c r="C23" s="427" t="s">
        <v>556</v>
      </c>
      <c r="D23" s="2"/>
    </row>
    <row r="24" spans="3:21">
      <c r="C24" s="9" t="s">
        <v>563</v>
      </c>
      <c r="D24" s="2"/>
    </row>
    <row r="25" spans="3:21">
      <c r="C25" s="427" t="s">
        <v>564</v>
      </c>
      <c r="D25" s="2"/>
    </row>
    <row r="26" spans="3:21">
      <c r="C26" s="452" t="s">
        <v>585</v>
      </c>
      <c r="D26" s="2"/>
    </row>
    <row r="27" spans="3:21">
      <c r="C27" s="3" t="s">
        <v>584</v>
      </c>
      <c r="D27" s="2"/>
    </row>
    <row r="28" spans="3:21">
      <c r="C28" s="427" t="s">
        <v>565</v>
      </c>
      <c r="D28" s="2"/>
    </row>
    <row r="29" spans="3:21">
      <c r="C29" s="427" t="s">
        <v>556</v>
      </c>
      <c r="D29" s="2"/>
    </row>
    <row r="30" spans="3:21">
      <c r="C30" s="452" t="s">
        <v>567</v>
      </c>
      <c r="D30" s="2"/>
    </row>
    <row r="31" spans="3:21">
      <c r="C31" s="9" t="s">
        <v>568</v>
      </c>
      <c r="D31" s="2"/>
    </row>
    <row r="32" spans="3:21">
      <c r="C32" s="3"/>
      <c r="D32" s="2"/>
    </row>
    <row r="33" spans="3:4">
      <c r="C33" s="3"/>
      <c r="D33" s="2"/>
    </row>
    <row r="34" spans="3:4">
      <c r="C34" s="3" t="s">
        <v>586</v>
      </c>
      <c r="D34" s="78" t="s">
        <v>583</v>
      </c>
    </row>
    <row r="35" spans="3:4">
      <c r="C35" s="427" t="s">
        <v>574</v>
      </c>
      <c r="D35" s="428" t="s">
        <v>552</v>
      </c>
    </row>
    <row r="36" spans="3:4">
      <c r="C36" s="3"/>
      <c r="D36" s="428" t="s">
        <v>553</v>
      </c>
    </row>
  </sheetData>
  <mergeCells count="15">
    <mergeCell ref="AN1:AW1"/>
    <mergeCell ref="AX1:BE1"/>
    <mergeCell ref="BF1:BJ1"/>
    <mergeCell ref="U1:AD1"/>
    <mergeCell ref="BI2:BJ2"/>
    <mergeCell ref="AV2:AW2"/>
    <mergeCell ref="A6:E6"/>
    <mergeCell ref="A1:E1"/>
    <mergeCell ref="AE1:AM1"/>
    <mergeCell ref="F1:R1"/>
    <mergeCell ref="S1:S2"/>
    <mergeCell ref="AC2:AD2"/>
    <mergeCell ref="AL2:AM2"/>
    <mergeCell ref="J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38"/>
  <sheetViews>
    <sheetView workbookViewId="0">
      <pane ySplit="2" topLeftCell="A3" activePane="bottomLeft" state="frozen"/>
      <selection pane="bottomLeft" activeCell="C12" sqref="C12:D38"/>
    </sheetView>
  </sheetViews>
  <sheetFormatPr defaultRowHeight="11.25"/>
  <cols>
    <col min="1" max="1" width="10.5703125" style="8" bestFit="1" customWidth="1"/>
    <col min="2" max="2" width="10.5703125" style="8" customWidth="1"/>
    <col min="3" max="3" width="73.140625" style="90" customWidth="1"/>
    <col min="4" max="4" width="12.5703125" style="3" customWidth="1"/>
    <col min="5" max="5" width="5.7109375" style="3" bestFit="1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1" width="8.85546875" style="2" customWidth="1"/>
    <col min="22" max="22" width="10.85546875" style="2" customWidth="1"/>
    <col min="23" max="23" width="12" style="2" customWidth="1"/>
    <col min="24" max="24" width="9.85546875" style="82" customWidth="1"/>
    <col min="25" max="25" width="7.42578125" style="82" customWidth="1"/>
    <col min="26" max="26" width="11.42578125" style="82" bestFit="1" customWidth="1"/>
    <col min="27" max="27" width="43.28515625" style="82" bestFit="1" customWidth="1"/>
    <col min="28" max="16384" width="9.140625" style="3"/>
  </cols>
  <sheetData>
    <row r="1" spans="1:27" s="4" customFormat="1" ht="15.75" customHeight="1">
      <c r="A1" s="591" t="s">
        <v>31</v>
      </c>
      <c r="B1" s="592"/>
      <c r="C1" s="592"/>
      <c r="D1" s="592"/>
      <c r="E1" s="593"/>
      <c r="F1" s="594" t="s">
        <v>170</v>
      </c>
      <c r="G1" s="595"/>
      <c r="H1" s="595"/>
      <c r="I1" s="595"/>
      <c r="J1" s="586" t="s">
        <v>164</v>
      </c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7" t="s">
        <v>29</v>
      </c>
      <c r="Y1" s="588"/>
      <c r="Z1" s="588"/>
      <c r="AA1" s="588"/>
    </row>
    <row r="2" spans="1:27" s="4" customFormat="1" ht="23.25" thickBot="1">
      <c r="A2" s="10" t="s">
        <v>19</v>
      </c>
      <c r="B2" s="10"/>
      <c r="C2" s="147" t="s">
        <v>0</v>
      </c>
      <c r="D2" s="55" t="s">
        <v>11</v>
      </c>
      <c r="E2" s="148" t="s">
        <v>12</v>
      </c>
      <c r="F2" s="41" t="s">
        <v>477</v>
      </c>
      <c r="G2" s="596" t="s">
        <v>29</v>
      </c>
      <c r="H2" s="597"/>
      <c r="I2" s="598"/>
      <c r="J2" s="41" t="s">
        <v>89</v>
      </c>
      <c r="K2" s="55" t="s">
        <v>90</v>
      </c>
      <c r="L2" s="55" t="s">
        <v>92</v>
      </c>
      <c r="M2" s="55" t="s">
        <v>241</v>
      </c>
      <c r="N2" s="41" t="s">
        <v>242</v>
      </c>
      <c r="O2" s="41" t="s">
        <v>243</v>
      </c>
      <c r="P2" s="55" t="s">
        <v>506</v>
      </c>
      <c r="Q2" s="55" t="s">
        <v>36</v>
      </c>
      <c r="R2" s="55" t="s">
        <v>507</v>
      </c>
      <c r="S2" s="55"/>
      <c r="T2" s="55" t="s">
        <v>508</v>
      </c>
      <c r="U2" s="55" t="s">
        <v>509</v>
      </c>
      <c r="V2" s="55" t="s">
        <v>524</v>
      </c>
      <c r="W2" s="55" t="s">
        <v>47</v>
      </c>
      <c r="X2" s="589"/>
      <c r="Y2" s="590"/>
      <c r="Z2" s="590"/>
      <c r="AA2" s="590"/>
    </row>
    <row r="3" spans="1:27" s="190" customFormat="1">
      <c r="A3" s="466" t="str">
        <f>'1-συμβολαια'!A3</f>
        <v>4ο</v>
      </c>
      <c r="B3" s="467">
        <f>'1-συμβολαια'!B3</f>
        <v>41844</v>
      </c>
      <c r="C3" s="339" t="str">
        <f>'1-συμβολαια'!C3</f>
        <v>κληρονομιάς ΑΠΟΔΟΧΗ [αγροτεμάχιο Θεολόγος -'';;;???'' 307,16μ2</v>
      </c>
      <c r="D3" s="313" t="str">
        <f>'4-πολλυπρ'!D3</f>
        <v>μήτηρ</v>
      </c>
      <c r="E3" s="313" t="str">
        <f>'4-πολλυπρ'!I3</f>
        <v xml:space="preserve">219-165 = </v>
      </c>
      <c r="F3" s="314">
        <v>20</v>
      </c>
      <c r="G3" s="342" t="s">
        <v>171</v>
      </c>
      <c r="H3" s="342" t="s">
        <v>172</v>
      </c>
      <c r="I3" s="314"/>
      <c r="J3" s="314">
        <v>25</v>
      </c>
      <c r="K3" s="314">
        <v>25</v>
      </c>
      <c r="L3" s="407"/>
      <c r="M3" s="313"/>
      <c r="N3" s="314">
        <f>5*10</f>
        <v>50</v>
      </c>
      <c r="O3" s="314"/>
      <c r="P3" s="314"/>
      <c r="Q3" s="314"/>
      <c r="R3" s="314"/>
      <c r="S3" s="314"/>
      <c r="T3" s="314">
        <f>2*5</f>
        <v>10</v>
      </c>
      <c r="U3" s="314">
        <f>(2*2+2*5)*6</f>
        <v>84</v>
      </c>
      <c r="V3" s="313">
        <f>2*250</f>
        <v>500</v>
      </c>
      <c r="W3" s="314">
        <f t="shared" ref="W3" si="0">SUM(J3:V3)</f>
        <v>694</v>
      </c>
      <c r="X3" s="390"/>
      <c r="Y3" s="390"/>
      <c r="Z3" s="409"/>
      <c r="AA3" s="264"/>
    </row>
    <row r="4" spans="1:27" s="190" customFormat="1">
      <c r="A4" s="362" t="str">
        <f>'1-συμβολαια'!A4</f>
        <v>5ο</v>
      </c>
      <c r="B4" s="467">
        <f>'1-συμβολαια'!B4</f>
        <v>42352</v>
      </c>
      <c r="C4" s="339" t="str">
        <f>'1-συμβολαια'!C4</f>
        <v>Κκληρονομιάς ΑΠΟΔΟΧΗ</v>
      </c>
      <c r="D4" s="257" t="str">
        <f>'4-πολλυπρ'!D4</f>
        <v>παππούς</v>
      </c>
      <c r="E4" s="257" t="str">
        <f>'4-πολλυπρ'!I4</f>
        <v xml:space="preserve">219-165 = </v>
      </c>
      <c r="F4" s="314">
        <f>(4+3)*10</f>
        <v>70</v>
      </c>
      <c r="G4" s="342" t="s">
        <v>171</v>
      </c>
      <c r="H4" s="342" t="s">
        <v>172</v>
      </c>
      <c r="I4" s="314"/>
      <c r="J4" s="314">
        <f>25*2</f>
        <v>50</v>
      </c>
      <c r="K4" s="314">
        <f>25*2</f>
        <v>50</v>
      </c>
      <c r="L4" s="407"/>
      <c r="M4" s="313"/>
      <c r="N4" s="314">
        <f>(3*5+5+5)*10</f>
        <v>250</v>
      </c>
      <c r="O4" s="314"/>
      <c r="P4" s="314">
        <f>2*5*10</f>
        <v>100</v>
      </c>
      <c r="Q4" s="314">
        <f>5*4*5</f>
        <v>100</v>
      </c>
      <c r="R4" s="314">
        <f>3*5*5</f>
        <v>75</v>
      </c>
      <c r="S4" s="314"/>
      <c r="T4" s="314">
        <f>5*24</f>
        <v>120</v>
      </c>
      <c r="U4" s="314">
        <f>(2*2+15*5)*6</f>
        <v>474</v>
      </c>
      <c r="V4" s="313">
        <f>2*300</f>
        <v>600</v>
      </c>
      <c r="W4" s="314">
        <f t="shared" ref="W4:W5" si="1">SUM(J4:V4)</f>
        <v>1819</v>
      </c>
      <c r="X4" s="315"/>
      <c r="Y4" s="315"/>
      <c r="Z4" s="343"/>
      <c r="AA4" s="264"/>
    </row>
    <row r="5" spans="1:27" s="190" customFormat="1">
      <c r="A5" s="362" t="str">
        <f>'1-συμβολαια'!A5</f>
        <v>6ο</v>
      </c>
      <c r="B5" s="467">
        <f>'1-συμβολαια'!B5</f>
        <v>42573</v>
      </c>
      <c r="C5" s="339" t="str">
        <f>'1-συμβολαια'!C5</f>
        <v>κληρονομιάς ΑΠΟΔΟΧΗ</v>
      </c>
      <c r="D5" s="257" t="str">
        <f>'4-πολλυπρ'!D5</f>
        <v>παππούς</v>
      </c>
      <c r="E5" s="257" t="str">
        <f>'4-πολλυπρ'!I5</f>
        <v>219-165 = εγγονός</v>
      </c>
      <c r="F5" s="314">
        <v>20</v>
      </c>
      <c r="G5" s="342" t="s">
        <v>171</v>
      </c>
      <c r="H5" s="342" t="s">
        <v>172</v>
      </c>
      <c r="I5" s="314"/>
      <c r="J5" s="314">
        <v>25</v>
      </c>
      <c r="K5" s="314">
        <v>25</v>
      </c>
      <c r="L5" s="407"/>
      <c r="M5" s="313"/>
      <c r="N5" s="314">
        <f t="shared" ref="N5" si="2">5*10</f>
        <v>50</v>
      </c>
      <c r="O5" s="314"/>
      <c r="P5" s="314"/>
      <c r="Q5" s="314">
        <f>5*5</f>
        <v>25</v>
      </c>
      <c r="R5" s="314"/>
      <c r="S5" s="314"/>
      <c r="T5" s="314">
        <f>5*5</f>
        <v>25</v>
      </c>
      <c r="U5" s="314">
        <f>(2*2+4*5)*6</f>
        <v>144</v>
      </c>
      <c r="V5" s="313">
        <f>2*300</f>
        <v>600</v>
      </c>
      <c r="W5" s="314">
        <f t="shared" si="1"/>
        <v>894</v>
      </c>
      <c r="X5" s="315"/>
      <c r="Y5" s="315"/>
      <c r="Z5" s="343"/>
      <c r="AA5" s="264"/>
    </row>
    <row r="6" spans="1:27">
      <c r="A6" s="563" t="s">
        <v>35</v>
      </c>
      <c r="B6" s="564"/>
      <c r="C6" s="564"/>
      <c r="D6" s="564"/>
      <c r="E6" s="565"/>
      <c r="F6" s="68">
        <f>SUM(F3:F5)</f>
        <v>110</v>
      </c>
      <c r="G6" s="68"/>
      <c r="H6" s="68"/>
      <c r="I6" s="68"/>
      <c r="J6" s="68">
        <f t="shared" ref="J6:X6" si="3">SUM(J3:J5)</f>
        <v>100</v>
      </c>
      <c r="K6" s="68">
        <f t="shared" si="3"/>
        <v>100</v>
      </c>
      <c r="L6" s="408">
        <f t="shared" si="3"/>
        <v>0</v>
      </c>
      <c r="M6" s="68">
        <f t="shared" si="3"/>
        <v>0</v>
      </c>
      <c r="N6" s="68">
        <f t="shared" si="3"/>
        <v>350</v>
      </c>
      <c r="O6" s="68">
        <f t="shared" si="3"/>
        <v>0</v>
      </c>
      <c r="P6" s="68">
        <f t="shared" si="3"/>
        <v>100</v>
      </c>
      <c r="Q6" s="68">
        <f t="shared" si="3"/>
        <v>125</v>
      </c>
      <c r="R6" s="68">
        <f t="shared" si="3"/>
        <v>75</v>
      </c>
      <c r="S6" s="68">
        <f t="shared" si="3"/>
        <v>0</v>
      </c>
      <c r="T6" s="68">
        <f t="shared" si="3"/>
        <v>155</v>
      </c>
      <c r="U6" s="68">
        <f t="shared" si="3"/>
        <v>702</v>
      </c>
      <c r="V6" s="68">
        <f t="shared" si="3"/>
        <v>1700</v>
      </c>
      <c r="W6" s="68">
        <f t="shared" si="3"/>
        <v>3407</v>
      </c>
      <c r="X6" s="83">
        <f t="shared" si="3"/>
        <v>0</v>
      </c>
      <c r="Y6" s="138"/>
      <c r="Z6" s="3"/>
      <c r="AA6" s="3"/>
    </row>
    <row r="8" spans="1:27" ht="15.75" customHeight="1">
      <c r="J8" s="135">
        <v>25</v>
      </c>
      <c r="M8" s="131" t="s">
        <v>478</v>
      </c>
      <c r="Y8" s="149"/>
      <c r="Z8" s="87"/>
      <c r="AA8" s="149"/>
    </row>
    <row r="9" spans="1:27">
      <c r="G9" s="155" t="s">
        <v>168</v>
      </c>
      <c r="H9" s="117"/>
      <c r="I9" s="82"/>
      <c r="M9" s="167" t="s">
        <v>210</v>
      </c>
      <c r="Y9" s="2"/>
    </row>
    <row r="10" spans="1:27">
      <c r="G10" s="82"/>
      <c r="H10" s="117" t="s">
        <v>169</v>
      </c>
      <c r="N10" s="166" t="s">
        <v>211</v>
      </c>
      <c r="X10" s="2"/>
      <c r="Y10" s="2"/>
    </row>
    <row r="11" spans="1:27" ht="12.75">
      <c r="O11" s="380" t="s">
        <v>212</v>
      </c>
      <c r="P11" s="381"/>
      <c r="X11" s="2"/>
      <c r="Y11" s="2"/>
    </row>
    <row r="12" spans="1:27" ht="12.75">
      <c r="C12" s="3"/>
      <c r="D12" s="78" t="s">
        <v>581</v>
      </c>
      <c r="O12" s="381"/>
      <c r="P12" s="382" t="s">
        <v>501</v>
      </c>
      <c r="X12" s="2"/>
      <c r="Y12" s="2"/>
    </row>
    <row r="13" spans="1:27" ht="12.75">
      <c r="C13" s="427"/>
      <c r="D13" s="428" t="s">
        <v>552</v>
      </c>
      <c r="Q13" s="382" t="s">
        <v>502</v>
      </c>
      <c r="R13" s="381"/>
      <c r="S13" s="381"/>
      <c r="T13" s="381"/>
    </row>
    <row r="14" spans="1:27" ht="12.75">
      <c r="C14" s="3"/>
      <c r="D14" s="428" t="s">
        <v>553</v>
      </c>
      <c r="Q14" s="381"/>
      <c r="R14" s="382" t="s">
        <v>503</v>
      </c>
      <c r="S14" s="381"/>
      <c r="T14" s="381"/>
    </row>
    <row r="15" spans="1:27" ht="12.75">
      <c r="C15" s="3"/>
      <c r="D15" s="2"/>
      <c r="Q15" s="381"/>
      <c r="R15" s="381"/>
      <c r="S15" s="381"/>
      <c r="T15" s="381" t="s">
        <v>504</v>
      </c>
    </row>
    <row r="16" spans="1:27" ht="12.75">
      <c r="C16" s="3" t="s">
        <v>584</v>
      </c>
      <c r="D16" s="78" t="s">
        <v>582</v>
      </c>
      <c r="O16" s="380"/>
      <c r="P16" s="381"/>
      <c r="Q16" s="381"/>
      <c r="R16" s="381"/>
      <c r="S16" s="381"/>
      <c r="T16" s="381"/>
      <c r="U16" s="381" t="s">
        <v>505</v>
      </c>
      <c r="V16" s="381"/>
      <c r="W16" s="381"/>
      <c r="X16" s="381"/>
      <c r="Y16" s="381"/>
      <c r="Z16" s="381"/>
      <c r="AA16" s="381"/>
    </row>
    <row r="17" spans="3:22">
      <c r="C17" s="427" t="s">
        <v>561</v>
      </c>
      <c r="D17" s="428" t="s">
        <v>572</v>
      </c>
      <c r="V17" s="2" t="s">
        <v>524</v>
      </c>
    </row>
    <row r="18" spans="3:22">
      <c r="C18" s="427" t="s">
        <v>557</v>
      </c>
      <c r="D18" s="428" t="s">
        <v>571</v>
      </c>
    </row>
    <row r="19" spans="3:22">
      <c r="C19" s="427" t="s">
        <v>556</v>
      </c>
      <c r="D19" s="2"/>
    </row>
    <row r="20" spans="3:22">
      <c r="C20" s="9" t="s">
        <v>558</v>
      </c>
      <c r="D20" s="8"/>
    </row>
    <row r="21" spans="3:22">
      <c r="C21" s="9" t="s">
        <v>559</v>
      </c>
      <c r="D21" s="428"/>
    </row>
    <row r="22" spans="3:22">
      <c r="C22" s="9" t="s">
        <v>560</v>
      </c>
      <c r="D22" s="428"/>
    </row>
    <row r="23" spans="3:22">
      <c r="C23" s="3" t="s">
        <v>584</v>
      </c>
      <c r="D23" s="2"/>
    </row>
    <row r="24" spans="3:22">
      <c r="C24" s="427" t="s">
        <v>562</v>
      </c>
      <c r="D24" s="2"/>
    </row>
    <row r="25" spans="3:22">
      <c r="C25" s="427" t="s">
        <v>556</v>
      </c>
      <c r="D25" s="2"/>
    </row>
    <row r="26" spans="3:22">
      <c r="C26" s="9" t="s">
        <v>563</v>
      </c>
      <c r="D26" s="2"/>
    </row>
    <row r="27" spans="3:22">
      <c r="C27" s="427" t="s">
        <v>564</v>
      </c>
      <c r="D27" s="2"/>
    </row>
    <row r="28" spans="3:22">
      <c r="C28" s="452" t="s">
        <v>585</v>
      </c>
      <c r="D28" s="2"/>
    </row>
    <row r="29" spans="3:22">
      <c r="C29" s="3" t="s">
        <v>584</v>
      </c>
      <c r="D29" s="2"/>
    </row>
    <row r="30" spans="3:22">
      <c r="C30" s="427" t="s">
        <v>565</v>
      </c>
      <c r="D30" s="2"/>
    </row>
    <row r="31" spans="3:22">
      <c r="C31" s="427" t="s">
        <v>556</v>
      </c>
      <c r="D31" s="2"/>
    </row>
    <row r="32" spans="3:22">
      <c r="C32" s="452" t="s">
        <v>567</v>
      </c>
      <c r="D32" s="2"/>
    </row>
    <row r="33" spans="3:4">
      <c r="C33" s="9" t="s">
        <v>568</v>
      </c>
      <c r="D33" s="2"/>
    </row>
    <row r="34" spans="3:4">
      <c r="C34" s="3"/>
      <c r="D34" s="2"/>
    </row>
    <row r="35" spans="3:4">
      <c r="C35" s="3"/>
      <c r="D35" s="2"/>
    </row>
    <row r="36" spans="3:4">
      <c r="C36" s="3" t="s">
        <v>586</v>
      </c>
      <c r="D36" s="78" t="s">
        <v>583</v>
      </c>
    </row>
    <row r="37" spans="3:4">
      <c r="C37" s="427" t="s">
        <v>574</v>
      </c>
      <c r="D37" s="428" t="s">
        <v>552</v>
      </c>
    </row>
    <row r="38" spans="3:4">
      <c r="C38" s="3"/>
      <c r="D38" s="428" t="s">
        <v>553</v>
      </c>
    </row>
  </sheetData>
  <mergeCells count="6">
    <mergeCell ref="J1:W1"/>
    <mergeCell ref="X1:AA2"/>
    <mergeCell ref="A1:E1"/>
    <mergeCell ref="A6:E6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5.85546875" style="3" customWidth="1"/>
    <col min="2" max="2" width="50.1406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6.57031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10" t="s">
        <v>328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2" t="s">
        <v>47</v>
      </c>
      <c r="AF1" s="614" t="s">
        <v>9</v>
      </c>
      <c r="AG1" s="616" t="s">
        <v>33</v>
      </c>
      <c r="AH1" s="599" t="s">
        <v>338</v>
      </c>
      <c r="AI1" s="601" t="s">
        <v>85</v>
      </c>
      <c r="AJ1" s="602"/>
      <c r="AK1" s="602"/>
      <c r="AL1" s="603"/>
    </row>
    <row r="2" spans="1:38" ht="12" thickBot="1">
      <c r="A2" s="193"/>
      <c r="B2" s="194" t="s">
        <v>337</v>
      </c>
      <c r="C2" s="194" t="s">
        <v>86</v>
      </c>
      <c r="D2" s="195" t="s">
        <v>329</v>
      </c>
      <c r="E2" s="171" t="s">
        <v>31</v>
      </c>
      <c r="F2" s="171" t="s">
        <v>330</v>
      </c>
      <c r="G2" s="171" t="s">
        <v>331</v>
      </c>
      <c r="H2" s="171" t="s">
        <v>332</v>
      </c>
      <c r="I2" s="171" t="s">
        <v>333</v>
      </c>
      <c r="J2" s="171" t="s">
        <v>334</v>
      </c>
      <c r="K2" s="574" t="s">
        <v>29</v>
      </c>
      <c r="L2" s="575"/>
      <c r="M2" s="181" t="s">
        <v>335</v>
      </c>
      <c r="N2" s="181" t="s">
        <v>31</v>
      </c>
      <c r="O2" s="181" t="s">
        <v>330</v>
      </c>
      <c r="P2" s="181" t="s">
        <v>331</v>
      </c>
      <c r="Q2" s="181" t="s">
        <v>332</v>
      </c>
      <c r="R2" s="181" t="s">
        <v>333</v>
      </c>
      <c r="S2" s="181" t="s">
        <v>334</v>
      </c>
      <c r="T2" s="576" t="s">
        <v>29</v>
      </c>
      <c r="U2" s="577"/>
      <c r="V2" s="171" t="s">
        <v>336</v>
      </c>
      <c r="W2" s="171" t="s">
        <v>31</v>
      </c>
      <c r="X2" s="171" t="s">
        <v>330</v>
      </c>
      <c r="Y2" s="171" t="s">
        <v>331</v>
      </c>
      <c r="Z2" s="171" t="s">
        <v>332</v>
      </c>
      <c r="AA2" s="171" t="s">
        <v>333</v>
      </c>
      <c r="AB2" s="171" t="s">
        <v>334</v>
      </c>
      <c r="AC2" s="574" t="s">
        <v>29</v>
      </c>
      <c r="AD2" s="575"/>
      <c r="AE2" s="613"/>
      <c r="AF2" s="615"/>
      <c r="AG2" s="617"/>
      <c r="AH2" s="600"/>
      <c r="AI2" s="604"/>
      <c r="AJ2" s="605"/>
      <c r="AK2" s="605"/>
      <c r="AL2" s="606"/>
    </row>
    <row r="3" spans="1:38" s="5" customFormat="1">
      <c r="A3" s="401" t="str">
        <f>'1-συμβολαια'!A3</f>
        <v>4ο</v>
      </c>
      <c r="B3" s="344" t="str">
        <f>'1-συμβολαια'!C3</f>
        <v>κληρονομιάς ΑΠΟΔΟΧΗ [αγροτεμάχιο Θεολόγος -'';;;???'' 307,16μ2</v>
      </c>
      <c r="C3" s="310">
        <f>'1-συμβολαια'!D3</f>
        <v>0</v>
      </c>
      <c r="D3" s="310"/>
      <c r="E3" s="344"/>
      <c r="F3" s="344"/>
      <c r="G3" s="344"/>
      <c r="H3" s="344"/>
      <c r="I3" s="376"/>
      <c r="J3" s="344"/>
      <c r="K3" s="344"/>
      <c r="L3" s="344"/>
      <c r="M3" s="310"/>
      <c r="N3" s="344"/>
      <c r="O3" s="344"/>
      <c r="P3" s="344"/>
      <c r="Q3" s="344"/>
      <c r="R3" s="344"/>
      <c r="S3" s="344"/>
      <c r="T3" s="344"/>
      <c r="U3" s="344"/>
      <c r="V3" s="310"/>
      <c r="W3" s="344"/>
      <c r="X3" s="344"/>
      <c r="Y3" s="344"/>
      <c r="Z3" s="344"/>
      <c r="AA3" s="344"/>
      <c r="AB3" s="344"/>
      <c r="AC3" s="344"/>
      <c r="AD3" s="344"/>
      <c r="AE3" s="310">
        <f t="shared" ref="AE3" si="0">D3+M3+V3</f>
        <v>0</v>
      </c>
      <c r="AF3" s="310">
        <f t="shared" ref="AF3" si="1">E3+N3+W3</f>
        <v>0</v>
      </c>
      <c r="AG3" s="310">
        <f t="shared" ref="AG3" si="2">AE3-AF3</f>
        <v>0</v>
      </c>
      <c r="AH3" s="344"/>
      <c r="AI3" s="344"/>
      <c r="AJ3" s="344"/>
      <c r="AK3" s="344"/>
      <c r="AL3" s="344"/>
    </row>
    <row r="4" spans="1:38" s="5" customFormat="1">
      <c r="A4" s="366"/>
      <c r="B4" s="74" t="str">
        <f>'1-συμβολαια'!C4</f>
        <v>Κκληρονομιάς ΑΠΟΔΟΧΗ</v>
      </c>
      <c r="C4" s="341">
        <f>'1-συμβολαια'!D4</f>
        <v>0</v>
      </c>
      <c r="D4" s="310">
        <f t="shared" ref="D4:D5" si="3">C4*1.3%</f>
        <v>0</v>
      </c>
      <c r="E4" s="74"/>
      <c r="F4" s="74"/>
      <c r="G4" s="74"/>
      <c r="H4" s="74"/>
      <c r="I4" s="74"/>
      <c r="J4" s="74"/>
      <c r="K4" s="74"/>
      <c r="L4" s="74"/>
      <c r="M4" s="341"/>
      <c r="N4" s="74"/>
      <c r="O4" s="74"/>
      <c r="P4" s="74"/>
      <c r="Q4" s="74"/>
      <c r="R4" s="74"/>
      <c r="S4" s="74"/>
      <c r="T4" s="74"/>
      <c r="U4" s="74"/>
      <c r="V4" s="341"/>
      <c r="W4" s="74"/>
      <c r="X4" s="74"/>
      <c r="Y4" s="74"/>
      <c r="Z4" s="74"/>
      <c r="AA4" s="74"/>
      <c r="AB4" s="74"/>
      <c r="AC4" s="74"/>
      <c r="AD4" s="74"/>
      <c r="AE4" s="310">
        <f t="shared" ref="AE4:AE5" si="4">D4+M4+V4</f>
        <v>0</v>
      </c>
      <c r="AF4" s="310">
        <f t="shared" ref="AF4:AF5" si="5">E4+N4+W4</f>
        <v>0</v>
      </c>
      <c r="AG4" s="310">
        <f t="shared" ref="AG4:AG5" si="6">AE4-AF4</f>
        <v>0</v>
      </c>
      <c r="AH4" s="74"/>
      <c r="AI4" s="74"/>
      <c r="AJ4" s="74"/>
      <c r="AK4" s="74"/>
      <c r="AL4" s="74"/>
    </row>
    <row r="5" spans="1:38" s="5" customFormat="1">
      <c r="A5" s="366"/>
      <c r="B5" s="74" t="str">
        <f>'1-συμβολαια'!C5</f>
        <v>κληρονομιάς ΑΠΟΔΟΧΗ</v>
      </c>
      <c r="C5" s="443">
        <f>'1-συμβολαια'!D5</f>
        <v>0</v>
      </c>
      <c r="D5" s="367">
        <f t="shared" si="3"/>
        <v>0</v>
      </c>
      <c r="E5" s="444"/>
      <c r="F5" s="444"/>
      <c r="G5" s="444"/>
      <c r="H5" s="444"/>
      <c r="I5" s="444"/>
      <c r="J5" s="444"/>
      <c r="K5" s="444"/>
      <c r="L5" s="444"/>
      <c r="M5" s="443"/>
      <c r="N5" s="444"/>
      <c r="O5" s="444"/>
      <c r="P5" s="444"/>
      <c r="Q5" s="444"/>
      <c r="R5" s="444"/>
      <c r="S5" s="444"/>
      <c r="T5" s="444"/>
      <c r="U5" s="444"/>
      <c r="V5" s="443"/>
      <c r="W5" s="444"/>
      <c r="X5" s="444"/>
      <c r="Y5" s="444"/>
      <c r="Z5" s="444"/>
      <c r="AA5" s="444"/>
      <c r="AB5" s="444"/>
      <c r="AC5" s="444"/>
      <c r="AD5" s="444"/>
      <c r="AE5" s="367">
        <f t="shared" si="4"/>
        <v>0</v>
      </c>
      <c r="AF5" s="367">
        <f t="shared" si="5"/>
        <v>0</v>
      </c>
      <c r="AG5" s="367">
        <f t="shared" si="6"/>
        <v>0</v>
      </c>
      <c r="AH5" s="444"/>
      <c r="AI5" s="444"/>
      <c r="AJ5" s="444"/>
      <c r="AK5" s="444"/>
      <c r="AL5" s="444"/>
    </row>
    <row r="6" spans="1:38">
      <c r="A6" s="607" t="str">
        <f>'1-συμβολαια'!A6</f>
        <v>σύνολο</v>
      </c>
      <c r="B6" s="608"/>
      <c r="C6" s="609"/>
      <c r="D6" s="292">
        <f>SUM(D3:D5)</f>
        <v>0</v>
      </c>
      <c r="E6" s="192"/>
      <c r="F6" s="192"/>
      <c r="G6" s="192"/>
      <c r="H6" s="192"/>
      <c r="I6" s="192"/>
      <c r="J6" s="192"/>
      <c r="K6" s="192"/>
      <c r="L6" s="192"/>
      <c r="M6" s="292">
        <f>SUM(M3:M5)</f>
        <v>0</v>
      </c>
      <c r="N6" s="192"/>
      <c r="O6" s="192"/>
      <c r="P6" s="192"/>
      <c r="Q6" s="192"/>
      <c r="R6" s="192"/>
      <c r="S6" s="192"/>
      <c r="T6" s="192"/>
      <c r="U6" s="192"/>
      <c r="V6" s="292"/>
      <c r="W6" s="192"/>
      <c r="X6" s="192"/>
      <c r="Y6" s="192"/>
      <c r="Z6" s="192"/>
      <c r="AA6" s="192"/>
      <c r="AB6" s="192"/>
      <c r="AC6" s="192"/>
      <c r="AD6" s="192"/>
      <c r="AE6" s="292">
        <f>SUM(AE3:AE5)</f>
        <v>0</v>
      </c>
      <c r="AF6" s="292">
        <f>SUM(AF3:AF5)</f>
        <v>0</v>
      </c>
      <c r="AG6" s="292">
        <f>SUM(AG3:AG5)</f>
        <v>0</v>
      </c>
      <c r="AH6" s="192">
        <f>SUM(AH3:AH5)</f>
        <v>0</v>
      </c>
      <c r="AI6" s="192"/>
      <c r="AJ6" s="192"/>
      <c r="AK6" s="192"/>
      <c r="AL6" s="192"/>
    </row>
    <row r="8" spans="1:38">
      <c r="E8" s="2"/>
      <c r="F8" s="2"/>
      <c r="G8" s="2"/>
      <c r="H8" s="162" t="s">
        <v>339</v>
      </c>
      <c r="I8" s="2"/>
      <c r="J8" s="2"/>
      <c r="K8" s="2"/>
      <c r="L8" s="2"/>
      <c r="M8" s="2"/>
      <c r="N8" s="2"/>
      <c r="O8" s="2"/>
      <c r="P8" s="2"/>
      <c r="Q8" s="162" t="s">
        <v>339</v>
      </c>
      <c r="R8" s="2"/>
      <c r="S8" s="2"/>
      <c r="T8" s="2"/>
      <c r="U8" s="2"/>
      <c r="V8" s="2"/>
      <c r="W8" s="2"/>
      <c r="X8" s="2"/>
      <c r="Y8" s="2"/>
      <c r="Z8" s="162" t="s">
        <v>339</v>
      </c>
      <c r="AA8" s="2"/>
      <c r="AB8" s="2"/>
      <c r="AC8" s="2"/>
      <c r="AD8" s="2"/>
      <c r="AE8" s="2"/>
    </row>
    <row r="9" spans="1:38">
      <c r="E9" s="2"/>
      <c r="F9" s="196" t="s">
        <v>340</v>
      </c>
      <c r="G9" s="196"/>
      <c r="H9" s="196"/>
      <c r="I9" s="196"/>
      <c r="J9" s="196"/>
      <c r="K9" s="196"/>
      <c r="L9" s="196"/>
      <c r="M9" s="196"/>
      <c r="N9" s="196"/>
      <c r="O9" s="196" t="s">
        <v>340</v>
      </c>
      <c r="P9" s="2"/>
      <c r="Q9" s="2"/>
      <c r="R9" s="2"/>
      <c r="S9" s="2"/>
      <c r="T9" s="2"/>
      <c r="U9" s="2"/>
      <c r="V9" s="2"/>
      <c r="W9" s="2"/>
      <c r="X9" s="196" t="s">
        <v>340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64" t="s">
        <v>341</v>
      </c>
      <c r="K10" s="162"/>
      <c r="L10" s="2"/>
      <c r="M10" s="2"/>
      <c r="N10" s="2"/>
      <c r="O10" s="2"/>
      <c r="P10" s="2"/>
      <c r="Q10" s="4"/>
      <c r="R10" s="164" t="s">
        <v>342</v>
      </c>
      <c r="S10" s="164"/>
      <c r="T10" s="164"/>
      <c r="U10" s="164"/>
      <c r="V10" s="4"/>
      <c r="W10" s="4"/>
      <c r="X10" s="4"/>
      <c r="Y10" s="4"/>
      <c r="Z10" s="4"/>
      <c r="AA10" s="164" t="s">
        <v>342</v>
      </c>
      <c r="AB10" s="164"/>
      <c r="AC10" s="164"/>
      <c r="AD10" s="162"/>
      <c r="AE10" s="2"/>
    </row>
    <row r="11" spans="1:38">
      <c r="E11" s="2"/>
      <c r="F11" s="2"/>
      <c r="G11" s="2"/>
      <c r="H11" s="2"/>
      <c r="I11" s="164" t="s">
        <v>342</v>
      </c>
      <c r="J11" s="4"/>
      <c r="K11" s="2"/>
      <c r="L11" s="2"/>
      <c r="M11" s="2"/>
      <c r="N11" s="2"/>
      <c r="O11" s="2"/>
      <c r="P11" s="2"/>
      <c r="Q11" s="4"/>
      <c r="R11" s="4"/>
      <c r="S11" s="164" t="s">
        <v>341</v>
      </c>
      <c r="T11" s="164"/>
      <c r="U11" s="4"/>
      <c r="V11" s="4"/>
      <c r="W11" s="4"/>
      <c r="X11" s="4"/>
      <c r="Y11" s="4"/>
      <c r="Z11" s="4"/>
      <c r="AA11" s="4"/>
      <c r="AB11" s="164" t="s">
        <v>341</v>
      </c>
      <c r="AC11" s="164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197" t="s">
        <v>343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98" t="s">
        <v>344</v>
      </c>
      <c r="R13" s="2"/>
      <c r="S13" s="2"/>
      <c r="T13" s="2"/>
      <c r="U13" s="2"/>
      <c r="V13" s="2"/>
      <c r="W13" s="2"/>
      <c r="X13" s="2"/>
      <c r="Y13" s="2"/>
      <c r="Z13" s="199" t="s">
        <v>345</v>
      </c>
      <c r="AA13" s="2"/>
      <c r="AB13" s="2"/>
      <c r="AC13" s="2"/>
      <c r="AD13" s="2"/>
      <c r="AE13" s="2"/>
    </row>
    <row r="14" spans="1:38">
      <c r="E14" s="200" t="s">
        <v>346</v>
      </c>
      <c r="F14" s="2"/>
      <c r="G14" s="2"/>
      <c r="H14" s="2"/>
      <c r="I14" s="2"/>
      <c r="J14" s="2"/>
      <c r="K14" s="2"/>
      <c r="L14" s="2"/>
      <c r="M14" s="8"/>
      <c r="N14" s="2"/>
      <c r="O14" s="162"/>
      <c r="P14" s="162"/>
      <c r="Q14" s="162"/>
      <c r="R14" s="162"/>
      <c r="S14" s="201" t="s">
        <v>347</v>
      </c>
      <c r="T14" s="162"/>
      <c r="U14" s="162"/>
      <c r="V14" s="162"/>
      <c r="W14" s="2"/>
      <c r="X14" s="2"/>
      <c r="Y14" s="2"/>
      <c r="Z14" s="2"/>
      <c r="AA14" s="202" t="s">
        <v>348</v>
      </c>
      <c r="AB14" s="2"/>
      <c r="AC14" s="2"/>
      <c r="AD14" s="2"/>
      <c r="AE14" s="2"/>
    </row>
    <row r="15" spans="1:38">
      <c r="E15" s="2"/>
      <c r="F15" s="200" t="s">
        <v>349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03" t="s">
        <v>350</v>
      </c>
      <c r="T15" s="2"/>
      <c r="U15" s="2"/>
      <c r="V15" s="2"/>
      <c r="W15" s="2"/>
      <c r="X15" s="2"/>
      <c r="Y15" s="2"/>
      <c r="Z15" s="2"/>
      <c r="AA15" s="2"/>
      <c r="AB15" s="203" t="s">
        <v>350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2"/>
      <c r="Q16" s="162"/>
      <c r="R16" s="162"/>
      <c r="S16" s="162"/>
      <c r="T16" s="162"/>
      <c r="U16" s="162"/>
      <c r="V16" s="162"/>
      <c r="W16" s="162"/>
      <c r="X16" s="162"/>
      <c r="Y16" s="2"/>
      <c r="Z16" s="2"/>
      <c r="AA16" s="2"/>
      <c r="AB16" s="201" t="s">
        <v>347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2026-03-13T19:49:00Z</dcterms:modified>
</cp:coreProperties>
</file>