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S3" i="5"/>
  <c r="S4"/>
  <c r="R4"/>
  <c r="R5"/>
  <c r="R6"/>
  <c r="R3"/>
  <c r="B4"/>
  <c r="B5"/>
  <c r="B6"/>
  <c r="CD4" i="24"/>
  <c r="CD5"/>
  <c r="CD6"/>
  <c r="CD3"/>
  <c r="BJ5"/>
  <c r="BG6"/>
  <c r="N6"/>
  <c r="M4"/>
  <c r="U6" i="20"/>
  <c r="T6"/>
  <c r="Q6"/>
  <c r="P6"/>
  <c r="R5" i="16"/>
  <c r="N6" i="1"/>
  <c r="D28" i="16"/>
  <c r="N5" i="1"/>
  <c r="D23" i="16"/>
  <c r="N4" i="1"/>
  <c r="D18" i="16"/>
  <c r="G6" i="12"/>
  <c r="G5"/>
  <c r="G4"/>
  <c r="D5" i="26"/>
  <c r="N3" i="1"/>
  <c r="H39"/>
  <c r="H40" s="1"/>
  <c r="I39"/>
  <c r="J39"/>
  <c r="L39"/>
  <c r="M39"/>
  <c r="N39"/>
  <c r="H52"/>
  <c r="I52"/>
  <c r="J52"/>
  <c r="L52"/>
  <c r="M52"/>
  <c r="N52"/>
  <c r="O52"/>
  <c r="P52"/>
  <c r="H53"/>
  <c r="H64"/>
  <c r="H65" s="1"/>
  <c r="I64"/>
  <c r="J64"/>
  <c r="L64"/>
  <c r="M64"/>
  <c r="N64"/>
  <c r="O64" l="1"/>
  <c r="Q52"/>
  <c r="O39"/>
  <c r="B4" i="9"/>
  <c r="B5"/>
  <c r="B6"/>
  <c r="V6" i="24"/>
  <c r="T7"/>
  <c r="U7"/>
  <c r="B4"/>
  <c r="B5"/>
  <c r="B6"/>
  <c r="B4" i="20"/>
  <c r="B5"/>
  <c r="B6"/>
  <c r="G6" i="4"/>
  <c r="J6" s="1"/>
  <c r="B4"/>
  <c r="B5"/>
  <c r="B6"/>
  <c r="AB7" i="24" l="1"/>
  <c r="A4" i="26" l="1"/>
  <c r="A5"/>
  <c r="A6"/>
  <c r="AA18" i="5" l="1"/>
  <c r="AF16"/>
  <c r="AF15"/>
  <c r="Y18"/>
  <c r="AF17" l="1"/>
  <c r="AF14"/>
  <c r="AF18" l="1"/>
  <c r="Q7" l="1"/>
  <c r="P7"/>
  <c r="O7"/>
  <c r="K7"/>
  <c r="L7"/>
  <c r="M7"/>
  <c r="B3"/>
  <c r="AF6"/>
  <c r="AC6"/>
  <c r="E6"/>
  <c r="D6"/>
  <c r="C6"/>
  <c r="A6"/>
  <c r="AF5"/>
  <c r="AC5"/>
  <c r="E5"/>
  <c r="D5"/>
  <c r="C5"/>
  <c r="A5"/>
  <c r="AF4"/>
  <c r="AC4"/>
  <c r="E4"/>
  <c r="D4"/>
  <c r="C4"/>
  <c r="A4"/>
  <c r="AF3"/>
  <c r="AC3"/>
  <c r="E3"/>
  <c r="D3"/>
  <c r="C3"/>
  <c r="A3"/>
  <c r="C6" i="28"/>
  <c r="B6"/>
  <c r="A6"/>
  <c r="C5"/>
  <c r="B5"/>
  <c r="A5"/>
  <c r="C4"/>
  <c r="B4"/>
  <c r="A4"/>
  <c r="C3"/>
  <c r="B3"/>
  <c r="A3"/>
  <c r="L6" i="10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3" i="22"/>
  <c r="A4"/>
  <c r="A5"/>
  <c r="A6"/>
  <c r="A3" i="8"/>
  <c r="A4"/>
  <c r="A5"/>
  <c r="A6"/>
  <c r="B3" i="24"/>
  <c r="V6" i="20"/>
  <c r="F6"/>
  <c r="B3"/>
  <c r="B3" i="4"/>
  <c r="V4" i="20" l="1"/>
  <c r="V5"/>
  <c r="V3"/>
  <c r="B3" i="14" l="1"/>
  <c r="B4"/>
  <c r="N26" i="1"/>
  <c r="M26"/>
  <c r="L26"/>
  <c r="J26"/>
  <c r="I26"/>
  <c r="H26"/>
  <c r="O26" l="1"/>
  <c r="H27" l="1"/>
  <c r="P3" l="1"/>
  <c r="P4"/>
  <c r="P5"/>
  <c r="P6"/>
  <c r="J3"/>
  <c r="J4"/>
  <c r="J5"/>
  <c r="J6"/>
  <c r="D6" i="9"/>
  <c r="C6"/>
  <c r="A6"/>
  <c r="D5"/>
  <c r="C5"/>
  <c r="A5"/>
  <c r="D4"/>
  <c r="C4"/>
  <c r="A4"/>
  <c r="D3"/>
  <c r="C3"/>
  <c r="B3"/>
  <c r="A3"/>
  <c r="BW6" i="24"/>
  <c r="BK6"/>
  <c r="BA6"/>
  <c r="AK6"/>
  <c r="J6"/>
  <c r="H6"/>
  <c r="G6"/>
  <c r="C6"/>
  <c r="A6"/>
  <c r="BW5"/>
  <c r="BK5"/>
  <c r="AK5"/>
  <c r="J5"/>
  <c r="H5"/>
  <c r="G5"/>
  <c r="C5"/>
  <c r="A5"/>
  <c r="BW4"/>
  <c r="BK4"/>
  <c r="BA4"/>
  <c r="AK4"/>
  <c r="J4"/>
  <c r="H4"/>
  <c r="G4"/>
  <c r="C4"/>
  <c r="A4"/>
  <c r="BW3"/>
  <c r="BK3"/>
  <c r="AK3"/>
  <c r="J3"/>
  <c r="H3"/>
  <c r="G3"/>
  <c r="C3"/>
  <c r="A3"/>
  <c r="B6" i="23"/>
  <c r="A6"/>
  <c r="B5"/>
  <c r="A5"/>
  <c r="B4"/>
  <c r="A4"/>
  <c r="B3"/>
  <c r="A3"/>
  <c r="C6" i="15"/>
  <c r="B6"/>
  <c r="A6"/>
  <c r="C5"/>
  <c r="B5"/>
  <c r="A5"/>
  <c r="C4"/>
  <c r="B4"/>
  <c r="A4"/>
  <c r="C3"/>
  <c r="B3"/>
  <c r="A3"/>
  <c r="C6" i="27"/>
  <c r="B6"/>
  <c r="A6"/>
  <c r="C5"/>
  <c r="B5"/>
  <c r="A5"/>
  <c r="C4"/>
  <c r="B4"/>
  <c r="A4"/>
  <c r="C3"/>
  <c r="B3"/>
  <c r="A3"/>
  <c r="C6" i="26"/>
  <c r="B6"/>
  <c r="C5"/>
  <c r="B5"/>
  <c r="C4"/>
  <c r="B4"/>
  <c r="C3"/>
  <c r="B3"/>
  <c r="A3"/>
  <c r="E6" i="20"/>
  <c r="D6"/>
  <c r="C6"/>
  <c r="A6"/>
  <c r="E5"/>
  <c r="D5"/>
  <c r="C5"/>
  <c r="A5"/>
  <c r="E4"/>
  <c r="D4"/>
  <c r="C4"/>
  <c r="A4"/>
  <c r="E3"/>
  <c r="D3"/>
  <c r="C3"/>
  <c r="A3"/>
  <c r="R6" i="4"/>
  <c r="F6" i="24" s="1"/>
  <c r="I6" i="1"/>
  <c r="E6" i="4"/>
  <c r="D6"/>
  <c r="C6"/>
  <c r="A6"/>
  <c r="R5"/>
  <c r="F5" i="24" s="1"/>
  <c r="I5" i="1"/>
  <c r="E5" i="4"/>
  <c r="D5"/>
  <c r="C5"/>
  <c r="A5"/>
  <c r="R4"/>
  <c r="F4" i="24" s="1"/>
  <c r="I4" i="1"/>
  <c r="E4" i="4"/>
  <c r="D4"/>
  <c r="C4"/>
  <c r="A4"/>
  <c r="R3"/>
  <c r="F3" i="24" s="1"/>
  <c r="I3" i="1"/>
  <c r="E3" i="4"/>
  <c r="D3"/>
  <c r="C3"/>
  <c r="A3"/>
  <c r="AN6" i="16"/>
  <c r="D6" i="24" s="1"/>
  <c r="AM6" i="16"/>
  <c r="E6" i="24" s="1"/>
  <c r="E6" i="16"/>
  <c r="I6" s="1"/>
  <c r="D6"/>
  <c r="H6" s="1"/>
  <c r="C6"/>
  <c r="B6"/>
  <c r="A6"/>
  <c r="AN5"/>
  <c r="D5" i="24" s="1"/>
  <c r="AM5" i="16"/>
  <c r="E5" i="24" s="1"/>
  <c r="E5" i="16"/>
  <c r="I5" s="1"/>
  <c r="D5"/>
  <c r="H5" s="1"/>
  <c r="C5"/>
  <c r="B5"/>
  <c r="A5"/>
  <c r="AN4"/>
  <c r="D4" i="24" s="1"/>
  <c r="AM4" i="16"/>
  <c r="E4" i="24" s="1"/>
  <c r="E4" i="16"/>
  <c r="I4" s="1"/>
  <c r="D4"/>
  <c r="H4" s="1"/>
  <c r="C4"/>
  <c r="B4"/>
  <c r="A4"/>
  <c r="AN3"/>
  <c r="D3" i="24" s="1"/>
  <c r="AM3" i="16"/>
  <c r="E3" i="24" s="1"/>
  <c r="E3" i="16"/>
  <c r="I3" s="1"/>
  <c r="D3"/>
  <c r="H3" s="1"/>
  <c r="C3"/>
  <c r="B3"/>
  <c r="A3"/>
  <c r="B6" i="14"/>
  <c r="A6"/>
  <c r="B5"/>
  <c r="A5"/>
  <c r="A4"/>
  <c r="A3"/>
  <c r="F6" i="12"/>
  <c r="F6" i="1" s="1"/>
  <c r="C6" i="12"/>
  <c r="B6"/>
  <c r="A6"/>
  <c r="F5"/>
  <c r="F5" i="1" s="1"/>
  <c r="C5" i="12"/>
  <c r="B5"/>
  <c r="A5"/>
  <c r="F4"/>
  <c r="F4" i="1" s="1"/>
  <c r="C4" i="12"/>
  <c r="B4"/>
  <c r="A4"/>
  <c r="G3"/>
  <c r="F3"/>
  <c r="F3" i="1" s="1"/>
  <c r="C3" i="12"/>
  <c r="B3"/>
  <c r="A3"/>
  <c r="M6" i="13"/>
  <c r="I6"/>
  <c r="H6" i="27" s="1"/>
  <c r="C6" i="13"/>
  <c r="F6" s="1"/>
  <c r="G6" s="1"/>
  <c r="B6"/>
  <c r="A6"/>
  <c r="M5"/>
  <c r="I5"/>
  <c r="H5" i="27" s="1"/>
  <c r="C5" i="13"/>
  <c r="F5" s="1"/>
  <c r="G5" s="1"/>
  <c r="B5"/>
  <c r="A5"/>
  <c r="M4"/>
  <c r="I4"/>
  <c r="H4" i="27" s="1"/>
  <c r="C4" i="13"/>
  <c r="F4" s="1"/>
  <c r="G4" s="1"/>
  <c r="B4"/>
  <c r="A4"/>
  <c r="M3"/>
  <c r="I3"/>
  <c r="H3" i="27" s="1"/>
  <c r="C3" i="13"/>
  <c r="F3" s="1"/>
  <c r="G3" s="1"/>
  <c r="B3"/>
  <c r="A3"/>
  <c r="D13" i="16" l="1"/>
  <c r="J5"/>
  <c r="E3" i="27"/>
  <c r="K3" i="9"/>
  <c r="K4"/>
  <c r="E4" i="27"/>
  <c r="E6"/>
  <c r="K5" i="9"/>
  <c r="E5" i="27"/>
  <c r="K6" i="9"/>
  <c r="P3" i="14"/>
  <c r="G3" i="1" s="1"/>
  <c r="BA3" i="24"/>
  <c r="BA5"/>
  <c r="BG3"/>
  <c r="BG5"/>
  <c r="BG4"/>
  <c r="I3"/>
  <c r="I5"/>
  <c r="I4"/>
  <c r="I6"/>
  <c r="R6" i="9" s="1"/>
  <c r="J6" i="5" s="1"/>
  <c r="J3" i="16"/>
  <c r="P5" i="14"/>
  <c r="G5" i="1" s="1"/>
  <c r="CE3" i="24"/>
  <c r="Q3" i="9" s="1"/>
  <c r="G3" i="5" s="1"/>
  <c r="CE4" i="24"/>
  <c r="Q4" i="9" s="1"/>
  <c r="G4" i="5" s="1"/>
  <c r="CE5" i="24"/>
  <c r="Q5" i="9" s="1"/>
  <c r="G5" i="5" s="1"/>
  <c r="CE6" i="24"/>
  <c r="Q6" i="9" s="1"/>
  <c r="G6" i="5" s="1"/>
  <c r="D3" i="27"/>
  <c r="D4"/>
  <c r="D5"/>
  <c r="D6"/>
  <c r="P4" i="14"/>
  <c r="G4" i="1" s="1"/>
  <c r="P6" i="14"/>
  <c r="G6" i="1" s="1"/>
  <c r="P3" i="16"/>
  <c r="N3" s="1"/>
  <c r="P4"/>
  <c r="N4" s="1"/>
  <c r="P5"/>
  <c r="N5" s="1"/>
  <c r="P6"/>
  <c r="N6" s="1"/>
  <c r="J4"/>
  <c r="L4"/>
  <c r="K4"/>
  <c r="L6"/>
  <c r="J6"/>
  <c r="K6"/>
  <c r="L3"/>
  <c r="K3"/>
  <c r="K5"/>
  <c r="L5"/>
  <c r="K3" i="13"/>
  <c r="J3"/>
  <c r="K5"/>
  <c r="J5"/>
  <c r="K4"/>
  <c r="J4"/>
  <c r="K6"/>
  <c r="J6"/>
  <c r="H3"/>
  <c r="H4"/>
  <c r="H5"/>
  <c r="H6"/>
  <c r="R4" i="9" l="1"/>
  <c r="J4" i="5" s="1"/>
  <c r="R3" i="9"/>
  <c r="J3" i="5" s="1"/>
  <c r="R5" i="9"/>
  <c r="J5" i="5" s="1"/>
  <c r="O3" i="16"/>
  <c r="M3" s="1"/>
  <c r="H3" i="1" s="1"/>
  <c r="O5" i="16"/>
  <c r="Q5" s="1"/>
  <c r="R5" i="10" s="1"/>
  <c r="P5" s="1"/>
  <c r="O4" i="16"/>
  <c r="AE5" i="26"/>
  <c r="AG5" s="1"/>
  <c r="F5" i="27"/>
  <c r="AE3" i="26"/>
  <c r="AG3" s="1"/>
  <c r="F3" i="27"/>
  <c r="J6"/>
  <c r="X6"/>
  <c r="AE6" i="26"/>
  <c r="AG6" s="1"/>
  <c r="F6" i="27"/>
  <c r="V5"/>
  <c r="G5"/>
  <c r="I6"/>
  <c r="W6"/>
  <c r="W4"/>
  <c r="I4"/>
  <c r="V6"/>
  <c r="G6"/>
  <c r="V4"/>
  <c r="G4"/>
  <c r="W3"/>
  <c r="I3"/>
  <c r="X5"/>
  <c r="J5"/>
  <c r="J4"/>
  <c r="X4"/>
  <c r="W5"/>
  <c r="I5"/>
  <c r="AE4" i="26"/>
  <c r="AG4" s="1"/>
  <c r="F4" i="27"/>
  <c r="V3"/>
  <c r="G3"/>
  <c r="X3"/>
  <c r="J3"/>
  <c r="O6" i="16"/>
  <c r="N6" i="13"/>
  <c r="N4"/>
  <c r="N5"/>
  <c r="N3"/>
  <c r="P4" i="9" l="1"/>
  <c r="I4" i="5"/>
  <c r="P5" i="9"/>
  <c r="I5" i="5"/>
  <c r="P3" i="9"/>
  <c r="I3" i="5"/>
  <c r="P6" i="9"/>
  <c r="I6" i="5"/>
  <c r="Q3" i="16"/>
  <c r="R3" i="10" s="1"/>
  <c r="P3" s="1"/>
  <c r="M5" i="16"/>
  <c r="H5" i="1" s="1"/>
  <c r="Q4" i="16"/>
  <c r="R4" i="10" s="1"/>
  <c r="P4" s="1"/>
  <c r="M4" i="16"/>
  <c r="H4" i="1" s="1"/>
  <c r="L4" i="13"/>
  <c r="E4" i="1" s="1"/>
  <c r="L4" i="9"/>
  <c r="L5" i="13"/>
  <c r="E5" i="1" s="1"/>
  <c r="L5" i="9"/>
  <c r="L3" i="13"/>
  <c r="E3" i="1" s="1"/>
  <c r="L3" i="9"/>
  <c r="L6" i="13"/>
  <c r="E6" i="1" s="1"/>
  <c r="L6" i="9"/>
  <c r="Q6" i="16"/>
  <c r="R6" i="10" s="1"/>
  <c r="P6" s="1"/>
  <c r="M6" i="16"/>
  <c r="H6" i="1" s="1"/>
  <c r="C2" i="25"/>
  <c r="C3"/>
  <c r="C4"/>
  <c r="C5"/>
  <c r="B2"/>
  <c r="B3"/>
  <c r="B4"/>
  <c r="B5"/>
  <c r="A2"/>
  <c r="A3"/>
  <c r="A4"/>
  <c r="A5"/>
  <c r="O6" i="9" l="1"/>
  <c r="F6" i="5"/>
  <c r="H6" s="1"/>
  <c r="O3" i="9"/>
  <c r="F3" i="5"/>
  <c r="H3" s="1"/>
  <c r="O5" i="9"/>
  <c r="F5" i="5"/>
  <c r="H5" s="1"/>
  <c r="O4" i="9"/>
  <c r="F4" i="5"/>
  <c r="H4" s="1"/>
  <c r="L3" i="1"/>
  <c r="AB3" i="5" s="1"/>
  <c r="AD3" s="1"/>
  <c r="V3" s="1"/>
  <c r="L4" i="1"/>
  <c r="AB4" i="5" s="1"/>
  <c r="AD4" s="1"/>
  <c r="V4" s="1"/>
  <c r="L6" i="1"/>
  <c r="AB6" i="5" s="1"/>
  <c r="AD6" s="1"/>
  <c r="V6" s="1"/>
  <c r="X3" l="1"/>
  <c r="X4"/>
  <c r="X6"/>
  <c r="O4" i="1"/>
  <c r="N4" i="9" s="1"/>
  <c r="O3" i="1"/>
  <c r="N3" i="9" s="1"/>
  <c r="O6" i="1"/>
  <c r="N6" i="9" s="1"/>
  <c r="W7" i="5"/>
  <c r="R7" i="20"/>
  <c r="S7"/>
  <c r="X14" i="5" l="1"/>
  <c r="Z14" s="1"/>
  <c r="X17"/>
  <c r="Z17" s="1"/>
  <c r="X15"/>
  <c r="Z15" s="1"/>
  <c r="U7" i="20"/>
  <c r="T7"/>
  <c r="Q7"/>
  <c r="BT7" i="24" l="1"/>
  <c r="BU7"/>
  <c r="BV7"/>
  <c r="Q7" i="4" l="1"/>
  <c r="S7" i="24"/>
  <c r="R7" l="1"/>
  <c r="L12" i="27" l="1"/>
  <c r="L11"/>
  <c r="Q7" i="24" l="1"/>
  <c r="AW7"/>
  <c r="AX7"/>
  <c r="Y7"/>
  <c r="T7" i="23"/>
  <c r="W7" i="24"/>
  <c r="X7"/>
  <c r="T7" i="9"/>
  <c r="U7"/>
  <c r="AD7" i="16" l="1"/>
  <c r="AE7"/>
  <c r="AF7"/>
  <c r="AH7"/>
  <c r="AI7"/>
  <c r="AL7"/>
  <c r="AM7"/>
  <c r="M7" i="9"/>
  <c r="D7" i="15" l="1"/>
  <c r="E7"/>
  <c r="F7"/>
  <c r="G7" l="1"/>
  <c r="AA7" i="5" l="1"/>
  <c r="Y7"/>
  <c r="AF7" l="1"/>
  <c r="S7" i="10" l="1"/>
  <c r="Q7" l="1"/>
  <c r="O7"/>
  <c r="L7" l="1"/>
  <c r="S7" i="9" l="1"/>
  <c r="J7" l="1"/>
  <c r="I7"/>
  <c r="H7"/>
  <c r="G7"/>
  <c r="F7"/>
  <c r="E7"/>
  <c r="BS7" i="24" l="1"/>
  <c r="BR7"/>
  <c r="BQ7"/>
  <c r="BP7"/>
  <c r="BO7"/>
  <c r="BN7"/>
  <c r="BM7"/>
  <c r="BL7"/>
  <c r="BJ7"/>
  <c r="BI7"/>
  <c r="BH7"/>
  <c r="BF7"/>
  <c r="BE7"/>
  <c r="BD7"/>
  <c r="BC7"/>
  <c r="BB7"/>
  <c r="AZ7"/>
  <c r="AV7"/>
  <c r="AU7"/>
  <c r="AT7"/>
  <c r="AS7"/>
  <c r="AR7"/>
  <c r="AQ7"/>
  <c r="AP7"/>
  <c r="AO7"/>
  <c r="AN7"/>
  <c r="AM7"/>
  <c r="AJ7"/>
  <c r="AI7"/>
  <c r="AH7"/>
  <c r="AG7"/>
  <c r="AF7"/>
  <c r="AE7"/>
  <c r="AD7"/>
  <c r="AC7"/>
  <c r="AA7"/>
  <c r="V7"/>
  <c r="P7"/>
  <c r="O7"/>
  <c r="N7"/>
  <c r="M7"/>
  <c r="L7"/>
  <c r="BG7"/>
  <c r="C16" i="23"/>
  <c r="S7"/>
  <c r="R7"/>
  <c r="Q7"/>
  <c r="P7"/>
  <c r="O7"/>
  <c r="N7"/>
  <c r="M7"/>
  <c r="L7"/>
  <c r="K7"/>
  <c r="J7"/>
  <c r="I7"/>
  <c r="BK7" i="24" l="1"/>
  <c r="BW7"/>
  <c r="BA7"/>
  <c r="AK7"/>
  <c r="H7"/>
  <c r="G7" s="1"/>
  <c r="E7"/>
  <c r="J7"/>
  <c r="H7" i="15" l="1"/>
  <c r="A7" i="27" l="1"/>
  <c r="AH7" i="26"/>
  <c r="A7"/>
  <c r="W7" i="20" l="1"/>
  <c r="P7"/>
  <c r="O7"/>
  <c r="N7"/>
  <c r="M7"/>
  <c r="L7"/>
  <c r="K7"/>
  <c r="J7"/>
  <c r="F7"/>
  <c r="BL7" i="4"/>
  <c r="BK7"/>
  <c r="BJ7"/>
  <c r="BI7"/>
  <c r="BH7"/>
  <c r="BG7"/>
  <c r="BF7"/>
  <c r="BE7"/>
  <c r="BD7"/>
  <c r="BC7"/>
  <c r="BB7"/>
  <c r="BA7"/>
  <c r="AZ7"/>
  <c r="AY7"/>
  <c r="AX7"/>
  <c r="AW7"/>
  <c r="AV7"/>
  <c r="AU7"/>
  <c r="AT7"/>
  <c r="AS7"/>
  <c r="AQ7"/>
  <c r="AP7"/>
  <c r="AO7"/>
  <c r="AM7"/>
  <c r="AL7"/>
  <c r="AK7"/>
  <c r="AJ7"/>
  <c r="AI7"/>
  <c r="AH7"/>
  <c r="AG7"/>
  <c r="AF7"/>
  <c r="AE7"/>
  <c r="AD7"/>
  <c r="AC7"/>
  <c r="AB7"/>
  <c r="Z7"/>
  <c r="X7"/>
  <c r="U7"/>
  <c r="T7"/>
  <c r="S7"/>
  <c r="P7"/>
  <c r="O7"/>
  <c r="N7"/>
  <c r="I7"/>
  <c r="H7"/>
  <c r="G7"/>
  <c r="F7"/>
  <c r="AC7" i="5" l="1"/>
  <c r="I7" i="24"/>
  <c r="V7" i="20"/>
  <c r="F7" i="24"/>
  <c r="R7" i="4"/>
  <c r="J7"/>
  <c r="AC7" i="16"/>
  <c r="AB7"/>
  <c r="AA7"/>
  <c r="W7"/>
  <c r="V7"/>
  <c r="U7"/>
  <c r="T7"/>
  <c r="S7"/>
  <c r="R7"/>
  <c r="D7" i="26" l="1"/>
  <c r="M7"/>
  <c r="G7" i="12" l="1"/>
  <c r="L5" i="1" l="1"/>
  <c r="AN7" i="16"/>
  <c r="O5" i="1" l="1"/>
  <c r="N5" i="9" s="1"/>
  <c r="AB5" i="5"/>
  <c r="AD5" s="1"/>
  <c r="V5" s="1"/>
  <c r="J7" i="16"/>
  <c r="L7"/>
  <c r="K7"/>
  <c r="I7"/>
  <c r="D7" i="24"/>
  <c r="H7" i="16"/>
  <c r="F7" i="12"/>
  <c r="X16" i="5" l="1"/>
  <c r="Z16" s="1"/>
  <c r="X5"/>
  <c r="CE7" i="24"/>
  <c r="G7" i="5" s="1"/>
  <c r="R7" i="9"/>
  <c r="P7" i="16"/>
  <c r="O7"/>
  <c r="CD7" i="24"/>
  <c r="E7" i="13"/>
  <c r="D7"/>
  <c r="Q7" i="9" l="1"/>
  <c r="N7" i="16"/>
  <c r="Q7"/>
  <c r="R7" i="10"/>
  <c r="M7" i="16"/>
  <c r="D6" i="25" l="1"/>
  <c r="A6"/>
  <c r="M7" i="1"/>
  <c r="K7"/>
  <c r="F7" l="1"/>
  <c r="I7" l="1"/>
  <c r="J7"/>
  <c r="G7" l="1"/>
  <c r="H7" l="1"/>
  <c r="M7" i="13" l="1"/>
  <c r="P7" i="14" s="1"/>
  <c r="AF7" i="26"/>
  <c r="J7" i="5" l="1"/>
  <c r="D7" i="27"/>
  <c r="E7"/>
  <c r="V7" i="26"/>
  <c r="F7" i="13"/>
  <c r="G7"/>
  <c r="AG7" i="26" l="1"/>
  <c r="I7" i="13"/>
  <c r="J7"/>
  <c r="AE7" i="26"/>
  <c r="K7" i="13"/>
  <c r="H7"/>
  <c r="F7" i="27"/>
  <c r="J7" l="1"/>
  <c r="G7"/>
  <c r="P7" i="9"/>
  <c r="I7" i="5"/>
  <c r="I7" i="27"/>
  <c r="H7"/>
  <c r="N7" i="13"/>
  <c r="L7" i="9" l="1"/>
  <c r="L7" i="13"/>
  <c r="O7" i="9" l="1"/>
  <c r="F7" i="5"/>
  <c r="N7" i="1"/>
  <c r="E7"/>
  <c r="L7"/>
  <c r="X18" i="5" l="1"/>
  <c r="K7" i="9"/>
  <c r="H7" i="5"/>
  <c r="Z18" l="1"/>
  <c r="D7" i="23"/>
  <c r="P7" i="10"/>
  <c r="AB7" i="5"/>
  <c r="E7" i="23"/>
  <c r="C7"/>
  <c r="O7" i="1"/>
  <c r="V7" i="5" l="1"/>
  <c r="N7" i="9"/>
  <c r="AD7" i="5"/>
  <c r="X7" l="1"/>
  <c r="R7"/>
  <c r="S7"/>
  <c r="Z7"/>
</calcChain>
</file>

<file path=xl/sharedStrings.xml><?xml version="1.0" encoding="utf-8"?>
<sst xmlns="http://schemas.openxmlformats.org/spreadsheetml/2006/main" count="979" uniqueCount="558">
  <si>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</si>
  <si>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</si>
  <si>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</si>
  <si>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</si>
  <si>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</si>
  <si>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</si>
  <si>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</si>
  <si>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</si>
  <si>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</si>
  <si>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</si>
  <si>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</si>
  <si>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</si>
  <si>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</si>
  <si>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</si>
  <si>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</si>
  <si>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</si>
  <si>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</si>
  <si>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</si>
  <si>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</si>
  <si>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</si>
  <si>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</si>
  <si>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</si>
  <si>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</si>
  <si>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</si>
  <si>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</si>
  <si>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</si>
  <si>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</si>
  <si>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</si>
  <si>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</si>
  <si>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</si>
  <si>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</si>
  <si>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</si>
  <si>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</si>
  <si>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</si>
  <si>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</si>
  <si>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</si>
  <si>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</si>
  <si>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</si>
  <si>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</si>
  <si>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</si>
  <si>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</si>
  <si>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</si>
  <si>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</si>
  <si>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</si>
  <si>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</si>
  <si>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</si>
  <si>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</si>
  <si>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</si>
  <si>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</si>
  <si>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</si>
  <si>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</si>
  <si>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</si>
  <si>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</si>
  <si>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</si>
  <si>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</si>
  <si>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</si>
  <si>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</si>
  <si>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</si>
  <si>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</si>
  <si>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</si>
  <si>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</si>
  <si>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</si>
  <si>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</si>
  <si>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</si>
  <si>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</si>
  <si>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</si>
  <si>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</si>
  <si>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</si>
  <si>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</si>
  <si>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</si>
  <si>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</si>
  <si>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</si>
  <si>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</si>
  <si>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</si>
  <si>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</si>
  <si>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</si>
  <si>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</si>
  <si>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</si>
  <si>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</si>
  <si>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</si>
  <si>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</si>
  <si>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</si>
  <si>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</si>
  <si>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</si>
  <si>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</si>
  <si>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</si>
  <si>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</si>
  <si>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</si>
  <si>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</si>
  <si>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</si>
  <si>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</si>
  <si>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</si>
  <si>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</si>
  <si>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</si>
  <si>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</si>
  <si>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</si>
  <si>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</si>
  <si>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</si>
  <si>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</si>
  <si>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</si>
  <si>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</si>
  <si>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</si>
  <si>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</si>
  <si>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</si>
  <si>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</si>
  <si>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</si>
  <si>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</si>
  <si>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</si>
  <si>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</si>
  <si>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</si>
  <si>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</si>
  <si>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</si>
  <si>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</si>
  <si>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</si>
  <si>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</si>
  <si>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</si>
  <si>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</si>
  <si>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</si>
  <si>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</si>
  <si>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</si>
  <si>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</si>
  <si>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</si>
  <si>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</si>
  <si>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</si>
  <si>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</si>
  <si>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</si>
  <si>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</si>
  <si>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</si>
  <si>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</si>
  <si>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</si>
  <si>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</si>
  <si>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</si>
  <si>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</si>
  <si>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</si>
  <si>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</si>
  <si>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</si>
  <si>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</si>
  <si>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</si>
  <si>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</si>
  <si>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</si>
  <si>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</si>
  <si>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</si>
  <si>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</si>
  <si>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</si>
  <si>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</si>
  <si>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</si>
  <si>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</si>
  <si>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</si>
  <si>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</si>
  <si>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</si>
  <si>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</si>
  <si>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</si>
  <si>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</si>
  <si>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</si>
  <si>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</si>
  <si>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</si>
  <si>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</si>
  <si>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</si>
  <si>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</si>
  <si>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</si>
  <si>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</si>
  <si>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</si>
  <si>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</si>
  <si>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</si>
  <si>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</si>
  <si>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</si>
  <si>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</si>
  <si>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</si>
  <si>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</si>
  <si>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</si>
  <si>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</si>
  <si>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</si>
  <si>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</si>
  <si>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</si>
  <si>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</si>
  <si>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</si>
  <si>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</si>
  <si>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</si>
  <si>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</si>
  <si>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</si>
  <si>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</si>
  <si>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</si>
  <si>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</si>
  <si>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</si>
  <si>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</si>
  <si>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</si>
  <si>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</si>
  <si>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</si>
  <si>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</si>
  <si>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</si>
  <si>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</si>
  <si>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</si>
  <si>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</si>
  <si>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</si>
  <si>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</si>
  <si>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</si>
  <si>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</si>
  <si>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</si>
  <si>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</si>
  <si>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</si>
  <si>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</si>
  <si>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</si>
  <si>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</si>
  <si>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</si>
  <si>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</si>
  <si>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</si>
  <si>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</si>
  <si>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</si>
  <si>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</si>
  <si>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</si>
  <si>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</si>
  <si>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</si>
  <si>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</si>
  <si>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</si>
  <si>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</si>
  <si>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</si>
  <si>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</si>
  <si>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</si>
  <si>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</si>
  <si>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</si>
  <si>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</si>
  <si>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</si>
  <si>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</si>
  <si>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</si>
  <si>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</si>
  <si>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</si>
  <si>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</si>
  <si>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</si>
  <si>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</si>
  <si>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</si>
  <si>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</si>
  <si>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</si>
  <si>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</si>
  <si>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</si>
  <si>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</si>
  <si>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</si>
  <si>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</si>
  <si>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</si>
  <si>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</si>
  <si>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</si>
  <si>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</si>
  <si>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</si>
  <si>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</si>
  <si>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</si>
  <si>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</si>
  <si>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</si>
  <si>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</si>
  <si>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</si>
  <si>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</si>
  <si>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</si>
  <si>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</si>
  <si>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</si>
  <si>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</si>
  <si>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</si>
  <si>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</si>
  <si>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</si>
  <si>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</si>
  <si>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</si>
  <si>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</si>
  <si>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</si>
  <si>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</si>
  <si>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</si>
  <si>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</si>
  <si>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</si>
  <si>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</si>
  <si>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</si>
  <si>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</si>
  <si>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</si>
  <si>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</si>
  <si>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</si>
  <si>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</si>
  <si>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</si>
  <si>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</si>
  <si>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</si>
  <si>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</si>
  <si>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</si>
  <si>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</si>
  <si>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</si>
  <si>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</si>
  <si>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</si>
  <si>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</si>
  <si>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</si>
  <si>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</si>
  <si>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</si>
  <si>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</si>
  <si>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</si>
  <si>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</si>
  <si>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</si>
  <si>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</si>
  <si>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</si>
  <si>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</si>
  <si>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</si>
  <si>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</si>
  <si>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</si>
  <si>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</si>
  <si>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</si>
  <si>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</si>
  <si>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</si>
  <si>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</si>
  <si>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</si>
  <si>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</si>
  <si>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</si>
  <si>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</si>
  <si>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</si>
  <si>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</si>
  <si>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</si>
  <si>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</si>
  <si>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</si>
  <si>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</si>
  <si>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</si>
  <si>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</si>
  <si>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</si>
  <si>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</si>
  <si>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</si>
  <si>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</si>
  <si>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</si>
  <si>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</si>
  <si>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</si>
  <si>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</si>
  <si>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</si>
  <si>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</si>
  <si>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</si>
  <si>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</si>
  <si>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</si>
  <si>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</si>
  <si>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</si>
  <si>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</si>
  <si>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</si>
  <si>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</si>
  <si>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</si>
  <si>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</si>
  <si>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</si>
  <si>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</si>
  <si>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</si>
  <si>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</si>
  <si>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</si>
  <si>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</si>
  <si>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</si>
  <si>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</si>
  <si>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</si>
  <si>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</si>
  <si>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</si>
  <si>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</si>
  <si>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</si>
  <si>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</si>
  <si>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</si>
  <si>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</si>
  <si>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</si>
  <si>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</si>
  <si>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</si>
  <si>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</si>
  <si>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</si>
  <si>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</si>
  <si>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</si>
  <si>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</si>
  <si>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</si>
  <si>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</si>
  <si>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</si>
  <si>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</si>
  <si>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</si>
  <si>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</si>
  <si>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</si>
  <si>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</si>
  <si>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</si>
  <si>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</si>
  <si>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</si>
  <si>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</si>
  <si>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</si>
  <si>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</si>
  <si>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</si>
  <si>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</si>
  <si>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</si>
  <si>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</si>
  <si>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</si>
  <si>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</si>
  <si>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</si>
  <si>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</si>
  <si>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</si>
  <si>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</si>
  <si>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</si>
  <si>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</si>
  <si>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</si>
  <si>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</si>
  <si>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</si>
  <si>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</si>
  <si>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</si>
  <si>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</si>
  <si>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</si>
  <si>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</si>
  <si>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</si>
  <si>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</si>
  <si>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</si>
  <si>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</si>
  <si>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</si>
  <si>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</si>
  <si>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</si>
  <si>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</si>
  <si>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</si>
  <si>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</si>
  <si>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</si>
  <si>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</si>
  <si>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</si>
  <si>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</si>
  <si>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</si>
  <si>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</si>
  <si>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</si>
  <si>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</si>
  <si>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</si>
  <si>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</si>
  <si>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</si>
  <si>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</si>
  <si>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</si>
  <si>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</si>
  <si>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</si>
  <si>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</si>
  <si>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</si>
  <si>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</si>
  <si>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</si>
  <si>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</si>
  <si>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</si>
  <si>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</si>
  <si>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</si>
  <si>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</si>
  <si>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</si>
  <si>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</si>
  <si>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</si>
  <si>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</si>
  <si>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</si>
  <si>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</si>
  <si>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</si>
  <si>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</si>
  <si>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</si>
  <si>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</si>
  <si>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</si>
  <si>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</si>
  <si>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</si>
  <si>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</si>
  <si>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</si>
  <si>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</si>
  <si>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</si>
  <si>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</si>
  <si>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</si>
  <si>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</si>
  <si>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</si>
  <si>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</si>
  <si>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</si>
  <si>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</si>
  <si>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</si>
  <si>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</si>
  <si>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</si>
  <si>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</si>
  <si>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</si>
  <si>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</si>
  <si>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</si>
  <si>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</si>
  <si>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</si>
  <si>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</si>
  <si>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</si>
  <si>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</si>
  <si>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</si>
  <si>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</si>
  <si>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</si>
  <si>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</si>
  <si>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</si>
  <si>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</si>
  <si>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</si>
  <si>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</si>
  <si>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</si>
  <si>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</si>
  <si>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</si>
  <si>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</si>
  <si>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</si>
  <si>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</si>
  <si>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</si>
  <si>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</si>
  <si>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</si>
  <si>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</si>
  <si>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</si>
  <si>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</si>
  <si>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</si>
  <si>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</si>
  <si>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</si>
  <si>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</si>
  <si>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</si>
  <si>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</si>
  <si>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</si>
  <si>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</si>
  <si>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</si>
  <si>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</si>
  <si>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</si>
  <si>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</si>
  <si>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</si>
  <si>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</si>
  <si>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</si>
  <si>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</si>
  <si>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</si>
  <si>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</si>
  <si>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</si>
  <si>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</si>
  <si>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</si>
  <si>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</si>
  <si>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</si>
  <si>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</si>
  <si>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</si>
  <si>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</si>
  <si>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</si>
  <si>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</si>
  <si>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σημειώσεις</t>
  </si>
  <si>
    <t>5α</t>
  </si>
  <si>
    <t>5β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</si>
  <si>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</si>
  <si>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</si>
  <si>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</si>
  <si>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</si>
  <si>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</si>
  <si>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</si>
  <si>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</si>
  <si>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</si>
  <si>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</si>
  <si>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</si>
  <si>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</si>
  <si>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</si>
  <si>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</si>
  <si>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</si>
  <si>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</si>
  <si>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</si>
  <si>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1 σε 1</t>
  </si>
  <si>
    <t>φ6</t>
  </si>
  <si>
    <t>71κ</t>
  </si>
  <si>
    <t>71κ = Δήμος - γέννησης</t>
  </si>
  <si>
    <t>72ε</t>
  </si>
  <si>
    <t>72ε = Δ.Ο.Υ. - ΑΦΜ</t>
  </si>
  <si>
    <t>73β</t>
  </si>
  <si>
    <t>73β = νομαρχία - τοπογραφική</t>
  </si>
  <si>
    <t>65δ</t>
  </si>
  <si>
    <t>ημερομ</t>
  </si>
  <si>
    <t>καθεστώς πληρωμής από ΑΓΑΠΕ</t>
  </si>
  <si>
    <t>καθεστώς</t>
  </si>
  <si>
    <t>έπρεπε ΝΑ χρεώσει</t>
  </si>
  <si>
    <t>χρέωσε</t>
  </si>
  <si>
    <t>1δ6</t>
  </si>
  <si>
    <t xml:space="preserve">αγοραπωλησίας προσυμφώνου 6.573 τίμημα = 45.000 ΛΥΣΗ αρραβών = </t>
  </si>
  <si>
    <t>πληρεξούσιο</t>
  </si>
  <si>
    <t>Φ3</t>
  </si>
  <si>
    <t>αγοραπωλησίας [οικόπεδο 119,50μ2 ΜΕ οικία 60μ2 Λιμενάρια] ΠΡΟΣΥΜΦΩΝΟ τίμημα = 45.000 , αρραβων =</t>
  </si>
  <si>
    <t>φ2</t>
  </si>
  <si>
    <t>αγοραπωλησία  [οικόπεδο 119,50μ2 ΜΕ οικία 60μ2 Λιμενάρια] τίμημα = 9.365,28 Δ.Ο.Υ. =</t>
  </si>
  <si>
    <t>6573 πληρώθηκε στην αγοραπωλησία</t>
  </si>
  <si>
    <t>3 μήνες</t>
  </si>
  <si>
    <t>6ο</t>
  </si>
  <si>
    <t>7ο</t>
  </si>
  <si>
    <t>8ο</t>
  </si>
  <si>
    <t>9ο</t>
  </si>
  <si>
    <t>;;;???</t>
  </si>
  <si>
    <t xml:space="preserve">219-14 </t>
  </si>
  <si>
    <t>219-15</t>
  </si>
  <si>
    <t>219-16</t>
  </si>
  <si>
    <t>7ο  πληρώθηκε στην αγοραπωλησία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</si>
</sst>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2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color rgb="FF000000"/>
      <name val="Arial"/>
      <family val="2"/>
      <charset val="161"/>
    </font>
    <font>
      <sz val="1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791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43" fontId="37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14" fontId="19" fillId="0" borderId="9" xfId="1" applyNumberFormat="1" applyFont="1" applyFill="1" applyBorder="1" applyAlignment="1">
      <alignment horizontal="center" vertical="center"/>
    </xf>
    <xf numFmtId="43" fontId="19" fillId="0" borderId="9" xfId="1" applyFont="1" applyFill="1" applyBorder="1"/>
    <xf numFmtId="0" fontId="19" fillId="0" borderId="9" xfId="0" applyFont="1" applyFill="1" applyBorder="1" applyAlignment="1">
      <alignment horizontal="left"/>
    </xf>
    <xf numFmtId="43" fontId="22" fillId="0" borderId="9" xfId="1" applyFont="1" applyFill="1" applyBorder="1"/>
    <xf numFmtId="164" fontId="22" fillId="0" borderId="9" xfId="1" applyNumberFormat="1" applyFont="1" applyFill="1" applyBorder="1"/>
    <xf numFmtId="164" fontId="19" fillId="0" borderId="9" xfId="1" applyNumberFormat="1" applyFont="1" applyFill="1" applyBorder="1"/>
    <xf numFmtId="14" fontId="22" fillId="0" borderId="14" xfId="0" applyNumberFormat="1" applyFont="1" applyFill="1" applyBorder="1"/>
    <xf numFmtId="43" fontId="29" fillId="0" borderId="14" xfId="1" applyFont="1" applyFill="1" applyBorder="1" applyAlignment="1"/>
    <xf numFmtId="43" fontId="20" fillId="0" borderId="14" xfId="1" applyFont="1" applyFill="1" applyBorder="1" applyAlignment="1"/>
    <xf numFmtId="43" fontId="20" fillId="0" borderId="14" xfId="1" applyFont="1" applyBorder="1"/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right"/>
    </xf>
    <xf numFmtId="165" fontId="43" fillId="0" borderId="1" xfId="1" applyNumberFormat="1" applyFont="1" applyFill="1" applyBorder="1" applyAlignment="1">
      <alignment horizontal="center" wrapText="1"/>
    </xf>
    <xf numFmtId="43" fontId="49" fillId="0" borderId="0" xfId="1" applyFont="1" applyFill="1"/>
    <xf numFmtId="43" fontId="34" fillId="0" borderId="0" xfId="1" applyFont="1"/>
    <xf numFmtId="43" fontId="34" fillId="7" borderId="0" xfId="1" applyFont="1" applyFill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1" fillId="4" borderId="1" xfId="1" applyNumberFormat="1" applyFont="1" applyFill="1" applyBorder="1" applyAlignment="1">
      <alignment horizontal="center" vertical="center"/>
    </xf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43" fontId="21" fillId="4" borderId="10" xfId="1" applyFont="1" applyFill="1" applyBorder="1" applyAlignment="1">
      <alignment horizontal="center" vertic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14" fontId="22" fillId="0" borderId="9" xfId="0" applyNumberFormat="1" applyFont="1" applyFill="1" applyBorder="1"/>
    <xf numFmtId="0" fontId="21" fillId="0" borderId="0" xfId="0" applyFont="1" applyAlignment="1">
      <alignment horizontal="left"/>
    </xf>
    <xf numFmtId="164" fontId="24" fillId="0" borderId="18" xfId="1" applyNumberFormat="1" applyFont="1" applyFill="1" applyBorder="1" applyAlignment="1">
      <alignment horizontal="center" vertical="center"/>
    </xf>
    <xf numFmtId="164" fontId="24" fillId="0" borderId="2" xfId="1" applyNumberFormat="1" applyFont="1" applyFill="1" applyBorder="1" applyAlignment="1">
      <alignment horizontal="center" vertical="center"/>
    </xf>
    <xf numFmtId="43" fontId="39" fillId="0" borderId="14" xfId="1" applyFont="1" applyFill="1" applyBorder="1" applyAlignment="1"/>
    <xf numFmtId="164" fontId="13" fillId="0" borderId="1" xfId="1" applyNumberFormat="1" applyFont="1" applyFill="1" applyBorder="1"/>
    <xf numFmtId="43" fontId="19" fillId="0" borderId="1" xfId="0" applyNumberFormat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center" wrapText="1"/>
    </xf>
    <xf numFmtId="164" fontId="41" fillId="0" borderId="1" xfId="1" applyNumberFormat="1" applyFont="1" applyFill="1" applyBorder="1"/>
    <xf numFmtId="164" fontId="36" fillId="4" borderId="1" xfId="1" applyNumberFormat="1" applyFont="1" applyFill="1" applyBorder="1"/>
    <xf numFmtId="164" fontId="29" fillId="0" borderId="14" xfId="1" applyNumberFormat="1" applyFont="1" applyFill="1" applyBorder="1" applyAlignment="1"/>
    <xf numFmtId="0" fontId="27" fillId="0" borderId="14" xfId="0" applyFont="1" applyBorder="1" applyAlignment="1">
      <alignment horizontal="center" wrapText="1"/>
    </xf>
    <xf numFmtId="164" fontId="43" fillId="0" borderId="1" xfId="1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right"/>
    </xf>
    <xf numFmtId="0" fontId="22" fillId="0" borderId="14" xfId="0" applyFont="1" applyFill="1" applyBorder="1"/>
    <xf numFmtId="0" fontId="22" fillId="0" borderId="9" xfId="0" applyFont="1" applyFill="1" applyBorder="1"/>
    <xf numFmtId="164" fontId="24" fillId="0" borderId="14" xfId="1" applyNumberFormat="1" applyFont="1" applyFill="1" applyBorder="1" applyAlignment="1">
      <alignment horizontal="center" vertical="center"/>
    </xf>
    <xf numFmtId="164" fontId="24" fillId="0" borderId="9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>
      <alignment horizontal="center" vertical="center"/>
    </xf>
    <xf numFmtId="0" fontId="37" fillId="0" borderId="14" xfId="1" applyNumberFormat="1" applyFont="1" applyFill="1" applyBorder="1" applyAlignment="1">
      <alignment horizontal="left" vertical="center"/>
    </xf>
    <xf numFmtId="43" fontId="37" fillId="0" borderId="1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43" fontId="18" fillId="0" borderId="14" xfId="1" applyFont="1" applyFill="1" applyBorder="1" applyAlignment="1">
      <alignment horizontal="right" vertical="center"/>
    </xf>
    <xf numFmtId="164" fontId="37" fillId="0" borderId="9" xfId="1" applyNumberFormat="1" applyFont="1" applyFill="1" applyBorder="1" applyAlignment="1">
      <alignment horizontal="center" vertical="center"/>
    </xf>
    <xf numFmtId="0" fontId="37" fillId="0" borderId="9" xfId="1" applyNumberFormat="1" applyFont="1" applyFill="1" applyBorder="1" applyAlignment="1">
      <alignment horizontal="left" vertical="center"/>
    </xf>
    <xf numFmtId="43" fontId="37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24" fillId="0" borderId="14" xfId="1" applyNumberFormat="1" applyFont="1" applyFill="1" applyBorder="1" applyAlignment="1">
      <alignment horizontal="left" vertical="center"/>
    </xf>
    <xf numFmtId="43" fontId="24" fillId="0" borderId="14" xfId="1" applyFont="1" applyFill="1" applyBorder="1" applyAlignment="1">
      <alignment horizontal="right" vertical="center"/>
    </xf>
    <xf numFmtId="43" fontId="22" fillId="0" borderId="0" xfId="0" applyNumberFormat="1" applyFont="1" applyAlignment="1">
      <alignment horizontal="center"/>
    </xf>
    <xf numFmtId="49" fontId="22" fillId="0" borderId="14" xfId="0" applyNumberFormat="1" applyFont="1" applyFill="1" applyBorder="1"/>
    <xf numFmtId="164" fontId="24" fillId="0" borderId="14" xfId="1" applyNumberFormat="1" applyFont="1" applyFill="1" applyBorder="1" applyAlignment="1">
      <alignment horizontal="center" vertical="center" wrapText="1"/>
    </xf>
    <xf numFmtId="43" fontId="19" fillId="0" borderId="22" xfId="1" applyFont="1" applyFill="1" applyBorder="1" applyAlignment="1">
      <alignment horizontal="right" vertical="center"/>
    </xf>
    <xf numFmtId="43" fontId="22" fillId="0" borderId="0" xfId="0" applyNumberFormat="1" applyFont="1"/>
    <xf numFmtId="0" fontId="43" fillId="0" borderId="14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wrapText="1"/>
    </xf>
    <xf numFmtId="43" fontId="21" fillId="0" borderId="14" xfId="1" applyFont="1" applyFill="1" applyBorder="1" applyAlignment="1">
      <alignment horizontal="right"/>
    </xf>
    <xf numFmtId="43" fontId="21" fillId="12" borderId="14" xfId="1" applyFont="1" applyFill="1" applyBorder="1" applyAlignment="1">
      <alignment horizontal="right"/>
    </xf>
    <xf numFmtId="0" fontId="41" fillId="0" borderId="14" xfId="0" applyFont="1" applyFill="1" applyBorder="1" applyAlignment="1">
      <alignment horizontal="left"/>
    </xf>
    <xf numFmtId="164" fontId="36" fillId="4" borderId="14" xfId="1" applyNumberFormat="1" applyFont="1" applyFill="1" applyBorder="1"/>
    <xf numFmtId="164" fontId="41" fillId="4" borderId="14" xfId="1" applyNumberFormat="1" applyFont="1" applyFill="1" applyBorder="1" applyAlignment="1">
      <alignment horizontal="center" vertical="center"/>
    </xf>
    <xf numFmtId="0" fontId="43" fillId="0" borderId="14" xfId="0" applyFont="1" applyFill="1" applyBorder="1"/>
    <xf numFmtId="164" fontId="18" fillId="0" borderId="14" xfId="1" applyNumberFormat="1" applyFont="1" applyFill="1" applyBorder="1" applyAlignment="1">
      <alignment horizontal="righ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9" borderId="1" xfId="1" applyFont="1" applyFill="1" applyBorder="1"/>
    <xf numFmtId="164" fontId="50" fillId="0" borderId="10" xfId="1" applyNumberFormat="1" applyFont="1" applyFill="1" applyBorder="1" applyAlignment="1">
      <alignment horizontal="center" vertical="center" wrapText="1"/>
    </xf>
    <xf numFmtId="164" fontId="50" fillId="13" borderId="10" xfId="1" applyNumberFormat="1" applyFont="1" applyFill="1" applyBorder="1" applyAlignment="1">
      <alignment horizontal="center" vertical="center" wrapText="1"/>
    </xf>
    <xf numFmtId="43" fontId="22" fillId="9" borderId="9" xfId="1" applyFont="1" applyFill="1" applyBorder="1"/>
    <xf numFmtId="164" fontId="22" fillId="0" borderId="14" xfId="1" applyNumberFormat="1" applyFont="1" applyFill="1" applyBorder="1" applyAlignment="1">
      <alignment horizontal="center"/>
    </xf>
    <xf numFmtId="164" fontId="22" fillId="0" borderId="9" xfId="1" applyNumberFormat="1" applyFont="1" applyFill="1" applyBorder="1" applyAlignment="1">
      <alignment horizontal="center"/>
    </xf>
    <xf numFmtId="164" fontId="19" fillId="0" borderId="14" xfId="1" applyNumberFormat="1" applyFont="1" applyFill="1" applyBorder="1" applyAlignment="1">
      <alignment horizontal="center" vertical="center"/>
    </xf>
    <xf numFmtId="164" fontId="19" fillId="0" borderId="1" xfId="1" applyNumberFormat="1" applyFont="1" applyFill="1" applyBorder="1" applyAlignment="1">
      <alignment horizontal="center" vertical="center"/>
    </xf>
    <xf numFmtId="43" fontId="22" fillId="0" borderId="14" xfId="1" applyFont="1" applyBorder="1"/>
    <xf numFmtId="43" fontId="22" fillId="0" borderId="15" xfId="1" applyFont="1" applyFill="1" applyBorder="1"/>
    <xf numFmtId="43" fontId="22" fillId="0" borderId="14" xfId="0" applyNumberFormat="1" applyFont="1" applyBorder="1"/>
    <xf numFmtId="14" fontId="19" fillId="0" borderId="14" xfId="0" applyNumberFormat="1" applyFont="1" applyFill="1" applyBorder="1"/>
    <xf numFmtId="14" fontId="21" fillId="0" borderId="24" xfId="1" applyNumberFormat="1" applyFont="1" applyFill="1" applyBorder="1" applyAlignment="1">
      <alignment horizontal="right"/>
    </xf>
    <xf numFmtId="0" fontId="22" fillId="0" borderId="1" xfId="1" applyNumberFormat="1" applyFont="1" applyFill="1" applyBorder="1" applyAlignment="1">
      <alignment horizontal="left" wrapText="1"/>
    </xf>
    <xf numFmtId="164" fontId="22" fillId="0" borderId="14" xfId="1" applyNumberFormat="1" applyFont="1" applyFill="1" applyBorder="1" applyAlignment="1">
      <alignment wrapText="1"/>
    </xf>
    <xf numFmtId="164" fontId="40" fillId="0" borderId="14" xfId="1" applyNumberFormat="1" applyFont="1" applyFill="1" applyBorder="1" applyAlignment="1">
      <alignment horizontal="center" vertical="center"/>
    </xf>
    <xf numFmtId="164" fontId="40" fillId="0" borderId="1" xfId="1" applyNumberFormat="1" applyFont="1" applyFill="1" applyBorder="1" applyAlignment="1">
      <alignment horizontal="center" vertical="center"/>
    </xf>
    <xf numFmtId="164" fontId="22" fillId="0" borderId="1" xfId="0" applyNumberFormat="1" applyFont="1" applyFill="1" applyBorder="1" applyAlignment="1">
      <alignment horizontal="center" wrapText="1"/>
    </xf>
    <xf numFmtId="43" fontId="22" fillId="0" borderId="1" xfId="0" applyNumberFormat="1" applyFont="1" applyFill="1" applyBorder="1" applyAlignment="1">
      <alignment horizontal="center" wrapText="1"/>
    </xf>
    <xf numFmtId="14" fontId="19" fillId="0" borderId="9" xfId="0" applyNumberFormat="1" applyFont="1" applyFill="1" applyBorder="1"/>
    <xf numFmtId="43" fontId="43" fillId="7" borderId="0" xfId="1" applyFont="1" applyFill="1" applyAlignment="1">
      <alignment horizontal="center"/>
    </xf>
    <xf numFmtId="43" fontId="22" fillId="4" borderId="0" xfId="1" applyFont="1" applyFill="1"/>
    <xf numFmtId="164" fontId="13" fillId="5" borderId="9" xfId="1" applyNumberFormat="1" applyFont="1" applyFill="1" applyBorder="1"/>
    <xf numFmtId="43" fontId="18" fillId="5" borderId="9" xfId="1" applyFont="1" applyFill="1" applyBorder="1" applyAlignment="1">
      <alignment horizontal="right" vertical="center"/>
    </xf>
    <xf numFmtId="0" fontId="51" fillId="0" borderId="1" xfId="0" applyFont="1" applyFill="1" applyBorder="1" applyAlignment="1">
      <alignment horizontal="left"/>
    </xf>
    <xf numFmtId="43" fontId="19" fillId="5" borderId="3" xfId="1" applyFont="1" applyFill="1" applyBorder="1" applyAlignment="1">
      <alignment horizontal="right" vertical="center"/>
    </xf>
    <xf numFmtId="43" fontId="22" fillId="5" borderId="0" xfId="1" applyFont="1" applyFill="1"/>
    <xf numFmtId="164" fontId="22" fillId="0" borderId="1" xfId="1" applyNumberFormat="1" applyFont="1" applyBorder="1"/>
    <xf numFmtId="43" fontId="19" fillId="12" borderId="14" xfId="1" applyFont="1" applyFill="1" applyBorder="1" applyAlignment="1">
      <alignment horizontal="center" wrapText="1"/>
    </xf>
    <xf numFmtId="43" fontId="19" fillId="12" borderId="1" xfId="1" applyFont="1" applyFill="1" applyBorder="1" applyAlignment="1">
      <alignment horizontal="center" wrapText="1"/>
    </xf>
    <xf numFmtId="43" fontId="43" fillId="7" borderId="0" xfId="1" applyFont="1" applyFill="1" applyAlignment="1">
      <alignment horizontal="center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164" fontId="22" fillId="2" borderId="22" xfId="1" applyNumberFormat="1" applyFont="1" applyFill="1" applyBorder="1" applyAlignment="1">
      <alignment horizontal="right"/>
    </xf>
    <xf numFmtId="164" fontId="22" fillId="2" borderId="23" xfId="1" applyNumberFormat="1" applyFont="1" applyFill="1" applyBorder="1" applyAlignment="1">
      <alignment horizontal="right"/>
    </xf>
    <xf numFmtId="164" fontId="22" fillId="2" borderId="24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9" fillId="2" borderId="24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14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2" borderId="14" xfId="0" applyFont="1" applyFill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0" borderId="4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164" fontId="50" fillId="13" borderId="3" xfId="1" applyNumberFormat="1" applyFont="1" applyFill="1" applyBorder="1" applyAlignment="1">
      <alignment horizontal="center" vertical="center" wrapText="1"/>
    </xf>
    <xf numFmtId="164" fontId="50" fillId="13" borderId="12" xfId="1" applyNumberFormat="1" applyFont="1" applyFill="1" applyBorder="1" applyAlignment="1">
      <alignment horizontal="center" vertical="center" wrapText="1"/>
    </xf>
    <xf numFmtId="164" fontId="50" fillId="13" borderId="13" xfId="1" applyNumberFormat="1" applyFont="1" applyFill="1" applyBorder="1" applyAlignment="1">
      <alignment horizontal="center" vertical="center" wrapText="1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65"/>
  <sheetViews>
    <sheetView tabSelected="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9.28515625" style="8" customWidth="1"/>
    <col min="2" max="2" width="9" style="130" customWidth="1"/>
    <col min="3" max="3" width="77.42578125" style="3" bestFit="1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11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11.140625" style="3" bestFit="1" customWidth="1"/>
    <col min="18" max="18" width="7.28515625" style="3" customWidth="1"/>
    <col min="19" max="19" width="10" style="3" customWidth="1"/>
    <col min="20" max="20" width="5.7109375" style="3" customWidth="1"/>
    <col min="21" max="21" width="8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07" t="s">
        <v>1</v>
      </c>
      <c r="B1" s="509" t="s">
        <v>2</v>
      </c>
      <c r="C1" s="511" t="s">
        <v>0</v>
      </c>
      <c r="D1" s="513" t="s">
        <v>62</v>
      </c>
      <c r="E1" s="502" t="s">
        <v>83</v>
      </c>
      <c r="F1" s="503"/>
      <c r="G1" s="503"/>
      <c r="H1" s="503"/>
      <c r="I1" s="503"/>
      <c r="J1" s="503"/>
      <c r="K1" s="503"/>
      <c r="L1" s="506" t="s">
        <v>359</v>
      </c>
      <c r="M1" s="506"/>
      <c r="N1" s="504" t="s">
        <v>63</v>
      </c>
      <c r="O1" s="505"/>
      <c r="P1" s="499" t="s">
        <v>29</v>
      </c>
      <c r="Q1" s="500"/>
      <c r="R1" s="500"/>
      <c r="S1" s="500"/>
      <c r="T1" s="500"/>
      <c r="U1" s="500"/>
      <c r="V1" s="500"/>
      <c r="W1" s="500"/>
      <c r="X1" s="500"/>
      <c r="Y1" s="501"/>
    </row>
    <row r="2" spans="1:25" ht="12" thickBot="1">
      <c r="A2" s="508"/>
      <c r="B2" s="510"/>
      <c r="C2" s="512"/>
      <c r="D2" s="514"/>
      <c r="E2" s="86" t="s">
        <v>92</v>
      </c>
      <c r="F2" s="86" t="s">
        <v>3</v>
      </c>
      <c r="G2" s="86" t="s">
        <v>140</v>
      </c>
      <c r="H2" s="86" t="s">
        <v>93</v>
      </c>
      <c r="I2" s="86" t="s">
        <v>94</v>
      </c>
      <c r="J2" s="86" t="s">
        <v>95</v>
      </c>
      <c r="K2" s="96" t="s">
        <v>138</v>
      </c>
      <c r="L2" s="64" t="s">
        <v>23</v>
      </c>
      <c r="M2" s="148" t="s">
        <v>69</v>
      </c>
      <c r="N2" s="140" t="s">
        <v>23</v>
      </c>
      <c r="O2" s="95" t="s">
        <v>139</v>
      </c>
      <c r="P2" s="361">
        <v>1</v>
      </c>
      <c r="Q2" s="149" t="s">
        <v>218</v>
      </c>
      <c r="R2" s="149" t="s">
        <v>219</v>
      </c>
      <c r="S2" s="149" t="s">
        <v>220</v>
      </c>
      <c r="T2" s="149" t="s">
        <v>221</v>
      </c>
      <c r="U2" s="149" t="s">
        <v>366</v>
      </c>
      <c r="V2" s="149" t="s">
        <v>367</v>
      </c>
      <c r="W2" s="149"/>
      <c r="X2" s="149"/>
      <c r="Y2" s="150"/>
    </row>
    <row r="3" spans="1:25" s="5" customFormat="1">
      <c r="A3" s="418" t="s">
        <v>549</v>
      </c>
      <c r="B3" s="353">
        <v>39070</v>
      </c>
      <c r="C3" s="373" t="s">
        <v>542</v>
      </c>
      <c r="D3" s="323"/>
      <c r="E3" s="315">
        <f>'2-δικαιώμ'!L3</f>
        <v>10.68</v>
      </c>
      <c r="F3" s="315">
        <f>'3-φύλλα2α'!F3</f>
        <v>8</v>
      </c>
      <c r="G3" s="315">
        <f>'4-πολλυπρ'!P3</f>
        <v>0</v>
      </c>
      <c r="H3" s="323">
        <f>'5-αντίγρ'!M3</f>
        <v>10.68</v>
      </c>
      <c r="I3" s="323">
        <f>'6-μεταγρ'!J3</f>
        <v>0</v>
      </c>
      <c r="J3" s="323">
        <f>'7-προςΔΟΥ'!F3</f>
        <v>0</v>
      </c>
      <c r="K3" s="323"/>
      <c r="L3" s="315">
        <f t="shared" ref="L3:L6" si="0">E3+F3+G3+H3+I3+J3+K3</f>
        <v>29.36</v>
      </c>
      <c r="M3" s="315">
        <v>32</v>
      </c>
      <c r="N3" s="316">
        <f>M3-P3-'8-κ-15-17'!AF3-'14-βιβλΕσ'!M3</f>
        <v>28.86</v>
      </c>
      <c r="O3" s="316">
        <f t="shared" ref="O3:O6" si="1">L3-N3</f>
        <v>0.5</v>
      </c>
      <c r="P3" s="339">
        <f>'1β-ΤΑΧΔΙΚκλπ'!D2</f>
        <v>0.5</v>
      </c>
      <c r="Q3" s="462"/>
      <c r="R3" s="462"/>
      <c r="S3" s="462"/>
      <c r="T3" s="317"/>
      <c r="U3" s="317"/>
      <c r="V3" s="317"/>
      <c r="W3" s="317"/>
      <c r="X3" s="73"/>
      <c r="Y3" s="73"/>
    </row>
    <row r="4" spans="1:25" s="5" customFormat="1">
      <c r="A4" s="418" t="s">
        <v>550</v>
      </c>
      <c r="B4" s="353">
        <v>39073</v>
      </c>
      <c r="C4" s="373" t="s">
        <v>544</v>
      </c>
      <c r="D4" s="323">
        <v>5000</v>
      </c>
      <c r="E4" s="314">
        <f>'2-δικαιώμ'!L4</f>
        <v>61.68</v>
      </c>
      <c r="F4" s="315">
        <f>'3-φύλλα2α'!F4</f>
        <v>20</v>
      </c>
      <c r="G4" s="315">
        <f>'4-πολλυπρ'!P4</f>
        <v>0</v>
      </c>
      <c r="H4" s="313">
        <f>'5-αντίγρ'!M4</f>
        <v>21.36</v>
      </c>
      <c r="I4" s="313">
        <f>'6-μεταγρ'!J4</f>
        <v>0</v>
      </c>
      <c r="J4" s="313">
        <f>'7-προςΔΟΥ'!F4</f>
        <v>0</v>
      </c>
      <c r="K4" s="313"/>
      <c r="L4" s="314">
        <f t="shared" si="0"/>
        <v>103.04</v>
      </c>
      <c r="M4" s="314">
        <v>84.77</v>
      </c>
      <c r="N4" s="316">
        <f>M4-P4-'8-κ-15-17'!AF4-'14-βιβλΕσ'!M4</f>
        <v>68.81</v>
      </c>
      <c r="O4" s="316">
        <f t="shared" si="1"/>
        <v>34.230000000000004</v>
      </c>
      <c r="P4" s="362">
        <f>'1β-ΤΑΧΔΙΚκλπ'!D3</f>
        <v>3</v>
      </c>
      <c r="Q4" s="317"/>
      <c r="R4" s="317"/>
      <c r="S4" s="317"/>
      <c r="T4" s="317"/>
      <c r="U4" s="317" t="s">
        <v>553</v>
      </c>
      <c r="V4" s="317"/>
      <c r="W4" s="317"/>
      <c r="X4" s="73"/>
      <c r="Y4" s="73"/>
    </row>
    <row r="5" spans="1:25" s="5" customFormat="1">
      <c r="A5" s="418" t="s">
        <v>551</v>
      </c>
      <c r="B5" s="353">
        <v>39169</v>
      </c>
      <c r="C5" s="373" t="s">
        <v>541</v>
      </c>
      <c r="D5" s="323">
        <v>5000</v>
      </c>
      <c r="E5" s="314">
        <f>'2-δικαιώμ'!L5</f>
        <v>61.68</v>
      </c>
      <c r="F5" s="315">
        <f>'3-φύλλα2α'!F5</f>
        <v>4</v>
      </c>
      <c r="G5" s="315">
        <f>'4-πολλυπρ'!P5</f>
        <v>0</v>
      </c>
      <c r="H5" s="313">
        <f>'5-αντίγρ'!M5</f>
        <v>14.24</v>
      </c>
      <c r="I5" s="313">
        <f>'6-μεταγρ'!J5</f>
        <v>0</v>
      </c>
      <c r="J5" s="313">
        <f>'7-προςΔΟΥ'!F5</f>
        <v>0</v>
      </c>
      <c r="K5" s="313"/>
      <c r="L5" s="314">
        <f t="shared" si="0"/>
        <v>79.92</v>
      </c>
      <c r="M5" s="314">
        <v>32</v>
      </c>
      <c r="N5" s="316">
        <f>M5-P5-'8-κ-15-17'!AF5-'14-βιβλΕσ'!M5</f>
        <v>28.42</v>
      </c>
      <c r="O5" s="316">
        <f t="shared" si="1"/>
        <v>51.5</v>
      </c>
      <c r="P5" s="362">
        <f>'1β-ΤΑΧΔΙΚκλπ'!D4</f>
        <v>0.5</v>
      </c>
      <c r="Q5" s="317"/>
      <c r="R5" s="317"/>
      <c r="S5" s="317"/>
      <c r="T5" s="317"/>
      <c r="U5" s="317"/>
      <c r="V5" s="317"/>
      <c r="W5" s="317"/>
      <c r="X5" s="73"/>
      <c r="Y5" s="73"/>
    </row>
    <row r="6" spans="1:25" s="5" customFormat="1">
      <c r="A6" s="418" t="s">
        <v>552</v>
      </c>
      <c r="B6" s="353">
        <v>39169</v>
      </c>
      <c r="C6" s="373" t="s">
        <v>546</v>
      </c>
      <c r="D6" s="323">
        <v>16144.08</v>
      </c>
      <c r="E6" s="314">
        <f>'2-δικαιώμ'!L6</f>
        <v>175.349616</v>
      </c>
      <c r="F6" s="314">
        <f>'3-φύλλα2α'!F6</f>
        <v>20</v>
      </c>
      <c r="G6" s="314">
        <f>'4-πολλυπρ'!P6</f>
        <v>0</v>
      </c>
      <c r="H6" s="313">
        <f>'5-αντίγρ'!M6</f>
        <v>42.72</v>
      </c>
      <c r="I6" s="313">
        <f>'6-μεταγρ'!J6</f>
        <v>16</v>
      </c>
      <c r="J6" s="313">
        <f>'7-προςΔΟΥ'!F6</f>
        <v>10</v>
      </c>
      <c r="K6" s="313"/>
      <c r="L6" s="314">
        <f t="shared" si="0"/>
        <v>264.069616</v>
      </c>
      <c r="M6" s="314">
        <v>281.5</v>
      </c>
      <c r="N6" s="316">
        <f>M6-P6-'8-κ-15-17'!AF6-'14-βιβλΕσ'!M6</f>
        <v>248.51</v>
      </c>
      <c r="O6" s="328">
        <f t="shared" si="1"/>
        <v>15.559616000000005</v>
      </c>
      <c r="P6" s="362">
        <f>'1β-ΤΑΧΔΙΚκλπ'!D5</f>
        <v>3</v>
      </c>
      <c r="Q6" s="317"/>
      <c r="R6" s="317"/>
      <c r="S6" s="317"/>
      <c r="T6" s="317"/>
      <c r="U6" s="317"/>
      <c r="V6" s="317"/>
      <c r="W6" s="317"/>
      <c r="X6" s="73"/>
      <c r="Y6" s="73"/>
    </row>
    <row r="7" spans="1:25">
      <c r="A7" s="515" t="s">
        <v>47</v>
      </c>
      <c r="B7" s="516"/>
      <c r="C7" s="516"/>
      <c r="D7" s="516"/>
      <c r="E7" s="391">
        <f t="shared" ref="E7:O7" si="2">SUM(E3:E6)</f>
        <v>309.38961599999999</v>
      </c>
      <c r="F7" s="391">
        <f t="shared" si="2"/>
        <v>52</v>
      </c>
      <c r="G7" s="391">
        <f t="shared" si="2"/>
        <v>0</v>
      </c>
      <c r="H7" s="391">
        <f t="shared" si="2"/>
        <v>89</v>
      </c>
      <c r="I7" s="391">
        <f t="shared" si="2"/>
        <v>16</v>
      </c>
      <c r="J7" s="391">
        <f t="shared" si="2"/>
        <v>10</v>
      </c>
      <c r="K7" s="391">
        <f t="shared" si="2"/>
        <v>0</v>
      </c>
      <c r="L7" s="391">
        <f t="shared" si="2"/>
        <v>476.38961599999999</v>
      </c>
      <c r="M7" s="391">
        <f t="shared" si="2"/>
        <v>430.27</v>
      </c>
      <c r="N7" s="391">
        <f t="shared" si="2"/>
        <v>374.6</v>
      </c>
      <c r="O7" s="391">
        <f t="shared" si="2"/>
        <v>101.78961600000001</v>
      </c>
    </row>
    <row r="9" spans="1:25">
      <c r="C9" s="112" t="s">
        <v>557</v>
      </c>
      <c r="P9" s="160" t="s">
        <v>98</v>
      </c>
      <c r="Q9" s="123"/>
      <c r="R9" s="123"/>
      <c r="S9" s="123"/>
      <c r="T9" s="132"/>
      <c r="U9" s="132"/>
      <c r="V9" s="132"/>
      <c r="X9" s="123"/>
      <c r="Y9" s="123"/>
    </row>
    <row r="10" spans="1:25">
      <c r="K10" s="204" t="s">
        <v>489</v>
      </c>
      <c r="L10" s="8"/>
      <c r="M10" s="8"/>
      <c r="Q10" s="112" t="s">
        <v>362</v>
      </c>
      <c r="R10" s="112"/>
      <c r="S10" s="112"/>
      <c r="T10" s="125"/>
      <c r="U10" s="132"/>
      <c r="V10" s="132"/>
      <c r="X10" s="124"/>
      <c r="Y10" s="112"/>
    </row>
    <row r="11" spans="1:25">
      <c r="K11" s="371" t="s">
        <v>222</v>
      </c>
      <c r="L11" s="113"/>
      <c r="M11" s="113"/>
      <c r="Q11" s="112"/>
      <c r="R11" s="112" t="s">
        <v>135</v>
      </c>
      <c r="S11" s="112"/>
      <c r="T11" s="132"/>
      <c r="U11" s="132"/>
      <c r="V11" s="132"/>
      <c r="X11" s="112"/>
    </row>
    <row r="12" spans="1:25">
      <c r="K12" s="203" t="s">
        <v>223</v>
      </c>
      <c r="S12" s="112" t="s">
        <v>361</v>
      </c>
      <c r="T12" s="90"/>
      <c r="U12" s="90"/>
      <c r="V12" s="90"/>
    </row>
    <row r="13" spans="1: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T13" s="112" t="s">
        <v>363</v>
      </c>
      <c r="U13" s="132"/>
      <c r="V13" s="132"/>
    </row>
    <row r="14" spans="1:25">
      <c r="T14" s="90"/>
      <c r="U14" s="132" t="s">
        <v>364</v>
      </c>
      <c r="V14" s="132"/>
    </row>
    <row r="15" spans="1:25">
      <c r="T15" s="90"/>
      <c r="U15" s="90"/>
      <c r="V15" s="132" t="s">
        <v>365</v>
      </c>
    </row>
    <row r="17" spans="3:21" hidden="1">
      <c r="H17" s="166"/>
      <c r="I17" s="357" t="s">
        <v>250</v>
      </c>
      <c r="J17" s="125" t="s">
        <v>504</v>
      </c>
      <c r="L17" s="498" t="s">
        <v>505</v>
      </c>
      <c r="M17" s="498"/>
      <c r="N17" s="498"/>
    </row>
    <row r="18" spans="3:21" hidden="1">
      <c r="E18" s="358">
        <v>6561</v>
      </c>
      <c r="F18" s="2">
        <v>32</v>
      </c>
      <c r="G18" s="2" t="s">
        <v>315</v>
      </c>
      <c r="H18" s="489"/>
      <c r="I18" s="4"/>
      <c r="J18" s="4">
        <v>0.5</v>
      </c>
      <c r="K18" s="4"/>
      <c r="L18" s="4">
        <v>0.5</v>
      </c>
      <c r="M18" s="4"/>
      <c r="N18" s="4"/>
      <c r="R18" s="2"/>
    </row>
    <row r="19" spans="3:21" hidden="1">
      <c r="E19" s="358"/>
      <c r="G19" s="2" t="s">
        <v>355</v>
      </c>
      <c r="H19" s="4"/>
      <c r="I19" s="4"/>
      <c r="J19" s="4"/>
      <c r="K19" s="4"/>
      <c r="L19" s="4"/>
      <c r="M19" s="4"/>
      <c r="N19" s="4"/>
      <c r="R19" s="2"/>
    </row>
    <row r="20" spans="3:21" hidden="1">
      <c r="E20" s="358"/>
      <c r="G20" s="2" t="s">
        <v>78</v>
      </c>
      <c r="H20" s="4">
        <v>12</v>
      </c>
      <c r="I20" s="4">
        <v>1.32</v>
      </c>
      <c r="J20" s="4">
        <v>12</v>
      </c>
      <c r="K20" s="4"/>
      <c r="L20" s="4">
        <v>12</v>
      </c>
      <c r="M20" s="4"/>
      <c r="N20" s="4"/>
      <c r="Q20" s="2"/>
      <c r="R20" s="2"/>
    </row>
    <row r="21" spans="3:21" hidden="1">
      <c r="G21" s="128" t="s">
        <v>494</v>
      </c>
      <c r="H21" s="4"/>
      <c r="I21" s="4"/>
      <c r="J21" s="4"/>
      <c r="K21" s="4"/>
      <c r="L21" s="4"/>
      <c r="M21" s="4"/>
      <c r="N21" s="4"/>
      <c r="R21" s="2"/>
      <c r="U21" s="2"/>
    </row>
    <row r="22" spans="3:21" hidden="1">
      <c r="G22" s="128" t="s">
        <v>495</v>
      </c>
      <c r="H22" s="4"/>
      <c r="I22" s="4"/>
      <c r="J22" s="4"/>
      <c r="K22" s="4"/>
      <c r="L22" s="4"/>
      <c r="M22" s="4"/>
      <c r="N22" s="4"/>
      <c r="R22" s="2"/>
      <c r="U22" s="2"/>
    </row>
    <row r="23" spans="3:21" hidden="1">
      <c r="G23" s="128" t="s">
        <v>496</v>
      </c>
      <c r="H23" s="4">
        <v>8</v>
      </c>
      <c r="I23" s="4"/>
      <c r="J23" s="4">
        <v>8</v>
      </c>
      <c r="K23" s="4"/>
      <c r="L23" s="4">
        <v>8</v>
      </c>
      <c r="M23" s="4"/>
      <c r="N23" s="4"/>
      <c r="R23" s="2"/>
      <c r="U23" s="2"/>
    </row>
    <row r="24" spans="3:21" hidden="1">
      <c r="G24" s="128" t="s">
        <v>93</v>
      </c>
      <c r="H24" s="4">
        <v>12</v>
      </c>
      <c r="I24" s="4">
        <v>1.32</v>
      </c>
      <c r="J24" s="4">
        <v>12</v>
      </c>
      <c r="K24" s="4"/>
      <c r="L24" s="4">
        <v>12</v>
      </c>
      <c r="M24" s="4"/>
      <c r="N24" s="4"/>
      <c r="R24" s="2"/>
      <c r="U24" s="2"/>
    </row>
    <row r="25" spans="3:21" hidden="1">
      <c r="G25" s="193" t="s">
        <v>497</v>
      </c>
      <c r="H25" s="193"/>
      <c r="I25" s="4"/>
      <c r="J25" s="4"/>
      <c r="K25" s="4"/>
      <c r="L25" s="4"/>
      <c r="M25" s="4"/>
      <c r="N25" s="4"/>
      <c r="R25" s="2"/>
    </row>
    <row r="26" spans="3:21" hidden="1">
      <c r="H26" s="166">
        <f>SUM(H18:H25)</f>
        <v>32</v>
      </c>
      <c r="I26" s="166">
        <f>SUM(I18:I25)</f>
        <v>2.64</v>
      </c>
      <c r="J26" s="166">
        <f>SUM(J18:J25)</f>
        <v>32.5</v>
      </c>
      <c r="L26" s="166">
        <f>SUM(L18:L25)</f>
        <v>32.5</v>
      </c>
      <c r="M26" s="166">
        <f t="shared" ref="M26:N26" si="3">SUM(M18:M25)</f>
        <v>0</v>
      </c>
      <c r="N26" s="166">
        <f t="shared" si="3"/>
        <v>0</v>
      </c>
      <c r="O26" s="193">
        <f>SUM(L26:N26)</f>
        <v>32.5</v>
      </c>
      <c r="R26" s="2"/>
    </row>
    <row r="27" spans="3:21" hidden="1">
      <c r="H27" s="2">
        <f>F18-H26</f>
        <v>0</v>
      </c>
      <c r="R27" s="2"/>
    </row>
    <row r="30" spans="3:21">
      <c r="H30" s="166" t="s">
        <v>507</v>
      </c>
      <c r="I30" s="357" t="s">
        <v>250</v>
      </c>
      <c r="J30" s="125" t="s">
        <v>504</v>
      </c>
      <c r="L30" s="498" t="s">
        <v>505</v>
      </c>
      <c r="M30" s="498"/>
      <c r="N30" s="498"/>
    </row>
    <row r="31" spans="3:21">
      <c r="E31" s="358" t="s">
        <v>550</v>
      </c>
      <c r="F31" s="2">
        <v>84.77</v>
      </c>
      <c r="G31" s="2" t="s">
        <v>315</v>
      </c>
      <c r="H31" s="489"/>
      <c r="I31" s="4"/>
      <c r="J31" s="4">
        <v>3</v>
      </c>
      <c r="K31" s="4"/>
      <c r="L31" s="4"/>
      <c r="M31" s="4"/>
      <c r="N31" s="4"/>
      <c r="R31" s="2"/>
      <c r="S31" s="2"/>
    </row>
    <row r="32" spans="3:21">
      <c r="C32" s="382"/>
      <c r="E32" s="358"/>
      <c r="G32" s="2" t="s">
        <v>355</v>
      </c>
      <c r="H32" s="4"/>
      <c r="I32" s="4"/>
      <c r="J32" s="4"/>
      <c r="K32" s="4"/>
      <c r="L32" s="4"/>
      <c r="M32" s="4"/>
      <c r="N32" s="4"/>
      <c r="R32" s="2"/>
      <c r="S32" s="2"/>
    </row>
    <row r="33" spans="5:19">
      <c r="E33" s="358"/>
      <c r="G33" s="2" t="s">
        <v>78</v>
      </c>
      <c r="H33" s="4"/>
      <c r="I33" s="4"/>
      <c r="J33" s="4"/>
      <c r="K33" s="4"/>
      <c r="L33" s="4"/>
      <c r="M33" s="4"/>
      <c r="N33" s="4"/>
      <c r="Q33" s="2"/>
      <c r="R33" s="2"/>
      <c r="S33" s="2"/>
    </row>
    <row r="34" spans="5:19">
      <c r="G34" s="128" t="s">
        <v>494</v>
      </c>
      <c r="H34" s="4">
        <v>12</v>
      </c>
      <c r="I34" s="4"/>
      <c r="J34" s="4">
        <v>12</v>
      </c>
      <c r="K34" s="4"/>
      <c r="L34" s="4"/>
      <c r="M34" s="4"/>
      <c r="N34" s="4"/>
      <c r="R34" s="2"/>
      <c r="S34" s="2"/>
    </row>
    <row r="35" spans="5:19">
      <c r="G35" s="128" t="s">
        <v>495</v>
      </c>
      <c r="H35" s="494">
        <v>57.77</v>
      </c>
      <c r="I35" s="4">
        <v>10.32</v>
      </c>
      <c r="J35" s="4">
        <v>60</v>
      </c>
      <c r="K35" s="4"/>
      <c r="L35" s="4"/>
      <c r="M35" s="4"/>
      <c r="N35" s="4"/>
      <c r="R35" s="2"/>
    </row>
    <row r="36" spans="5:19">
      <c r="G36" s="128" t="s">
        <v>496</v>
      </c>
      <c r="H36" s="494">
        <v>16</v>
      </c>
      <c r="I36" s="4"/>
      <c r="J36" s="4">
        <v>20</v>
      </c>
      <c r="K36" s="4"/>
      <c r="L36" s="4"/>
      <c r="M36" s="4"/>
      <c r="N36" s="4"/>
      <c r="R36" s="2"/>
    </row>
    <row r="37" spans="5:19">
      <c r="G37" s="128" t="s">
        <v>93</v>
      </c>
      <c r="H37" s="494">
        <v>12</v>
      </c>
      <c r="I37" s="4">
        <v>2.64</v>
      </c>
      <c r="J37" s="4">
        <v>24</v>
      </c>
      <c r="K37" s="4"/>
      <c r="L37" s="4"/>
      <c r="M37" s="4"/>
      <c r="N37" s="4"/>
      <c r="R37" s="2"/>
    </row>
    <row r="38" spans="5:19">
      <c r="G38" s="193" t="s">
        <v>497</v>
      </c>
      <c r="H38" s="193">
        <v>0.77</v>
      </c>
      <c r="I38" s="4"/>
      <c r="J38" s="4"/>
      <c r="K38" s="4"/>
      <c r="L38" s="4"/>
      <c r="M38" s="4"/>
      <c r="N38" s="4"/>
      <c r="R38" s="2"/>
    </row>
    <row r="39" spans="5:19">
      <c r="H39" s="166">
        <f>SUM(H31:H38)</f>
        <v>98.54</v>
      </c>
      <c r="I39" s="166">
        <f>SUM(I31:I38)</f>
        <v>12.96</v>
      </c>
      <c r="J39" s="166">
        <f>SUM(J31:J38)</f>
        <v>119</v>
      </c>
      <c r="L39" s="166">
        <f>SUM(L31:L38)</f>
        <v>0</v>
      </c>
      <c r="M39" s="166">
        <f t="shared" ref="M39:N39" si="4">SUM(M31:M38)</f>
        <v>0</v>
      </c>
      <c r="N39" s="166">
        <f t="shared" si="4"/>
        <v>0</v>
      </c>
      <c r="O39" s="193">
        <f>SUM(L39:N39)</f>
        <v>0</v>
      </c>
      <c r="R39" s="2"/>
    </row>
    <row r="40" spans="5:19">
      <c r="H40" s="2">
        <f>F31-H39</f>
        <v>-13.77000000000001</v>
      </c>
      <c r="R40" s="2"/>
    </row>
    <row r="43" spans="5:19">
      <c r="H43" s="166" t="s">
        <v>507</v>
      </c>
      <c r="I43" s="357" t="s">
        <v>250</v>
      </c>
      <c r="J43" s="125" t="s">
        <v>504</v>
      </c>
      <c r="L43" s="488" t="s">
        <v>505</v>
      </c>
      <c r="M43" s="488"/>
      <c r="N43" s="488"/>
    </row>
    <row r="44" spans="5:19">
      <c r="E44" s="358" t="s">
        <v>551</v>
      </c>
      <c r="F44" s="2">
        <v>32</v>
      </c>
      <c r="G44" s="2" t="s">
        <v>315</v>
      </c>
      <c r="H44" s="489"/>
      <c r="I44" s="4"/>
      <c r="J44" s="4">
        <v>3</v>
      </c>
      <c r="K44" s="4"/>
      <c r="L44" s="4"/>
      <c r="M44" s="4"/>
      <c r="N44" s="4"/>
      <c r="O44" s="4"/>
      <c r="P44" s="4"/>
      <c r="Q44" s="4"/>
    </row>
    <row r="45" spans="5:19">
      <c r="E45" s="358"/>
      <c r="G45" s="2" t="s">
        <v>355</v>
      </c>
      <c r="H45" s="4"/>
      <c r="I45" s="4"/>
      <c r="J45" s="4">
        <v>65</v>
      </c>
      <c r="K45" s="4"/>
      <c r="L45" s="4"/>
      <c r="M45" s="4"/>
      <c r="N45" s="4"/>
      <c r="O45" s="4"/>
      <c r="P45" s="4"/>
      <c r="Q45" s="4"/>
    </row>
    <row r="46" spans="5:19">
      <c r="E46" s="358"/>
      <c r="G46" s="2" t="s">
        <v>78</v>
      </c>
      <c r="H46" s="4">
        <v>12</v>
      </c>
      <c r="I46" s="4">
        <v>1.32</v>
      </c>
      <c r="J46" s="4"/>
      <c r="K46" s="4"/>
      <c r="L46" s="4"/>
      <c r="M46" s="4"/>
      <c r="N46" s="4"/>
      <c r="O46" s="4"/>
      <c r="P46" s="4"/>
      <c r="Q46" s="4"/>
    </row>
    <row r="47" spans="5:19">
      <c r="G47" s="128" t="s">
        <v>494</v>
      </c>
      <c r="H47" s="4"/>
      <c r="I47" s="4"/>
      <c r="J47" s="4">
        <v>12</v>
      </c>
      <c r="K47" s="4"/>
      <c r="L47" s="4"/>
      <c r="M47" s="4"/>
      <c r="N47" s="4"/>
      <c r="O47" s="4"/>
      <c r="P47" s="4"/>
      <c r="Q47" s="4"/>
    </row>
    <row r="48" spans="5:19">
      <c r="G48" s="128" t="s">
        <v>495</v>
      </c>
      <c r="H48" s="4"/>
      <c r="I48" s="4"/>
      <c r="J48" s="4">
        <v>60</v>
      </c>
      <c r="K48" s="4"/>
      <c r="L48" s="4"/>
      <c r="M48" s="4"/>
      <c r="N48" s="4"/>
      <c r="O48" s="4"/>
      <c r="P48" s="4"/>
      <c r="Q48" s="4"/>
    </row>
    <row r="49" spans="5:17">
      <c r="G49" s="128" t="s">
        <v>496</v>
      </c>
      <c r="H49" s="4">
        <v>4</v>
      </c>
      <c r="I49" s="4"/>
      <c r="J49" s="4">
        <v>4</v>
      </c>
      <c r="K49" s="4"/>
      <c r="L49" s="4"/>
      <c r="M49" s="4"/>
      <c r="N49" s="4"/>
      <c r="O49" s="4"/>
      <c r="P49" s="4"/>
      <c r="Q49" s="4"/>
    </row>
    <row r="50" spans="5:17">
      <c r="G50" s="128" t="s">
        <v>93</v>
      </c>
      <c r="H50" s="4">
        <v>16</v>
      </c>
      <c r="I50" s="4">
        <v>1.76</v>
      </c>
      <c r="J50" s="4">
        <v>16</v>
      </c>
      <c r="K50" s="4"/>
      <c r="L50" s="4"/>
      <c r="M50" s="4"/>
      <c r="N50" s="4"/>
      <c r="O50" s="4"/>
      <c r="P50" s="4"/>
      <c r="Q50" s="4"/>
    </row>
    <row r="51" spans="5:17">
      <c r="G51" s="193" t="s">
        <v>497</v>
      </c>
      <c r="H51" s="193"/>
      <c r="I51" s="4"/>
      <c r="J51" s="4"/>
      <c r="K51" s="4"/>
      <c r="L51" s="4"/>
      <c r="M51" s="4"/>
      <c r="N51" s="4"/>
      <c r="O51" s="4"/>
      <c r="P51" s="4"/>
      <c r="Q51" s="4"/>
    </row>
    <row r="52" spans="5:17">
      <c r="H52" s="166">
        <f>SUM(H44:H51)</f>
        <v>32</v>
      </c>
      <c r="I52" s="166">
        <f>SUM(I44:I51)</f>
        <v>3.08</v>
      </c>
      <c r="J52" s="166">
        <f>SUM(J44:J51)</f>
        <v>160</v>
      </c>
      <c r="L52" s="166">
        <f>SUM(L44:L51)</f>
        <v>0</v>
      </c>
      <c r="M52" s="166">
        <f t="shared" ref="M52:P52" si="5">SUM(M44:M51)</f>
        <v>0</v>
      </c>
      <c r="N52" s="166">
        <f t="shared" si="5"/>
        <v>0</v>
      </c>
      <c r="O52" s="166">
        <f t="shared" si="5"/>
        <v>0</v>
      </c>
      <c r="P52" s="166">
        <f t="shared" si="5"/>
        <v>0</v>
      </c>
      <c r="Q52" s="192">
        <f>SUM(L52:P52)</f>
        <v>0</v>
      </c>
    </row>
    <row r="53" spans="5:17">
      <c r="H53" s="2">
        <f>F44-H52</f>
        <v>0</v>
      </c>
    </row>
    <row r="55" spans="5:17">
      <c r="H55" s="166" t="s">
        <v>507</v>
      </c>
      <c r="I55" s="357" t="s">
        <v>250</v>
      </c>
      <c r="J55" s="125" t="s">
        <v>504</v>
      </c>
      <c r="L55" s="488" t="s">
        <v>505</v>
      </c>
      <c r="M55" s="488"/>
      <c r="N55" s="488"/>
    </row>
    <row r="56" spans="5:17">
      <c r="E56" s="358" t="s">
        <v>552</v>
      </c>
      <c r="F56" s="2">
        <v>281.5</v>
      </c>
      <c r="G56" s="2" t="s">
        <v>315</v>
      </c>
      <c r="H56" s="489"/>
      <c r="I56" s="4"/>
      <c r="J56" s="4"/>
      <c r="K56" s="4"/>
      <c r="L56" s="4"/>
      <c r="M56" s="4"/>
      <c r="N56" s="4"/>
    </row>
    <row r="57" spans="5:17">
      <c r="E57" s="358"/>
      <c r="G57" s="2" t="s">
        <v>355</v>
      </c>
      <c r="H57" s="4"/>
      <c r="I57" s="4"/>
      <c r="J57" s="4"/>
      <c r="K57" s="4"/>
      <c r="L57" s="4"/>
      <c r="M57" s="4"/>
      <c r="N57" s="4"/>
    </row>
    <row r="58" spans="5:17">
      <c r="E58" s="358"/>
      <c r="G58" s="2" t="s">
        <v>78</v>
      </c>
      <c r="H58" s="4"/>
      <c r="I58" s="4"/>
      <c r="J58" s="4"/>
      <c r="K58" s="4"/>
      <c r="L58" s="4"/>
      <c r="M58" s="4"/>
      <c r="N58" s="4"/>
    </row>
    <row r="59" spans="5:17">
      <c r="G59" s="128" t="s">
        <v>494</v>
      </c>
      <c r="H59" s="4">
        <v>12</v>
      </c>
      <c r="I59" s="4"/>
      <c r="J59" s="4">
        <v>12</v>
      </c>
      <c r="K59" s="4"/>
      <c r="L59" s="4"/>
      <c r="M59" s="4"/>
      <c r="N59" s="4"/>
    </row>
    <row r="60" spans="5:17">
      <c r="G60" s="128" t="s">
        <v>495</v>
      </c>
      <c r="H60" s="494">
        <v>189.5</v>
      </c>
      <c r="I60" s="4">
        <v>30.38</v>
      </c>
      <c r="J60" s="4">
        <v>193.73</v>
      </c>
      <c r="K60" s="4"/>
      <c r="L60" s="4"/>
      <c r="M60" s="4"/>
      <c r="N60" s="4"/>
    </row>
    <row r="61" spans="5:17">
      <c r="G61" s="128" t="s">
        <v>496</v>
      </c>
      <c r="H61" s="494">
        <v>16</v>
      </c>
      <c r="I61" s="4"/>
      <c r="J61" s="4">
        <v>20</v>
      </c>
      <c r="K61" s="4"/>
      <c r="L61" s="4"/>
      <c r="M61" s="4"/>
      <c r="N61" s="4"/>
    </row>
    <row r="62" spans="5:17">
      <c r="G62" s="128" t="s">
        <v>93</v>
      </c>
      <c r="H62" s="494">
        <v>40</v>
      </c>
      <c r="I62" s="4"/>
      <c r="J62" s="4">
        <v>48</v>
      </c>
      <c r="K62" s="4"/>
      <c r="L62" s="4"/>
      <c r="M62" s="4"/>
      <c r="N62" s="4"/>
    </row>
    <row r="63" spans="5:17">
      <c r="G63" s="193" t="s">
        <v>497</v>
      </c>
      <c r="H63" s="193">
        <v>24</v>
      </c>
      <c r="I63" s="4"/>
      <c r="J63" s="4"/>
      <c r="K63" s="4"/>
      <c r="L63" s="4"/>
      <c r="M63" s="4"/>
      <c r="N63" s="4"/>
    </row>
    <row r="64" spans="5:17">
      <c r="H64" s="166">
        <f>SUM(H56:H63)</f>
        <v>281.5</v>
      </c>
      <c r="I64" s="166">
        <f>SUM(I56:I63)</f>
        <v>30.38</v>
      </c>
      <c r="J64" s="166">
        <f>SUM(J56:J63)</f>
        <v>273.73</v>
      </c>
      <c r="L64" s="166">
        <f>SUM(L56:L63)</f>
        <v>0</v>
      </c>
      <c r="M64" s="166">
        <f t="shared" ref="M64:N64" si="6">SUM(M56:M63)</f>
        <v>0</v>
      </c>
      <c r="N64" s="166">
        <f t="shared" si="6"/>
        <v>0</v>
      </c>
      <c r="O64" s="193">
        <f>SUM(L64:N64)</f>
        <v>0</v>
      </c>
    </row>
    <row r="65" spans="8:8">
      <c r="H65" s="2">
        <f>F56-H64</f>
        <v>0</v>
      </c>
    </row>
  </sheetData>
  <mergeCells count="11">
    <mergeCell ref="A1:A2"/>
    <mergeCell ref="B1:B2"/>
    <mergeCell ref="C1:C2"/>
    <mergeCell ref="D1:D2"/>
    <mergeCell ref="A7:D7"/>
    <mergeCell ref="L30:N30"/>
    <mergeCell ref="P1:Y1"/>
    <mergeCell ref="E1:K1"/>
    <mergeCell ref="L17:N17"/>
    <mergeCell ref="N1:O1"/>
    <mergeCell ref="L1:M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3"/>
  <sheetViews>
    <sheetView workbookViewId="0">
      <pane ySplit="2" topLeftCell="A3" activePane="bottomLeft" state="frozen"/>
      <selection pane="bottomLeft" activeCell="G29" sqref="G29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47" t="s">
        <v>19</v>
      </c>
      <c r="B1" s="649" t="s">
        <v>343</v>
      </c>
      <c r="C1" s="649" t="s">
        <v>85</v>
      </c>
      <c r="D1" s="651" t="s">
        <v>344</v>
      </c>
      <c r="E1" s="652"/>
      <c r="F1" s="652"/>
      <c r="G1" s="653" t="s">
        <v>316</v>
      </c>
      <c r="H1" s="654"/>
      <c r="I1" s="643" t="s">
        <v>317</v>
      </c>
      <c r="J1" s="643"/>
      <c r="K1" s="244"/>
      <c r="L1" s="245"/>
      <c r="M1" s="644" t="s">
        <v>345</v>
      </c>
      <c r="N1" s="644"/>
      <c r="O1" s="644"/>
      <c r="P1" s="245"/>
      <c r="Q1" s="644" t="s">
        <v>346</v>
      </c>
      <c r="R1" s="644"/>
      <c r="S1" s="644"/>
      <c r="T1" s="644"/>
      <c r="U1" s="246"/>
      <c r="V1" s="645" t="s">
        <v>316</v>
      </c>
      <c r="W1" s="645" t="s">
        <v>347</v>
      </c>
      <c r="X1" s="645" t="s">
        <v>348</v>
      </c>
      <c r="Y1" s="246"/>
      <c r="Z1" s="637" t="s">
        <v>349</v>
      </c>
      <c r="AA1" s="638"/>
      <c r="AB1" s="638"/>
      <c r="AC1" s="638"/>
      <c r="AD1" s="639"/>
    </row>
    <row r="2" spans="1:30" ht="12" thickBot="1">
      <c r="A2" s="648"/>
      <c r="B2" s="650"/>
      <c r="C2" s="650"/>
      <c r="D2" s="198" t="s">
        <v>321</v>
      </c>
      <c r="E2" s="198" t="s">
        <v>327</v>
      </c>
      <c r="F2" s="143" t="s">
        <v>328</v>
      </c>
      <c r="G2" s="199" t="s">
        <v>350</v>
      </c>
      <c r="H2" s="200" t="s">
        <v>351</v>
      </c>
      <c r="I2" s="199" t="s">
        <v>352</v>
      </c>
      <c r="J2" s="201" t="s">
        <v>353</v>
      </c>
      <c r="K2" s="247" t="s">
        <v>354</v>
      </c>
      <c r="L2" s="248"/>
      <c r="M2" s="249" t="s">
        <v>357</v>
      </c>
      <c r="N2" s="249" t="s">
        <v>355</v>
      </c>
      <c r="O2" s="249" t="s">
        <v>356</v>
      </c>
      <c r="P2" s="248"/>
      <c r="Q2" s="250" t="s">
        <v>357</v>
      </c>
      <c r="R2" s="251">
        <v>1.2999999999999999E-2</v>
      </c>
      <c r="S2" s="251">
        <v>6.4999999999999997E-3</v>
      </c>
      <c r="T2" s="252">
        <v>1.25E-3</v>
      </c>
      <c r="U2" s="253"/>
      <c r="V2" s="646"/>
      <c r="W2" s="646"/>
      <c r="X2" s="646"/>
      <c r="Y2" s="253"/>
      <c r="Z2" s="254" t="s">
        <v>357</v>
      </c>
      <c r="AA2" s="254" t="s">
        <v>355</v>
      </c>
      <c r="AB2" s="255" t="s">
        <v>356</v>
      </c>
      <c r="AC2" s="254" t="s">
        <v>347</v>
      </c>
      <c r="AD2" s="254" t="s">
        <v>348</v>
      </c>
    </row>
    <row r="3" spans="1:30" s="17" customFormat="1">
      <c r="A3" s="118" t="str">
        <f>'1-συμβολαια'!A3</f>
        <v>6ο</v>
      </c>
      <c r="B3" s="118" t="str">
        <f>'1-συμβολαια'!C3</f>
        <v>πληρεξούσιο</v>
      </c>
      <c r="C3" s="202">
        <f>'1-συμβολαια'!D3</f>
        <v>0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'2-δικαιώμ'!H3</f>
        <v>0</v>
      </c>
      <c r="H3" s="27">
        <f>'2-δικαιώμ'!I3</f>
        <v>0.60000000000000009</v>
      </c>
      <c r="I3" s="27">
        <f>'2-δικαιώμ'!J3</f>
        <v>0.60000000000000009</v>
      </c>
      <c r="J3" s="27">
        <f>'2-δικαιώμ'!K3</f>
        <v>0.12</v>
      </c>
      <c r="K3" s="147"/>
      <c r="L3" s="147"/>
      <c r="M3" s="34"/>
      <c r="N3" s="34"/>
      <c r="O3" s="34"/>
      <c r="P3" s="147"/>
      <c r="Q3" s="34"/>
      <c r="R3" s="34"/>
      <c r="S3" s="34"/>
      <c r="T3" s="34"/>
      <c r="U3" s="147"/>
      <c r="V3" s="34">
        <f>'2-δικαιώμ'!H3+'2-δικαιώμ'!I3</f>
        <v>0.60000000000000009</v>
      </c>
      <c r="W3" s="34">
        <f>'2-δικαιώμ'!J3</f>
        <v>0.60000000000000009</v>
      </c>
      <c r="X3" s="34">
        <f>'2-δικαιώμ'!K3</f>
        <v>0.12</v>
      </c>
      <c r="Y3" s="147"/>
      <c r="Z3" s="34"/>
      <c r="AA3" s="34"/>
      <c r="AB3" s="34"/>
      <c r="AC3" s="34"/>
      <c r="AD3" s="34"/>
    </row>
    <row r="4" spans="1:30" s="17" customFormat="1">
      <c r="A4" s="118" t="str">
        <f>'1-συμβολαια'!A4</f>
        <v>7ο</v>
      </c>
      <c r="B4" s="118" t="str">
        <f>'1-συμβολαια'!C4</f>
        <v>αγοραπωλησίας [οικόπεδο 119,50μ2 ΜΕ οικία 60μ2 Λιμενάρια] ΠΡΟΣΥΜΦΩΝΟ τίμημα = 45.000 , αρραβων =</v>
      </c>
      <c r="C4" s="202">
        <f>'1-συμβολαια'!D4</f>
        <v>5000</v>
      </c>
      <c r="D4" s="27">
        <f>'8-κ-15-17'!D4</f>
        <v>0</v>
      </c>
      <c r="E4" s="27">
        <f>'8-κ-15-17'!M4</f>
        <v>0</v>
      </c>
      <c r="F4" s="27">
        <f>'8-κ-15-17'!V4</f>
        <v>0</v>
      </c>
      <c r="G4" s="27">
        <f>'2-δικαιώμ'!H4</f>
        <v>5.3999999999999995</v>
      </c>
      <c r="H4" s="27">
        <f>'2-δικαιώμ'!I4</f>
        <v>0.60000000000000009</v>
      </c>
      <c r="I4" s="27">
        <f>'2-δικαιώμ'!J4</f>
        <v>3.6</v>
      </c>
      <c r="J4" s="27">
        <f>'2-δικαιώμ'!K4</f>
        <v>0.72</v>
      </c>
      <c r="K4" s="147"/>
      <c r="L4" s="147"/>
      <c r="M4" s="34"/>
      <c r="N4" s="34"/>
      <c r="O4" s="34"/>
      <c r="P4" s="147"/>
      <c r="Q4" s="34"/>
      <c r="R4" s="34"/>
      <c r="S4" s="34"/>
      <c r="T4" s="34"/>
      <c r="U4" s="147"/>
      <c r="V4" s="34">
        <f>'2-δικαιώμ'!H4+'2-δικαιώμ'!I4</f>
        <v>6</v>
      </c>
      <c r="W4" s="34">
        <f>'2-δικαιώμ'!J4</f>
        <v>3.6</v>
      </c>
      <c r="X4" s="34">
        <f>'2-δικαιώμ'!K4</f>
        <v>0.72</v>
      </c>
      <c r="Y4" s="147"/>
      <c r="Z4" s="34"/>
      <c r="AA4" s="34"/>
      <c r="AB4" s="34"/>
      <c r="AC4" s="34"/>
      <c r="AD4" s="34"/>
    </row>
    <row r="5" spans="1:30" s="17" customFormat="1">
      <c r="A5" s="118" t="str">
        <f>'1-συμβολαια'!A5</f>
        <v>8ο</v>
      </c>
      <c r="B5" s="118" t="str">
        <f>'1-συμβολαια'!C5</f>
        <v xml:space="preserve">αγοραπωλησίας προσυμφώνου 6.573 τίμημα = 45.000 ΛΥΣΗ αρραβών = </v>
      </c>
      <c r="C5" s="202">
        <f>'1-συμβολαια'!D5</f>
        <v>5000</v>
      </c>
      <c r="D5" s="27">
        <f>'8-κ-15-17'!D5</f>
        <v>65</v>
      </c>
      <c r="E5" s="27">
        <f>'8-κ-15-17'!M5</f>
        <v>0</v>
      </c>
      <c r="F5" s="27">
        <f>'8-κ-15-17'!V5</f>
        <v>0</v>
      </c>
      <c r="G5" s="27">
        <f>'2-δικαιώμ'!H5</f>
        <v>5.3999999999999995</v>
      </c>
      <c r="H5" s="27">
        <f>'2-δικαιώμ'!I5</f>
        <v>0.60000000000000009</v>
      </c>
      <c r="I5" s="27">
        <f>'2-δικαιώμ'!J5</f>
        <v>3.6</v>
      </c>
      <c r="J5" s="27">
        <f>'2-δικαιώμ'!K5</f>
        <v>0.72</v>
      </c>
      <c r="K5" s="147"/>
      <c r="L5" s="147"/>
      <c r="M5" s="34"/>
      <c r="N5" s="34"/>
      <c r="O5" s="34"/>
      <c r="P5" s="147"/>
      <c r="Q5" s="34"/>
      <c r="R5" s="34"/>
      <c r="S5" s="34"/>
      <c r="T5" s="34"/>
      <c r="U5" s="147"/>
      <c r="V5" s="34">
        <f>'2-δικαιώμ'!H5+'2-δικαιώμ'!I5</f>
        <v>6</v>
      </c>
      <c r="W5" s="34">
        <f>'2-δικαιώμ'!J5</f>
        <v>3.6</v>
      </c>
      <c r="X5" s="34">
        <f>'2-δικαιώμ'!K5</f>
        <v>0.72</v>
      </c>
      <c r="Y5" s="147"/>
      <c r="Z5" s="34"/>
      <c r="AA5" s="34"/>
      <c r="AB5" s="34"/>
      <c r="AC5" s="34"/>
      <c r="AD5" s="34"/>
    </row>
    <row r="6" spans="1:30" s="17" customFormat="1">
      <c r="A6" s="118" t="str">
        <f>'1-συμβολαια'!A6</f>
        <v>9ο</v>
      </c>
      <c r="B6" s="118" t="str">
        <f>'1-συμβολαια'!C6</f>
        <v>αγοραπωλησία  [οικόπεδο 119,50μ2 ΜΕ οικία 60μ2 Λιμενάρια] τίμημα = 9.365,28 Δ.Ο.Υ. =</v>
      </c>
      <c r="C6" s="202">
        <f>'1-συμβολαια'!D6</f>
        <v>16144.08</v>
      </c>
      <c r="D6" s="27">
        <f>'8-κ-15-17'!D6</f>
        <v>0</v>
      </c>
      <c r="E6" s="27">
        <f>'8-κ-15-17'!M6</f>
        <v>0</v>
      </c>
      <c r="F6" s="27">
        <f>'8-κ-15-17'!V6</f>
        <v>0</v>
      </c>
      <c r="G6" s="27">
        <f>'2-δικαιώμ'!H6</f>
        <v>17.435606400000001</v>
      </c>
      <c r="H6" s="27">
        <f>'2-δικαιώμ'!I6</f>
        <v>0.60000000000000009</v>
      </c>
      <c r="I6" s="27">
        <f>'2-δικαιώμ'!J6</f>
        <v>10.286448</v>
      </c>
      <c r="J6" s="27">
        <f>'2-δικαιώμ'!K6</f>
        <v>2.0572895999999998</v>
      </c>
      <c r="K6" s="147"/>
      <c r="L6" s="147"/>
      <c r="M6" s="34"/>
      <c r="N6" s="34"/>
      <c r="O6" s="34"/>
      <c r="P6" s="147"/>
      <c r="Q6" s="34"/>
      <c r="R6" s="34"/>
      <c r="S6" s="34"/>
      <c r="T6" s="34"/>
      <c r="U6" s="147"/>
      <c r="V6" s="34">
        <f>'2-δικαιώμ'!H6+'2-δικαιώμ'!I6</f>
        <v>18.035606400000002</v>
      </c>
      <c r="W6" s="34">
        <f>'2-δικαιώμ'!J6</f>
        <v>10.286448</v>
      </c>
      <c r="X6" s="34">
        <f>'2-δικαιώμ'!K6</f>
        <v>2.0572895999999998</v>
      </c>
      <c r="Y6" s="147"/>
      <c r="Z6" s="34"/>
      <c r="AA6" s="34"/>
      <c r="AB6" s="34"/>
      <c r="AC6" s="34"/>
      <c r="AD6" s="34"/>
    </row>
    <row r="7" spans="1:30">
      <c r="A7" s="640" t="str">
        <f>'1-συμβολαια'!A7</f>
        <v>σύνολο</v>
      </c>
      <c r="B7" s="641"/>
      <c r="C7" s="642"/>
      <c r="D7" s="299">
        <f t="shared" ref="D7:J7" si="0">SUM(D3:D6)</f>
        <v>65</v>
      </c>
      <c r="E7" s="299">
        <f t="shared" si="0"/>
        <v>0</v>
      </c>
      <c r="F7" s="299">
        <f t="shared" si="0"/>
        <v>0</v>
      </c>
      <c r="G7" s="299">
        <f t="shared" si="0"/>
        <v>28.235606400000002</v>
      </c>
      <c r="H7" s="299">
        <f t="shared" si="0"/>
        <v>2.4000000000000004</v>
      </c>
      <c r="I7" s="299">
        <f t="shared" si="0"/>
        <v>18.086448000000001</v>
      </c>
      <c r="J7" s="299">
        <f t="shared" si="0"/>
        <v>3.6172895999999999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</row>
    <row r="10" spans="1:30">
      <c r="B10" s="90"/>
      <c r="D10" s="2"/>
      <c r="E10" s="2"/>
      <c r="F10" s="2"/>
      <c r="G10" s="2"/>
      <c r="H10" s="2"/>
      <c r="I10" s="2"/>
      <c r="J10" s="2"/>
    </row>
    <row r="11" spans="1:30" ht="15.75">
      <c r="B11" s="209" t="s">
        <v>376</v>
      </c>
      <c r="D11" s="2"/>
      <c r="E11" s="2"/>
      <c r="F11" s="2"/>
      <c r="G11" s="134"/>
      <c r="H11" s="282">
        <v>0.15</v>
      </c>
      <c r="I11" s="283">
        <v>2.93</v>
      </c>
      <c r="J11" s="5" t="s">
        <v>380</v>
      </c>
      <c r="L11" s="284">
        <f>I11-H11</f>
        <v>2.7800000000000002</v>
      </c>
    </row>
    <row r="12" spans="1:30" ht="12.75">
      <c r="B12" s="210" t="s">
        <v>377</v>
      </c>
      <c r="D12" s="2"/>
      <c r="E12" s="2"/>
      <c r="F12" s="2"/>
      <c r="G12" s="2"/>
      <c r="H12" s="166">
        <v>0.44</v>
      </c>
      <c r="I12" s="280">
        <v>0.56000000000000005</v>
      </c>
      <c r="J12" s="3" t="s">
        <v>381</v>
      </c>
      <c r="L12" s="284">
        <f>I12-H12</f>
        <v>0.12000000000000005</v>
      </c>
    </row>
    <row r="13" spans="1:30" ht="15.75">
      <c r="B13" s="224" t="s">
        <v>378</v>
      </c>
      <c r="D13" s="2"/>
      <c r="E13" s="2"/>
      <c r="F13" s="2"/>
      <c r="G13" s="291">
        <v>0.05</v>
      </c>
      <c r="H13" s="8"/>
      <c r="I13" s="4">
        <v>0.73</v>
      </c>
      <c r="J13" s="5" t="s">
        <v>132</v>
      </c>
      <c r="L13" s="5"/>
    </row>
    <row r="14" spans="1:30">
      <c r="B14" s="90"/>
      <c r="D14" s="2"/>
      <c r="E14" s="2"/>
      <c r="F14" s="2"/>
      <c r="G14" s="291">
        <v>0.05</v>
      </c>
      <c r="H14" s="8"/>
      <c r="I14" s="4">
        <v>1.47</v>
      </c>
      <c r="J14" s="3" t="s">
        <v>382</v>
      </c>
    </row>
    <row r="15" spans="1:30">
      <c r="B15" s="90"/>
      <c r="D15" s="2"/>
      <c r="E15" s="2"/>
      <c r="F15" s="2"/>
      <c r="G15" s="291">
        <v>0.05</v>
      </c>
      <c r="H15" s="8"/>
      <c r="I15" s="4">
        <v>3.99</v>
      </c>
      <c r="J15" s="5" t="s">
        <v>383</v>
      </c>
      <c r="K15" s="5"/>
      <c r="L15" s="5"/>
    </row>
    <row r="16" spans="1:30">
      <c r="B16" s="90"/>
      <c r="D16" s="2"/>
      <c r="E16" s="2"/>
      <c r="F16" s="2"/>
      <c r="G16" s="291">
        <v>0.05</v>
      </c>
      <c r="H16" s="8"/>
      <c r="I16" s="4"/>
      <c r="J16" s="5" t="s">
        <v>433</v>
      </c>
      <c r="K16" s="5"/>
      <c r="L16" s="5"/>
    </row>
    <row r="17" spans="2:12">
      <c r="B17" s="90"/>
      <c r="D17" s="2"/>
      <c r="E17" s="2"/>
      <c r="F17" s="2"/>
      <c r="G17" s="291">
        <v>0.05</v>
      </c>
      <c r="H17" s="8"/>
      <c r="I17" s="4"/>
      <c r="J17" s="5" t="s">
        <v>434</v>
      </c>
      <c r="K17" s="5"/>
      <c r="L17" s="5"/>
    </row>
    <row r="18" spans="2:12">
      <c r="B18" s="90"/>
      <c r="D18" s="2"/>
      <c r="E18" s="2"/>
      <c r="F18" s="2"/>
      <c r="G18" s="291"/>
      <c r="H18" s="8"/>
      <c r="I18" s="4"/>
      <c r="J18" s="5"/>
      <c r="K18" s="5"/>
      <c r="L18" s="5"/>
    </row>
    <row r="19" spans="2:12">
      <c r="B19" s="90"/>
      <c r="D19" s="2"/>
      <c r="E19" s="2"/>
      <c r="F19" s="2"/>
      <c r="G19" s="2"/>
      <c r="H19" s="5" t="s">
        <v>435</v>
      </c>
      <c r="I19" s="5"/>
      <c r="J19" s="5" t="s">
        <v>132</v>
      </c>
      <c r="K19" s="5"/>
      <c r="L19" s="5"/>
    </row>
    <row r="20" spans="2:12">
      <c r="G20" s="2"/>
      <c r="H20" s="5" t="s">
        <v>436</v>
      </c>
      <c r="I20" s="5"/>
      <c r="J20" s="5" t="s">
        <v>133</v>
      </c>
      <c r="K20" s="5"/>
      <c r="L20" s="5"/>
    </row>
    <row r="21" spans="2:12">
      <c r="G21" s="2"/>
      <c r="H21" s="5" t="s">
        <v>437</v>
      </c>
      <c r="I21" s="5"/>
      <c r="J21" s="5" t="s">
        <v>134</v>
      </c>
      <c r="K21" s="5"/>
      <c r="L21" s="5"/>
    </row>
    <row r="22" spans="2:12" ht="15">
      <c r="G22" s="2"/>
      <c r="H22" s="4">
        <v>2.2000000000000002</v>
      </c>
      <c r="I22" s="296"/>
      <c r="J22" s="5" t="s">
        <v>384</v>
      </c>
      <c r="K22" s="5"/>
      <c r="L22" s="5"/>
    </row>
    <row r="23" spans="2:12" ht="15">
      <c r="G23" s="2"/>
      <c r="H23" s="2">
        <v>2.93</v>
      </c>
      <c r="I23" s="297"/>
      <c r="J23" s="3" t="s">
        <v>385</v>
      </c>
      <c r="K23" s="5"/>
      <c r="L23" s="5"/>
    </row>
  </sheetData>
  <mergeCells count="13">
    <mergeCell ref="Z1:AD1"/>
    <mergeCell ref="A7:C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6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10.42578125" style="8" bestFit="1" customWidth="1"/>
    <col min="2" max="2" width="105.5703125" style="90" bestFit="1" customWidth="1"/>
    <col min="3" max="3" width="11.5703125" style="8" customWidth="1"/>
    <col min="4" max="4" width="8.140625" style="2" customWidth="1"/>
    <col min="5" max="5" width="13.140625" style="2" customWidth="1"/>
    <col min="6" max="6" width="8.140625" style="2" customWidth="1"/>
    <col min="7" max="7" width="9.140625" style="2" customWidth="1"/>
    <col min="8" max="8" width="9.7109375" style="2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30" t="s">
        <v>1</v>
      </c>
      <c r="B1" s="532" t="s">
        <v>0</v>
      </c>
      <c r="C1" s="569" t="s">
        <v>7</v>
      </c>
      <c r="D1" s="660" t="s">
        <v>45</v>
      </c>
      <c r="E1" s="661"/>
      <c r="F1" s="662" t="s">
        <v>392</v>
      </c>
      <c r="G1" s="663"/>
      <c r="H1" s="658" t="s">
        <v>57</v>
      </c>
      <c r="I1" s="655" t="s">
        <v>29</v>
      </c>
      <c r="J1" s="656"/>
      <c r="K1" s="657"/>
    </row>
    <row r="2" spans="1:17" ht="12.75" thickBot="1">
      <c r="A2" s="531"/>
      <c r="B2" s="533"/>
      <c r="C2" s="570"/>
      <c r="D2" s="222" t="s">
        <v>315</v>
      </c>
      <c r="E2" s="226" t="s">
        <v>90</v>
      </c>
      <c r="F2" s="225" t="s">
        <v>315</v>
      </c>
      <c r="G2" s="223" t="s">
        <v>33</v>
      </c>
      <c r="H2" s="659"/>
      <c r="I2" s="560"/>
      <c r="J2" s="526"/>
      <c r="K2" s="527"/>
    </row>
    <row r="3" spans="1:17" s="406" customFormat="1" ht="14.25">
      <c r="A3" s="483" t="str">
        <f>'1-συμβολαια'!A3</f>
        <v>6ο</v>
      </c>
      <c r="B3" s="459" t="str">
        <f>'1-συμβολαια'!C3</f>
        <v>πληρεξούσιο</v>
      </c>
      <c r="C3" s="403">
        <f>'1-συμβολαια'!D3</f>
        <v>0</v>
      </c>
      <c r="D3" s="460"/>
      <c r="E3" s="461"/>
      <c r="F3" s="405">
        <v>0.5</v>
      </c>
      <c r="G3" s="405"/>
      <c r="H3" s="405">
        <v>0.5</v>
      </c>
      <c r="I3" s="462"/>
      <c r="J3" s="462"/>
      <c r="K3" s="430"/>
    </row>
    <row r="4" spans="1:17" s="406" customFormat="1" ht="14.25">
      <c r="A4" s="484" t="str">
        <f>'1-συμβολαια'!A4</f>
        <v>7ο</v>
      </c>
      <c r="B4" s="402" t="str">
        <f>'1-συμβολαια'!C4</f>
        <v>αγοραπωλησίας [οικόπεδο 119,50μ2 ΜΕ οικία 60μ2 Λιμενάρια] ΠΡΟΣΥΜΦΩΝΟ τίμημα = 45.000 , αρραβων =</v>
      </c>
      <c r="C4" s="424">
        <f>'1-συμβολαια'!D4</f>
        <v>5000</v>
      </c>
      <c r="D4" s="425"/>
      <c r="E4" s="407"/>
      <c r="F4" s="405">
        <v>3</v>
      </c>
      <c r="G4" s="404"/>
      <c r="H4" s="405">
        <v>3</v>
      </c>
      <c r="I4" s="317"/>
      <c r="J4" s="317"/>
      <c r="K4" s="73"/>
    </row>
    <row r="5" spans="1:17" s="406" customFormat="1" ht="14.25">
      <c r="A5" s="484" t="str">
        <f>'1-συμβολαια'!A5</f>
        <v>8ο</v>
      </c>
      <c r="B5" s="402" t="str">
        <f>'1-συμβολαια'!C5</f>
        <v xml:space="preserve">αγοραπωλησίας προσυμφώνου 6.573 τίμημα = 45.000 ΛΥΣΗ αρραβών = </v>
      </c>
      <c r="C5" s="424">
        <f>'1-συμβολαια'!D5</f>
        <v>5000</v>
      </c>
      <c r="D5" s="425"/>
      <c r="E5" s="407"/>
      <c r="F5" s="405">
        <v>0.5</v>
      </c>
      <c r="G5" s="404"/>
      <c r="H5" s="405">
        <v>0.5</v>
      </c>
      <c r="I5" s="317"/>
      <c r="J5" s="317"/>
      <c r="K5" s="73"/>
    </row>
    <row r="6" spans="1:17" s="406" customFormat="1" ht="14.25">
      <c r="A6" s="484" t="str">
        <f>'1-συμβολαια'!A6</f>
        <v>9ο</v>
      </c>
      <c r="B6" s="402" t="str">
        <f>'1-συμβολαια'!C6</f>
        <v>αγοραπωλησία  [οικόπεδο 119,50μ2 ΜΕ οικία 60μ2 Λιμενάρια] τίμημα = 9.365,28 Δ.Ο.Υ. =</v>
      </c>
      <c r="C6" s="424">
        <f>'1-συμβολαια'!D6</f>
        <v>16144.08</v>
      </c>
      <c r="D6" s="425"/>
      <c r="E6" s="407"/>
      <c r="F6" s="405">
        <v>3</v>
      </c>
      <c r="G6" s="404"/>
      <c r="H6" s="405">
        <v>3</v>
      </c>
      <c r="I6" s="317"/>
      <c r="J6" s="317"/>
      <c r="K6" s="73"/>
    </row>
    <row r="7" spans="1:17" ht="15.75">
      <c r="A7" s="546" t="s">
        <v>56</v>
      </c>
      <c r="B7" s="547"/>
      <c r="C7" s="547"/>
      <c r="D7" s="408">
        <f>SUM(D3:D6)</f>
        <v>0</v>
      </c>
      <c r="E7" s="408">
        <f>SUM(E3:E6)</f>
        <v>0</v>
      </c>
      <c r="F7" s="409">
        <f>SUM(F3:F6)</f>
        <v>7</v>
      </c>
      <c r="G7" s="409">
        <f>SUM(G3:G6)</f>
        <v>0</v>
      </c>
      <c r="H7" s="409">
        <f>SUM(H3:H6)</f>
        <v>7</v>
      </c>
    </row>
    <row r="8" spans="1:17" ht="15.75">
      <c r="I8" s="121" t="s">
        <v>102</v>
      </c>
      <c r="J8" s="134"/>
      <c r="K8" s="134"/>
      <c r="L8" s="116"/>
      <c r="M8" s="116"/>
      <c r="N8" s="116"/>
      <c r="O8" s="116"/>
      <c r="P8" s="5"/>
    </row>
    <row r="9" spans="1:17" ht="15.75">
      <c r="I9" s="228"/>
      <c r="J9" s="134" t="s">
        <v>103</v>
      </c>
      <c r="K9" s="134"/>
      <c r="L9" s="134"/>
      <c r="M9" s="134"/>
      <c r="N9" s="134"/>
      <c r="O9" s="134"/>
      <c r="P9" s="228"/>
      <c r="Q9" s="227"/>
    </row>
    <row r="10" spans="1:17" ht="15.75">
      <c r="I10" s="228"/>
      <c r="J10" s="228"/>
      <c r="K10" s="229"/>
      <c r="L10" s="229"/>
      <c r="M10" s="229"/>
      <c r="N10" s="229"/>
      <c r="O10" s="229"/>
      <c r="P10" s="229"/>
      <c r="Q10" s="227"/>
    </row>
    <row r="11" spans="1:17" ht="15.75">
      <c r="I11" s="228"/>
      <c r="J11" s="228"/>
      <c r="K11" s="134"/>
      <c r="L11" s="229"/>
      <c r="M11" s="229"/>
      <c r="N11" s="134"/>
      <c r="O11" s="134"/>
      <c r="P11" s="134"/>
      <c r="Q11" s="227"/>
    </row>
    <row r="12" spans="1:17" ht="15.75">
      <c r="I12" s="228"/>
      <c r="J12" s="228"/>
      <c r="K12" s="229"/>
      <c r="L12" s="229"/>
      <c r="M12" s="229"/>
      <c r="N12" s="229"/>
      <c r="O12" s="229"/>
      <c r="P12" s="229"/>
      <c r="Q12" s="227"/>
    </row>
    <row r="13" spans="1:17" ht="15.75">
      <c r="L13" s="122"/>
      <c r="Q13" s="227"/>
    </row>
    <row r="14" spans="1:17" ht="15.75">
      <c r="L14" s="122"/>
    </row>
    <row r="15" spans="1:17" ht="15.75">
      <c r="L15" s="122"/>
    </row>
    <row r="16" spans="1:17" ht="15.75">
      <c r="L16" s="122"/>
    </row>
  </sheetData>
  <mergeCells count="8">
    <mergeCell ref="I1:K2"/>
    <mergeCell ref="H1:H2"/>
    <mergeCell ref="A7:C7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B15" sqref="B15"/>
    </sheetView>
  </sheetViews>
  <sheetFormatPr defaultRowHeight="15"/>
  <cols>
    <col min="1" max="1" width="11.5703125" style="102" bestFit="1" customWidth="1"/>
    <col min="2" max="2" width="92.710937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30" t="s">
        <v>1</v>
      </c>
      <c r="B1" s="664" t="s">
        <v>0</v>
      </c>
      <c r="C1" s="666" t="s">
        <v>141</v>
      </c>
      <c r="D1" s="666"/>
      <c r="E1" s="666"/>
      <c r="F1" s="667" t="s">
        <v>29</v>
      </c>
      <c r="G1" s="668"/>
      <c r="H1" s="668"/>
      <c r="I1" s="668"/>
      <c r="J1" s="668"/>
      <c r="K1" s="668"/>
      <c r="L1" s="668"/>
      <c r="M1" s="668"/>
      <c r="N1" s="668"/>
      <c r="O1" s="668"/>
      <c r="P1" s="668"/>
      <c r="Q1" s="668"/>
      <c r="R1" s="668"/>
      <c r="S1" s="668"/>
      <c r="T1" s="668"/>
      <c r="U1" s="668"/>
      <c r="V1" s="669"/>
    </row>
    <row r="2" spans="1:22" ht="16.5" thickBot="1">
      <c r="A2" s="531"/>
      <c r="B2" s="665"/>
      <c r="C2" s="100" t="s">
        <v>23</v>
      </c>
      <c r="D2" s="105" t="s">
        <v>9</v>
      </c>
      <c r="E2" s="106" t="s">
        <v>33</v>
      </c>
      <c r="F2" s="271">
        <v>61</v>
      </c>
      <c r="G2" s="271">
        <v>62</v>
      </c>
      <c r="H2" s="271">
        <v>63</v>
      </c>
      <c r="I2" s="272">
        <v>64</v>
      </c>
      <c r="J2" s="273" t="s">
        <v>401</v>
      </c>
      <c r="K2" s="273" t="s">
        <v>402</v>
      </c>
      <c r="L2" s="273" t="s">
        <v>403</v>
      </c>
      <c r="M2" s="274">
        <v>65</v>
      </c>
      <c r="N2" s="275" t="s">
        <v>404</v>
      </c>
      <c r="O2" s="275" t="s">
        <v>405</v>
      </c>
      <c r="P2" s="275" t="s">
        <v>406</v>
      </c>
      <c r="Q2" s="275" t="s">
        <v>534</v>
      </c>
      <c r="R2" s="275" t="s">
        <v>407</v>
      </c>
      <c r="S2" s="271" t="s">
        <v>408</v>
      </c>
      <c r="T2" s="169">
        <v>67</v>
      </c>
      <c r="U2" s="169"/>
      <c r="V2" s="270"/>
    </row>
    <row r="3" spans="1:22" s="131" customFormat="1">
      <c r="A3" s="434" t="str">
        <f>'1-συμβολαια'!A3</f>
        <v>6ο</v>
      </c>
      <c r="B3" s="435" t="str">
        <f>'1-συμβολαια'!C3</f>
        <v>πληρεξούσιο</v>
      </c>
      <c r="C3" s="438"/>
      <c r="D3" s="463"/>
      <c r="E3" s="438"/>
      <c r="F3" s="454"/>
      <c r="G3" s="454"/>
      <c r="H3" s="464"/>
      <c r="I3" s="465"/>
      <c r="J3" s="465"/>
      <c r="K3" s="465"/>
      <c r="L3" s="465"/>
      <c r="M3" s="465"/>
      <c r="N3" s="454"/>
      <c r="O3" s="454"/>
      <c r="P3" s="454"/>
      <c r="Q3" s="454"/>
      <c r="R3" s="466"/>
      <c r="S3" s="454"/>
      <c r="T3" s="454"/>
      <c r="U3" s="454"/>
      <c r="V3" s="454"/>
    </row>
    <row r="4" spans="1:22" s="131" customFormat="1">
      <c r="A4" s="359" t="str">
        <f>'1-συμβολαια'!A4</f>
        <v>7ο</v>
      </c>
      <c r="B4" s="344" t="str">
        <f>'1-συμβολαια'!C4</f>
        <v>αγοραπωλησίας [οικόπεδο 119,50μ2 ΜΕ οικία 60μ2 Λιμενάρια] ΠΡΟΣΥΜΦΩΝΟ τίμημα = 45.000 , αρραβων =</v>
      </c>
      <c r="C4" s="325"/>
      <c r="D4" s="377"/>
      <c r="E4" s="325"/>
      <c r="F4" s="326"/>
      <c r="G4" s="326"/>
      <c r="H4" s="342"/>
      <c r="I4" s="343"/>
      <c r="J4" s="343"/>
      <c r="K4" s="343"/>
      <c r="L4" s="343"/>
      <c r="M4" s="343"/>
      <c r="N4" s="326"/>
      <c r="O4" s="326"/>
      <c r="P4" s="326"/>
      <c r="Q4" s="326"/>
      <c r="R4" s="345"/>
      <c r="S4" s="326"/>
      <c r="T4" s="326"/>
      <c r="U4" s="326"/>
      <c r="V4" s="326"/>
    </row>
    <row r="5" spans="1:22" s="131" customFormat="1">
      <c r="A5" s="359" t="str">
        <f>'1-συμβολαια'!A5</f>
        <v>8ο</v>
      </c>
      <c r="B5" s="341" t="str">
        <f>'1-συμβολαια'!C5</f>
        <v xml:space="preserve">αγοραπωλησίας προσυμφώνου 6.573 τίμημα = 45.000 ΛΥΣΗ αρραβών = </v>
      </c>
      <c r="C5" s="325"/>
      <c r="D5" s="377"/>
      <c r="E5" s="325"/>
      <c r="F5" s="326"/>
      <c r="G5" s="326"/>
      <c r="H5" s="342"/>
      <c r="I5" s="343"/>
      <c r="J5" s="343"/>
      <c r="K5" s="343"/>
      <c r="L5" s="343"/>
      <c r="M5" s="343"/>
      <c r="N5" s="326"/>
      <c r="O5" s="326"/>
      <c r="P5" s="326"/>
      <c r="Q5" s="326"/>
      <c r="R5" s="345"/>
      <c r="S5" s="326"/>
      <c r="T5" s="326"/>
      <c r="U5" s="326"/>
      <c r="V5" s="326"/>
    </row>
    <row r="6" spans="1:22" s="131" customFormat="1">
      <c r="A6" s="359" t="str">
        <f>'1-συμβολαια'!A6</f>
        <v>9ο</v>
      </c>
      <c r="B6" s="341" t="str">
        <f>'1-συμβολαια'!C6</f>
        <v>αγοραπωλησία  [οικόπεδο 119,50μ2 ΜΕ οικία 60μ2 Λιμενάρια] τίμημα = 9.365,28 Δ.Ο.Υ. =</v>
      </c>
      <c r="C6" s="325"/>
      <c r="D6" s="377"/>
      <c r="E6" s="325"/>
      <c r="F6" s="326"/>
      <c r="G6" s="326"/>
      <c r="H6" s="342"/>
      <c r="I6" s="343"/>
      <c r="J6" s="343"/>
      <c r="K6" s="343"/>
      <c r="L6" s="343"/>
      <c r="M6" s="343"/>
      <c r="N6" s="326"/>
      <c r="O6" s="326"/>
      <c r="P6" s="326"/>
      <c r="Q6" s="326"/>
      <c r="R6" s="345"/>
      <c r="S6" s="326"/>
      <c r="T6" s="326"/>
      <c r="U6" s="326"/>
      <c r="V6" s="326"/>
    </row>
    <row r="7" spans="1:22" ht="15.75">
      <c r="A7" s="546" t="s">
        <v>47</v>
      </c>
      <c r="B7" s="547"/>
      <c r="C7" s="390">
        <f>SUM(C3:C6)</f>
        <v>0</v>
      </c>
      <c r="D7" s="426">
        <f>SUM(D3:D6)</f>
        <v>0</v>
      </c>
      <c r="E7" s="390">
        <f>SUM(E3:E6)</f>
        <v>0</v>
      </c>
      <c r="I7" s="427">
        <f t="shared" ref="I7:T7" si="0">SUM(I3:I6)</f>
        <v>0</v>
      </c>
      <c r="J7" s="427">
        <f t="shared" si="0"/>
        <v>0</v>
      </c>
      <c r="K7" s="427">
        <f t="shared" si="0"/>
        <v>0</v>
      </c>
      <c r="L7" s="427">
        <f t="shared" si="0"/>
        <v>0</v>
      </c>
      <c r="M7" s="427">
        <f t="shared" si="0"/>
        <v>0</v>
      </c>
      <c r="N7" s="427">
        <f t="shared" si="0"/>
        <v>0</v>
      </c>
      <c r="O7" s="427">
        <f t="shared" si="0"/>
        <v>0</v>
      </c>
      <c r="P7" s="427">
        <f t="shared" si="0"/>
        <v>0</v>
      </c>
      <c r="Q7" s="427">
        <f t="shared" si="0"/>
        <v>0</v>
      </c>
      <c r="R7" s="427">
        <f t="shared" si="0"/>
        <v>0</v>
      </c>
      <c r="S7" s="427">
        <f t="shared" si="0"/>
        <v>0</v>
      </c>
      <c r="T7" s="427">
        <f t="shared" si="0"/>
        <v>0</v>
      </c>
    </row>
    <row r="8" spans="1:22"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</row>
    <row r="9" spans="1:22" ht="15.75">
      <c r="F9" s="151" t="s">
        <v>236</v>
      </c>
      <c r="G9" s="121"/>
      <c r="H9" s="276"/>
      <c r="I9" s="276"/>
      <c r="J9" s="276"/>
      <c r="K9" s="276"/>
      <c r="L9" s="276"/>
      <c r="M9" s="276"/>
      <c r="N9" s="276"/>
      <c r="O9" s="276"/>
      <c r="P9" s="276"/>
      <c r="Q9" s="276"/>
      <c r="R9" s="276"/>
      <c r="S9" s="276"/>
      <c r="T9" s="276"/>
      <c r="U9" s="276"/>
      <c r="V9" s="277"/>
    </row>
    <row r="10" spans="1:22" ht="15.75">
      <c r="F10" s="278"/>
      <c r="G10" s="134" t="s">
        <v>237</v>
      </c>
      <c r="H10" s="276"/>
      <c r="I10" s="276"/>
      <c r="J10" s="276"/>
      <c r="K10" s="276"/>
      <c r="L10" s="276"/>
      <c r="M10" s="276"/>
      <c r="N10" s="276"/>
      <c r="O10" s="276"/>
      <c r="P10" s="276"/>
      <c r="Q10" s="276"/>
      <c r="R10" s="276"/>
      <c r="S10" s="276"/>
      <c r="T10" s="276"/>
      <c r="U10" s="276"/>
      <c r="V10" s="277"/>
    </row>
    <row r="11" spans="1:22" ht="15.75">
      <c r="F11" s="277"/>
      <c r="G11" s="277"/>
      <c r="H11" s="151" t="s">
        <v>238</v>
      </c>
      <c r="I11" s="121"/>
      <c r="J11" s="121"/>
      <c r="K11" s="121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7"/>
    </row>
    <row r="12" spans="1:22" ht="15.75">
      <c r="F12" s="277"/>
      <c r="G12" s="278"/>
      <c r="H12" s="277"/>
      <c r="I12" s="134" t="s">
        <v>263</v>
      </c>
      <c r="J12" s="134"/>
      <c r="K12" s="134"/>
      <c r="L12" s="279"/>
      <c r="M12" s="279"/>
      <c r="N12" s="279"/>
      <c r="O12" s="279"/>
      <c r="P12" s="279"/>
      <c r="Q12" s="279"/>
      <c r="R12" s="279"/>
      <c r="S12" s="279"/>
      <c r="T12" s="279"/>
      <c r="U12" s="276"/>
      <c r="V12" s="277"/>
    </row>
    <row r="13" spans="1:22" ht="15.75">
      <c r="F13" s="277"/>
      <c r="G13" s="278"/>
      <c r="H13" s="277"/>
      <c r="I13" s="134"/>
      <c r="J13" s="151" t="s">
        <v>409</v>
      </c>
      <c r="K13" s="134"/>
      <c r="L13" s="279"/>
      <c r="M13" s="279"/>
      <c r="N13" s="279"/>
      <c r="O13" s="279"/>
      <c r="P13" s="279"/>
      <c r="Q13" s="279"/>
      <c r="R13" s="279"/>
      <c r="S13" s="279"/>
      <c r="T13" s="279"/>
      <c r="U13" s="276"/>
      <c r="V13" s="277"/>
    </row>
    <row r="14" spans="1:22" ht="15.75">
      <c r="F14" s="277"/>
      <c r="G14" s="278"/>
      <c r="H14" s="277"/>
      <c r="I14" s="134"/>
      <c r="J14" s="134"/>
      <c r="K14" s="134" t="s">
        <v>410</v>
      </c>
      <c r="L14" s="279"/>
      <c r="M14" s="279"/>
      <c r="N14" s="279"/>
      <c r="O14" s="279"/>
      <c r="P14" s="279"/>
      <c r="Q14" s="279"/>
      <c r="R14" s="279"/>
      <c r="S14" s="279"/>
      <c r="T14" s="279"/>
      <c r="U14" s="276"/>
      <c r="V14" s="277"/>
    </row>
    <row r="15" spans="1:22" ht="15.75">
      <c r="F15" s="277"/>
      <c r="G15" s="277"/>
      <c r="H15" s="276"/>
      <c r="I15" s="279"/>
      <c r="J15" s="279"/>
      <c r="K15" s="279"/>
      <c r="L15" s="151" t="s">
        <v>411</v>
      </c>
      <c r="M15" s="279"/>
      <c r="N15" s="279"/>
      <c r="O15" s="279"/>
      <c r="P15" s="279"/>
      <c r="Q15" s="279"/>
      <c r="R15" s="279"/>
      <c r="S15" s="279"/>
      <c r="T15" s="279"/>
      <c r="U15" s="276"/>
      <c r="V15" s="277"/>
    </row>
    <row r="16" spans="1:22" ht="15.75">
      <c r="C16" s="104">
        <f>SUM(C8:C9)</f>
        <v>0</v>
      </c>
      <c r="F16" s="276"/>
      <c r="G16" s="276"/>
      <c r="H16" s="276"/>
      <c r="I16" s="279"/>
      <c r="J16" s="279"/>
      <c r="K16" s="279"/>
      <c r="L16" s="279"/>
      <c r="M16" s="134" t="s">
        <v>264</v>
      </c>
      <c r="N16" s="279"/>
      <c r="O16" s="279"/>
      <c r="P16" s="279"/>
      <c r="Q16" s="279"/>
      <c r="R16" s="279"/>
      <c r="S16" s="279"/>
      <c r="T16" s="279"/>
      <c r="U16" s="276"/>
      <c r="V16" s="277"/>
    </row>
    <row r="17" spans="2:22" ht="15.75">
      <c r="F17" s="277"/>
      <c r="G17" s="277"/>
      <c r="H17" s="276"/>
      <c r="I17" s="279"/>
      <c r="J17" s="279"/>
      <c r="K17" s="279"/>
      <c r="L17" s="279"/>
      <c r="M17" s="279"/>
      <c r="N17" s="151" t="s">
        <v>412</v>
      </c>
      <c r="O17" s="279"/>
      <c r="P17" s="279"/>
      <c r="Q17" s="279"/>
      <c r="R17" s="279"/>
      <c r="S17" s="279"/>
      <c r="T17" s="279"/>
      <c r="U17" s="276"/>
      <c r="V17" s="277"/>
    </row>
    <row r="18" spans="2:22" ht="15.75">
      <c r="F18" s="277"/>
      <c r="G18" s="277"/>
      <c r="H18" s="276"/>
      <c r="I18" s="279"/>
      <c r="J18" s="279"/>
      <c r="K18" s="279"/>
      <c r="L18" s="279"/>
      <c r="M18" s="279"/>
      <c r="N18" s="279"/>
      <c r="O18" s="134" t="s">
        <v>413</v>
      </c>
      <c r="P18" s="279"/>
      <c r="Q18" s="279"/>
      <c r="R18" s="279"/>
      <c r="S18" s="279"/>
      <c r="T18" s="279"/>
      <c r="U18" s="276"/>
      <c r="V18" s="277"/>
    </row>
    <row r="19" spans="2:22" ht="15.75">
      <c r="F19" s="277"/>
      <c r="G19" s="277"/>
      <c r="H19" s="276"/>
      <c r="I19" s="279"/>
      <c r="J19" s="279"/>
      <c r="K19" s="279"/>
      <c r="L19" s="279"/>
      <c r="M19" s="279"/>
      <c r="N19" s="279"/>
      <c r="O19" s="279"/>
      <c r="P19" s="151" t="s">
        <v>265</v>
      </c>
      <c r="Q19" s="279"/>
      <c r="R19" s="279"/>
      <c r="S19" s="279"/>
      <c r="T19" s="279"/>
      <c r="U19" s="276"/>
      <c r="V19" s="277"/>
    </row>
    <row r="20" spans="2:22" ht="15.75">
      <c r="F20" s="277"/>
      <c r="G20" s="277"/>
      <c r="H20" s="276"/>
      <c r="I20" s="279"/>
      <c r="J20" s="279"/>
      <c r="K20" s="279"/>
      <c r="L20" s="279"/>
      <c r="M20" s="279"/>
      <c r="N20" s="279"/>
      <c r="O20" s="279"/>
      <c r="P20" s="279"/>
      <c r="Q20" s="134" t="s">
        <v>266</v>
      </c>
      <c r="R20" s="134"/>
      <c r="S20" s="134"/>
      <c r="T20" s="279"/>
      <c r="U20" s="276"/>
      <c r="V20" s="277"/>
    </row>
    <row r="21" spans="2:22" ht="15.75">
      <c r="F21" s="277"/>
      <c r="G21" s="277"/>
      <c r="H21" s="276"/>
      <c r="I21" s="279"/>
      <c r="J21" s="279"/>
      <c r="K21" s="279"/>
      <c r="L21" s="279"/>
      <c r="M21" s="279"/>
      <c r="N21" s="279"/>
      <c r="O21" s="279"/>
      <c r="P21" s="279"/>
      <c r="Q21" s="279"/>
      <c r="R21" s="151" t="s">
        <v>267</v>
      </c>
      <c r="S21" s="279"/>
      <c r="T21" s="279"/>
      <c r="U21" s="276"/>
      <c r="V21" s="277"/>
    </row>
    <row r="22" spans="2:22" ht="15.75">
      <c r="F22" s="277"/>
      <c r="G22" s="277"/>
      <c r="H22" s="276"/>
      <c r="I22" s="279"/>
      <c r="J22" s="279"/>
      <c r="K22" s="279"/>
      <c r="L22" s="279"/>
      <c r="M22" s="279"/>
      <c r="N22" s="279"/>
      <c r="O22" s="279"/>
      <c r="P22" s="279"/>
      <c r="Q22" s="279"/>
      <c r="R22" s="279"/>
      <c r="S22" s="134" t="s">
        <v>268</v>
      </c>
      <c r="T22" s="279"/>
      <c r="U22" s="276"/>
      <c r="V22" s="277"/>
    </row>
    <row r="23" spans="2:22" ht="15.75">
      <c r="F23" s="277"/>
      <c r="G23" s="277"/>
      <c r="H23" s="276"/>
      <c r="I23" s="279"/>
      <c r="J23" s="279"/>
      <c r="K23" s="279"/>
      <c r="L23" s="279"/>
      <c r="M23" s="279"/>
      <c r="N23" s="279"/>
      <c r="O23" s="279"/>
      <c r="P23" s="279"/>
      <c r="Q23" s="279"/>
      <c r="R23" s="279"/>
      <c r="S23" s="279"/>
      <c r="T23" s="151" t="s">
        <v>414</v>
      </c>
      <c r="U23" s="276"/>
      <c r="V23" s="277"/>
    </row>
    <row r="24" spans="2:22">
      <c r="F24" s="277"/>
      <c r="G24" s="277"/>
      <c r="H24" s="276"/>
      <c r="I24" s="276"/>
      <c r="J24" s="276"/>
      <c r="K24" s="276"/>
      <c r="L24" s="276"/>
      <c r="M24" s="276"/>
      <c r="N24" s="276"/>
      <c r="O24" s="276"/>
      <c r="P24" s="276"/>
      <c r="Q24" s="276"/>
      <c r="R24" s="276"/>
      <c r="S24" s="276"/>
      <c r="T24" s="276"/>
      <c r="U24" s="276"/>
      <c r="V24" s="277"/>
    </row>
    <row r="25" spans="2:22" ht="15.75" customHeight="1">
      <c r="B25" s="216"/>
      <c r="C25" s="309"/>
      <c r="D25" s="311"/>
      <c r="E25" s="310"/>
      <c r="F25" s="310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</row>
    <row r="26" spans="2:22" ht="15.75" customHeight="1">
      <c r="B26" s="215"/>
      <c r="C26" s="107"/>
      <c r="D26" s="311"/>
      <c r="E26" s="310"/>
      <c r="F26" s="310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</row>
    <row r="27" spans="2:22"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</row>
    <row r="28" spans="2:22"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</row>
    <row r="29" spans="2:22"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</row>
    <row r="30" spans="2:22">
      <c r="D30" s="311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</row>
    <row r="31" spans="2:22"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</row>
    <row r="32" spans="2:22"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</row>
    <row r="33" spans="8:21"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</row>
    <row r="34" spans="8:21"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</row>
    <row r="35" spans="8:21"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</row>
    <row r="36" spans="8:21"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E88"/>
  <sheetViews>
    <sheetView workbookViewId="0">
      <pane ySplit="2" topLeftCell="A3" activePane="bottomLeft" state="frozen"/>
      <selection pane="bottomLeft" activeCell="G33" sqref="G33"/>
    </sheetView>
  </sheetViews>
  <sheetFormatPr defaultRowHeight="11.25"/>
  <cols>
    <col min="1" max="2" width="9" style="8" customWidth="1"/>
    <col min="3" max="3" width="77.42578125" style="137" bestFit="1" customWidth="1"/>
    <col min="4" max="5" width="9.42578125" style="2" customWidth="1"/>
    <col min="6" max="6" width="9.42578125" style="80" customWidth="1"/>
    <col min="7" max="7" width="8.140625" style="80" customWidth="1"/>
    <col min="8" max="8" width="10.7109375" style="80" customWidth="1"/>
    <col min="9" max="9" width="9.42578125" style="80" customWidth="1"/>
    <col min="10" max="11" width="7.85546875" style="80" customWidth="1"/>
    <col min="12" max="12" width="9.85546875" style="80" customWidth="1"/>
    <col min="13" max="13" width="8.5703125" style="80" customWidth="1"/>
    <col min="14" max="21" width="7.140625" style="80" customWidth="1"/>
    <col min="22" max="22" width="8.28515625" style="80" customWidth="1"/>
    <col min="23" max="23" width="8.140625" style="80" customWidth="1"/>
    <col min="24" max="24" width="9.28515625" style="80" customWidth="1"/>
    <col min="25" max="27" width="7.140625" style="80" customWidth="1"/>
    <col min="28" max="28" width="10.28515625" style="80" customWidth="1"/>
    <col min="29" max="30" width="7.140625" style="80" customWidth="1"/>
    <col min="31" max="31" width="6.140625" style="347" customWidth="1"/>
    <col min="32" max="32" width="7.140625" style="80" customWidth="1"/>
    <col min="33" max="33" width="6.140625" style="80" customWidth="1"/>
    <col min="34" max="34" width="7" style="347" customWidth="1"/>
    <col min="35" max="36" width="6.140625" style="80" customWidth="1"/>
    <col min="37" max="37" width="7.85546875" style="80" customWidth="1"/>
    <col min="38" max="38" width="14.28515625" style="80" customWidth="1"/>
    <col min="39" max="40" width="8.28515625" style="80" customWidth="1"/>
    <col min="41" max="41" width="8.140625" style="80" customWidth="1"/>
    <col min="42" max="42" width="9.42578125" style="80" customWidth="1"/>
    <col min="43" max="43" width="7" style="80" customWidth="1"/>
    <col min="44" max="44" width="6.140625" style="80" customWidth="1"/>
    <col min="45" max="49" width="7.85546875" style="80" customWidth="1"/>
    <col min="50" max="52" width="6.140625" style="80" customWidth="1"/>
    <col min="53" max="53" width="10" style="80" customWidth="1"/>
    <col min="54" max="54" width="8.5703125" style="80" customWidth="1"/>
    <col min="55" max="55" width="6.140625" style="80" customWidth="1"/>
    <col min="56" max="56" width="8.7109375" style="80" customWidth="1"/>
    <col min="57" max="57" width="6.140625" style="80" customWidth="1"/>
    <col min="58" max="58" width="8.7109375" style="80" customWidth="1"/>
    <col min="59" max="59" width="8" style="80" customWidth="1"/>
    <col min="60" max="61" width="6.140625" style="80" customWidth="1"/>
    <col min="62" max="62" width="7.42578125" style="347" customWidth="1"/>
    <col min="63" max="63" width="8.5703125" style="347" customWidth="1"/>
    <col min="64" max="64" width="7.5703125" style="347" customWidth="1"/>
    <col min="65" max="70" width="6.140625" style="347" customWidth="1"/>
    <col min="71" max="71" width="8.28515625" style="347" customWidth="1"/>
    <col min="72" max="72" width="6.140625" style="347" customWidth="1"/>
    <col min="73" max="73" width="7.7109375" style="347" customWidth="1"/>
    <col min="74" max="74" width="5.5703125" style="347" customWidth="1"/>
    <col min="75" max="81" width="10.5703125" style="347" customWidth="1"/>
    <col min="82" max="83" width="12.42578125" style="347" customWidth="1"/>
    <col min="84" max="280" width="9.140625" style="3"/>
    <col min="281" max="281" width="9" style="3" bestFit="1" customWidth="1"/>
    <col min="282" max="282" width="9.85546875" style="3" bestFit="1" customWidth="1"/>
    <col min="283" max="283" width="9.140625" style="3" bestFit="1" customWidth="1"/>
    <col min="284" max="284" width="16" style="3" bestFit="1" customWidth="1"/>
    <col min="285" max="285" width="9" style="3" bestFit="1" customWidth="1"/>
    <col min="286" max="286" width="7.85546875" style="3" bestFit="1" customWidth="1"/>
    <col min="287" max="287" width="11.7109375" style="3" bestFit="1" customWidth="1"/>
    <col min="288" max="288" width="14.28515625" style="3" customWidth="1"/>
    <col min="289" max="289" width="11.7109375" style="3" bestFit="1" customWidth="1"/>
    <col min="290" max="290" width="14.140625" style="3" bestFit="1" customWidth="1"/>
    <col min="291" max="291" width="16.7109375" style="3" customWidth="1"/>
    <col min="292" max="292" width="16.5703125" style="3" customWidth="1"/>
    <col min="293" max="294" width="7.85546875" style="3" bestFit="1" customWidth="1"/>
    <col min="295" max="295" width="8" style="3" bestFit="1" customWidth="1"/>
    <col min="296" max="297" width="7.85546875" style="3" bestFit="1" customWidth="1"/>
    <col min="298" max="298" width="9.7109375" style="3" customWidth="1"/>
    <col min="299" max="299" width="12.85546875" style="3" customWidth="1"/>
    <col min="300" max="536" width="9.140625" style="3"/>
    <col min="537" max="537" width="9" style="3" bestFit="1" customWidth="1"/>
    <col min="538" max="538" width="9.85546875" style="3" bestFit="1" customWidth="1"/>
    <col min="539" max="539" width="9.140625" style="3" bestFit="1" customWidth="1"/>
    <col min="540" max="540" width="16" style="3" bestFit="1" customWidth="1"/>
    <col min="541" max="541" width="9" style="3" bestFit="1" customWidth="1"/>
    <col min="542" max="542" width="7.85546875" style="3" bestFit="1" customWidth="1"/>
    <col min="543" max="543" width="11.7109375" style="3" bestFit="1" customWidth="1"/>
    <col min="544" max="544" width="14.28515625" style="3" customWidth="1"/>
    <col min="545" max="545" width="11.7109375" style="3" bestFit="1" customWidth="1"/>
    <col min="546" max="546" width="14.140625" style="3" bestFit="1" customWidth="1"/>
    <col min="547" max="547" width="16.7109375" style="3" customWidth="1"/>
    <col min="548" max="548" width="16.5703125" style="3" customWidth="1"/>
    <col min="549" max="550" width="7.85546875" style="3" bestFit="1" customWidth="1"/>
    <col min="551" max="551" width="8" style="3" bestFit="1" customWidth="1"/>
    <col min="552" max="553" width="7.85546875" style="3" bestFit="1" customWidth="1"/>
    <col min="554" max="554" width="9.7109375" style="3" customWidth="1"/>
    <col min="555" max="555" width="12.85546875" style="3" customWidth="1"/>
    <col min="556" max="792" width="9.140625" style="3"/>
    <col min="793" max="793" width="9" style="3" bestFit="1" customWidth="1"/>
    <col min="794" max="794" width="9.85546875" style="3" bestFit="1" customWidth="1"/>
    <col min="795" max="795" width="9.140625" style="3" bestFit="1" customWidth="1"/>
    <col min="796" max="796" width="16" style="3" bestFit="1" customWidth="1"/>
    <col min="797" max="797" width="9" style="3" bestFit="1" customWidth="1"/>
    <col min="798" max="798" width="7.85546875" style="3" bestFit="1" customWidth="1"/>
    <col min="799" max="799" width="11.7109375" style="3" bestFit="1" customWidth="1"/>
    <col min="800" max="800" width="14.28515625" style="3" customWidth="1"/>
    <col min="801" max="801" width="11.7109375" style="3" bestFit="1" customWidth="1"/>
    <col min="802" max="802" width="14.140625" style="3" bestFit="1" customWidth="1"/>
    <col min="803" max="803" width="16.7109375" style="3" customWidth="1"/>
    <col min="804" max="804" width="16.5703125" style="3" customWidth="1"/>
    <col min="805" max="806" width="7.85546875" style="3" bestFit="1" customWidth="1"/>
    <col min="807" max="807" width="8" style="3" bestFit="1" customWidth="1"/>
    <col min="808" max="809" width="7.85546875" style="3" bestFit="1" customWidth="1"/>
    <col min="810" max="810" width="9.7109375" style="3" customWidth="1"/>
    <col min="811" max="811" width="12.85546875" style="3" customWidth="1"/>
    <col min="812" max="1048" width="9.140625" style="3"/>
    <col min="1049" max="1049" width="9" style="3" bestFit="1" customWidth="1"/>
    <col min="1050" max="1050" width="9.85546875" style="3" bestFit="1" customWidth="1"/>
    <col min="1051" max="1051" width="9.140625" style="3" bestFit="1" customWidth="1"/>
    <col min="1052" max="1052" width="16" style="3" bestFit="1" customWidth="1"/>
    <col min="1053" max="1053" width="9" style="3" bestFit="1" customWidth="1"/>
    <col min="1054" max="1054" width="7.85546875" style="3" bestFit="1" customWidth="1"/>
    <col min="1055" max="1055" width="11.7109375" style="3" bestFit="1" customWidth="1"/>
    <col min="1056" max="1056" width="14.28515625" style="3" customWidth="1"/>
    <col min="1057" max="1057" width="11.7109375" style="3" bestFit="1" customWidth="1"/>
    <col min="1058" max="1058" width="14.140625" style="3" bestFit="1" customWidth="1"/>
    <col min="1059" max="1059" width="16.7109375" style="3" customWidth="1"/>
    <col min="1060" max="1060" width="16.5703125" style="3" customWidth="1"/>
    <col min="1061" max="1062" width="7.85546875" style="3" bestFit="1" customWidth="1"/>
    <col min="1063" max="1063" width="8" style="3" bestFit="1" customWidth="1"/>
    <col min="1064" max="1065" width="7.85546875" style="3" bestFit="1" customWidth="1"/>
    <col min="1066" max="1066" width="9.7109375" style="3" customWidth="1"/>
    <col min="1067" max="1067" width="12.85546875" style="3" customWidth="1"/>
    <col min="1068" max="1304" width="9.140625" style="3"/>
    <col min="1305" max="1305" width="9" style="3" bestFit="1" customWidth="1"/>
    <col min="1306" max="1306" width="9.85546875" style="3" bestFit="1" customWidth="1"/>
    <col min="1307" max="1307" width="9.140625" style="3" bestFit="1" customWidth="1"/>
    <col min="1308" max="1308" width="16" style="3" bestFit="1" customWidth="1"/>
    <col min="1309" max="1309" width="9" style="3" bestFit="1" customWidth="1"/>
    <col min="1310" max="1310" width="7.85546875" style="3" bestFit="1" customWidth="1"/>
    <col min="1311" max="1311" width="11.7109375" style="3" bestFit="1" customWidth="1"/>
    <col min="1312" max="1312" width="14.28515625" style="3" customWidth="1"/>
    <col min="1313" max="1313" width="11.7109375" style="3" bestFit="1" customWidth="1"/>
    <col min="1314" max="1314" width="14.140625" style="3" bestFit="1" customWidth="1"/>
    <col min="1315" max="1315" width="16.7109375" style="3" customWidth="1"/>
    <col min="1316" max="1316" width="16.5703125" style="3" customWidth="1"/>
    <col min="1317" max="1318" width="7.85546875" style="3" bestFit="1" customWidth="1"/>
    <col min="1319" max="1319" width="8" style="3" bestFit="1" customWidth="1"/>
    <col min="1320" max="1321" width="7.85546875" style="3" bestFit="1" customWidth="1"/>
    <col min="1322" max="1322" width="9.7109375" style="3" customWidth="1"/>
    <col min="1323" max="1323" width="12.85546875" style="3" customWidth="1"/>
    <col min="1324" max="1560" width="9.140625" style="3"/>
    <col min="1561" max="1561" width="9" style="3" bestFit="1" customWidth="1"/>
    <col min="1562" max="1562" width="9.85546875" style="3" bestFit="1" customWidth="1"/>
    <col min="1563" max="1563" width="9.140625" style="3" bestFit="1" customWidth="1"/>
    <col min="1564" max="1564" width="16" style="3" bestFit="1" customWidth="1"/>
    <col min="1565" max="1565" width="9" style="3" bestFit="1" customWidth="1"/>
    <col min="1566" max="1566" width="7.85546875" style="3" bestFit="1" customWidth="1"/>
    <col min="1567" max="1567" width="11.7109375" style="3" bestFit="1" customWidth="1"/>
    <col min="1568" max="1568" width="14.28515625" style="3" customWidth="1"/>
    <col min="1569" max="1569" width="11.7109375" style="3" bestFit="1" customWidth="1"/>
    <col min="1570" max="1570" width="14.140625" style="3" bestFit="1" customWidth="1"/>
    <col min="1571" max="1571" width="16.7109375" style="3" customWidth="1"/>
    <col min="1572" max="1572" width="16.5703125" style="3" customWidth="1"/>
    <col min="1573" max="1574" width="7.85546875" style="3" bestFit="1" customWidth="1"/>
    <col min="1575" max="1575" width="8" style="3" bestFit="1" customWidth="1"/>
    <col min="1576" max="1577" width="7.85546875" style="3" bestFit="1" customWidth="1"/>
    <col min="1578" max="1578" width="9.7109375" style="3" customWidth="1"/>
    <col min="1579" max="1579" width="12.85546875" style="3" customWidth="1"/>
    <col min="1580" max="1816" width="9.140625" style="3"/>
    <col min="1817" max="1817" width="9" style="3" bestFit="1" customWidth="1"/>
    <col min="1818" max="1818" width="9.85546875" style="3" bestFit="1" customWidth="1"/>
    <col min="1819" max="1819" width="9.140625" style="3" bestFit="1" customWidth="1"/>
    <col min="1820" max="1820" width="16" style="3" bestFit="1" customWidth="1"/>
    <col min="1821" max="1821" width="9" style="3" bestFit="1" customWidth="1"/>
    <col min="1822" max="1822" width="7.85546875" style="3" bestFit="1" customWidth="1"/>
    <col min="1823" max="1823" width="11.7109375" style="3" bestFit="1" customWidth="1"/>
    <col min="1824" max="1824" width="14.28515625" style="3" customWidth="1"/>
    <col min="1825" max="1825" width="11.7109375" style="3" bestFit="1" customWidth="1"/>
    <col min="1826" max="1826" width="14.140625" style="3" bestFit="1" customWidth="1"/>
    <col min="1827" max="1827" width="16.7109375" style="3" customWidth="1"/>
    <col min="1828" max="1828" width="16.5703125" style="3" customWidth="1"/>
    <col min="1829" max="1830" width="7.85546875" style="3" bestFit="1" customWidth="1"/>
    <col min="1831" max="1831" width="8" style="3" bestFit="1" customWidth="1"/>
    <col min="1832" max="1833" width="7.85546875" style="3" bestFit="1" customWidth="1"/>
    <col min="1834" max="1834" width="9.7109375" style="3" customWidth="1"/>
    <col min="1835" max="1835" width="12.85546875" style="3" customWidth="1"/>
    <col min="1836" max="2072" width="9.140625" style="3"/>
    <col min="2073" max="2073" width="9" style="3" bestFit="1" customWidth="1"/>
    <col min="2074" max="2074" width="9.85546875" style="3" bestFit="1" customWidth="1"/>
    <col min="2075" max="2075" width="9.140625" style="3" bestFit="1" customWidth="1"/>
    <col min="2076" max="2076" width="16" style="3" bestFit="1" customWidth="1"/>
    <col min="2077" max="2077" width="9" style="3" bestFit="1" customWidth="1"/>
    <col min="2078" max="2078" width="7.85546875" style="3" bestFit="1" customWidth="1"/>
    <col min="2079" max="2079" width="11.7109375" style="3" bestFit="1" customWidth="1"/>
    <col min="2080" max="2080" width="14.28515625" style="3" customWidth="1"/>
    <col min="2081" max="2081" width="11.7109375" style="3" bestFit="1" customWidth="1"/>
    <col min="2082" max="2082" width="14.140625" style="3" bestFit="1" customWidth="1"/>
    <col min="2083" max="2083" width="16.7109375" style="3" customWidth="1"/>
    <col min="2084" max="2084" width="16.5703125" style="3" customWidth="1"/>
    <col min="2085" max="2086" width="7.85546875" style="3" bestFit="1" customWidth="1"/>
    <col min="2087" max="2087" width="8" style="3" bestFit="1" customWidth="1"/>
    <col min="2088" max="2089" width="7.85546875" style="3" bestFit="1" customWidth="1"/>
    <col min="2090" max="2090" width="9.7109375" style="3" customWidth="1"/>
    <col min="2091" max="2091" width="12.85546875" style="3" customWidth="1"/>
    <col min="2092" max="2328" width="9.140625" style="3"/>
    <col min="2329" max="2329" width="9" style="3" bestFit="1" customWidth="1"/>
    <col min="2330" max="2330" width="9.85546875" style="3" bestFit="1" customWidth="1"/>
    <col min="2331" max="2331" width="9.140625" style="3" bestFit="1" customWidth="1"/>
    <col min="2332" max="2332" width="16" style="3" bestFit="1" customWidth="1"/>
    <col min="2333" max="2333" width="9" style="3" bestFit="1" customWidth="1"/>
    <col min="2334" max="2334" width="7.85546875" style="3" bestFit="1" customWidth="1"/>
    <col min="2335" max="2335" width="11.7109375" style="3" bestFit="1" customWidth="1"/>
    <col min="2336" max="2336" width="14.28515625" style="3" customWidth="1"/>
    <col min="2337" max="2337" width="11.7109375" style="3" bestFit="1" customWidth="1"/>
    <col min="2338" max="2338" width="14.140625" style="3" bestFit="1" customWidth="1"/>
    <col min="2339" max="2339" width="16.7109375" style="3" customWidth="1"/>
    <col min="2340" max="2340" width="16.5703125" style="3" customWidth="1"/>
    <col min="2341" max="2342" width="7.85546875" style="3" bestFit="1" customWidth="1"/>
    <col min="2343" max="2343" width="8" style="3" bestFit="1" customWidth="1"/>
    <col min="2344" max="2345" width="7.85546875" style="3" bestFit="1" customWidth="1"/>
    <col min="2346" max="2346" width="9.7109375" style="3" customWidth="1"/>
    <col min="2347" max="2347" width="12.85546875" style="3" customWidth="1"/>
    <col min="2348" max="2584" width="9.140625" style="3"/>
    <col min="2585" max="2585" width="9" style="3" bestFit="1" customWidth="1"/>
    <col min="2586" max="2586" width="9.85546875" style="3" bestFit="1" customWidth="1"/>
    <col min="2587" max="2587" width="9.140625" style="3" bestFit="1" customWidth="1"/>
    <col min="2588" max="2588" width="16" style="3" bestFit="1" customWidth="1"/>
    <col min="2589" max="2589" width="9" style="3" bestFit="1" customWidth="1"/>
    <col min="2590" max="2590" width="7.85546875" style="3" bestFit="1" customWidth="1"/>
    <col min="2591" max="2591" width="11.7109375" style="3" bestFit="1" customWidth="1"/>
    <col min="2592" max="2592" width="14.28515625" style="3" customWidth="1"/>
    <col min="2593" max="2593" width="11.7109375" style="3" bestFit="1" customWidth="1"/>
    <col min="2594" max="2594" width="14.140625" style="3" bestFit="1" customWidth="1"/>
    <col min="2595" max="2595" width="16.7109375" style="3" customWidth="1"/>
    <col min="2596" max="2596" width="16.5703125" style="3" customWidth="1"/>
    <col min="2597" max="2598" width="7.85546875" style="3" bestFit="1" customWidth="1"/>
    <col min="2599" max="2599" width="8" style="3" bestFit="1" customWidth="1"/>
    <col min="2600" max="2601" width="7.85546875" style="3" bestFit="1" customWidth="1"/>
    <col min="2602" max="2602" width="9.7109375" style="3" customWidth="1"/>
    <col min="2603" max="2603" width="12.85546875" style="3" customWidth="1"/>
    <col min="2604" max="2840" width="9.140625" style="3"/>
    <col min="2841" max="2841" width="9" style="3" bestFit="1" customWidth="1"/>
    <col min="2842" max="2842" width="9.85546875" style="3" bestFit="1" customWidth="1"/>
    <col min="2843" max="2843" width="9.140625" style="3" bestFit="1" customWidth="1"/>
    <col min="2844" max="2844" width="16" style="3" bestFit="1" customWidth="1"/>
    <col min="2845" max="2845" width="9" style="3" bestFit="1" customWidth="1"/>
    <col min="2846" max="2846" width="7.85546875" style="3" bestFit="1" customWidth="1"/>
    <col min="2847" max="2847" width="11.7109375" style="3" bestFit="1" customWidth="1"/>
    <col min="2848" max="2848" width="14.28515625" style="3" customWidth="1"/>
    <col min="2849" max="2849" width="11.7109375" style="3" bestFit="1" customWidth="1"/>
    <col min="2850" max="2850" width="14.140625" style="3" bestFit="1" customWidth="1"/>
    <col min="2851" max="2851" width="16.7109375" style="3" customWidth="1"/>
    <col min="2852" max="2852" width="16.5703125" style="3" customWidth="1"/>
    <col min="2853" max="2854" width="7.85546875" style="3" bestFit="1" customWidth="1"/>
    <col min="2855" max="2855" width="8" style="3" bestFit="1" customWidth="1"/>
    <col min="2856" max="2857" width="7.85546875" style="3" bestFit="1" customWidth="1"/>
    <col min="2858" max="2858" width="9.7109375" style="3" customWidth="1"/>
    <col min="2859" max="2859" width="12.85546875" style="3" customWidth="1"/>
    <col min="2860" max="3096" width="9.140625" style="3"/>
    <col min="3097" max="3097" width="9" style="3" bestFit="1" customWidth="1"/>
    <col min="3098" max="3098" width="9.85546875" style="3" bestFit="1" customWidth="1"/>
    <col min="3099" max="3099" width="9.140625" style="3" bestFit="1" customWidth="1"/>
    <col min="3100" max="3100" width="16" style="3" bestFit="1" customWidth="1"/>
    <col min="3101" max="3101" width="9" style="3" bestFit="1" customWidth="1"/>
    <col min="3102" max="3102" width="7.85546875" style="3" bestFit="1" customWidth="1"/>
    <col min="3103" max="3103" width="11.7109375" style="3" bestFit="1" customWidth="1"/>
    <col min="3104" max="3104" width="14.28515625" style="3" customWidth="1"/>
    <col min="3105" max="3105" width="11.7109375" style="3" bestFit="1" customWidth="1"/>
    <col min="3106" max="3106" width="14.140625" style="3" bestFit="1" customWidth="1"/>
    <col min="3107" max="3107" width="16.7109375" style="3" customWidth="1"/>
    <col min="3108" max="3108" width="16.5703125" style="3" customWidth="1"/>
    <col min="3109" max="3110" width="7.85546875" style="3" bestFit="1" customWidth="1"/>
    <col min="3111" max="3111" width="8" style="3" bestFit="1" customWidth="1"/>
    <col min="3112" max="3113" width="7.85546875" style="3" bestFit="1" customWidth="1"/>
    <col min="3114" max="3114" width="9.7109375" style="3" customWidth="1"/>
    <col min="3115" max="3115" width="12.85546875" style="3" customWidth="1"/>
    <col min="3116" max="3352" width="9.140625" style="3"/>
    <col min="3353" max="3353" width="9" style="3" bestFit="1" customWidth="1"/>
    <col min="3354" max="3354" width="9.85546875" style="3" bestFit="1" customWidth="1"/>
    <col min="3355" max="3355" width="9.140625" style="3" bestFit="1" customWidth="1"/>
    <col min="3356" max="3356" width="16" style="3" bestFit="1" customWidth="1"/>
    <col min="3357" max="3357" width="9" style="3" bestFit="1" customWidth="1"/>
    <col min="3358" max="3358" width="7.85546875" style="3" bestFit="1" customWidth="1"/>
    <col min="3359" max="3359" width="11.7109375" style="3" bestFit="1" customWidth="1"/>
    <col min="3360" max="3360" width="14.28515625" style="3" customWidth="1"/>
    <col min="3361" max="3361" width="11.7109375" style="3" bestFit="1" customWidth="1"/>
    <col min="3362" max="3362" width="14.140625" style="3" bestFit="1" customWidth="1"/>
    <col min="3363" max="3363" width="16.7109375" style="3" customWidth="1"/>
    <col min="3364" max="3364" width="16.5703125" style="3" customWidth="1"/>
    <col min="3365" max="3366" width="7.85546875" style="3" bestFit="1" customWidth="1"/>
    <col min="3367" max="3367" width="8" style="3" bestFit="1" customWidth="1"/>
    <col min="3368" max="3369" width="7.85546875" style="3" bestFit="1" customWidth="1"/>
    <col min="3370" max="3370" width="9.7109375" style="3" customWidth="1"/>
    <col min="3371" max="3371" width="12.85546875" style="3" customWidth="1"/>
    <col min="3372" max="3608" width="9.140625" style="3"/>
    <col min="3609" max="3609" width="9" style="3" bestFit="1" customWidth="1"/>
    <col min="3610" max="3610" width="9.85546875" style="3" bestFit="1" customWidth="1"/>
    <col min="3611" max="3611" width="9.140625" style="3" bestFit="1" customWidth="1"/>
    <col min="3612" max="3612" width="16" style="3" bestFit="1" customWidth="1"/>
    <col min="3613" max="3613" width="9" style="3" bestFit="1" customWidth="1"/>
    <col min="3614" max="3614" width="7.85546875" style="3" bestFit="1" customWidth="1"/>
    <col min="3615" max="3615" width="11.7109375" style="3" bestFit="1" customWidth="1"/>
    <col min="3616" max="3616" width="14.28515625" style="3" customWidth="1"/>
    <col min="3617" max="3617" width="11.7109375" style="3" bestFit="1" customWidth="1"/>
    <col min="3618" max="3618" width="14.140625" style="3" bestFit="1" customWidth="1"/>
    <col min="3619" max="3619" width="16.7109375" style="3" customWidth="1"/>
    <col min="3620" max="3620" width="16.5703125" style="3" customWidth="1"/>
    <col min="3621" max="3622" width="7.85546875" style="3" bestFit="1" customWidth="1"/>
    <col min="3623" max="3623" width="8" style="3" bestFit="1" customWidth="1"/>
    <col min="3624" max="3625" width="7.85546875" style="3" bestFit="1" customWidth="1"/>
    <col min="3626" max="3626" width="9.7109375" style="3" customWidth="1"/>
    <col min="3627" max="3627" width="12.85546875" style="3" customWidth="1"/>
    <col min="3628" max="3864" width="9.140625" style="3"/>
    <col min="3865" max="3865" width="9" style="3" bestFit="1" customWidth="1"/>
    <col min="3866" max="3866" width="9.85546875" style="3" bestFit="1" customWidth="1"/>
    <col min="3867" max="3867" width="9.140625" style="3" bestFit="1" customWidth="1"/>
    <col min="3868" max="3868" width="16" style="3" bestFit="1" customWidth="1"/>
    <col min="3869" max="3869" width="9" style="3" bestFit="1" customWidth="1"/>
    <col min="3870" max="3870" width="7.85546875" style="3" bestFit="1" customWidth="1"/>
    <col min="3871" max="3871" width="11.7109375" style="3" bestFit="1" customWidth="1"/>
    <col min="3872" max="3872" width="14.28515625" style="3" customWidth="1"/>
    <col min="3873" max="3873" width="11.7109375" style="3" bestFit="1" customWidth="1"/>
    <col min="3874" max="3874" width="14.140625" style="3" bestFit="1" customWidth="1"/>
    <col min="3875" max="3875" width="16.7109375" style="3" customWidth="1"/>
    <col min="3876" max="3876" width="16.5703125" style="3" customWidth="1"/>
    <col min="3877" max="3878" width="7.85546875" style="3" bestFit="1" customWidth="1"/>
    <col min="3879" max="3879" width="8" style="3" bestFit="1" customWidth="1"/>
    <col min="3880" max="3881" width="7.85546875" style="3" bestFit="1" customWidth="1"/>
    <col min="3882" max="3882" width="9.7109375" style="3" customWidth="1"/>
    <col min="3883" max="3883" width="12.85546875" style="3" customWidth="1"/>
    <col min="3884" max="4120" width="9.140625" style="3"/>
    <col min="4121" max="4121" width="9" style="3" bestFit="1" customWidth="1"/>
    <col min="4122" max="4122" width="9.85546875" style="3" bestFit="1" customWidth="1"/>
    <col min="4123" max="4123" width="9.140625" style="3" bestFit="1" customWidth="1"/>
    <col min="4124" max="4124" width="16" style="3" bestFit="1" customWidth="1"/>
    <col min="4125" max="4125" width="9" style="3" bestFit="1" customWidth="1"/>
    <col min="4126" max="4126" width="7.85546875" style="3" bestFit="1" customWidth="1"/>
    <col min="4127" max="4127" width="11.7109375" style="3" bestFit="1" customWidth="1"/>
    <col min="4128" max="4128" width="14.28515625" style="3" customWidth="1"/>
    <col min="4129" max="4129" width="11.7109375" style="3" bestFit="1" customWidth="1"/>
    <col min="4130" max="4130" width="14.140625" style="3" bestFit="1" customWidth="1"/>
    <col min="4131" max="4131" width="16.7109375" style="3" customWidth="1"/>
    <col min="4132" max="4132" width="16.5703125" style="3" customWidth="1"/>
    <col min="4133" max="4134" width="7.85546875" style="3" bestFit="1" customWidth="1"/>
    <col min="4135" max="4135" width="8" style="3" bestFit="1" customWidth="1"/>
    <col min="4136" max="4137" width="7.85546875" style="3" bestFit="1" customWidth="1"/>
    <col min="4138" max="4138" width="9.7109375" style="3" customWidth="1"/>
    <col min="4139" max="4139" width="12.85546875" style="3" customWidth="1"/>
    <col min="4140" max="4376" width="9.140625" style="3"/>
    <col min="4377" max="4377" width="9" style="3" bestFit="1" customWidth="1"/>
    <col min="4378" max="4378" width="9.85546875" style="3" bestFit="1" customWidth="1"/>
    <col min="4379" max="4379" width="9.140625" style="3" bestFit="1" customWidth="1"/>
    <col min="4380" max="4380" width="16" style="3" bestFit="1" customWidth="1"/>
    <col min="4381" max="4381" width="9" style="3" bestFit="1" customWidth="1"/>
    <col min="4382" max="4382" width="7.85546875" style="3" bestFit="1" customWidth="1"/>
    <col min="4383" max="4383" width="11.7109375" style="3" bestFit="1" customWidth="1"/>
    <col min="4384" max="4384" width="14.28515625" style="3" customWidth="1"/>
    <col min="4385" max="4385" width="11.7109375" style="3" bestFit="1" customWidth="1"/>
    <col min="4386" max="4386" width="14.140625" style="3" bestFit="1" customWidth="1"/>
    <col min="4387" max="4387" width="16.7109375" style="3" customWidth="1"/>
    <col min="4388" max="4388" width="16.5703125" style="3" customWidth="1"/>
    <col min="4389" max="4390" width="7.85546875" style="3" bestFit="1" customWidth="1"/>
    <col min="4391" max="4391" width="8" style="3" bestFit="1" customWidth="1"/>
    <col min="4392" max="4393" width="7.85546875" style="3" bestFit="1" customWidth="1"/>
    <col min="4394" max="4394" width="9.7109375" style="3" customWidth="1"/>
    <col min="4395" max="4395" width="12.85546875" style="3" customWidth="1"/>
    <col min="4396" max="4632" width="9.140625" style="3"/>
    <col min="4633" max="4633" width="9" style="3" bestFit="1" customWidth="1"/>
    <col min="4634" max="4634" width="9.85546875" style="3" bestFit="1" customWidth="1"/>
    <col min="4635" max="4635" width="9.140625" style="3" bestFit="1" customWidth="1"/>
    <col min="4636" max="4636" width="16" style="3" bestFit="1" customWidth="1"/>
    <col min="4637" max="4637" width="9" style="3" bestFit="1" customWidth="1"/>
    <col min="4638" max="4638" width="7.85546875" style="3" bestFit="1" customWidth="1"/>
    <col min="4639" max="4639" width="11.7109375" style="3" bestFit="1" customWidth="1"/>
    <col min="4640" max="4640" width="14.28515625" style="3" customWidth="1"/>
    <col min="4641" max="4641" width="11.7109375" style="3" bestFit="1" customWidth="1"/>
    <col min="4642" max="4642" width="14.140625" style="3" bestFit="1" customWidth="1"/>
    <col min="4643" max="4643" width="16.7109375" style="3" customWidth="1"/>
    <col min="4644" max="4644" width="16.5703125" style="3" customWidth="1"/>
    <col min="4645" max="4646" width="7.85546875" style="3" bestFit="1" customWidth="1"/>
    <col min="4647" max="4647" width="8" style="3" bestFit="1" customWidth="1"/>
    <col min="4648" max="4649" width="7.85546875" style="3" bestFit="1" customWidth="1"/>
    <col min="4650" max="4650" width="9.7109375" style="3" customWidth="1"/>
    <col min="4651" max="4651" width="12.85546875" style="3" customWidth="1"/>
    <col min="4652" max="4888" width="9.140625" style="3"/>
    <col min="4889" max="4889" width="9" style="3" bestFit="1" customWidth="1"/>
    <col min="4890" max="4890" width="9.85546875" style="3" bestFit="1" customWidth="1"/>
    <col min="4891" max="4891" width="9.140625" style="3" bestFit="1" customWidth="1"/>
    <col min="4892" max="4892" width="16" style="3" bestFit="1" customWidth="1"/>
    <col min="4893" max="4893" width="9" style="3" bestFit="1" customWidth="1"/>
    <col min="4894" max="4894" width="7.85546875" style="3" bestFit="1" customWidth="1"/>
    <col min="4895" max="4895" width="11.7109375" style="3" bestFit="1" customWidth="1"/>
    <col min="4896" max="4896" width="14.28515625" style="3" customWidth="1"/>
    <col min="4897" max="4897" width="11.7109375" style="3" bestFit="1" customWidth="1"/>
    <col min="4898" max="4898" width="14.140625" style="3" bestFit="1" customWidth="1"/>
    <col min="4899" max="4899" width="16.7109375" style="3" customWidth="1"/>
    <col min="4900" max="4900" width="16.5703125" style="3" customWidth="1"/>
    <col min="4901" max="4902" width="7.85546875" style="3" bestFit="1" customWidth="1"/>
    <col min="4903" max="4903" width="8" style="3" bestFit="1" customWidth="1"/>
    <col min="4904" max="4905" width="7.85546875" style="3" bestFit="1" customWidth="1"/>
    <col min="4906" max="4906" width="9.7109375" style="3" customWidth="1"/>
    <col min="4907" max="4907" width="12.85546875" style="3" customWidth="1"/>
    <col min="4908" max="5144" width="9.140625" style="3"/>
    <col min="5145" max="5145" width="9" style="3" bestFit="1" customWidth="1"/>
    <col min="5146" max="5146" width="9.85546875" style="3" bestFit="1" customWidth="1"/>
    <col min="5147" max="5147" width="9.140625" style="3" bestFit="1" customWidth="1"/>
    <col min="5148" max="5148" width="16" style="3" bestFit="1" customWidth="1"/>
    <col min="5149" max="5149" width="9" style="3" bestFit="1" customWidth="1"/>
    <col min="5150" max="5150" width="7.85546875" style="3" bestFit="1" customWidth="1"/>
    <col min="5151" max="5151" width="11.7109375" style="3" bestFit="1" customWidth="1"/>
    <col min="5152" max="5152" width="14.28515625" style="3" customWidth="1"/>
    <col min="5153" max="5153" width="11.7109375" style="3" bestFit="1" customWidth="1"/>
    <col min="5154" max="5154" width="14.140625" style="3" bestFit="1" customWidth="1"/>
    <col min="5155" max="5155" width="16.7109375" style="3" customWidth="1"/>
    <col min="5156" max="5156" width="16.5703125" style="3" customWidth="1"/>
    <col min="5157" max="5158" width="7.85546875" style="3" bestFit="1" customWidth="1"/>
    <col min="5159" max="5159" width="8" style="3" bestFit="1" customWidth="1"/>
    <col min="5160" max="5161" width="7.85546875" style="3" bestFit="1" customWidth="1"/>
    <col min="5162" max="5162" width="9.7109375" style="3" customWidth="1"/>
    <col min="5163" max="5163" width="12.85546875" style="3" customWidth="1"/>
    <col min="5164" max="5400" width="9.140625" style="3"/>
    <col min="5401" max="5401" width="9" style="3" bestFit="1" customWidth="1"/>
    <col min="5402" max="5402" width="9.85546875" style="3" bestFit="1" customWidth="1"/>
    <col min="5403" max="5403" width="9.140625" style="3" bestFit="1" customWidth="1"/>
    <col min="5404" max="5404" width="16" style="3" bestFit="1" customWidth="1"/>
    <col min="5405" max="5405" width="9" style="3" bestFit="1" customWidth="1"/>
    <col min="5406" max="5406" width="7.85546875" style="3" bestFit="1" customWidth="1"/>
    <col min="5407" max="5407" width="11.7109375" style="3" bestFit="1" customWidth="1"/>
    <col min="5408" max="5408" width="14.28515625" style="3" customWidth="1"/>
    <col min="5409" max="5409" width="11.7109375" style="3" bestFit="1" customWidth="1"/>
    <col min="5410" max="5410" width="14.140625" style="3" bestFit="1" customWidth="1"/>
    <col min="5411" max="5411" width="16.7109375" style="3" customWidth="1"/>
    <col min="5412" max="5412" width="16.5703125" style="3" customWidth="1"/>
    <col min="5413" max="5414" width="7.85546875" style="3" bestFit="1" customWidth="1"/>
    <col min="5415" max="5415" width="8" style="3" bestFit="1" customWidth="1"/>
    <col min="5416" max="5417" width="7.85546875" style="3" bestFit="1" customWidth="1"/>
    <col min="5418" max="5418" width="9.7109375" style="3" customWidth="1"/>
    <col min="5419" max="5419" width="12.85546875" style="3" customWidth="1"/>
    <col min="5420" max="5656" width="9.140625" style="3"/>
    <col min="5657" max="5657" width="9" style="3" bestFit="1" customWidth="1"/>
    <col min="5658" max="5658" width="9.85546875" style="3" bestFit="1" customWidth="1"/>
    <col min="5659" max="5659" width="9.140625" style="3" bestFit="1" customWidth="1"/>
    <col min="5660" max="5660" width="16" style="3" bestFit="1" customWidth="1"/>
    <col min="5661" max="5661" width="9" style="3" bestFit="1" customWidth="1"/>
    <col min="5662" max="5662" width="7.85546875" style="3" bestFit="1" customWidth="1"/>
    <col min="5663" max="5663" width="11.7109375" style="3" bestFit="1" customWidth="1"/>
    <col min="5664" max="5664" width="14.28515625" style="3" customWidth="1"/>
    <col min="5665" max="5665" width="11.7109375" style="3" bestFit="1" customWidth="1"/>
    <col min="5666" max="5666" width="14.140625" style="3" bestFit="1" customWidth="1"/>
    <col min="5667" max="5667" width="16.7109375" style="3" customWidth="1"/>
    <col min="5668" max="5668" width="16.5703125" style="3" customWidth="1"/>
    <col min="5669" max="5670" width="7.85546875" style="3" bestFit="1" customWidth="1"/>
    <col min="5671" max="5671" width="8" style="3" bestFit="1" customWidth="1"/>
    <col min="5672" max="5673" width="7.85546875" style="3" bestFit="1" customWidth="1"/>
    <col min="5674" max="5674" width="9.7109375" style="3" customWidth="1"/>
    <col min="5675" max="5675" width="12.85546875" style="3" customWidth="1"/>
    <col min="5676" max="5912" width="9.140625" style="3"/>
    <col min="5913" max="5913" width="9" style="3" bestFit="1" customWidth="1"/>
    <col min="5914" max="5914" width="9.85546875" style="3" bestFit="1" customWidth="1"/>
    <col min="5915" max="5915" width="9.140625" style="3" bestFit="1" customWidth="1"/>
    <col min="5916" max="5916" width="16" style="3" bestFit="1" customWidth="1"/>
    <col min="5917" max="5917" width="9" style="3" bestFit="1" customWidth="1"/>
    <col min="5918" max="5918" width="7.85546875" style="3" bestFit="1" customWidth="1"/>
    <col min="5919" max="5919" width="11.7109375" style="3" bestFit="1" customWidth="1"/>
    <col min="5920" max="5920" width="14.28515625" style="3" customWidth="1"/>
    <col min="5921" max="5921" width="11.7109375" style="3" bestFit="1" customWidth="1"/>
    <col min="5922" max="5922" width="14.140625" style="3" bestFit="1" customWidth="1"/>
    <col min="5923" max="5923" width="16.7109375" style="3" customWidth="1"/>
    <col min="5924" max="5924" width="16.5703125" style="3" customWidth="1"/>
    <col min="5925" max="5926" width="7.85546875" style="3" bestFit="1" customWidth="1"/>
    <col min="5927" max="5927" width="8" style="3" bestFit="1" customWidth="1"/>
    <col min="5928" max="5929" width="7.85546875" style="3" bestFit="1" customWidth="1"/>
    <col min="5930" max="5930" width="9.7109375" style="3" customWidth="1"/>
    <col min="5931" max="5931" width="12.85546875" style="3" customWidth="1"/>
    <col min="5932" max="6168" width="9.140625" style="3"/>
    <col min="6169" max="6169" width="9" style="3" bestFit="1" customWidth="1"/>
    <col min="6170" max="6170" width="9.85546875" style="3" bestFit="1" customWidth="1"/>
    <col min="6171" max="6171" width="9.140625" style="3" bestFit="1" customWidth="1"/>
    <col min="6172" max="6172" width="16" style="3" bestFit="1" customWidth="1"/>
    <col min="6173" max="6173" width="9" style="3" bestFit="1" customWidth="1"/>
    <col min="6174" max="6174" width="7.85546875" style="3" bestFit="1" customWidth="1"/>
    <col min="6175" max="6175" width="11.7109375" style="3" bestFit="1" customWidth="1"/>
    <col min="6176" max="6176" width="14.28515625" style="3" customWidth="1"/>
    <col min="6177" max="6177" width="11.7109375" style="3" bestFit="1" customWidth="1"/>
    <col min="6178" max="6178" width="14.140625" style="3" bestFit="1" customWidth="1"/>
    <col min="6179" max="6179" width="16.7109375" style="3" customWidth="1"/>
    <col min="6180" max="6180" width="16.5703125" style="3" customWidth="1"/>
    <col min="6181" max="6182" width="7.85546875" style="3" bestFit="1" customWidth="1"/>
    <col min="6183" max="6183" width="8" style="3" bestFit="1" customWidth="1"/>
    <col min="6184" max="6185" width="7.85546875" style="3" bestFit="1" customWidth="1"/>
    <col min="6186" max="6186" width="9.7109375" style="3" customWidth="1"/>
    <col min="6187" max="6187" width="12.85546875" style="3" customWidth="1"/>
    <col min="6188" max="6424" width="9.140625" style="3"/>
    <col min="6425" max="6425" width="9" style="3" bestFit="1" customWidth="1"/>
    <col min="6426" max="6426" width="9.85546875" style="3" bestFit="1" customWidth="1"/>
    <col min="6427" max="6427" width="9.140625" style="3" bestFit="1" customWidth="1"/>
    <col min="6428" max="6428" width="16" style="3" bestFit="1" customWidth="1"/>
    <col min="6429" max="6429" width="9" style="3" bestFit="1" customWidth="1"/>
    <col min="6430" max="6430" width="7.85546875" style="3" bestFit="1" customWidth="1"/>
    <col min="6431" max="6431" width="11.7109375" style="3" bestFit="1" customWidth="1"/>
    <col min="6432" max="6432" width="14.28515625" style="3" customWidth="1"/>
    <col min="6433" max="6433" width="11.7109375" style="3" bestFit="1" customWidth="1"/>
    <col min="6434" max="6434" width="14.140625" style="3" bestFit="1" customWidth="1"/>
    <col min="6435" max="6435" width="16.7109375" style="3" customWidth="1"/>
    <col min="6436" max="6436" width="16.5703125" style="3" customWidth="1"/>
    <col min="6437" max="6438" width="7.85546875" style="3" bestFit="1" customWidth="1"/>
    <col min="6439" max="6439" width="8" style="3" bestFit="1" customWidth="1"/>
    <col min="6440" max="6441" width="7.85546875" style="3" bestFit="1" customWidth="1"/>
    <col min="6442" max="6442" width="9.7109375" style="3" customWidth="1"/>
    <col min="6443" max="6443" width="12.85546875" style="3" customWidth="1"/>
    <col min="6444" max="6680" width="9.140625" style="3"/>
    <col min="6681" max="6681" width="9" style="3" bestFit="1" customWidth="1"/>
    <col min="6682" max="6682" width="9.85546875" style="3" bestFit="1" customWidth="1"/>
    <col min="6683" max="6683" width="9.140625" style="3" bestFit="1" customWidth="1"/>
    <col min="6684" max="6684" width="16" style="3" bestFit="1" customWidth="1"/>
    <col min="6685" max="6685" width="9" style="3" bestFit="1" customWidth="1"/>
    <col min="6686" max="6686" width="7.85546875" style="3" bestFit="1" customWidth="1"/>
    <col min="6687" max="6687" width="11.7109375" style="3" bestFit="1" customWidth="1"/>
    <col min="6688" max="6688" width="14.28515625" style="3" customWidth="1"/>
    <col min="6689" max="6689" width="11.7109375" style="3" bestFit="1" customWidth="1"/>
    <col min="6690" max="6690" width="14.140625" style="3" bestFit="1" customWidth="1"/>
    <col min="6691" max="6691" width="16.7109375" style="3" customWidth="1"/>
    <col min="6692" max="6692" width="16.5703125" style="3" customWidth="1"/>
    <col min="6693" max="6694" width="7.85546875" style="3" bestFit="1" customWidth="1"/>
    <col min="6695" max="6695" width="8" style="3" bestFit="1" customWidth="1"/>
    <col min="6696" max="6697" width="7.85546875" style="3" bestFit="1" customWidth="1"/>
    <col min="6698" max="6698" width="9.7109375" style="3" customWidth="1"/>
    <col min="6699" max="6699" width="12.85546875" style="3" customWidth="1"/>
    <col min="6700" max="6936" width="9.140625" style="3"/>
    <col min="6937" max="6937" width="9" style="3" bestFit="1" customWidth="1"/>
    <col min="6938" max="6938" width="9.85546875" style="3" bestFit="1" customWidth="1"/>
    <col min="6939" max="6939" width="9.140625" style="3" bestFit="1" customWidth="1"/>
    <col min="6940" max="6940" width="16" style="3" bestFit="1" customWidth="1"/>
    <col min="6941" max="6941" width="9" style="3" bestFit="1" customWidth="1"/>
    <col min="6942" max="6942" width="7.85546875" style="3" bestFit="1" customWidth="1"/>
    <col min="6943" max="6943" width="11.7109375" style="3" bestFit="1" customWidth="1"/>
    <col min="6944" max="6944" width="14.28515625" style="3" customWidth="1"/>
    <col min="6945" max="6945" width="11.7109375" style="3" bestFit="1" customWidth="1"/>
    <col min="6946" max="6946" width="14.140625" style="3" bestFit="1" customWidth="1"/>
    <col min="6947" max="6947" width="16.7109375" style="3" customWidth="1"/>
    <col min="6948" max="6948" width="16.5703125" style="3" customWidth="1"/>
    <col min="6949" max="6950" width="7.85546875" style="3" bestFit="1" customWidth="1"/>
    <col min="6951" max="6951" width="8" style="3" bestFit="1" customWidth="1"/>
    <col min="6952" max="6953" width="7.85546875" style="3" bestFit="1" customWidth="1"/>
    <col min="6954" max="6954" width="9.7109375" style="3" customWidth="1"/>
    <col min="6955" max="6955" width="12.85546875" style="3" customWidth="1"/>
    <col min="6956" max="7192" width="9.140625" style="3"/>
    <col min="7193" max="7193" width="9" style="3" bestFit="1" customWidth="1"/>
    <col min="7194" max="7194" width="9.85546875" style="3" bestFit="1" customWidth="1"/>
    <col min="7195" max="7195" width="9.140625" style="3" bestFit="1" customWidth="1"/>
    <col min="7196" max="7196" width="16" style="3" bestFit="1" customWidth="1"/>
    <col min="7197" max="7197" width="9" style="3" bestFit="1" customWidth="1"/>
    <col min="7198" max="7198" width="7.85546875" style="3" bestFit="1" customWidth="1"/>
    <col min="7199" max="7199" width="11.7109375" style="3" bestFit="1" customWidth="1"/>
    <col min="7200" max="7200" width="14.28515625" style="3" customWidth="1"/>
    <col min="7201" max="7201" width="11.7109375" style="3" bestFit="1" customWidth="1"/>
    <col min="7202" max="7202" width="14.140625" style="3" bestFit="1" customWidth="1"/>
    <col min="7203" max="7203" width="16.7109375" style="3" customWidth="1"/>
    <col min="7204" max="7204" width="16.5703125" style="3" customWidth="1"/>
    <col min="7205" max="7206" width="7.85546875" style="3" bestFit="1" customWidth="1"/>
    <col min="7207" max="7207" width="8" style="3" bestFit="1" customWidth="1"/>
    <col min="7208" max="7209" width="7.85546875" style="3" bestFit="1" customWidth="1"/>
    <col min="7210" max="7210" width="9.7109375" style="3" customWidth="1"/>
    <col min="7211" max="7211" width="12.85546875" style="3" customWidth="1"/>
    <col min="7212" max="7448" width="9.140625" style="3"/>
    <col min="7449" max="7449" width="9" style="3" bestFit="1" customWidth="1"/>
    <col min="7450" max="7450" width="9.85546875" style="3" bestFit="1" customWidth="1"/>
    <col min="7451" max="7451" width="9.140625" style="3" bestFit="1" customWidth="1"/>
    <col min="7452" max="7452" width="16" style="3" bestFit="1" customWidth="1"/>
    <col min="7453" max="7453" width="9" style="3" bestFit="1" customWidth="1"/>
    <col min="7454" max="7454" width="7.85546875" style="3" bestFit="1" customWidth="1"/>
    <col min="7455" max="7455" width="11.7109375" style="3" bestFit="1" customWidth="1"/>
    <col min="7456" max="7456" width="14.28515625" style="3" customWidth="1"/>
    <col min="7457" max="7457" width="11.7109375" style="3" bestFit="1" customWidth="1"/>
    <col min="7458" max="7458" width="14.140625" style="3" bestFit="1" customWidth="1"/>
    <col min="7459" max="7459" width="16.7109375" style="3" customWidth="1"/>
    <col min="7460" max="7460" width="16.5703125" style="3" customWidth="1"/>
    <col min="7461" max="7462" width="7.85546875" style="3" bestFit="1" customWidth="1"/>
    <col min="7463" max="7463" width="8" style="3" bestFit="1" customWidth="1"/>
    <col min="7464" max="7465" width="7.85546875" style="3" bestFit="1" customWidth="1"/>
    <col min="7466" max="7466" width="9.7109375" style="3" customWidth="1"/>
    <col min="7467" max="7467" width="12.85546875" style="3" customWidth="1"/>
    <col min="7468" max="7704" width="9.140625" style="3"/>
    <col min="7705" max="7705" width="9" style="3" bestFit="1" customWidth="1"/>
    <col min="7706" max="7706" width="9.85546875" style="3" bestFit="1" customWidth="1"/>
    <col min="7707" max="7707" width="9.140625" style="3" bestFit="1" customWidth="1"/>
    <col min="7708" max="7708" width="16" style="3" bestFit="1" customWidth="1"/>
    <col min="7709" max="7709" width="9" style="3" bestFit="1" customWidth="1"/>
    <col min="7710" max="7710" width="7.85546875" style="3" bestFit="1" customWidth="1"/>
    <col min="7711" max="7711" width="11.7109375" style="3" bestFit="1" customWidth="1"/>
    <col min="7712" max="7712" width="14.28515625" style="3" customWidth="1"/>
    <col min="7713" max="7713" width="11.7109375" style="3" bestFit="1" customWidth="1"/>
    <col min="7714" max="7714" width="14.140625" style="3" bestFit="1" customWidth="1"/>
    <col min="7715" max="7715" width="16.7109375" style="3" customWidth="1"/>
    <col min="7716" max="7716" width="16.5703125" style="3" customWidth="1"/>
    <col min="7717" max="7718" width="7.85546875" style="3" bestFit="1" customWidth="1"/>
    <col min="7719" max="7719" width="8" style="3" bestFit="1" customWidth="1"/>
    <col min="7720" max="7721" width="7.85546875" style="3" bestFit="1" customWidth="1"/>
    <col min="7722" max="7722" width="9.7109375" style="3" customWidth="1"/>
    <col min="7723" max="7723" width="12.85546875" style="3" customWidth="1"/>
    <col min="7724" max="7960" width="9.140625" style="3"/>
    <col min="7961" max="7961" width="9" style="3" bestFit="1" customWidth="1"/>
    <col min="7962" max="7962" width="9.85546875" style="3" bestFit="1" customWidth="1"/>
    <col min="7963" max="7963" width="9.140625" style="3" bestFit="1" customWidth="1"/>
    <col min="7964" max="7964" width="16" style="3" bestFit="1" customWidth="1"/>
    <col min="7965" max="7965" width="9" style="3" bestFit="1" customWidth="1"/>
    <col min="7966" max="7966" width="7.85546875" style="3" bestFit="1" customWidth="1"/>
    <col min="7967" max="7967" width="11.7109375" style="3" bestFit="1" customWidth="1"/>
    <col min="7968" max="7968" width="14.28515625" style="3" customWidth="1"/>
    <col min="7969" max="7969" width="11.7109375" style="3" bestFit="1" customWidth="1"/>
    <col min="7970" max="7970" width="14.140625" style="3" bestFit="1" customWidth="1"/>
    <col min="7971" max="7971" width="16.7109375" style="3" customWidth="1"/>
    <col min="7972" max="7972" width="16.5703125" style="3" customWidth="1"/>
    <col min="7973" max="7974" width="7.85546875" style="3" bestFit="1" customWidth="1"/>
    <col min="7975" max="7975" width="8" style="3" bestFit="1" customWidth="1"/>
    <col min="7976" max="7977" width="7.85546875" style="3" bestFit="1" customWidth="1"/>
    <col min="7978" max="7978" width="9.7109375" style="3" customWidth="1"/>
    <col min="7979" max="7979" width="12.85546875" style="3" customWidth="1"/>
    <col min="7980" max="8216" width="9.140625" style="3"/>
    <col min="8217" max="8217" width="9" style="3" bestFit="1" customWidth="1"/>
    <col min="8218" max="8218" width="9.85546875" style="3" bestFit="1" customWidth="1"/>
    <col min="8219" max="8219" width="9.140625" style="3" bestFit="1" customWidth="1"/>
    <col min="8220" max="8220" width="16" style="3" bestFit="1" customWidth="1"/>
    <col min="8221" max="8221" width="9" style="3" bestFit="1" customWidth="1"/>
    <col min="8222" max="8222" width="7.85546875" style="3" bestFit="1" customWidth="1"/>
    <col min="8223" max="8223" width="11.7109375" style="3" bestFit="1" customWidth="1"/>
    <col min="8224" max="8224" width="14.28515625" style="3" customWidth="1"/>
    <col min="8225" max="8225" width="11.7109375" style="3" bestFit="1" customWidth="1"/>
    <col min="8226" max="8226" width="14.140625" style="3" bestFit="1" customWidth="1"/>
    <col min="8227" max="8227" width="16.7109375" style="3" customWidth="1"/>
    <col min="8228" max="8228" width="16.5703125" style="3" customWidth="1"/>
    <col min="8229" max="8230" width="7.85546875" style="3" bestFit="1" customWidth="1"/>
    <col min="8231" max="8231" width="8" style="3" bestFit="1" customWidth="1"/>
    <col min="8232" max="8233" width="7.85546875" style="3" bestFit="1" customWidth="1"/>
    <col min="8234" max="8234" width="9.7109375" style="3" customWidth="1"/>
    <col min="8235" max="8235" width="12.85546875" style="3" customWidth="1"/>
    <col min="8236" max="8472" width="9.140625" style="3"/>
    <col min="8473" max="8473" width="9" style="3" bestFit="1" customWidth="1"/>
    <col min="8474" max="8474" width="9.85546875" style="3" bestFit="1" customWidth="1"/>
    <col min="8475" max="8475" width="9.140625" style="3" bestFit="1" customWidth="1"/>
    <col min="8476" max="8476" width="16" style="3" bestFit="1" customWidth="1"/>
    <col min="8477" max="8477" width="9" style="3" bestFit="1" customWidth="1"/>
    <col min="8478" max="8478" width="7.85546875" style="3" bestFit="1" customWidth="1"/>
    <col min="8479" max="8479" width="11.7109375" style="3" bestFit="1" customWidth="1"/>
    <col min="8480" max="8480" width="14.28515625" style="3" customWidth="1"/>
    <col min="8481" max="8481" width="11.7109375" style="3" bestFit="1" customWidth="1"/>
    <col min="8482" max="8482" width="14.140625" style="3" bestFit="1" customWidth="1"/>
    <col min="8483" max="8483" width="16.7109375" style="3" customWidth="1"/>
    <col min="8484" max="8484" width="16.5703125" style="3" customWidth="1"/>
    <col min="8485" max="8486" width="7.85546875" style="3" bestFit="1" customWidth="1"/>
    <col min="8487" max="8487" width="8" style="3" bestFit="1" customWidth="1"/>
    <col min="8488" max="8489" width="7.85546875" style="3" bestFit="1" customWidth="1"/>
    <col min="8490" max="8490" width="9.7109375" style="3" customWidth="1"/>
    <col min="8491" max="8491" width="12.85546875" style="3" customWidth="1"/>
    <col min="8492" max="8728" width="9.140625" style="3"/>
    <col min="8729" max="8729" width="9" style="3" bestFit="1" customWidth="1"/>
    <col min="8730" max="8730" width="9.85546875" style="3" bestFit="1" customWidth="1"/>
    <col min="8731" max="8731" width="9.140625" style="3" bestFit="1" customWidth="1"/>
    <col min="8732" max="8732" width="16" style="3" bestFit="1" customWidth="1"/>
    <col min="8733" max="8733" width="9" style="3" bestFit="1" customWidth="1"/>
    <col min="8734" max="8734" width="7.85546875" style="3" bestFit="1" customWidth="1"/>
    <col min="8735" max="8735" width="11.7109375" style="3" bestFit="1" customWidth="1"/>
    <col min="8736" max="8736" width="14.28515625" style="3" customWidth="1"/>
    <col min="8737" max="8737" width="11.7109375" style="3" bestFit="1" customWidth="1"/>
    <col min="8738" max="8738" width="14.140625" style="3" bestFit="1" customWidth="1"/>
    <col min="8739" max="8739" width="16.7109375" style="3" customWidth="1"/>
    <col min="8740" max="8740" width="16.5703125" style="3" customWidth="1"/>
    <col min="8741" max="8742" width="7.85546875" style="3" bestFit="1" customWidth="1"/>
    <col min="8743" max="8743" width="8" style="3" bestFit="1" customWidth="1"/>
    <col min="8744" max="8745" width="7.85546875" style="3" bestFit="1" customWidth="1"/>
    <col min="8746" max="8746" width="9.7109375" style="3" customWidth="1"/>
    <col min="8747" max="8747" width="12.85546875" style="3" customWidth="1"/>
    <col min="8748" max="8984" width="9.140625" style="3"/>
    <col min="8985" max="8985" width="9" style="3" bestFit="1" customWidth="1"/>
    <col min="8986" max="8986" width="9.85546875" style="3" bestFit="1" customWidth="1"/>
    <col min="8987" max="8987" width="9.140625" style="3" bestFit="1" customWidth="1"/>
    <col min="8988" max="8988" width="16" style="3" bestFit="1" customWidth="1"/>
    <col min="8989" max="8989" width="9" style="3" bestFit="1" customWidth="1"/>
    <col min="8990" max="8990" width="7.85546875" style="3" bestFit="1" customWidth="1"/>
    <col min="8991" max="8991" width="11.7109375" style="3" bestFit="1" customWidth="1"/>
    <col min="8992" max="8992" width="14.28515625" style="3" customWidth="1"/>
    <col min="8993" max="8993" width="11.7109375" style="3" bestFit="1" customWidth="1"/>
    <col min="8994" max="8994" width="14.140625" style="3" bestFit="1" customWidth="1"/>
    <col min="8995" max="8995" width="16.7109375" style="3" customWidth="1"/>
    <col min="8996" max="8996" width="16.5703125" style="3" customWidth="1"/>
    <col min="8997" max="8998" width="7.85546875" style="3" bestFit="1" customWidth="1"/>
    <col min="8999" max="8999" width="8" style="3" bestFit="1" customWidth="1"/>
    <col min="9000" max="9001" width="7.85546875" style="3" bestFit="1" customWidth="1"/>
    <col min="9002" max="9002" width="9.7109375" style="3" customWidth="1"/>
    <col min="9003" max="9003" width="12.85546875" style="3" customWidth="1"/>
    <col min="9004" max="9240" width="9.140625" style="3"/>
    <col min="9241" max="9241" width="9" style="3" bestFit="1" customWidth="1"/>
    <col min="9242" max="9242" width="9.85546875" style="3" bestFit="1" customWidth="1"/>
    <col min="9243" max="9243" width="9.140625" style="3" bestFit="1" customWidth="1"/>
    <col min="9244" max="9244" width="16" style="3" bestFit="1" customWidth="1"/>
    <col min="9245" max="9245" width="9" style="3" bestFit="1" customWidth="1"/>
    <col min="9246" max="9246" width="7.85546875" style="3" bestFit="1" customWidth="1"/>
    <col min="9247" max="9247" width="11.7109375" style="3" bestFit="1" customWidth="1"/>
    <col min="9248" max="9248" width="14.28515625" style="3" customWidth="1"/>
    <col min="9249" max="9249" width="11.7109375" style="3" bestFit="1" customWidth="1"/>
    <col min="9250" max="9250" width="14.140625" style="3" bestFit="1" customWidth="1"/>
    <col min="9251" max="9251" width="16.7109375" style="3" customWidth="1"/>
    <col min="9252" max="9252" width="16.5703125" style="3" customWidth="1"/>
    <col min="9253" max="9254" width="7.85546875" style="3" bestFit="1" customWidth="1"/>
    <col min="9255" max="9255" width="8" style="3" bestFit="1" customWidth="1"/>
    <col min="9256" max="9257" width="7.85546875" style="3" bestFit="1" customWidth="1"/>
    <col min="9258" max="9258" width="9.7109375" style="3" customWidth="1"/>
    <col min="9259" max="9259" width="12.85546875" style="3" customWidth="1"/>
    <col min="9260" max="9496" width="9.140625" style="3"/>
    <col min="9497" max="9497" width="9" style="3" bestFit="1" customWidth="1"/>
    <col min="9498" max="9498" width="9.85546875" style="3" bestFit="1" customWidth="1"/>
    <col min="9499" max="9499" width="9.140625" style="3" bestFit="1" customWidth="1"/>
    <col min="9500" max="9500" width="16" style="3" bestFit="1" customWidth="1"/>
    <col min="9501" max="9501" width="9" style="3" bestFit="1" customWidth="1"/>
    <col min="9502" max="9502" width="7.85546875" style="3" bestFit="1" customWidth="1"/>
    <col min="9503" max="9503" width="11.7109375" style="3" bestFit="1" customWidth="1"/>
    <col min="9504" max="9504" width="14.28515625" style="3" customWidth="1"/>
    <col min="9505" max="9505" width="11.7109375" style="3" bestFit="1" customWidth="1"/>
    <col min="9506" max="9506" width="14.140625" style="3" bestFit="1" customWidth="1"/>
    <col min="9507" max="9507" width="16.7109375" style="3" customWidth="1"/>
    <col min="9508" max="9508" width="16.5703125" style="3" customWidth="1"/>
    <col min="9509" max="9510" width="7.85546875" style="3" bestFit="1" customWidth="1"/>
    <col min="9511" max="9511" width="8" style="3" bestFit="1" customWidth="1"/>
    <col min="9512" max="9513" width="7.85546875" style="3" bestFit="1" customWidth="1"/>
    <col min="9514" max="9514" width="9.7109375" style="3" customWidth="1"/>
    <col min="9515" max="9515" width="12.85546875" style="3" customWidth="1"/>
    <col min="9516" max="9752" width="9.140625" style="3"/>
    <col min="9753" max="9753" width="9" style="3" bestFit="1" customWidth="1"/>
    <col min="9754" max="9754" width="9.85546875" style="3" bestFit="1" customWidth="1"/>
    <col min="9755" max="9755" width="9.140625" style="3" bestFit="1" customWidth="1"/>
    <col min="9756" max="9756" width="16" style="3" bestFit="1" customWidth="1"/>
    <col min="9757" max="9757" width="9" style="3" bestFit="1" customWidth="1"/>
    <col min="9758" max="9758" width="7.85546875" style="3" bestFit="1" customWidth="1"/>
    <col min="9759" max="9759" width="11.7109375" style="3" bestFit="1" customWidth="1"/>
    <col min="9760" max="9760" width="14.28515625" style="3" customWidth="1"/>
    <col min="9761" max="9761" width="11.7109375" style="3" bestFit="1" customWidth="1"/>
    <col min="9762" max="9762" width="14.140625" style="3" bestFit="1" customWidth="1"/>
    <col min="9763" max="9763" width="16.7109375" style="3" customWidth="1"/>
    <col min="9764" max="9764" width="16.5703125" style="3" customWidth="1"/>
    <col min="9765" max="9766" width="7.85546875" style="3" bestFit="1" customWidth="1"/>
    <col min="9767" max="9767" width="8" style="3" bestFit="1" customWidth="1"/>
    <col min="9768" max="9769" width="7.85546875" style="3" bestFit="1" customWidth="1"/>
    <col min="9770" max="9770" width="9.7109375" style="3" customWidth="1"/>
    <col min="9771" max="9771" width="12.85546875" style="3" customWidth="1"/>
    <col min="9772" max="10008" width="9.140625" style="3"/>
    <col min="10009" max="10009" width="9" style="3" bestFit="1" customWidth="1"/>
    <col min="10010" max="10010" width="9.85546875" style="3" bestFit="1" customWidth="1"/>
    <col min="10011" max="10011" width="9.140625" style="3" bestFit="1" customWidth="1"/>
    <col min="10012" max="10012" width="16" style="3" bestFit="1" customWidth="1"/>
    <col min="10013" max="10013" width="9" style="3" bestFit="1" customWidth="1"/>
    <col min="10014" max="10014" width="7.85546875" style="3" bestFit="1" customWidth="1"/>
    <col min="10015" max="10015" width="11.7109375" style="3" bestFit="1" customWidth="1"/>
    <col min="10016" max="10016" width="14.28515625" style="3" customWidth="1"/>
    <col min="10017" max="10017" width="11.7109375" style="3" bestFit="1" customWidth="1"/>
    <col min="10018" max="10018" width="14.140625" style="3" bestFit="1" customWidth="1"/>
    <col min="10019" max="10019" width="16.7109375" style="3" customWidth="1"/>
    <col min="10020" max="10020" width="16.5703125" style="3" customWidth="1"/>
    <col min="10021" max="10022" width="7.85546875" style="3" bestFit="1" customWidth="1"/>
    <col min="10023" max="10023" width="8" style="3" bestFit="1" customWidth="1"/>
    <col min="10024" max="10025" width="7.85546875" style="3" bestFit="1" customWidth="1"/>
    <col min="10026" max="10026" width="9.7109375" style="3" customWidth="1"/>
    <col min="10027" max="10027" width="12.85546875" style="3" customWidth="1"/>
    <col min="10028" max="10264" width="9.140625" style="3"/>
    <col min="10265" max="10265" width="9" style="3" bestFit="1" customWidth="1"/>
    <col min="10266" max="10266" width="9.85546875" style="3" bestFit="1" customWidth="1"/>
    <col min="10267" max="10267" width="9.140625" style="3" bestFit="1" customWidth="1"/>
    <col min="10268" max="10268" width="16" style="3" bestFit="1" customWidth="1"/>
    <col min="10269" max="10269" width="9" style="3" bestFit="1" customWidth="1"/>
    <col min="10270" max="10270" width="7.85546875" style="3" bestFit="1" customWidth="1"/>
    <col min="10271" max="10271" width="11.7109375" style="3" bestFit="1" customWidth="1"/>
    <col min="10272" max="10272" width="14.28515625" style="3" customWidth="1"/>
    <col min="10273" max="10273" width="11.7109375" style="3" bestFit="1" customWidth="1"/>
    <col min="10274" max="10274" width="14.140625" style="3" bestFit="1" customWidth="1"/>
    <col min="10275" max="10275" width="16.7109375" style="3" customWidth="1"/>
    <col min="10276" max="10276" width="16.5703125" style="3" customWidth="1"/>
    <col min="10277" max="10278" width="7.85546875" style="3" bestFit="1" customWidth="1"/>
    <col min="10279" max="10279" width="8" style="3" bestFit="1" customWidth="1"/>
    <col min="10280" max="10281" width="7.85546875" style="3" bestFit="1" customWidth="1"/>
    <col min="10282" max="10282" width="9.7109375" style="3" customWidth="1"/>
    <col min="10283" max="10283" width="12.85546875" style="3" customWidth="1"/>
    <col min="10284" max="10520" width="9.140625" style="3"/>
    <col min="10521" max="10521" width="9" style="3" bestFit="1" customWidth="1"/>
    <col min="10522" max="10522" width="9.85546875" style="3" bestFit="1" customWidth="1"/>
    <col min="10523" max="10523" width="9.140625" style="3" bestFit="1" customWidth="1"/>
    <col min="10524" max="10524" width="16" style="3" bestFit="1" customWidth="1"/>
    <col min="10525" max="10525" width="9" style="3" bestFit="1" customWidth="1"/>
    <col min="10526" max="10526" width="7.85546875" style="3" bestFit="1" customWidth="1"/>
    <col min="10527" max="10527" width="11.7109375" style="3" bestFit="1" customWidth="1"/>
    <col min="10528" max="10528" width="14.28515625" style="3" customWidth="1"/>
    <col min="10529" max="10529" width="11.7109375" style="3" bestFit="1" customWidth="1"/>
    <col min="10530" max="10530" width="14.140625" style="3" bestFit="1" customWidth="1"/>
    <col min="10531" max="10531" width="16.7109375" style="3" customWidth="1"/>
    <col min="10532" max="10532" width="16.5703125" style="3" customWidth="1"/>
    <col min="10533" max="10534" width="7.85546875" style="3" bestFit="1" customWidth="1"/>
    <col min="10535" max="10535" width="8" style="3" bestFit="1" customWidth="1"/>
    <col min="10536" max="10537" width="7.85546875" style="3" bestFit="1" customWidth="1"/>
    <col min="10538" max="10538" width="9.7109375" style="3" customWidth="1"/>
    <col min="10539" max="10539" width="12.85546875" style="3" customWidth="1"/>
    <col min="10540" max="10776" width="9.140625" style="3"/>
    <col min="10777" max="10777" width="9" style="3" bestFit="1" customWidth="1"/>
    <col min="10778" max="10778" width="9.85546875" style="3" bestFit="1" customWidth="1"/>
    <col min="10779" max="10779" width="9.140625" style="3" bestFit="1" customWidth="1"/>
    <col min="10780" max="10780" width="16" style="3" bestFit="1" customWidth="1"/>
    <col min="10781" max="10781" width="9" style="3" bestFit="1" customWidth="1"/>
    <col min="10782" max="10782" width="7.85546875" style="3" bestFit="1" customWidth="1"/>
    <col min="10783" max="10783" width="11.7109375" style="3" bestFit="1" customWidth="1"/>
    <col min="10784" max="10784" width="14.28515625" style="3" customWidth="1"/>
    <col min="10785" max="10785" width="11.7109375" style="3" bestFit="1" customWidth="1"/>
    <col min="10786" max="10786" width="14.140625" style="3" bestFit="1" customWidth="1"/>
    <col min="10787" max="10787" width="16.7109375" style="3" customWidth="1"/>
    <col min="10788" max="10788" width="16.5703125" style="3" customWidth="1"/>
    <col min="10789" max="10790" width="7.85546875" style="3" bestFit="1" customWidth="1"/>
    <col min="10791" max="10791" width="8" style="3" bestFit="1" customWidth="1"/>
    <col min="10792" max="10793" width="7.85546875" style="3" bestFit="1" customWidth="1"/>
    <col min="10794" max="10794" width="9.7109375" style="3" customWidth="1"/>
    <col min="10795" max="10795" width="12.85546875" style="3" customWidth="1"/>
    <col min="10796" max="11032" width="9.140625" style="3"/>
    <col min="11033" max="11033" width="9" style="3" bestFit="1" customWidth="1"/>
    <col min="11034" max="11034" width="9.85546875" style="3" bestFit="1" customWidth="1"/>
    <col min="11035" max="11035" width="9.140625" style="3" bestFit="1" customWidth="1"/>
    <col min="11036" max="11036" width="16" style="3" bestFit="1" customWidth="1"/>
    <col min="11037" max="11037" width="9" style="3" bestFit="1" customWidth="1"/>
    <col min="11038" max="11038" width="7.85546875" style="3" bestFit="1" customWidth="1"/>
    <col min="11039" max="11039" width="11.7109375" style="3" bestFit="1" customWidth="1"/>
    <col min="11040" max="11040" width="14.28515625" style="3" customWidth="1"/>
    <col min="11041" max="11041" width="11.7109375" style="3" bestFit="1" customWidth="1"/>
    <col min="11042" max="11042" width="14.140625" style="3" bestFit="1" customWidth="1"/>
    <col min="11043" max="11043" width="16.7109375" style="3" customWidth="1"/>
    <col min="11044" max="11044" width="16.5703125" style="3" customWidth="1"/>
    <col min="11045" max="11046" width="7.85546875" style="3" bestFit="1" customWidth="1"/>
    <col min="11047" max="11047" width="8" style="3" bestFit="1" customWidth="1"/>
    <col min="11048" max="11049" width="7.85546875" style="3" bestFit="1" customWidth="1"/>
    <col min="11050" max="11050" width="9.7109375" style="3" customWidth="1"/>
    <col min="11051" max="11051" width="12.85546875" style="3" customWidth="1"/>
    <col min="11052" max="11288" width="9.140625" style="3"/>
    <col min="11289" max="11289" width="9" style="3" bestFit="1" customWidth="1"/>
    <col min="11290" max="11290" width="9.85546875" style="3" bestFit="1" customWidth="1"/>
    <col min="11291" max="11291" width="9.140625" style="3" bestFit="1" customWidth="1"/>
    <col min="11292" max="11292" width="16" style="3" bestFit="1" customWidth="1"/>
    <col min="11293" max="11293" width="9" style="3" bestFit="1" customWidth="1"/>
    <col min="11294" max="11294" width="7.85546875" style="3" bestFit="1" customWidth="1"/>
    <col min="11295" max="11295" width="11.7109375" style="3" bestFit="1" customWidth="1"/>
    <col min="11296" max="11296" width="14.28515625" style="3" customWidth="1"/>
    <col min="11297" max="11297" width="11.7109375" style="3" bestFit="1" customWidth="1"/>
    <col min="11298" max="11298" width="14.140625" style="3" bestFit="1" customWidth="1"/>
    <col min="11299" max="11299" width="16.7109375" style="3" customWidth="1"/>
    <col min="11300" max="11300" width="16.5703125" style="3" customWidth="1"/>
    <col min="11301" max="11302" width="7.85546875" style="3" bestFit="1" customWidth="1"/>
    <col min="11303" max="11303" width="8" style="3" bestFit="1" customWidth="1"/>
    <col min="11304" max="11305" width="7.85546875" style="3" bestFit="1" customWidth="1"/>
    <col min="11306" max="11306" width="9.7109375" style="3" customWidth="1"/>
    <col min="11307" max="11307" width="12.85546875" style="3" customWidth="1"/>
    <col min="11308" max="11544" width="9.140625" style="3"/>
    <col min="11545" max="11545" width="9" style="3" bestFit="1" customWidth="1"/>
    <col min="11546" max="11546" width="9.85546875" style="3" bestFit="1" customWidth="1"/>
    <col min="11547" max="11547" width="9.140625" style="3" bestFit="1" customWidth="1"/>
    <col min="11548" max="11548" width="16" style="3" bestFit="1" customWidth="1"/>
    <col min="11549" max="11549" width="9" style="3" bestFit="1" customWidth="1"/>
    <col min="11550" max="11550" width="7.85546875" style="3" bestFit="1" customWidth="1"/>
    <col min="11551" max="11551" width="11.7109375" style="3" bestFit="1" customWidth="1"/>
    <col min="11552" max="11552" width="14.28515625" style="3" customWidth="1"/>
    <col min="11553" max="11553" width="11.7109375" style="3" bestFit="1" customWidth="1"/>
    <col min="11554" max="11554" width="14.140625" style="3" bestFit="1" customWidth="1"/>
    <col min="11555" max="11555" width="16.7109375" style="3" customWidth="1"/>
    <col min="11556" max="11556" width="16.5703125" style="3" customWidth="1"/>
    <col min="11557" max="11558" width="7.85546875" style="3" bestFit="1" customWidth="1"/>
    <col min="11559" max="11559" width="8" style="3" bestFit="1" customWidth="1"/>
    <col min="11560" max="11561" width="7.85546875" style="3" bestFit="1" customWidth="1"/>
    <col min="11562" max="11562" width="9.7109375" style="3" customWidth="1"/>
    <col min="11563" max="11563" width="12.85546875" style="3" customWidth="1"/>
    <col min="11564" max="11800" width="9.140625" style="3"/>
    <col min="11801" max="11801" width="9" style="3" bestFit="1" customWidth="1"/>
    <col min="11802" max="11802" width="9.85546875" style="3" bestFit="1" customWidth="1"/>
    <col min="11803" max="11803" width="9.140625" style="3" bestFit="1" customWidth="1"/>
    <col min="11804" max="11804" width="16" style="3" bestFit="1" customWidth="1"/>
    <col min="11805" max="11805" width="9" style="3" bestFit="1" customWidth="1"/>
    <col min="11806" max="11806" width="7.85546875" style="3" bestFit="1" customWidth="1"/>
    <col min="11807" max="11807" width="11.7109375" style="3" bestFit="1" customWidth="1"/>
    <col min="11808" max="11808" width="14.28515625" style="3" customWidth="1"/>
    <col min="11809" max="11809" width="11.7109375" style="3" bestFit="1" customWidth="1"/>
    <col min="11810" max="11810" width="14.140625" style="3" bestFit="1" customWidth="1"/>
    <col min="11811" max="11811" width="16.7109375" style="3" customWidth="1"/>
    <col min="11812" max="11812" width="16.5703125" style="3" customWidth="1"/>
    <col min="11813" max="11814" width="7.85546875" style="3" bestFit="1" customWidth="1"/>
    <col min="11815" max="11815" width="8" style="3" bestFit="1" customWidth="1"/>
    <col min="11816" max="11817" width="7.85546875" style="3" bestFit="1" customWidth="1"/>
    <col min="11818" max="11818" width="9.7109375" style="3" customWidth="1"/>
    <col min="11819" max="11819" width="12.85546875" style="3" customWidth="1"/>
    <col min="11820" max="12056" width="9.140625" style="3"/>
    <col min="12057" max="12057" width="9" style="3" bestFit="1" customWidth="1"/>
    <col min="12058" max="12058" width="9.85546875" style="3" bestFit="1" customWidth="1"/>
    <col min="12059" max="12059" width="9.140625" style="3" bestFit="1" customWidth="1"/>
    <col min="12060" max="12060" width="16" style="3" bestFit="1" customWidth="1"/>
    <col min="12061" max="12061" width="9" style="3" bestFit="1" customWidth="1"/>
    <col min="12062" max="12062" width="7.85546875" style="3" bestFit="1" customWidth="1"/>
    <col min="12063" max="12063" width="11.7109375" style="3" bestFit="1" customWidth="1"/>
    <col min="12064" max="12064" width="14.28515625" style="3" customWidth="1"/>
    <col min="12065" max="12065" width="11.7109375" style="3" bestFit="1" customWidth="1"/>
    <col min="12066" max="12066" width="14.140625" style="3" bestFit="1" customWidth="1"/>
    <col min="12067" max="12067" width="16.7109375" style="3" customWidth="1"/>
    <col min="12068" max="12068" width="16.5703125" style="3" customWidth="1"/>
    <col min="12069" max="12070" width="7.85546875" style="3" bestFit="1" customWidth="1"/>
    <col min="12071" max="12071" width="8" style="3" bestFit="1" customWidth="1"/>
    <col min="12072" max="12073" width="7.85546875" style="3" bestFit="1" customWidth="1"/>
    <col min="12074" max="12074" width="9.7109375" style="3" customWidth="1"/>
    <col min="12075" max="12075" width="12.85546875" style="3" customWidth="1"/>
    <col min="12076" max="12312" width="9.140625" style="3"/>
    <col min="12313" max="12313" width="9" style="3" bestFit="1" customWidth="1"/>
    <col min="12314" max="12314" width="9.85546875" style="3" bestFit="1" customWidth="1"/>
    <col min="12315" max="12315" width="9.140625" style="3" bestFit="1" customWidth="1"/>
    <col min="12316" max="12316" width="16" style="3" bestFit="1" customWidth="1"/>
    <col min="12317" max="12317" width="9" style="3" bestFit="1" customWidth="1"/>
    <col min="12318" max="12318" width="7.85546875" style="3" bestFit="1" customWidth="1"/>
    <col min="12319" max="12319" width="11.7109375" style="3" bestFit="1" customWidth="1"/>
    <col min="12320" max="12320" width="14.28515625" style="3" customWidth="1"/>
    <col min="12321" max="12321" width="11.7109375" style="3" bestFit="1" customWidth="1"/>
    <col min="12322" max="12322" width="14.140625" style="3" bestFit="1" customWidth="1"/>
    <col min="12323" max="12323" width="16.7109375" style="3" customWidth="1"/>
    <col min="12324" max="12324" width="16.5703125" style="3" customWidth="1"/>
    <col min="12325" max="12326" width="7.85546875" style="3" bestFit="1" customWidth="1"/>
    <col min="12327" max="12327" width="8" style="3" bestFit="1" customWidth="1"/>
    <col min="12328" max="12329" width="7.85546875" style="3" bestFit="1" customWidth="1"/>
    <col min="12330" max="12330" width="9.7109375" style="3" customWidth="1"/>
    <col min="12331" max="12331" width="12.85546875" style="3" customWidth="1"/>
    <col min="12332" max="12568" width="9.140625" style="3"/>
    <col min="12569" max="12569" width="9" style="3" bestFit="1" customWidth="1"/>
    <col min="12570" max="12570" width="9.85546875" style="3" bestFit="1" customWidth="1"/>
    <col min="12571" max="12571" width="9.140625" style="3" bestFit="1" customWidth="1"/>
    <col min="12572" max="12572" width="16" style="3" bestFit="1" customWidth="1"/>
    <col min="12573" max="12573" width="9" style="3" bestFit="1" customWidth="1"/>
    <col min="12574" max="12574" width="7.85546875" style="3" bestFit="1" customWidth="1"/>
    <col min="12575" max="12575" width="11.7109375" style="3" bestFit="1" customWidth="1"/>
    <col min="12576" max="12576" width="14.28515625" style="3" customWidth="1"/>
    <col min="12577" max="12577" width="11.7109375" style="3" bestFit="1" customWidth="1"/>
    <col min="12578" max="12578" width="14.140625" style="3" bestFit="1" customWidth="1"/>
    <col min="12579" max="12579" width="16.7109375" style="3" customWidth="1"/>
    <col min="12580" max="12580" width="16.5703125" style="3" customWidth="1"/>
    <col min="12581" max="12582" width="7.85546875" style="3" bestFit="1" customWidth="1"/>
    <col min="12583" max="12583" width="8" style="3" bestFit="1" customWidth="1"/>
    <col min="12584" max="12585" width="7.85546875" style="3" bestFit="1" customWidth="1"/>
    <col min="12586" max="12586" width="9.7109375" style="3" customWidth="1"/>
    <col min="12587" max="12587" width="12.85546875" style="3" customWidth="1"/>
    <col min="12588" max="12824" width="9.140625" style="3"/>
    <col min="12825" max="12825" width="9" style="3" bestFit="1" customWidth="1"/>
    <col min="12826" max="12826" width="9.85546875" style="3" bestFit="1" customWidth="1"/>
    <col min="12827" max="12827" width="9.140625" style="3" bestFit="1" customWidth="1"/>
    <col min="12828" max="12828" width="16" style="3" bestFit="1" customWidth="1"/>
    <col min="12829" max="12829" width="9" style="3" bestFit="1" customWidth="1"/>
    <col min="12830" max="12830" width="7.85546875" style="3" bestFit="1" customWidth="1"/>
    <col min="12831" max="12831" width="11.7109375" style="3" bestFit="1" customWidth="1"/>
    <col min="12832" max="12832" width="14.28515625" style="3" customWidth="1"/>
    <col min="12833" max="12833" width="11.7109375" style="3" bestFit="1" customWidth="1"/>
    <col min="12834" max="12834" width="14.140625" style="3" bestFit="1" customWidth="1"/>
    <col min="12835" max="12835" width="16.7109375" style="3" customWidth="1"/>
    <col min="12836" max="12836" width="16.5703125" style="3" customWidth="1"/>
    <col min="12837" max="12838" width="7.85546875" style="3" bestFit="1" customWidth="1"/>
    <col min="12839" max="12839" width="8" style="3" bestFit="1" customWidth="1"/>
    <col min="12840" max="12841" width="7.85546875" style="3" bestFit="1" customWidth="1"/>
    <col min="12842" max="12842" width="9.7109375" style="3" customWidth="1"/>
    <col min="12843" max="12843" width="12.85546875" style="3" customWidth="1"/>
    <col min="12844" max="13080" width="9.140625" style="3"/>
    <col min="13081" max="13081" width="9" style="3" bestFit="1" customWidth="1"/>
    <col min="13082" max="13082" width="9.85546875" style="3" bestFit="1" customWidth="1"/>
    <col min="13083" max="13083" width="9.140625" style="3" bestFit="1" customWidth="1"/>
    <col min="13084" max="13084" width="16" style="3" bestFit="1" customWidth="1"/>
    <col min="13085" max="13085" width="9" style="3" bestFit="1" customWidth="1"/>
    <col min="13086" max="13086" width="7.85546875" style="3" bestFit="1" customWidth="1"/>
    <col min="13087" max="13087" width="11.7109375" style="3" bestFit="1" customWidth="1"/>
    <col min="13088" max="13088" width="14.28515625" style="3" customWidth="1"/>
    <col min="13089" max="13089" width="11.7109375" style="3" bestFit="1" customWidth="1"/>
    <col min="13090" max="13090" width="14.140625" style="3" bestFit="1" customWidth="1"/>
    <col min="13091" max="13091" width="16.7109375" style="3" customWidth="1"/>
    <col min="13092" max="13092" width="16.5703125" style="3" customWidth="1"/>
    <col min="13093" max="13094" width="7.85546875" style="3" bestFit="1" customWidth="1"/>
    <col min="13095" max="13095" width="8" style="3" bestFit="1" customWidth="1"/>
    <col min="13096" max="13097" width="7.85546875" style="3" bestFit="1" customWidth="1"/>
    <col min="13098" max="13098" width="9.7109375" style="3" customWidth="1"/>
    <col min="13099" max="13099" width="12.85546875" style="3" customWidth="1"/>
    <col min="13100" max="13336" width="9.140625" style="3"/>
    <col min="13337" max="13337" width="9" style="3" bestFit="1" customWidth="1"/>
    <col min="13338" max="13338" width="9.85546875" style="3" bestFit="1" customWidth="1"/>
    <col min="13339" max="13339" width="9.140625" style="3" bestFit="1" customWidth="1"/>
    <col min="13340" max="13340" width="16" style="3" bestFit="1" customWidth="1"/>
    <col min="13341" max="13341" width="9" style="3" bestFit="1" customWidth="1"/>
    <col min="13342" max="13342" width="7.85546875" style="3" bestFit="1" customWidth="1"/>
    <col min="13343" max="13343" width="11.7109375" style="3" bestFit="1" customWidth="1"/>
    <col min="13344" max="13344" width="14.28515625" style="3" customWidth="1"/>
    <col min="13345" max="13345" width="11.7109375" style="3" bestFit="1" customWidth="1"/>
    <col min="13346" max="13346" width="14.140625" style="3" bestFit="1" customWidth="1"/>
    <col min="13347" max="13347" width="16.7109375" style="3" customWidth="1"/>
    <col min="13348" max="13348" width="16.5703125" style="3" customWidth="1"/>
    <col min="13349" max="13350" width="7.85546875" style="3" bestFit="1" customWidth="1"/>
    <col min="13351" max="13351" width="8" style="3" bestFit="1" customWidth="1"/>
    <col min="13352" max="13353" width="7.85546875" style="3" bestFit="1" customWidth="1"/>
    <col min="13354" max="13354" width="9.7109375" style="3" customWidth="1"/>
    <col min="13355" max="13355" width="12.85546875" style="3" customWidth="1"/>
    <col min="13356" max="13592" width="9.140625" style="3"/>
    <col min="13593" max="13593" width="9" style="3" bestFit="1" customWidth="1"/>
    <col min="13594" max="13594" width="9.85546875" style="3" bestFit="1" customWidth="1"/>
    <col min="13595" max="13595" width="9.140625" style="3" bestFit="1" customWidth="1"/>
    <col min="13596" max="13596" width="16" style="3" bestFit="1" customWidth="1"/>
    <col min="13597" max="13597" width="9" style="3" bestFit="1" customWidth="1"/>
    <col min="13598" max="13598" width="7.85546875" style="3" bestFit="1" customWidth="1"/>
    <col min="13599" max="13599" width="11.7109375" style="3" bestFit="1" customWidth="1"/>
    <col min="13600" max="13600" width="14.28515625" style="3" customWidth="1"/>
    <col min="13601" max="13601" width="11.7109375" style="3" bestFit="1" customWidth="1"/>
    <col min="13602" max="13602" width="14.140625" style="3" bestFit="1" customWidth="1"/>
    <col min="13603" max="13603" width="16.7109375" style="3" customWidth="1"/>
    <col min="13604" max="13604" width="16.5703125" style="3" customWidth="1"/>
    <col min="13605" max="13606" width="7.85546875" style="3" bestFit="1" customWidth="1"/>
    <col min="13607" max="13607" width="8" style="3" bestFit="1" customWidth="1"/>
    <col min="13608" max="13609" width="7.85546875" style="3" bestFit="1" customWidth="1"/>
    <col min="13610" max="13610" width="9.7109375" style="3" customWidth="1"/>
    <col min="13611" max="13611" width="12.85546875" style="3" customWidth="1"/>
    <col min="13612" max="13848" width="9.140625" style="3"/>
    <col min="13849" max="13849" width="9" style="3" bestFit="1" customWidth="1"/>
    <col min="13850" max="13850" width="9.85546875" style="3" bestFit="1" customWidth="1"/>
    <col min="13851" max="13851" width="9.140625" style="3" bestFit="1" customWidth="1"/>
    <col min="13852" max="13852" width="16" style="3" bestFit="1" customWidth="1"/>
    <col min="13853" max="13853" width="9" style="3" bestFit="1" customWidth="1"/>
    <col min="13854" max="13854" width="7.85546875" style="3" bestFit="1" customWidth="1"/>
    <col min="13855" max="13855" width="11.7109375" style="3" bestFit="1" customWidth="1"/>
    <col min="13856" max="13856" width="14.28515625" style="3" customWidth="1"/>
    <col min="13857" max="13857" width="11.7109375" style="3" bestFit="1" customWidth="1"/>
    <col min="13858" max="13858" width="14.140625" style="3" bestFit="1" customWidth="1"/>
    <col min="13859" max="13859" width="16.7109375" style="3" customWidth="1"/>
    <col min="13860" max="13860" width="16.5703125" style="3" customWidth="1"/>
    <col min="13861" max="13862" width="7.85546875" style="3" bestFit="1" customWidth="1"/>
    <col min="13863" max="13863" width="8" style="3" bestFit="1" customWidth="1"/>
    <col min="13864" max="13865" width="7.85546875" style="3" bestFit="1" customWidth="1"/>
    <col min="13866" max="13866" width="9.7109375" style="3" customWidth="1"/>
    <col min="13867" max="13867" width="12.85546875" style="3" customWidth="1"/>
    <col min="13868" max="14104" width="9.140625" style="3"/>
    <col min="14105" max="14105" width="9" style="3" bestFit="1" customWidth="1"/>
    <col min="14106" max="14106" width="9.85546875" style="3" bestFit="1" customWidth="1"/>
    <col min="14107" max="14107" width="9.140625" style="3" bestFit="1" customWidth="1"/>
    <col min="14108" max="14108" width="16" style="3" bestFit="1" customWidth="1"/>
    <col min="14109" max="14109" width="9" style="3" bestFit="1" customWidth="1"/>
    <col min="14110" max="14110" width="7.85546875" style="3" bestFit="1" customWidth="1"/>
    <col min="14111" max="14111" width="11.7109375" style="3" bestFit="1" customWidth="1"/>
    <col min="14112" max="14112" width="14.28515625" style="3" customWidth="1"/>
    <col min="14113" max="14113" width="11.7109375" style="3" bestFit="1" customWidth="1"/>
    <col min="14114" max="14114" width="14.140625" style="3" bestFit="1" customWidth="1"/>
    <col min="14115" max="14115" width="16.7109375" style="3" customWidth="1"/>
    <col min="14116" max="14116" width="16.5703125" style="3" customWidth="1"/>
    <col min="14117" max="14118" width="7.85546875" style="3" bestFit="1" customWidth="1"/>
    <col min="14119" max="14119" width="8" style="3" bestFit="1" customWidth="1"/>
    <col min="14120" max="14121" width="7.85546875" style="3" bestFit="1" customWidth="1"/>
    <col min="14122" max="14122" width="9.7109375" style="3" customWidth="1"/>
    <col min="14123" max="14123" width="12.85546875" style="3" customWidth="1"/>
    <col min="14124" max="14360" width="9.140625" style="3"/>
    <col min="14361" max="14361" width="9" style="3" bestFit="1" customWidth="1"/>
    <col min="14362" max="14362" width="9.85546875" style="3" bestFit="1" customWidth="1"/>
    <col min="14363" max="14363" width="9.140625" style="3" bestFit="1" customWidth="1"/>
    <col min="14364" max="14364" width="16" style="3" bestFit="1" customWidth="1"/>
    <col min="14365" max="14365" width="9" style="3" bestFit="1" customWidth="1"/>
    <col min="14366" max="14366" width="7.85546875" style="3" bestFit="1" customWidth="1"/>
    <col min="14367" max="14367" width="11.7109375" style="3" bestFit="1" customWidth="1"/>
    <col min="14368" max="14368" width="14.28515625" style="3" customWidth="1"/>
    <col min="14369" max="14369" width="11.7109375" style="3" bestFit="1" customWidth="1"/>
    <col min="14370" max="14370" width="14.140625" style="3" bestFit="1" customWidth="1"/>
    <col min="14371" max="14371" width="16.7109375" style="3" customWidth="1"/>
    <col min="14372" max="14372" width="16.5703125" style="3" customWidth="1"/>
    <col min="14373" max="14374" width="7.85546875" style="3" bestFit="1" customWidth="1"/>
    <col min="14375" max="14375" width="8" style="3" bestFit="1" customWidth="1"/>
    <col min="14376" max="14377" width="7.85546875" style="3" bestFit="1" customWidth="1"/>
    <col min="14378" max="14378" width="9.7109375" style="3" customWidth="1"/>
    <col min="14379" max="14379" width="12.85546875" style="3" customWidth="1"/>
    <col min="14380" max="14616" width="9.140625" style="3"/>
    <col min="14617" max="14617" width="9" style="3" bestFit="1" customWidth="1"/>
    <col min="14618" max="14618" width="9.85546875" style="3" bestFit="1" customWidth="1"/>
    <col min="14619" max="14619" width="9.140625" style="3" bestFit="1" customWidth="1"/>
    <col min="14620" max="14620" width="16" style="3" bestFit="1" customWidth="1"/>
    <col min="14621" max="14621" width="9" style="3" bestFit="1" customWidth="1"/>
    <col min="14622" max="14622" width="7.85546875" style="3" bestFit="1" customWidth="1"/>
    <col min="14623" max="14623" width="11.7109375" style="3" bestFit="1" customWidth="1"/>
    <col min="14624" max="14624" width="14.28515625" style="3" customWidth="1"/>
    <col min="14625" max="14625" width="11.7109375" style="3" bestFit="1" customWidth="1"/>
    <col min="14626" max="14626" width="14.140625" style="3" bestFit="1" customWidth="1"/>
    <col min="14627" max="14627" width="16.7109375" style="3" customWidth="1"/>
    <col min="14628" max="14628" width="16.5703125" style="3" customWidth="1"/>
    <col min="14629" max="14630" width="7.85546875" style="3" bestFit="1" customWidth="1"/>
    <col min="14631" max="14631" width="8" style="3" bestFit="1" customWidth="1"/>
    <col min="14632" max="14633" width="7.85546875" style="3" bestFit="1" customWidth="1"/>
    <col min="14634" max="14634" width="9.7109375" style="3" customWidth="1"/>
    <col min="14635" max="14635" width="12.85546875" style="3" customWidth="1"/>
    <col min="14636" max="14872" width="9.140625" style="3"/>
    <col min="14873" max="14873" width="9" style="3" bestFit="1" customWidth="1"/>
    <col min="14874" max="14874" width="9.85546875" style="3" bestFit="1" customWidth="1"/>
    <col min="14875" max="14875" width="9.140625" style="3" bestFit="1" customWidth="1"/>
    <col min="14876" max="14876" width="16" style="3" bestFit="1" customWidth="1"/>
    <col min="14877" max="14877" width="9" style="3" bestFit="1" customWidth="1"/>
    <col min="14878" max="14878" width="7.85546875" style="3" bestFit="1" customWidth="1"/>
    <col min="14879" max="14879" width="11.7109375" style="3" bestFit="1" customWidth="1"/>
    <col min="14880" max="14880" width="14.28515625" style="3" customWidth="1"/>
    <col min="14881" max="14881" width="11.7109375" style="3" bestFit="1" customWidth="1"/>
    <col min="14882" max="14882" width="14.140625" style="3" bestFit="1" customWidth="1"/>
    <col min="14883" max="14883" width="16.7109375" style="3" customWidth="1"/>
    <col min="14884" max="14884" width="16.5703125" style="3" customWidth="1"/>
    <col min="14885" max="14886" width="7.85546875" style="3" bestFit="1" customWidth="1"/>
    <col min="14887" max="14887" width="8" style="3" bestFit="1" customWidth="1"/>
    <col min="14888" max="14889" width="7.85546875" style="3" bestFit="1" customWidth="1"/>
    <col min="14890" max="14890" width="9.7109375" style="3" customWidth="1"/>
    <col min="14891" max="14891" width="12.85546875" style="3" customWidth="1"/>
    <col min="14892" max="15128" width="9.140625" style="3"/>
    <col min="15129" max="15129" width="9" style="3" bestFit="1" customWidth="1"/>
    <col min="15130" max="15130" width="9.85546875" style="3" bestFit="1" customWidth="1"/>
    <col min="15131" max="15131" width="9.140625" style="3" bestFit="1" customWidth="1"/>
    <col min="15132" max="15132" width="16" style="3" bestFit="1" customWidth="1"/>
    <col min="15133" max="15133" width="9" style="3" bestFit="1" customWidth="1"/>
    <col min="15134" max="15134" width="7.85546875" style="3" bestFit="1" customWidth="1"/>
    <col min="15135" max="15135" width="11.7109375" style="3" bestFit="1" customWidth="1"/>
    <col min="15136" max="15136" width="14.28515625" style="3" customWidth="1"/>
    <col min="15137" max="15137" width="11.7109375" style="3" bestFit="1" customWidth="1"/>
    <col min="15138" max="15138" width="14.140625" style="3" bestFit="1" customWidth="1"/>
    <col min="15139" max="15139" width="16.7109375" style="3" customWidth="1"/>
    <col min="15140" max="15140" width="16.5703125" style="3" customWidth="1"/>
    <col min="15141" max="15142" width="7.85546875" style="3" bestFit="1" customWidth="1"/>
    <col min="15143" max="15143" width="8" style="3" bestFit="1" customWidth="1"/>
    <col min="15144" max="15145" width="7.85546875" style="3" bestFit="1" customWidth="1"/>
    <col min="15146" max="15146" width="9.7109375" style="3" customWidth="1"/>
    <col min="15147" max="15147" width="12.85546875" style="3" customWidth="1"/>
    <col min="15148" max="15384" width="9.140625" style="3"/>
    <col min="15385" max="15385" width="9" style="3" bestFit="1" customWidth="1"/>
    <col min="15386" max="15386" width="9.85546875" style="3" bestFit="1" customWidth="1"/>
    <col min="15387" max="15387" width="9.140625" style="3" bestFit="1" customWidth="1"/>
    <col min="15388" max="15388" width="16" style="3" bestFit="1" customWidth="1"/>
    <col min="15389" max="15389" width="9" style="3" bestFit="1" customWidth="1"/>
    <col min="15390" max="15390" width="7.85546875" style="3" bestFit="1" customWidth="1"/>
    <col min="15391" max="15391" width="11.7109375" style="3" bestFit="1" customWidth="1"/>
    <col min="15392" max="15392" width="14.28515625" style="3" customWidth="1"/>
    <col min="15393" max="15393" width="11.7109375" style="3" bestFit="1" customWidth="1"/>
    <col min="15394" max="15394" width="14.140625" style="3" bestFit="1" customWidth="1"/>
    <col min="15395" max="15395" width="16.7109375" style="3" customWidth="1"/>
    <col min="15396" max="15396" width="16.5703125" style="3" customWidth="1"/>
    <col min="15397" max="15398" width="7.85546875" style="3" bestFit="1" customWidth="1"/>
    <col min="15399" max="15399" width="8" style="3" bestFit="1" customWidth="1"/>
    <col min="15400" max="15401" width="7.85546875" style="3" bestFit="1" customWidth="1"/>
    <col min="15402" max="15402" width="9.7109375" style="3" customWidth="1"/>
    <col min="15403" max="15403" width="12.85546875" style="3" customWidth="1"/>
    <col min="15404" max="15640" width="9.140625" style="3"/>
    <col min="15641" max="15641" width="9" style="3" bestFit="1" customWidth="1"/>
    <col min="15642" max="15642" width="9.85546875" style="3" bestFit="1" customWidth="1"/>
    <col min="15643" max="15643" width="9.140625" style="3" bestFit="1" customWidth="1"/>
    <col min="15644" max="15644" width="16" style="3" bestFit="1" customWidth="1"/>
    <col min="15645" max="15645" width="9" style="3" bestFit="1" customWidth="1"/>
    <col min="15646" max="15646" width="7.85546875" style="3" bestFit="1" customWidth="1"/>
    <col min="15647" max="15647" width="11.7109375" style="3" bestFit="1" customWidth="1"/>
    <col min="15648" max="15648" width="14.28515625" style="3" customWidth="1"/>
    <col min="15649" max="15649" width="11.7109375" style="3" bestFit="1" customWidth="1"/>
    <col min="15650" max="15650" width="14.140625" style="3" bestFit="1" customWidth="1"/>
    <col min="15651" max="15651" width="16.7109375" style="3" customWidth="1"/>
    <col min="15652" max="15652" width="16.5703125" style="3" customWidth="1"/>
    <col min="15653" max="15654" width="7.85546875" style="3" bestFit="1" customWidth="1"/>
    <col min="15655" max="15655" width="8" style="3" bestFit="1" customWidth="1"/>
    <col min="15656" max="15657" width="7.85546875" style="3" bestFit="1" customWidth="1"/>
    <col min="15658" max="15658" width="9.7109375" style="3" customWidth="1"/>
    <col min="15659" max="15659" width="12.85546875" style="3" customWidth="1"/>
    <col min="15660" max="15896" width="9.140625" style="3"/>
    <col min="15897" max="15897" width="9" style="3" bestFit="1" customWidth="1"/>
    <col min="15898" max="15898" width="9.85546875" style="3" bestFit="1" customWidth="1"/>
    <col min="15899" max="15899" width="9.140625" style="3" bestFit="1" customWidth="1"/>
    <col min="15900" max="15900" width="16" style="3" bestFit="1" customWidth="1"/>
    <col min="15901" max="15901" width="9" style="3" bestFit="1" customWidth="1"/>
    <col min="15902" max="15902" width="7.85546875" style="3" bestFit="1" customWidth="1"/>
    <col min="15903" max="15903" width="11.7109375" style="3" bestFit="1" customWidth="1"/>
    <col min="15904" max="15904" width="14.28515625" style="3" customWidth="1"/>
    <col min="15905" max="15905" width="11.7109375" style="3" bestFit="1" customWidth="1"/>
    <col min="15906" max="15906" width="14.140625" style="3" bestFit="1" customWidth="1"/>
    <col min="15907" max="15907" width="16.7109375" style="3" customWidth="1"/>
    <col min="15908" max="15908" width="16.5703125" style="3" customWidth="1"/>
    <col min="15909" max="15910" width="7.85546875" style="3" bestFit="1" customWidth="1"/>
    <col min="15911" max="15911" width="8" style="3" bestFit="1" customWidth="1"/>
    <col min="15912" max="15913" width="7.85546875" style="3" bestFit="1" customWidth="1"/>
    <col min="15914" max="15914" width="9.7109375" style="3" customWidth="1"/>
    <col min="15915" max="15915" width="12.85546875" style="3" customWidth="1"/>
    <col min="15916" max="16152" width="9.140625" style="3"/>
    <col min="16153" max="16153" width="9" style="3" bestFit="1" customWidth="1"/>
    <col min="16154" max="16154" width="9.85546875" style="3" bestFit="1" customWidth="1"/>
    <col min="16155" max="16155" width="9.140625" style="3" bestFit="1" customWidth="1"/>
    <col min="16156" max="16156" width="16" style="3" bestFit="1" customWidth="1"/>
    <col min="16157" max="16157" width="9" style="3" bestFit="1" customWidth="1"/>
    <col min="16158" max="16158" width="7.85546875" style="3" bestFit="1" customWidth="1"/>
    <col min="16159" max="16159" width="11.7109375" style="3" bestFit="1" customWidth="1"/>
    <col min="16160" max="16160" width="14.28515625" style="3" customWidth="1"/>
    <col min="16161" max="16161" width="11.7109375" style="3" bestFit="1" customWidth="1"/>
    <col min="16162" max="16162" width="14.140625" style="3" bestFit="1" customWidth="1"/>
    <col min="16163" max="16163" width="16.7109375" style="3" customWidth="1"/>
    <col min="16164" max="16164" width="16.5703125" style="3" customWidth="1"/>
    <col min="16165" max="16166" width="7.85546875" style="3" bestFit="1" customWidth="1"/>
    <col min="16167" max="16167" width="8" style="3" bestFit="1" customWidth="1"/>
    <col min="16168" max="16169" width="7.85546875" style="3" bestFit="1" customWidth="1"/>
    <col min="16170" max="16170" width="9.7109375" style="3" customWidth="1"/>
    <col min="16171" max="16171" width="12.85546875" style="3" customWidth="1"/>
    <col min="16172" max="16384" width="9.140625" style="3"/>
  </cols>
  <sheetData>
    <row r="1" spans="1:83" s="6" customFormat="1" ht="15.75" customHeight="1">
      <c r="A1" s="507" t="s">
        <v>1</v>
      </c>
      <c r="B1" s="692" t="s">
        <v>535</v>
      </c>
      <c r="C1" s="681" t="s">
        <v>0</v>
      </c>
      <c r="D1" s="684" t="s">
        <v>93</v>
      </c>
      <c r="E1" s="685"/>
      <c r="F1" s="673" t="s">
        <v>94</v>
      </c>
      <c r="G1" s="673"/>
      <c r="H1" s="673"/>
      <c r="I1" s="689" t="s">
        <v>167</v>
      </c>
      <c r="J1" s="690"/>
      <c r="K1" s="691"/>
      <c r="L1" s="673" t="s">
        <v>171</v>
      </c>
      <c r="M1" s="673"/>
      <c r="N1" s="673"/>
      <c r="O1" s="673"/>
      <c r="P1" s="673"/>
      <c r="Q1" s="673"/>
      <c r="R1" s="673"/>
      <c r="S1" s="673"/>
      <c r="T1" s="673"/>
      <c r="U1" s="673"/>
      <c r="V1" s="673"/>
      <c r="W1" s="673"/>
      <c r="X1" s="673"/>
      <c r="Y1" s="673"/>
      <c r="Z1" s="673"/>
      <c r="AA1" s="673"/>
      <c r="AB1" s="673"/>
      <c r="AC1" s="673"/>
      <c r="AD1" s="673"/>
      <c r="AE1" s="673"/>
      <c r="AF1" s="673"/>
      <c r="AG1" s="673"/>
      <c r="AH1" s="673"/>
      <c r="AI1" s="673"/>
      <c r="AJ1" s="673"/>
      <c r="AK1" s="673"/>
      <c r="AL1" s="673"/>
      <c r="AM1" s="683" t="s">
        <v>172</v>
      </c>
      <c r="AN1" s="683"/>
      <c r="AO1" s="683"/>
      <c r="AP1" s="683"/>
      <c r="AQ1" s="683"/>
      <c r="AR1" s="683"/>
      <c r="AS1" s="683"/>
      <c r="AT1" s="683"/>
      <c r="AU1" s="683"/>
      <c r="AV1" s="683"/>
      <c r="AW1" s="683"/>
      <c r="AX1" s="683"/>
      <c r="AY1" s="683"/>
      <c r="AZ1" s="683"/>
      <c r="BA1" s="683"/>
      <c r="BB1" s="674" t="s">
        <v>187</v>
      </c>
      <c r="BC1" s="675"/>
      <c r="BD1" s="675"/>
      <c r="BE1" s="675"/>
      <c r="BF1" s="675"/>
      <c r="BG1" s="676"/>
      <c r="BH1" s="677" t="s">
        <v>191</v>
      </c>
      <c r="BI1" s="678"/>
      <c r="BJ1" s="678"/>
      <c r="BK1" s="679"/>
      <c r="BL1" s="680" t="s">
        <v>179</v>
      </c>
      <c r="BM1" s="680"/>
      <c r="BN1" s="680"/>
      <c r="BO1" s="680"/>
      <c r="BP1" s="680"/>
      <c r="BQ1" s="680"/>
      <c r="BR1" s="680"/>
      <c r="BS1" s="680"/>
      <c r="BT1" s="680"/>
      <c r="BU1" s="680"/>
      <c r="BV1" s="680"/>
      <c r="BW1" s="680"/>
      <c r="BX1" s="686" t="s">
        <v>501</v>
      </c>
      <c r="BY1" s="687"/>
      <c r="BZ1" s="687"/>
      <c r="CA1" s="687"/>
      <c r="CB1" s="687"/>
      <c r="CC1" s="688"/>
      <c r="CD1" s="670" t="s">
        <v>287</v>
      </c>
      <c r="CE1" s="670"/>
    </row>
    <row r="2" spans="1:83" ht="23.25" thickBot="1">
      <c r="A2" s="508"/>
      <c r="B2" s="693"/>
      <c r="C2" s="682"/>
      <c r="D2" s="158"/>
      <c r="E2" s="174" t="s">
        <v>91</v>
      </c>
      <c r="F2" s="140"/>
      <c r="G2" s="175" t="s">
        <v>91</v>
      </c>
      <c r="H2" s="139" t="s">
        <v>166</v>
      </c>
      <c r="I2" s="140"/>
      <c r="J2" s="175" t="s">
        <v>91</v>
      </c>
      <c r="K2" s="175"/>
      <c r="L2" s="140" t="s">
        <v>239</v>
      </c>
      <c r="M2" s="140" t="s">
        <v>240</v>
      </c>
      <c r="N2" s="140" t="s">
        <v>241</v>
      </c>
      <c r="O2" s="140" t="s">
        <v>242</v>
      </c>
      <c r="P2" s="140" t="s">
        <v>243</v>
      </c>
      <c r="Q2" s="140" t="s">
        <v>431</v>
      </c>
      <c r="R2" s="140" t="s">
        <v>440</v>
      </c>
      <c r="S2" s="140" t="s">
        <v>442</v>
      </c>
      <c r="T2" s="140" t="s">
        <v>521</v>
      </c>
      <c r="U2" s="140" t="s">
        <v>528</v>
      </c>
      <c r="V2" s="140" t="s">
        <v>244</v>
      </c>
      <c r="W2" s="140" t="s">
        <v>399</v>
      </c>
      <c r="X2" s="140" t="s">
        <v>400</v>
      </c>
      <c r="Y2" s="140" t="s">
        <v>426</v>
      </c>
      <c r="Z2" s="140" t="s">
        <v>530</v>
      </c>
      <c r="AA2" s="140" t="s">
        <v>432</v>
      </c>
      <c r="AB2" s="140" t="s">
        <v>532</v>
      </c>
      <c r="AC2" s="140" t="s">
        <v>245</v>
      </c>
      <c r="AD2" s="140" t="s">
        <v>246</v>
      </c>
      <c r="AE2" s="140" t="s">
        <v>247</v>
      </c>
      <c r="AF2" s="140" t="s">
        <v>283</v>
      </c>
      <c r="AG2" s="140" t="s">
        <v>281</v>
      </c>
      <c r="AH2" s="140" t="s">
        <v>282</v>
      </c>
      <c r="AI2" s="140"/>
      <c r="AJ2" s="140"/>
      <c r="AK2" s="140" t="s">
        <v>47</v>
      </c>
      <c r="AL2" s="138" t="s">
        <v>29</v>
      </c>
      <c r="AM2" s="140" t="s">
        <v>173</v>
      </c>
      <c r="AN2" s="140" t="s">
        <v>174</v>
      </c>
      <c r="AO2" s="140" t="s">
        <v>175</v>
      </c>
      <c r="AP2" s="140" t="s">
        <v>176</v>
      </c>
      <c r="AQ2" s="140" t="s">
        <v>177</v>
      </c>
      <c r="AR2" s="140" t="s">
        <v>178</v>
      </c>
      <c r="AS2" s="140" t="s">
        <v>269</v>
      </c>
      <c r="AT2" s="140" t="s">
        <v>270</v>
      </c>
      <c r="AU2" s="140" t="s">
        <v>271</v>
      </c>
      <c r="AV2" s="140" t="s">
        <v>445</v>
      </c>
      <c r="AW2" s="140" t="s">
        <v>428</v>
      </c>
      <c r="AX2" s="140" t="s">
        <v>429</v>
      </c>
      <c r="AY2" s="140"/>
      <c r="AZ2" s="140"/>
      <c r="BA2" s="143" t="s">
        <v>47</v>
      </c>
      <c r="BB2" s="140" t="s">
        <v>184</v>
      </c>
      <c r="BC2" s="140" t="s">
        <v>185</v>
      </c>
      <c r="BD2" s="140" t="s">
        <v>188</v>
      </c>
      <c r="BE2" s="140" t="s">
        <v>186</v>
      </c>
      <c r="BF2" s="140" t="s">
        <v>190</v>
      </c>
      <c r="BG2" s="138" t="s">
        <v>47</v>
      </c>
      <c r="BH2" s="140" t="s">
        <v>195</v>
      </c>
      <c r="BI2" s="140" t="s">
        <v>196</v>
      </c>
      <c r="BJ2" s="140" t="s">
        <v>197</v>
      </c>
      <c r="BK2" s="141" t="s">
        <v>47</v>
      </c>
      <c r="BL2" s="140" t="s">
        <v>206</v>
      </c>
      <c r="BM2" s="140" t="s">
        <v>207</v>
      </c>
      <c r="BN2" s="140" t="s">
        <v>210</v>
      </c>
      <c r="BO2" s="140" t="s">
        <v>215</v>
      </c>
      <c r="BP2" s="140" t="s">
        <v>216</v>
      </c>
      <c r="BQ2" s="140" t="s">
        <v>217</v>
      </c>
      <c r="BR2" s="140" t="s">
        <v>284</v>
      </c>
      <c r="BS2" s="140" t="s">
        <v>285</v>
      </c>
      <c r="BT2" s="140" t="s">
        <v>415</v>
      </c>
      <c r="BU2" s="140" t="s">
        <v>416</v>
      </c>
      <c r="BV2" s="140"/>
      <c r="BW2" s="138" t="s">
        <v>47</v>
      </c>
      <c r="BX2" s="140"/>
      <c r="BY2" s="140"/>
      <c r="BZ2" s="140"/>
      <c r="CA2" s="140"/>
      <c r="CB2" s="140"/>
      <c r="CC2" s="143" t="s">
        <v>502</v>
      </c>
      <c r="CD2" s="158" t="s">
        <v>136</v>
      </c>
      <c r="CE2" s="305" t="s">
        <v>439</v>
      </c>
    </row>
    <row r="3" spans="1:83" s="5" customFormat="1">
      <c r="A3" s="432" t="str">
        <f>'1-συμβολαια'!A3</f>
        <v>6ο</v>
      </c>
      <c r="B3" s="352">
        <f>'1-συμβολαια'!B3</f>
        <v>39070</v>
      </c>
      <c r="C3" s="446" t="str">
        <f>'1-συμβολαια'!C3</f>
        <v>πληρεξούσιο</v>
      </c>
      <c r="D3" s="396">
        <f>'5-αντίγρ'!AN3</f>
        <v>0</v>
      </c>
      <c r="E3" s="396">
        <f>'5-αντίγρ'!AM3</f>
        <v>0</v>
      </c>
      <c r="F3" s="304">
        <f>'6-μεταγρ'!R3</f>
        <v>0</v>
      </c>
      <c r="G3" s="304">
        <f>'6-μεταγρ'!P3+'6-μεταγρ'!Q3</f>
        <v>0</v>
      </c>
      <c r="H3" s="304">
        <f>'6-μεταγρ'!S3</f>
        <v>0</v>
      </c>
      <c r="I3" s="304">
        <f>'7-προςΔΟΥ'!V3</f>
        <v>0</v>
      </c>
      <c r="J3" s="267">
        <f>'7-προςΔΟΥ'!L3</f>
        <v>0</v>
      </c>
      <c r="K3" s="267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268"/>
      <c r="AC3" s="304"/>
      <c r="AD3" s="304"/>
      <c r="AE3" s="304"/>
      <c r="AF3" s="304"/>
      <c r="AG3" s="304"/>
      <c r="AH3" s="304"/>
      <c r="AI3" s="467"/>
      <c r="AJ3" s="467"/>
      <c r="AK3" s="304">
        <f t="shared" ref="AK3:AK6" si="0">SUM(L3:AJ3)</f>
        <v>0</v>
      </c>
      <c r="AL3" s="467"/>
      <c r="AM3" s="304"/>
      <c r="AN3" s="304"/>
      <c r="AO3" s="304">
        <v>8</v>
      </c>
      <c r="AP3" s="304"/>
      <c r="AQ3" s="304"/>
      <c r="AR3" s="304"/>
      <c r="AS3" s="304"/>
      <c r="AT3" s="304"/>
      <c r="AU3" s="304"/>
      <c r="AV3" s="304"/>
      <c r="AW3" s="304"/>
      <c r="AX3" s="304"/>
      <c r="AY3" s="467"/>
      <c r="AZ3" s="467"/>
      <c r="BA3" s="304">
        <f t="shared" ref="BA3:BA6" si="1">SUM(AM3:AZ3)</f>
        <v>8</v>
      </c>
      <c r="BB3" s="304"/>
      <c r="BC3" s="467"/>
      <c r="BD3" s="304"/>
      <c r="BE3" s="467"/>
      <c r="BF3" s="304"/>
      <c r="BG3" s="304">
        <f t="shared" ref="BG3:BG6" si="2">SUM(BB3:BF3)</f>
        <v>0</v>
      </c>
      <c r="BH3" s="467"/>
      <c r="BI3" s="467"/>
      <c r="BJ3" s="304"/>
      <c r="BK3" s="304">
        <f t="shared" ref="BK3:BK6" si="3">SUM(BH3:BJ3)</f>
        <v>0</v>
      </c>
      <c r="BL3" s="304"/>
      <c r="BM3" s="304"/>
      <c r="BN3" s="304"/>
      <c r="BO3" s="304"/>
      <c r="BP3" s="304"/>
      <c r="BQ3" s="304"/>
      <c r="BR3" s="304"/>
      <c r="BS3" s="304"/>
      <c r="BT3" s="304"/>
      <c r="BU3" s="304">
        <v>0.6</v>
      </c>
      <c r="BV3" s="304"/>
      <c r="BW3" s="304">
        <f t="shared" ref="BW3:BW6" si="4">SUM(BL3:BV3)</f>
        <v>0.6</v>
      </c>
      <c r="BX3" s="304"/>
      <c r="BY3" s="304"/>
      <c r="BZ3" s="304"/>
      <c r="CA3" s="304"/>
      <c r="CB3" s="304"/>
      <c r="CC3" s="304"/>
      <c r="CD3" s="372">
        <f>D3+F3+H3+I3+K3+AK3-AE3-AG3+BA3+BG3+BK3+BW3-+CC3-CB3</f>
        <v>8.6</v>
      </c>
      <c r="CE3" s="372">
        <f>E3+G3+J3+AE3+CB3</f>
        <v>0</v>
      </c>
    </row>
    <row r="4" spans="1:83" s="5" customFormat="1">
      <c r="A4" s="335" t="str">
        <f>'1-συμβολαια'!A4</f>
        <v>7ο</v>
      </c>
      <c r="B4" s="352">
        <f>'1-συμβολαια'!B4</f>
        <v>39073</v>
      </c>
      <c r="C4" s="344" t="str">
        <f>'1-συμβολαια'!C4</f>
        <v>αγοραπωλησίας [οικόπεδο 119,50μ2 ΜΕ οικία 60μ2 Λιμενάρια] ΠΡΟΣΥΜΦΩΝΟ τίμημα = 45.000 , αρραβων =</v>
      </c>
      <c r="D4" s="396">
        <f>'5-αντίγρ'!AN4</f>
        <v>17</v>
      </c>
      <c r="E4" s="396">
        <f>'5-αντίγρ'!AM4</f>
        <v>0</v>
      </c>
      <c r="F4" s="304">
        <f>'6-μεταγρ'!R4</f>
        <v>0</v>
      </c>
      <c r="G4" s="304">
        <f>'6-μεταγρ'!P4+'6-μεταγρ'!Q4</f>
        <v>0</v>
      </c>
      <c r="H4" s="304">
        <f>'6-μεταγρ'!S4</f>
        <v>0</v>
      </c>
      <c r="I4" s="304">
        <f>'7-προςΔΟΥ'!V4</f>
        <v>0</v>
      </c>
      <c r="J4" s="267">
        <f>'7-προςΔΟΥ'!L4</f>
        <v>0</v>
      </c>
      <c r="K4" s="267"/>
      <c r="L4" s="268"/>
      <c r="M4" s="268">
        <f>4+7.4+7.4</f>
        <v>18.8</v>
      </c>
      <c r="N4" s="268"/>
      <c r="O4" s="268"/>
      <c r="P4" s="268"/>
      <c r="Q4" s="268"/>
      <c r="R4" s="268"/>
      <c r="S4" s="268"/>
      <c r="T4" s="268"/>
      <c r="U4" s="268"/>
      <c r="V4" s="304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6"/>
      <c r="AJ4" s="266"/>
      <c r="AK4" s="268">
        <f t="shared" si="0"/>
        <v>18.8</v>
      </c>
      <c r="AL4" s="266"/>
      <c r="AM4" s="268">
        <v>8</v>
      </c>
      <c r="AN4" s="268"/>
      <c r="AO4" s="268">
        <v>8</v>
      </c>
      <c r="AP4" s="268">
        <v>4</v>
      </c>
      <c r="AQ4" s="268"/>
      <c r="AR4" s="268"/>
      <c r="AS4" s="268">
        <v>8</v>
      </c>
      <c r="AT4" s="268"/>
      <c r="AU4" s="268"/>
      <c r="AV4" s="268"/>
      <c r="AW4" s="268"/>
      <c r="AX4" s="268"/>
      <c r="AY4" s="266"/>
      <c r="AZ4" s="266"/>
      <c r="BA4" s="268">
        <f t="shared" si="1"/>
        <v>28</v>
      </c>
      <c r="BB4" s="268">
        <v>8</v>
      </c>
      <c r="BC4" s="266"/>
      <c r="BD4" s="268">
        <v>8</v>
      </c>
      <c r="BE4" s="266"/>
      <c r="BF4" s="268"/>
      <c r="BG4" s="268">
        <f t="shared" si="2"/>
        <v>16</v>
      </c>
      <c r="BH4" s="266"/>
      <c r="BI4" s="266"/>
      <c r="BJ4" s="268"/>
      <c r="BK4" s="268">
        <f t="shared" si="3"/>
        <v>0</v>
      </c>
      <c r="BL4" s="268"/>
      <c r="BM4" s="268"/>
      <c r="BN4" s="268"/>
      <c r="BO4" s="268"/>
      <c r="BP4" s="268"/>
      <c r="BQ4" s="268"/>
      <c r="BR4" s="268"/>
      <c r="BS4" s="268">
        <v>10</v>
      </c>
      <c r="BT4" s="268"/>
      <c r="BU4" s="268">
        <v>0.6</v>
      </c>
      <c r="BV4" s="268"/>
      <c r="BW4" s="268">
        <f t="shared" si="4"/>
        <v>10.6</v>
      </c>
      <c r="BX4" s="304"/>
      <c r="BY4" s="304"/>
      <c r="BZ4" s="304"/>
      <c r="CA4" s="304"/>
      <c r="CB4" s="304"/>
      <c r="CC4" s="304"/>
      <c r="CD4" s="372">
        <f t="shared" ref="CD4:CD6" si="5">D4+F4+H4+I4+K4+AK4-AE4-AG4+BA4+BG4+BK4+BW4-+CC4-CB4</f>
        <v>90.399999999999991</v>
      </c>
      <c r="CE4" s="372">
        <f>E4+G4+J4+AE4+CB4</f>
        <v>0</v>
      </c>
    </row>
    <row r="5" spans="1:83" s="5" customFormat="1">
      <c r="A5" s="335" t="str">
        <f>'1-συμβολαια'!A5</f>
        <v>8ο</v>
      </c>
      <c r="B5" s="352">
        <f>'1-συμβολαια'!B5</f>
        <v>39169</v>
      </c>
      <c r="C5" s="344" t="str">
        <f>'1-συμβολαια'!C5</f>
        <v xml:space="preserve">αγοραπωλησίας προσυμφώνου 6.573 τίμημα = 45.000 ΛΥΣΗ αρραβών = </v>
      </c>
      <c r="D5" s="396">
        <f>'5-αντίγρ'!AN5</f>
        <v>54</v>
      </c>
      <c r="E5" s="396">
        <f>'5-αντίγρ'!AM5</f>
        <v>0</v>
      </c>
      <c r="F5" s="304">
        <f>'6-μεταγρ'!R5</f>
        <v>0</v>
      </c>
      <c r="G5" s="304">
        <f>'6-μεταγρ'!P5+'6-μεταγρ'!Q5</f>
        <v>0</v>
      </c>
      <c r="H5" s="304">
        <f>'6-μεταγρ'!S5</f>
        <v>0</v>
      </c>
      <c r="I5" s="304">
        <f>'7-προςΔΟΥ'!V5</f>
        <v>0</v>
      </c>
      <c r="J5" s="267">
        <f>'7-προςΔΟΥ'!L5</f>
        <v>0</v>
      </c>
      <c r="K5" s="267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304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6"/>
      <c r="AJ5" s="266"/>
      <c r="AK5" s="268">
        <f t="shared" si="0"/>
        <v>0</v>
      </c>
      <c r="AL5" s="266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  <c r="AX5" s="268"/>
      <c r="AY5" s="266"/>
      <c r="AZ5" s="266"/>
      <c r="BA5" s="268">
        <f t="shared" si="1"/>
        <v>0</v>
      </c>
      <c r="BB5" s="268"/>
      <c r="BC5" s="266"/>
      <c r="BD5" s="268"/>
      <c r="BE5" s="266"/>
      <c r="BF5" s="268"/>
      <c r="BG5" s="268">
        <f t="shared" si="2"/>
        <v>0</v>
      </c>
      <c r="BH5" s="266"/>
      <c r="BI5" s="266"/>
      <c r="BJ5" s="268">
        <f>7.4+4</f>
        <v>11.4</v>
      </c>
      <c r="BK5" s="268">
        <f t="shared" si="3"/>
        <v>11.4</v>
      </c>
      <c r="BL5" s="268"/>
      <c r="BM5" s="268"/>
      <c r="BN5" s="268"/>
      <c r="BO5" s="268"/>
      <c r="BP5" s="268"/>
      <c r="BQ5" s="268"/>
      <c r="BR5" s="268"/>
      <c r="BS5" s="268"/>
      <c r="BT5" s="268"/>
      <c r="BU5" s="268">
        <v>0.6</v>
      </c>
      <c r="BV5" s="268"/>
      <c r="BW5" s="268">
        <f t="shared" si="4"/>
        <v>0.6</v>
      </c>
      <c r="BX5" s="304"/>
      <c r="BY5" s="304"/>
      <c r="BZ5" s="304"/>
      <c r="CA5" s="304"/>
      <c r="CB5" s="304"/>
      <c r="CC5" s="304"/>
      <c r="CD5" s="372">
        <f t="shared" si="5"/>
        <v>66</v>
      </c>
      <c r="CE5" s="372">
        <f>E5+G5+J5+AE5+CB5</f>
        <v>0</v>
      </c>
    </row>
    <row r="6" spans="1:83" s="5" customFormat="1">
      <c r="A6" s="335" t="str">
        <f>'1-συμβολαια'!A6</f>
        <v>9ο</v>
      </c>
      <c r="B6" s="352">
        <f>'1-συμβολαια'!B6</f>
        <v>39169</v>
      </c>
      <c r="C6" s="344" t="str">
        <f>'1-συμβολαια'!C6</f>
        <v>αγοραπωλησία  [οικόπεδο 119,50μ2 ΜΕ οικία 60μ2 Λιμενάρια] τίμημα = 9.365,28 Δ.Ο.Υ. =</v>
      </c>
      <c r="D6" s="394">
        <f>'5-αντίγρ'!AN6</f>
        <v>66</v>
      </c>
      <c r="E6" s="394">
        <f>'5-αντίγρ'!AM6</f>
        <v>1.98</v>
      </c>
      <c r="F6" s="268">
        <f>'6-μεταγρ'!R6</f>
        <v>14.8</v>
      </c>
      <c r="G6" s="268">
        <f>'6-μεταγρ'!P6+'6-μεταγρ'!Q6</f>
        <v>1.98</v>
      </c>
      <c r="H6" s="268">
        <f>'6-μεταγρ'!S6</f>
        <v>0</v>
      </c>
      <c r="I6" s="268">
        <f>'7-προςΔΟΥ'!V6</f>
        <v>175.8</v>
      </c>
      <c r="J6" s="485">
        <f>'7-προςΔΟΥ'!L6</f>
        <v>0</v>
      </c>
      <c r="K6" s="485"/>
      <c r="L6" s="268"/>
      <c r="M6" s="268"/>
      <c r="N6" s="268">
        <f>4+7.4+7.4</f>
        <v>18.8</v>
      </c>
      <c r="O6" s="268"/>
      <c r="P6" s="268"/>
      <c r="Q6" s="268"/>
      <c r="R6" s="268">
        <v>4</v>
      </c>
      <c r="S6" s="268">
        <v>4</v>
      </c>
      <c r="T6" s="268">
        <v>4</v>
      </c>
      <c r="U6" s="268"/>
      <c r="V6" s="304">
        <f t="shared" ref="V6" si="6">7.4+7.4+4</f>
        <v>18.8</v>
      </c>
      <c r="W6" s="268">
        <v>4</v>
      </c>
      <c r="X6" s="268">
        <v>4</v>
      </c>
      <c r="Y6" s="268">
        <v>4</v>
      </c>
      <c r="Z6" s="268"/>
      <c r="AA6" s="268"/>
      <c r="AB6" s="268"/>
      <c r="AC6" s="268"/>
      <c r="AD6" s="268"/>
      <c r="AE6" s="268"/>
      <c r="AF6" s="268"/>
      <c r="AG6" s="268"/>
      <c r="AH6" s="268"/>
      <c r="AI6" s="266"/>
      <c r="AJ6" s="266"/>
      <c r="AK6" s="268">
        <f t="shared" si="0"/>
        <v>61.6</v>
      </c>
      <c r="AL6" s="266"/>
      <c r="AM6" s="268">
        <v>8</v>
      </c>
      <c r="AN6" s="268"/>
      <c r="AO6" s="268">
        <v>8</v>
      </c>
      <c r="AP6" s="268">
        <v>4</v>
      </c>
      <c r="AQ6" s="268"/>
      <c r="AR6" s="268"/>
      <c r="AS6" s="268">
        <v>8</v>
      </c>
      <c r="AT6" s="268">
        <v>8</v>
      </c>
      <c r="AU6" s="268">
        <v>8</v>
      </c>
      <c r="AV6" s="268"/>
      <c r="AW6" s="268"/>
      <c r="AX6" s="268"/>
      <c r="AY6" s="266"/>
      <c r="AZ6" s="266"/>
      <c r="BA6" s="268">
        <f t="shared" si="1"/>
        <v>44</v>
      </c>
      <c r="BB6" s="268">
        <v>8</v>
      </c>
      <c r="BC6" s="266"/>
      <c r="BD6" s="268">
        <v>8</v>
      </c>
      <c r="BE6" s="266"/>
      <c r="BF6" s="268">
        <v>8</v>
      </c>
      <c r="BG6" s="268">
        <f t="shared" si="2"/>
        <v>24</v>
      </c>
      <c r="BH6" s="266"/>
      <c r="BI6" s="266"/>
      <c r="BJ6" s="268"/>
      <c r="BK6" s="268">
        <f t="shared" si="3"/>
        <v>0</v>
      </c>
      <c r="BL6" s="268"/>
      <c r="BM6" s="268"/>
      <c r="BN6" s="268"/>
      <c r="BO6" s="268"/>
      <c r="BP6" s="268"/>
      <c r="BQ6" s="268"/>
      <c r="BR6" s="268"/>
      <c r="BS6" s="268">
        <v>10</v>
      </c>
      <c r="BT6" s="268">
        <v>0.3</v>
      </c>
      <c r="BU6" s="268">
        <v>0.6</v>
      </c>
      <c r="BV6" s="268"/>
      <c r="BW6" s="268">
        <f t="shared" si="4"/>
        <v>10.9</v>
      </c>
      <c r="BX6" s="268"/>
      <c r="BY6" s="268"/>
      <c r="BZ6" s="268"/>
      <c r="CA6" s="268"/>
      <c r="CB6" s="268"/>
      <c r="CC6" s="268"/>
      <c r="CD6" s="372">
        <f t="shared" si="5"/>
        <v>397.1</v>
      </c>
      <c r="CE6" s="486">
        <f>E6+G6+J6+AE6+CB6</f>
        <v>3.96</v>
      </c>
    </row>
    <row r="7" spans="1:83" s="2" customFormat="1">
      <c r="A7" s="671" t="s">
        <v>47</v>
      </c>
      <c r="B7" s="672"/>
      <c r="C7" s="672"/>
      <c r="D7" s="391">
        <f t="shared" ref="D7:J7" si="7">SUM(D3:D6)</f>
        <v>137</v>
      </c>
      <c r="E7" s="391">
        <f t="shared" si="7"/>
        <v>1.98</v>
      </c>
      <c r="F7" s="391">
        <f t="shared" si="7"/>
        <v>14.8</v>
      </c>
      <c r="G7" s="391">
        <f t="shared" si="7"/>
        <v>1.98</v>
      </c>
      <c r="H7" s="391">
        <f t="shared" si="7"/>
        <v>0</v>
      </c>
      <c r="I7" s="391">
        <f t="shared" si="7"/>
        <v>175.8</v>
      </c>
      <c r="J7" s="391">
        <f t="shared" si="7"/>
        <v>0</v>
      </c>
      <c r="K7" s="391"/>
      <c r="L7" s="391">
        <f t="shared" ref="L7:Y7" si="8">SUM(L3:L6)</f>
        <v>0</v>
      </c>
      <c r="M7" s="391">
        <f t="shared" si="8"/>
        <v>18.8</v>
      </c>
      <c r="N7" s="391">
        <f t="shared" si="8"/>
        <v>18.8</v>
      </c>
      <c r="O7" s="391">
        <f t="shared" si="8"/>
        <v>0</v>
      </c>
      <c r="P7" s="391">
        <f t="shared" si="8"/>
        <v>0</v>
      </c>
      <c r="Q7" s="391">
        <f t="shared" si="8"/>
        <v>0</v>
      </c>
      <c r="R7" s="391">
        <f t="shared" si="8"/>
        <v>4</v>
      </c>
      <c r="S7" s="391">
        <f t="shared" si="8"/>
        <v>4</v>
      </c>
      <c r="T7" s="391">
        <f t="shared" si="8"/>
        <v>4</v>
      </c>
      <c r="U7" s="391">
        <f t="shared" si="8"/>
        <v>0</v>
      </c>
      <c r="V7" s="391">
        <f t="shared" si="8"/>
        <v>18.8</v>
      </c>
      <c r="W7" s="391">
        <f t="shared" si="8"/>
        <v>4</v>
      </c>
      <c r="X7" s="391">
        <f t="shared" si="8"/>
        <v>4</v>
      </c>
      <c r="Y7" s="391">
        <f t="shared" si="8"/>
        <v>4</v>
      </c>
      <c r="Z7" s="391"/>
      <c r="AA7" s="391">
        <f t="shared" ref="AA7:AK7" si="9">SUM(AA3:AA6)</f>
        <v>0</v>
      </c>
      <c r="AB7" s="391">
        <f t="shared" si="9"/>
        <v>0</v>
      </c>
      <c r="AC7" s="391">
        <f t="shared" si="9"/>
        <v>0</v>
      </c>
      <c r="AD7" s="391">
        <f t="shared" si="9"/>
        <v>0</v>
      </c>
      <c r="AE7" s="391">
        <f t="shared" si="9"/>
        <v>0</v>
      </c>
      <c r="AF7" s="391">
        <f t="shared" si="9"/>
        <v>0</v>
      </c>
      <c r="AG7" s="391">
        <f t="shared" si="9"/>
        <v>0</v>
      </c>
      <c r="AH7" s="391">
        <f t="shared" si="9"/>
        <v>0</v>
      </c>
      <c r="AI7" s="391">
        <f t="shared" si="9"/>
        <v>0</v>
      </c>
      <c r="AJ7" s="391">
        <f t="shared" si="9"/>
        <v>0</v>
      </c>
      <c r="AK7" s="391">
        <f t="shared" si="9"/>
        <v>80.400000000000006</v>
      </c>
      <c r="AL7" s="391"/>
      <c r="AM7" s="391">
        <f t="shared" ref="AM7:AX7" si="10">SUM(AM3:AM6)</f>
        <v>16</v>
      </c>
      <c r="AN7" s="391">
        <f t="shared" si="10"/>
        <v>0</v>
      </c>
      <c r="AO7" s="391">
        <f t="shared" si="10"/>
        <v>24</v>
      </c>
      <c r="AP7" s="391">
        <f t="shared" si="10"/>
        <v>8</v>
      </c>
      <c r="AQ7" s="391">
        <f t="shared" si="10"/>
        <v>0</v>
      </c>
      <c r="AR7" s="411">
        <f t="shared" si="10"/>
        <v>0</v>
      </c>
      <c r="AS7" s="391">
        <f t="shared" si="10"/>
        <v>16</v>
      </c>
      <c r="AT7" s="391">
        <f t="shared" si="10"/>
        <v>8</v>
      </c>
      <c r="AU7" s="391">
        <f t="shared" si="10"/>
        <v>8</v>
      </c>
      <c r="AV7" s="391">
        <f t="shared" si="10"/>
        <v>0</v>
      </c>
      <c r="AW7" s="391">
        <f t="shared" si="10"/>
        <v>0</v>
      </c>
      <c r="AX7" s="391">
        <f t="shared" si="10"/>
        <v>0</v>
      </c>
      <c r="AY7" s="391"/>
      <c r="AZ7" s="391">
        <f t="shared" ref="AZ7:BW7" si="11">SUM(AZ3:AZ6)</f>
        <v>0</v>
      </c>
      <c r="BA7" s="391">
        <f t="shared" si="11"/>
        <v>80</v>
      </c>
      <c r="BB7" s="391">
        <f t="shared" si="11"/>
        <v>16</v>
      </c>
      <c r="BC7" s="412">
        <f t="shared" si="11"/>
        <v>0</v>
      </c>
      <c r="BD7" s="391">
        <f t="shared" si="11"/>
        <v>16</v>
      </c>
      <c r="BE7" s="412">
        <f t="shared" si="11"/>
        <v>0</v>
      </c>
      <c r="BF7" s="391">
        <f t="shared" si="11"/>
        <v>8</v>
      </c>
      <c r="BG7" s="391">
        <f t="shared" si="11"/>
        <v>40</v>
      </c>
      <c r="BH7" s="391">
        <f t="shared" si="11"/>
        <v>0</v>
      </c>
      <c r="BI7" s="412">
        <f t="shared" si="11"/>
        <v>0</v>
      </c>
      <c r="BJ7" s="391">
        <f t="shared" si="11"/>
        <v>11.4</v>
      </c>
      <c r="BK7" s="391">
        <f t="shared" si="11"/>
        <v>11.4</v>
      </c>
      <c r="BL7" s="391">
        <f t="shared" si="11"/>
        <v>0</v>
      </c>
      <c r="BM7" s="391">
        <f t="shared" si="11"/>
        <v>0</v>
      </c>
      <c r="BN7" s="391">
        <f t="shared" si="11"/>
        <v>0</v>
      </c>
      <c r="BO7" s="391">
        <f t="shared" si="11"/>
        <v>0</v>
      </c>
      <c r="BP7" s="391">
        <f t="shared" si="11"/>
        <v>0</v>
      </c>
      <c r="BQ7" s="391">
        <f t="shared" si="11"/>
        <v>0</v>
      </c>
      <c r="BR7" s="391">
        <f t="shared" si="11"/>
        <v>0</v>
      </c>
      <c r="BS7" s="391">
        <f t="shared" si="11"/>
        <v>20</v>
      </c>
      <c r="BT7" s="391">
        <f t="shared" si="11"/>
        <v>0.3</v>
      </c>
      <c r="BU7" s="391">
        <f t="shared" si="11"/>
        <v>2.4</v>
      </c>
      <c r="BV7" s="391">
        <f t="shared" si="11"/>
        <v>0</v>
      </c>
      <c r="BW7" s="391">
        <f t="shared" si="11"/>
        <v>22.7</v>
      </c>
      <c r="BX7" s="391"/>
      <c r="BY7" s="391"/>
      <c r="BZ7" s="391"/>
      <c r="CA7" s="391"/>
      <c r="CB7" s="391"/>
      <c r="CC7" s="391"/>
      <c r="CD7" s="391">
        <f>SUM(CD3:CD6)</f>
        <v>562.1</v>
      </c>
      <c r="CE7" s="391">
        <f>SUM(CE3:CE6)</f>
        <v>3.96</v>
      </c>
    </row>
    <row r="8" spans="1:83" ht="11.25" customHeight="1"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</row>
    <row r="9" spans="1:83" ht="11.25" customHeight="1">
      <c r="C9" s="3"/>
      <c r="D9" s="8"/>
      <c r="E9" s="123"/>
      <c r="F9" s="2"/>
      <c r="G9" s="2"/>
      <c r="H9" s="2"/>
      <c r="I9" s="2"/>
      <c r="J9" s="2"/>
      <c r="K9" s="2"/>
      <c r="L9" s="155" t="s">
        <v>463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2"/>
      <c r="AL9" s="2"/>
      <c r="AM9" s="17" t="s">
        <v>477</v>
      </c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147" t="s">
        <v>180</v>
      </c>
      <c r="BC9" s="2"/>
      <c r="BD9" s="2"/>
      <c r="BE9" s="2"/>
      <c r="BF9" s="2"/>
      <c r="BG9" s="2"/>
      <c r="BH9" s="147" t="s">
        <v>192</v>
      </c>
      <c r="BI9" s="2"/>
      <c r="BJ9" s="2"/>
      <c r="BK9" s="2"/>
      <c r="BL9" s="147" t="s">
        <v>205</v>
      </c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 t="s">
        <v>498</v>
      </c>
      <c r="BY9" s="2"/>
      <c r="BZ9" s="2"/>
      <c r="CA9" s="2"/>
      <c r="CB9" s="2"/>
      <c r="CC9" s="2"/>
      <c r="CD9" s="2"/>
      <c r="CE9" s="2"/>
    </row>
    <row r="10" spans="1:83" ht="11.25" customHeight="1">
      <c r="C10" s="382"/>
      <c r="D10" s="357"/>
      <c r="E10" s="123"/>
      <c r="F10" s="2"/>
      <c r="G10" s="2"/>
      <c r="H10" s="2"/>
      <c r="I10" s="2"/>
      <c r="J10" s="2"/>
      <c r="K10" s="2"/>
      <c r="L10" s="4"/>
      <c r="M10" s="306" t="s">
        <v>467</v>
      </c>
      <c r="N10" s="307"/>
      <c r="O10" s="307"/>
      <c r="P10" s="307"/>
      <c r="Q10" s="307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2"/>
      <c r="AL10" s="2"/>
      <c r="AM10" s="2"/>
      <c r="AN10" s="155" t="s">
        <v>478</v>
      </c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33" t="s">
        <v>183</v>
      </c>
      <c r="BD10" s="2"/>
      <c r="BE10" s="2"/>
      <c r="BF10" s="2"/>
      <c r="BG10" s="2"/>
      <c r="BH10" s="2"/>
      <c r="BI10" s="232" t="s">
        <v>193</v>
      </c>
      <c r="BJ10" s="2"/>
      <c r="BK10" s="2"/>
      <c r="BL10" s="2"/>
      <c r="BM10" s="166" t="s">
        <v>208</v>
      </c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 t="s">
        <v>499</v>
      </c>
      <c r="BZ10" s="2"/>
      <c r="CA10" s="2"/>
      <c r="CB10" s="2"/>
      <c r="CC10" s="2"/>
      <c r="CD10" s="2"/>
      <c r="CE10" s="2"/>
    </row>
    <row r="11" spans="1:83" ht="11.25" customHeight="1">
      <c r="C11" s="382"/>
      <c r="D11" s="76" t="s">
        <v>549</v>
      </c>
      <c r="E11" s="123"/>
      <c r="F11" s="2"/>
      <c r="G11" s="2"/>
      <c r="H11" s="2"/>
      <c r="I11" s="2"/>
      <c r="J11" s="8"/>
      <c r="K11" s="2"/>
      <c r="L11" s="4"/>
      <c r="M11" s="307"/>
      <c r="N11" s="306" t="s">
        <v>468</v>
      </c>
      <c r="O11" s="307"/>
      <c r="P11" s="307"/>
      <c r="Q11" s="307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2"/>
      <c r="AL11" s="2"/>
      <c r="AM11" s="2"/>
      <c r="AN11" s="2"/>
      <c r="AO11" s="17" t="s">
        <v>479</v>
      </c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>
        <v>4</v>
      </c>
      <c r="BC11" s="2"/>
      <c r="BD11" s="4" t="s">
        <v>181</v>
      </c>
      <c r="BE11" s="2"/>
      <c r="BF11" s="2"/>
      <c r="BG11" s="2"/>
      <c r="BH11" s="2"/>
      <c r="BI11" s="2"/>
      <c r="BJ11" s="147" t="s">
        <v>194</v>
      </c>
      <c r="BK11" s="2"/>
      <c r="BL11" s="2"/>
      <c r="BM11" s="2"/>
      <c r="BN11" s="147" t="s">
        <v>209</v>
      </c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 t="s">
        <v>31</v>
      </c>
      <c r="CA11" s="2"/>
      <c r="CB11" s="2"/>
      <c r="CC11" s="2"/>
      <c r="CD11" s="2"/>
      <c r="CE11" s="2"/>
    </row>
    <row r="12" spans="1:83" ht="11.25" customHeight="1">
      <c r="C12" s="429"/>
      <c r="D12" s="357" t="s">
        <v>543</v>
      </c>
      <c r="E12" s="357"/>
      <c r="F12" s="8"/>
      <c r="G12" s="2"/>
      <c r="H12" s="2"/>
      <c r="I12" s="2"/>
      <c r="J12" s="8"/>
      <c r="K12" s="2"/>
      <c r="L12" s="4"/>
      <c r="M12" s="307"/>
      <c r="N12" s="307"/>
      <c r="O12" s="307" t="s">
        <v>469</v>
      </c>
      <c r="P12" s="307"/>
      <c r="Q12" s="307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2"/>
      <c r="AL12" s="2"/>
      <c r="AM12" s="2"/>
      <c r="AN12" s="2"/>
      <c r="AO12" s="2"/>
      <c r="AP12" s="112" t="s">
        <v>480</v>
      </c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>
        <v>7.4</v>
      </c>
      <c r="BC12" s="2"/>
      <c r="BD12" s="2"/>
      <c r="BE12" s="233" t="s">
        <v>182</v>
      </c>
      <c r="BF12" s="2"/>
      <c r="BG12" s="2"/>
      <c r="BH12" s="2"/>
      <c r="BI12" s="2"/>
      <c r="BJ12" s="2"/>
      <c r="BK12" s="2"/>
      <c r="BL12" s="2"/>
      <c r="BM12" s="2"/>
      <c r="BN12" s="2"/>
      <c r="BO12" s="166" t="s">
        <v>211</v>
      </c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 t="s">
        <v>500</v>
      </c>
      <c r="CB12" s="2"/>
      <c r="CC12" s="2"/>
      <c r="CD12" s="2"/>
      <c r="CE12" s="2"/>
    </row>
    <row r="13" spans="1:83" ht="11.25" customHeight="1">
      <c r="C13" s="429"/>
      <c r="D13" s="357" t="s">
        <v>526</v>
      </c>
      <c r="E13" s="448"/>
      <c r="F13" s="8"/>
      <c r="G13" s="2"/>
      <c r="H13" s="63"/>
      <c r="I13" s="63"/>
      <c r="J13" s="8"/>
      <c r="K13" s="2"/>
      <c r="L13" s="4"/>
      <c r="M13" s="4"/>
      <c r="N13" s="4"/>
      <c r="O13" s="4"/>
      <c r="P13" s="4" t="s">
        <v>470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2"/>
      <c r="AL13" s="2"/>
      <c r="AM13" s="2"/>
      <c r="AN13" s="2"/>
      <c r="AO13" s="2"/>
      <c r="AP13" s="2"/>
      <c r="AQ13" s="17" t="s">
        <v>481</v>
      </c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4" t="s">
        <v>189</v>
      </c>
      <c r="BG13" s="2"/>
      <c r="BH13" s="2"/>
      <c r="BI13" s="2"/>
      <c r="BJ13" s="2"/>
      <c r="BK13" s="2"/>
      <c r="BL13" s="2"/>
      <c r="BM13" s="2"/>
      <c r="BN13" s="2"/>
      <c r="BO13" s="2"/>
      <c r="BP13" s="147" t="s">
        <v>212</v>
      </c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 t="s">
        <v>59</v>
      </c>
      <c r="CC13" s="2"/>
      <c r="CD13" s="2"/>
      <c r="CE13" s="2"/>
    </row>
    <row r="14" spans="1:83" ht="11.25" customHeight="1">
      <c r="C14" s="90"/>
      <c r="D14" s="357"/>
      <c r="E14" s="9"/>
      <c r="F14" s="8"/>
      <c r="G14" s="2"/>
      <c r="H14" s="2"/>
      <c r="I14" s="2"/>
      <c r="J14" s="8"/>
      <c r="K14" s="2"/>
      <c r="L14" s="4"/>
      <c r="M14" s="4"/>
      <c r="N14" s="4"/>
      <c r="O14" s="4"/>
      <c r="P14" s="4"/>
      <c r="Q14" s="4" t="s">
        <v>471</v>
      </c>
      <c r="R14" s="4"/>
      <c r="S14" s="4"/>
      <c r="T14" s="4"/>
      <c r="U14" s="4"/>
      <c r="V14" s="4"/>
      <c r="W14" s="168"/>
      <c r="X14" s="168"/>
      <c r="Y14" s="168"/>
      <c r="Z14" s="168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2"/>
      <c r="AL14" s="2"/>
      <c r="AM14" s="2"/>
      <c r="AN14" s="2"/>
      <c r="AO14" s="2"/>
      <c r="AP14" s="2"/>
      <c r="AQ14" s="2"/>
      <c r="AR14" s="231" t="s">
        <v>482</v>
      </c>
      <c r="AS14" s="112"/>
      <c r="AT14" s="112"/>
      <c r="AU14" s="112"/>
      <c r="AV14" s="112"/>
      <c r="AW14" s="112"/>
      <c r="AX14" s="112"/>
      <c r="AY14" s="112"/>
      <c r="AZ14" s="112"/>
      <c r="BA14" s="2"/>
      <c r="BB14" s="2"/>
      <c r="BC14" s="2"/>
      <c r="BD14" s="2"/>
      <c r="BE14" s="2"/>
      <c r="BF14" s="2"/>
      <c r="BG14" s="2"/>
      <c r="BH14" s="2"/>
      <c r="BI14" s="2"/>
      <c r="BJ14" s="147" t="s">
        <v>200</v>
      </c>
      <c r="BK14" s="2"/>
      <c r="BL14" s="2"/>
      <c r="BM14" s="2"/>
      <c r="BN14" s="2"/>
      <c r="BO14" s="2"/>
      <c r="BP14" s="2"/>
      <c r="BQ14" s="166" t="s">
        <v>213</v>
      </c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</row>
    <row r="15" spans="1:83" ht="11.25" customHeight="1">
      <c r="C15" s="90"/>
      <c r="D15" s="357"/>
      <c r="E15" s="9"/>
      <c r="F15" s="8"/>
      <c r="G15" s="2"/>
      <c r="H15" s="2"/>
      <c r="I15" s="2"/>
      <c r="J15" s="8"/>
      <c r="K15" s="2"/>
      <c r="L15" s="4"/>
      <c r="M15" s="4"/>
      <c r="N15" s="4"/>
      <c r="O15" s="4"/>
      <c r="P15" s="4"/>
      <c r="Q15" s="4"/>
      <c r="R15" s="4" t="s">
        <v>441</v>
      </c>
      <c r="S15" s="4"/>
      <c r="T15" s="4"/>
      <c r="U15" s="4"/>
      <c r="V15" s="4"/>
      <c r="W15" s="168"/>
      <c r="X15" s="168"/>
      <c r="Y15" s="168"/>
      <c r="Z15" s="168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2"/>
      <c r="AL15" s="2"/>
      <c r="AM15" s="2"/>
      <c r="AN15" s="2"/>
      <c r="AO15" s="2"/>
      <c r="AP15" s="2"/>
      <c r="AQ15" s="2"/>
      <c r="AR15" s="2"/>
      <c r="AS15" s="154" t="s">
        <v>483</v>
      </c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33" t="s">
        <v>198</v>
      </c>
      <c r="BK15" s="2"/>
      <c r="BL15" s="2"/>
      <c r="BM15" s="2"/>
      <c r="BN15" s="2"/>
      <c r="BO15" s="2"/>
      <c r="BP15" s="2"/>
      <c r="BQ15" s="166"/>
      <c r="BR15" s="147" t="s">
        <v>214</v>
      </c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</row>
    <row r="16" spans="1:83" ht="11.25" customHeight="1">
      <c r="C16" s="90"/>
      <c r="D16" s="76" t="s">
        <v>550</v>
      </c>
      <c r="E16" s="9"/>
      <c r="F16" s="8"/>
      <c r="G16" s="2"/>
      <c r="H16" s="2"/>
      <c r="I16" s="2"/>
      <c r="J16" s="8"/>
      <c r="K16" s="2"/>
      <c r="L16" s="4"/>
      <c r="M16" s="4"/>
      <c r="N16" s="4"/>
      <c r="O16" s="4"/>
      <c r="P16" s="4"/>
      <c r="Q16" s="4"/>
      <c r="R16" s="4"/>
      <c r="S16" s="4" t="s">
        <v>443</v>
      </c>
      <c r="T16" s="4"/>
      <c r="U16" s="4"/>
      <c r="V16" s="4"/>
      <c r="W16" s="168"/>
      <c r="X16" s="168"/>
      <c r="Y16" s="168"/>
      <c r="Z16" s="168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2"/>
      <c r="AL16" s="2"/>
      <c r="AM16" s="2"/>
      <c r="AN16" s="2"/>
      <c r="AO16" s="2"/>
      <c r="AP16" s="2"/>
      <c r="AQ16" s="2"/>
      <c r="AR16" s="2"/>
      <c r="AS16" s="2"/>
      <c r="AT16" s="112" t="s">
        <v>430</v>
      </c>
      <c r="AU16" s="112"/>
      <c r="AV16" s="112"/>
      <c r="AW16" s="11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147" t="s">
        <v>199</v>
      </c>
      <c r="BK16" s="2"/>
      <c r="BL16" s="2"/>
      <c r="BM16" s="2"/>
      <c r="BN16" s="2"/>
      <c r="BO16" s="2"/>
      <c r="BP16" s="2"/>
      <c r="BQ16" s="166"/>
      <c r="BR16" s="4"/>
      <c r="BS16" s="166" t="s">
        <v>503</v>
      </c>
      <c r="BT16" s="166"/>
      <c r="BU16" s="166"/>
      <c r="BV16" s="2"/>
      <c r="BW16" s="2"/>
      <c r="BX16" s="2"/>
      <c r="BY16" s="2"/>
      <c r="BZ16" s="2"/>
      <c r="CA16" s="2"/>
      <c r="CB16" s="2"/>
      <c r="CC16" s="2"/>
      <c r="CD16" s="2"/>
      <c r="CE16" s="2"/>
    </row>
    <row r="17" spans="3:83">
      <c r="C17" s="90"/>
      <c r="D17" s="357" t="s">
        <v>527</v>
      </c>
      <c r="E17" s="357"/>
      <c r="F17" s="8"/>
      <c r="G17" s="2"/>
      <c r="H17" s="2"/>
      <c r="I17" s="2"/>
      <c r="J17" s="8"/>
      <c r="K17" s="2"/>
      <c r="L17" s="4"/>
      <c r="M17" s="4"/>
      <c r="N17" s="4"/>
      <c r="O17" s="4"/>
      <c r="P17" s="4"/>
      <c r="Q17" s="4"/>
      <c r="R17" s="4"/>
      <c r="S17" s="4"/>
      <c r="T17" s="4" t="s">
        <v>522</v>
      </c>
      <c r="U17" s="4"/>
      <c r="V17" s="168"/>
      <c r="W17" s="168"/>
      <c r="X17" s="168"/>
      <c r="Y17" s="168"/>
      <c r="Z17" s="168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154" t="s">
        <v>484</v>
      </c>
      <c r="AV17" s="2"/>
      <c r="AW17" s="154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166" t="s">
        <v>201</v>
      </c>
      <c r="BK17" s="2"/>
      <c r="BL17" s="2"/>
      <c r="BM17" s="2"/>
      <c r="BN17" s="2"/>
      <c r="BO17" s="2"/>
      <c r="BP17" s="2"/>
      <c r="BQ17" s="2"/>
      <c r="BR17" s="2"/>
      <c r="BS17" s="2"/>
      <c r="BT17" s="147" t="s">
        <v>418</v>
      </c>
      <c r="BU17" s="147"/>
      <c r="BV17" s="2"/>
      <c r="BW17" s="2"/>
      <c r="BX17" s="2"/>
      <c r="BY17" s="2"/>
      <c r="BZ17" s="2"/>
      <c r="CA17" s="2"/>
      <c r="CB17" s="2"/>
      <c r="CC17" s="2"/>
      <c r="CD17" s="2"/>
      <c r="CE17" s="2"/>
    </row>
    <row r="18" spans="3:83">
      <c r="C18" s="90"/>
      <c r="D18" s="357" t="s">
        <v>526</v>
      </c>
      <c r="E18" s="357"/>
      <c r="F18" s="8"/>
      <c r="G18" s="2"/>
      <c r="H18" s="2"/>
      <c r="I18" s="2"/>
      <c r="J18" s="8"/>
      <c r="K18" s="2"/>
      <c r="L18" s="4"/>
      <c r="M18" s="4"/>
      <c r="N18" s="4"/>
      <c r="O18" s="4"/>
      <c r="P18" s="4"/>
      <c r="Q18" s="4"/>
      <c r="R18" s="4"/>
      <c r="S18" s="4"/>
      <c r="T18" s="4"/>
      <c r="U18" s="147" t="s">
        <v>529</v>
      </c>
      <c r="V18" s="168"/>
      <c r="W18" s="168"/>
      <c r="X18" s="168"/>
      <c r="Y18" s="168"/>
      <c r="Z18" s="168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2"/>
      <c r="AL18" s="2"/>
      <c r="AM18" s="2"/>
      <c r="AN18" s="2"/>
      <c r="AO18" s="2"/>
      <c r="AP18" s="2"/>
      <c r="AQ18" s="2"/>
      <c r="AR18" s="2"/>
      <c r="AS18" s="2"/>
      <c r="AT18" s="84"/>
      <c r="AU18" s="84"/>
      <c r="AV18" s="112" t="s">
        <v>444</v>
      </c>
      <c r="AW18" s="112"/>
      <c r="AX18" s="84"/>
      <c r="AY18" s="84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348" t="s">
        <v>248</v>
      </c>
      <c r="BK18" s="2"/>
      <c r="BL18" s="2"/>
      <c r="BM18" s="2"/>
      <c r="BN18" s="2"/>
      <c r="BO18" s="2"/>
      <c r="BP18" s="2"/>
      <c r="BQ18" s="2"/>
      <c r="BR18" s="2"/>
      <c r="BS18" s="346"/>
      <c r="BT18" s="346"/>
      <c r="BU18" s="168" t="s">
        <v>417</v>
      </c>
      <c r="BV18" s="2"/>
      <c r="BW18" s="2"/>
      <c r="BX18" s="2"/>
      <c r="BY18" s="2"/>
      <c r="BZ18" s="2"/>
      <c r="CA18" s="2"/>
      <c r="CB18" s="2"/>
      <c r="CC18" s="2"/>
      <c r="CD18" s="2"/>
      <c r="CE18" s="2"/>
    </row>
    <row r="19" spans="3:83">
      <c r="C19" s="90"/>
      <c r="D19" s="76"/>
      <c r="E19" s="448"/>
      <c r="F19" s="8"/>
      <c r="G19" s="2"/>
      <c r="H19" s="2"/>
      <c r="I19" s="2"/>
      <c r="J19" s="8"/>
      <c r="K19" s="2"/>
      <c r="L19" s="4"/>
      <c r="M19" s="4"/>
      <c r="N19" s="4"/>
      <c r="O19" s="4"/>
      <c r="P19" s="4"/>
      <c r="Q19" s="4"/>
      <c r="R19" s="4"/>
      <c r="S19" s="4"/>
      <c r="T19" s="4"/>
      <c r="U19" s="4"/>
      <c r="V19" s="168" t="s">
        <v>473</v>
      </c>
      <c r="W19" s="168"/>
      <c r="X19" s="168"/>
      <c r="Y19" s="168"/>
      <c r="Z19" s="168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2"/>
      <c r="AL19" s="2"/>
      <c r="AM19" s="2"/>
      <c r="AN19" s="2"/>
      <c r="AO19" s="2"/>
      <c r="AP19" s="2"/>
      <c r="AQ19" s="2"/>
      <c r="AR19" s="2"/>
      <c r="AS19" s="84"/>
      <c r="AT19" s="84"/>
      <c r="AU19" s="84"/>
      <c r="AV19" s="2"/>
      <c r="AW19" s="112" t="s">
        <v>485</v>
      </c>
      <c r="AX19" s="112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349" t="s">
        <v>249</v>
      </c>
      <c r="BK19" s="2"/>
      <c r="BL19" s="2"/>
      <c r="BM19" s="2"/>
      <c r="BN19" s="2"/>
      <c r="BO19" s="2"/>
      <c r="BP19" s="2"/>
      <c r="BQ19" s="2"/>
      <c r="BR19" s="346"/>
      <c r="BS19" s="346"/>
      <c r="BT19" s="346"/>
      <c r="BU19" s="346"/>
      <c r="BV19" s="147" t="s">
        <v>448</v>
      </c>
      <c r="BW19" s="346"/>
      <c r="BX19" s="346"/>
      <c r="BY19" s="346"/>
      <c r="BZ19" s="346"/>
      <c r="CA19" s="346"/>
      <c r="CB19" s="346"/>
      <c r="CC19" s="346"/>
      <c r="CD19" s="346"/>
      <c r="CE19" s="2"/>
    </row>
    <row r="20" spans="3:83">
      <c r="C20" s="90"/>
      <c r="D20" s="357"/>
      <c r="E20" s="357"/>
      <c r="F20" s="8"/>
      <c r="G20" s="2"/>
      <c r="H20" s="2"/>
      <c r="I20" s="2"/>
      <c r="J20" s="8"/>
      <c r="K20" s="2"/>
      <c r="L20" s="84"/>
      <c r="M20" s="84"/>
      <c r="N20" s="84"/>
      <c r="O20" s="84"/>
      <c r="P20" s="4"/>
      <c r="Q20" s="4"/>
      <c r="R20" s="4"/>
      <c r="S20" s="4"/>
      <c r="T20" s="4"/>
      <c r="U20" s="4"/>
      <c r="V20" s="4"/>
      <c r="W20" s="4" t="s">
        <v>474</v>
      </c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2"/>
      <c r="AL20" s="2"/>
      <c r="AM20" s="2"/>
      <c r="AN20" s="2"/>
      <c r="AO20" s="84"/>
      <c r="AP20" s="84"/>
      <c r="AQ20" s="84"/>
      <c r="AR20" s="84"/>
      <c r="AS20" s="84"/>
      <c r="AT20" s="84"/>
      <c r="AU20" s="84"/>
      <c r="AV20" s="2"/>
      <c r="AW20" s="2"/>
      <c r="AX20" s="154" t="s">
        <v>486</v>
      </c>
      <c r="AY20" s="2"/>
      <c r="AZ20" s="2"/>
      <c r="BA20" s="2"/>
      <c r="BB20" s="84"/>
      <c r="BC20" s="84"/>
      <c r="BD20" s="84"/>
      <c r="BE20" s="84"/>
      <c r="BF20" s="84"/>
      <c r="BG20" s="84"/>
      <c r="BH20" s="84"/>
      <c r="BI20" s="84"/>
      <c r="BJ20" s="348" t="s">
        <v>250</v>
      </c>
      <c r="BK20" s="346"/>
      <c r="BL20" s="346"/>
      <c r="BM20" s="346"/>
      <c r="BN20" s="346"/>
      <c r="BO20" s="346"/>
      <c r="BP20" s="346"/>
      <c r="BQ20" s="346"/>
      <c r="BR20" s="346"/>
      <c r="BS20" s="346"/>
      <c r="BT20" s="346"/>
      <c r="BU20" s="346"/>
      <c r="BV20" s="346"/>
      <c r="BW20" s="346"/>
      <c r="BX20" s="346"/>
      <c r="BY20" s="346"/>
      <c r="BZ20" s="346"/>
      <c r="CA20" s="346"/>
      <c r="CB20" s="346"/>
      <c r="CC20" s="346"/>
      <c r="CD20" s="2"/>
      <c r="CE20" s="2"/>
    </row>
    <row r="21" spans="3:83">
      <c r="C21" s="90"/>
      <c r="D21" s="76" t="s">
        <v>551</v>
      </c>
      <c r="E21" s="448"/>
      <c r="F21" s="8"/>
      <c r="G21" s="2"/>
      <c r="H21" s="2"/>
      <c r="I21" s="2"/>
      <c r="J21" s="8"/>
      <c r="K21" s="2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4"/>
      <c r="W21" s="4"/>
      <c r="X21" s="307" t="s">
        <v>475</v>
      </c>
      <c r="Y21" s="168"/>
      <c r="Z21" s="168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2"/>
      <c r="AL21" s="2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346"/>
      <c r="BK21" s="346"/>
      <c r="BL21" s="346"/>
      <c r="BM21" s="346"/>
      <c r="BN21" s="346"/>
      <c r="BO21" s="346"/>
      <c r="BP21" s="346"/>
      <c r="BQ21" s="346"/>
      <c r="BR21" s="346"/>
      <c r="BS21" s="346"/>
      <c r="BT21" s="346"/>
      <c r="BU21" s="346"/>
      <c r="BV21" s="346"/>
      <c r="BW21" s="346"/>
      <c r="BX21" s="346"/>
      <c r="BY21" s="346"/>
      <c r="BZ21" s="346"/>
      <c r="CA21" s="346"/>
      <c r="CB21" s="346"/>
      <c r="CC21" s="346"/>
      <c r="CD21" s="2"/>
      <c r="CE21" s="2"/>
    </row>
    <row r="22" spans="3:83" ht="20.25">
      <c r="C22" s="90"/>
      <c r="D22" s="357" t="s">
        <v>545</v>
      </c>
      <c r="E22" s="357"/>
      <c r="F22" s="8"/>
      <c r="G22" s="2"/>
      <c r="H22" s="2"/>
      <c r="I22" s="2"/>
      <c r="N22" s="84"/>
      <c r="O22" s="84"/>
      <c r="P22" s="84"/>
      <c r="Q22" s="84"/>
      <c r="R22" s="84"/>
      <c r="S22" s="84"/>
      <c r="T22" s="84"/>
      <c r="U22" s="84"/>
      <c r="V22" s="4"/>
      <c r="W22" s="4"/>
      <c r="X22" s="4"/>
      <c r="Y22" s="4" t="s">
        <v>427</v>
      </c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2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374" t="s">
        <v>506</v>
      </c>
      <c r="BK22" s="346"/>
      <c r="BL22" s="346"/>
      <c r="BM22" s="346"/>
      <c r="BN22" s="346"/>
      <c r="BO22" s="346"/>
      <c r="BP22" s="346"/>
      <c r="BQ22" s="346"/>
      <c r="BR22" s="346"/>
      <c r="BS22" s="346"/>
      <c r="BT22" s="346"/>
      <c r="BU22" s="346"/>
      <c r="BV22" s="346"/>
      <c r="BW22" s="346"/>
      <c r="BX22" s="346"/>
      <c r="BY22" s="346"/>
      <c r="BZ22" s="346"/>
      <c r="CA22" s="346"/>
      <c r="CB22" s="346"/>
      <c r="CC22" s="346"/>
      <c r="CD22" s="2"/>
      <c r="CE22" s="2"/>
    </row>
    <row r="23" spans="3:83">
      <c r="C23" s="90"/>
      <c r="D23" s="357" t="s">
        <v>526</v>
      </c>
      <c r="E23" s="448"/>
      <c r="F23" s="8"/>
      <c r="G23" s="2"/>
      <c r="H23" s="2"/>
      <c r="I23" s="2"/>
      <c r="N23" s="84"/>
      <c r="O23" s="84"/>
      <c r="P23" s="84"/>
      <c r="Q23" s="84"/>
      <c r="R23" s="84"/>
      <c r="S23" s="84"/>
      <c r="T23" s="84"/>
      <c r="U23" s="84"/>
      <c r="V23" s="4"/>
      <c r="W23" s="4"/>
      <c r="X23" s="4"/>
      <c r="Y23" s="4"/>
      <c r="Z23" s="147" t="s">
        <v>531</v>
      </c>
      <c r="AA23" s="168"/>
      <c r="AB23" s="168"/>
      <c r="AC23" s="4"/>
      <c r="AD23" s="4"/>
      <c r="AE23" s="4"/>
      <c r="AF23" s="4"/>
      <c r="AG23" s="4"/>
      <c r="AH23" s="4"/>
      <c r="AI23" s="4"/>
      <c r="AJ23" s="4"/>
      <c r="AK23" s="2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346"/>
      <c r="BK23" s="346"/>
      <c r="BL23" s="346"/>
      <c r="BM23" s="346"/>
      <c r="BN23" s="346"/>
      <c r="BO23" s="346"/>
      <c r="BP23" s="346"/>
      <c r="BQ23" s="346"/>
      <c r="BR23" s="346"/>
      <c r="BS23" s="346"/>
      <c r="BT23" s="346"/>
      <c r="BU23" s="346"/>
      <c r="BV23" s="346"/>
      <c r="BW23" s="346"/>
      <c r="BX23" s="346"/>
      <c r="BY23" s="346"/>
      <c r="BZ23" s="346"/>
      <c r="CA23" s="346"/>
      <c r="CB23" s="346"/>
      <c r="CC23" s="346"/>
      <c r="CD23" s="2"/>
      <c r="CE23" s="2"/>
    </row>
    <row r="24" spans="3:83">
      <c r="C24" s="3"/>
      <c r="D24" s="357"/>
      <c r="E24" s="9"/>
      <c r="F24" s="8"/>
      <c r="G24" s="2"/>
      <c r="H24" s="2"/>
      <c r="I24" s="2"/>
      <c r="N24" s="84"/>
      <c r="O24" s="84"/>
      <c r="P24" s="84"/>
      <c r="Q24" s="84"/>
      <c r="R24" s="84"/>
      <c r="S24" s="84"/>
      <c r="T24" s="84"/>
      <c r="U24" s="84"/>
      <c r="V24" s="4"/>
      <c r="W24" s="4"/>
      <c r="X24" s="4"/>
      <c r="Y24" s="4"/>
      <c r="Z24" s="4"/>
      <c r="AA24" s="168" t="s">
        <v>464</v>
      </c>
      <c r="AB24" s="168"/>
      <c r="AC24" s="4"/>
      <c r="AD24" s="4"/>
      <c r="AE24" s="4"/>
      <c r="AF24" s="4"/>
      <c r="AG24" s="4"/>
      <c r="AH24" s="4"/>
      <c r="AI24" s="4"/>
      <c r="AJ24" s="4"/>
      <c r="AK24" s="2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346"/>
      <c r="BK24" s="346"/>
      <c r="BL24" s="346"/>
      <c r="BM24" s="346"/>
      <c r="BN24" s="346"/>
      <c r="BO24" s="346"/>
      <c r="BP24" s="346"/>
      <c r="BQ24" s="346"/>
      <c r="BR24" s="346"/>
      <c r="BS24" s="346"/>
      <c r="BT24" s="346"/>
      <c r="BU24" s="346"/>
      <c r="BV24" s="346"/>
      <c r="BW24" s="346"/>
      <c r="BX24" s="346"/>
      <c r="BY24" s="346"/>
      <c r="BZ24" s="346"/>
      <c r="CA24" s="346"/>
      <c r="CB24" s="346"/>
      <c r="CC24" s="346"/>
      <c r="CD24" s="2"/>
      <c r="CE24" s="2"/>
    </row>
    <row r="25" spans="3:83">
      <c r="C25" s="3"/>
      <c r="D25" s="357"/>
      <c r="E25" s="9"/>
      <c r="F25" s="8"/>
      <c r="G25" s="2"/>
      <c r="H25" s="2"/>
      <c r="I25" s="2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4"/>
      <c r="AB25" s="147" t="s">
        <v>533</v>
      </c>
      <c r="AC25" s="168"/>
      <c r="AD25" s="4"/>
      <c r="AE25" s="4"/>
      <c r="AF25" s="4"/>
      <c r="AG25" s="4"/>
      <c r="AH25" s="4"/>
      <c r="AI25" s="4"/>
      <c r="AJ25" s="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346"/>
      <c r="BK25" s="346"/>
      <c r="BL25" s="346"/>
      <c r="BM25" s="346"/>
      <c r="BN25" s="346"/>
      <c r="BO25" s="346"/>
      <c r="BP25" s="346"/>
      <c r="BQ25" s="346"/>
      <c r="BR25" s="346"/>
      <c r="BS25" s="346"/>
      <c r="BT25" s="346"/>
      <c r="BU25" s="346"/>
      <c r="BV25" s="346"/>
      <c r="BW25" s="346"/>
      <c r="BX25" s="346"/>
      <c r="BY25" s="346"/>
      <c r="BZ25" s="346"/>
      <c r="CA25" s="346"/>
      <c r="CB25" s="346"/>
      <c r="CC25" s="346"/>
    </row>
    <row r="26" spans="3:83">
      <c r="C26" s="90"/>
      <c r="D26" s="76" t="s">
        <v>552</v>
      </c>
      <c r="E26" s="9"/>
      <c r="F26" s="8"/>
      <c r="G26" s="2"/>
      <c r="H26" s="2"/>
      <c r="I26" s="2"/>
      <c r="M26" s="3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4"/>
      <c r="AB26" s="4"/>
      <c r="AC26" s="168" t="s">
        <v>472</v>
      </c>
      <c r="AD26" s="4"/>
      <c r="AE26" s="4"/>
      <c r="AF26" s="4"/>
      <c r="AG26" s="4"/>
      <c r="AH26" s="4"/>
      <c r="AI26" s="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346"/>
      <c r="BK26" s="346"/>
      <c r="BL26" s="346"/>
      <c r="BM26" s="346"/>
      <c r="BN26" s="346"/>
      <c r="BO26" s="346"/>
      <c r="BP26" s="346"/>
      <c r="BQ26" s="346"/>
      <c r="BR26" s="346"/>
      <c r="BS26" s="346"/>
      <c r="BT26" s="346"/>
      <c r="BU26" s="346"/>
      <c r="BV26" s="346"/>
      <c r="BW26" s="346"/>
      <c r="BX26" s="346"/>
      <c r="BY26" s="346"/>
      <c r="BZ26" s="346"/>
      <c r="CA26" s="346"/>
      <c r="CB26" s="346"/>
      <c r="CC26" s="346"/>
    </row>
    <row r="27" spans="3:83">
      <c r="C27" s="90"/>
      <c r="D27" s="357" t="s">
        <v>527</v>
      </c>
      <c r="E27" s="357"/>
      <c r="F27" s="8"/>
      <c r="G27" s="2"/>
      <c r="H27" s="2"/>
      <c r="I27" s="2"/>
      <c r="M27" s="3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4"/>
      <c r="AB27" s="4"/>
      <c r="AC27" s="4"/>
      <c r="AD27" s="4" t="s">
        <v>465</v>
      </c>
      <c r="AE27" s="4"/>
      <c r="AF27" s="4"/>
      <c r="AG27" s="4"/>
      <c r="AH27" s="4"/>
      <c r="AI27" s="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346"/>
      <c r="BK27" s="346"/>
      <c r="BL27" s="346"/>
      <c r="BM27" s="346"/>
      <c r="BN27" s="346"/>
      <c r="BO27" s="346"/>
      <c r="BP27" s="346"/>
      <c r="BQ27" s="346"/>
      <c r="BR27" s="346"/>
      <c r="BS27" s="346"/>
      <c r="BT27" s="346"/>
      <c r="BU27" s="346"/>
      <c r="BV27" s="346"/>
      <c r="BW27" s="346"/>
      <c r="BX27" s="346"/>
      <c r="BY27" s="346"/>
      <c r="BZ27" s="346"/>
      <c r="CA27" s="346"/>
      <c r="CB27" s="346"/>
      <c r="CC27" s="346"/>
    </row>
    <row r="28" spans="3:83">
      <c r="C28" s="3"/>
      <c r="D28" s="357" t="s">
        <v>526</v>
      </c>
      <c r="E28" s="448"/>
      <c r="F28" s="8"/>
      <c r="G28" s="2"/>
      <c r="H28" s="2"/>
      <c r="I28" s="2"/>
      <c r="M28" s="3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4"/>
      <c r="AB28" s="4"/>
      <c r="AC28" s="4"/>
      <c r="AD28" s="4"/>
      <c r="AE28" s="167" t="s">
        <v>393</v>
      </c>
      <c r="AF28" s="4"/>
      <c r="AG28" s="4"/>
      <c r="AH28" s="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346"/>
      <c r="BK28" s="346"/>
      <c r="BL28" s="346"/>
      <c r="BM28" s="346"/>
      <c r="BN28" s="346"/>
      <c r="BO28" s="346"/>
      <c r="BP28" s="346"/>
      <c r="BQ28" s="346"/>
      <c r="BR28" s="346"/>
      <c r="BS28" s="346"/>
      <c r="BT28" s="346"/>
      <c r="BU28" s="346"/>
      <c r="BV28" s="346"/>
      <c r="BW28" s="346"/>
      <c r="BX28" s="346"/>
      <c r="BY28" s="346"/>
      <c r="BZ28" s="346"/>
      <c r="CA28" s="346"/>
      <c r="CB28" s="346"/>
      <c r="CC28" s="346"/>
    </row>
    <row r="29" spans="3:83">
      <c r="C29" s="3"/>
      <c r="D29" s="76"/>
      <c r="E29" s="9"/>
      <c r="F29" s="8"/>
      <c r="G29" s="2"/>
      <c r="H29" s="2"/>
      <c r="I29" s="2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4"/>
      <c r="AD29" s="4"/>
      <c r="AE29" s="4"/>
      <c r="AF29" s="168" t="s">
        <v>466</v>
      </c>
      <c r="AG29" s="84"/>
      <c r="AH29" s="346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346"/>
      <c r="BK29" s="346"/>
      <c r="BL29" s="346"/>
      <c r="BM29" s="346"/>
      <c r="BN29" s="346"/>
      <c r="BO29" s="346"/>
      <c r="BP29" s="346"/>
      <c r="BQ29" s="346"/>
      <c r="BR29" s="346"/>
      <c r="BS29" s="346"/>
      <c r="BT29" s="346"/>
      <c r="BU29" s="346"/>
      <c r="BV29" s="346"/>
      <c r="BW29" s="346"/>
      <c r="BX29" s="346"/>
      <c r="BY29" s="346"/>
      <c r="BZ29" s="346"/>
      <c r="CA29" s="346"/>
      <c r="CB29" s="346"/>
      <c r="CC29" s="346"/>
    </row>
    <row r="30" spans="3:83">
      <c r="C30" s="3"/>
      <c r="D30" s="76"/>
      <c r="E30" s="3"/>
      <c r="F30" s="8"/>
      <c r="G30" s="2"/>
      <c r="H30" s="2"/>
      <c r="I30" s="2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346"/>
      <c r="AF30" s="84"/>
      <c r="AG30" s="147" t="s">
        <v>447</v>
      </c>
      <c r="AH30" s="346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346"/>
      <c r="BK30" s="346"/>
      <c r="BL30" s="346"/>
      <c r="BM30" s="346"/>
      <c r="BN30" s="346"/>
      <c r="BO30" s="346"/>
      <c r="BP30" s="346"/>
      <c r="BQ30" s="346"/>
      <c r="BR30" s="346"/>
      <c r="BS30" s="346"/>
      <c r="BT30" s="346"/>
      <c r="BU30" s="346"/>
      <c r="BV30" s="346"/>
      <c r="BW30" s="346"/>
      <c r="BX30" s="346"/>
      <c r="BY30" s="346"/>
      <c r="BZ30" s="346"/>
      <c r="CA30" s="346"/>
      <c r="CB30" s="346"/>
      <c r="CC30" s="346"/>
    </row>
    <row r="31" spans="3:83">
      <c r="C31" s="90"/>
      <c r="D31" s="357"/>
      <c r="E31" s="3"/>
      <c r="F31" s="8"/>
      <c r="G31" s="2"/>
      <c r="H31" s="2"/>
      <c r="I31" s="2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346"/>
      <c r="AF31" s="84"/>
      <c r="AG31" s="84"/>
      <c r="AH31" s="168" t="s">
        <v>476</v>
      </c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346"/>
      <c r="BK31" s="346"/>
      <c r="BL31" s="346"/>
      <c r="BM31" s="346"/>
      <c r="BN31" s="346"/>
      <c r="BO31" s="346"/>
      <c r="BP31" s="346"/>
      <c r="BQ31" s="346"/>
      <c r="BR31" s="346"/>
      <c r="BS31" s="346"/>
      <c r="BT31" s="346"/>
      <c r="BU31" s="346"/>
      <c r="BV31" s="346"/>
      <c r="BW31" s="346"/>
      <c r="BX31" s="346"/>
      <c r="BY31" s="346"/>
      <c r="BZ31" s="346"/>
      <c r="CA31" s="346"/>
      <c r="CB31" s="346"/>
      <c r="CC31" s="346"/>
    </row>
    <row r="32" spans="3:83">
      <c r="C32" s="90"/>
      <c r="D32" s="357"/>
      <c r="E32" s="357"/>
      <c r="F32" s="8"/>
      <c r="G32" s="2"/>
      <c r="H32" s="2"/>
      <c r="I32" s="2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346"/>
      <c r="AF32" s="84"/>
      <c r="AG32" s="84"/>
      <c r="AH32" s="346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346"/>
      <c r="BK32" s="346"/>
      <c r="BL32" s="346"/>
      <c r="BM32" s="346"/>
      <c r="BN32" s="346"/>
      <c r="BO32" s="346"/>
      <c r="BP32" s="346"/>
      <c r="BQ32" s="346"/>
      <c r="BR32" s="346"/>
      <c r="BS32" s="346"/>
      <c r="BT32" s="346"/>
      <c r="BU32" s="346"/>
      <c r="BV32" s="346"/>
      <c r="BW32" s="346"/>
      <c r="BX32" s="346"/>
      <c r="BY32" s="346"/>
      <c r="BZ32" s="346"/>
      <c r="CA32" s="346"/>
      <c r="CB32" s="346"/>
      <c r="CC32" s="346"/>
    </row>
    <row r="33" spans="3:81">
      <c r="C33" s="429"/>
      <c r="D33" s="357"/>
      <c r="E33" s="448"/>
      <c r="F33" s="3"/>
      <c r="G33" s="2"/>
      <c r="H33" s="2"/>
      <c r="I33" s="2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346"/>
      <c r="AF33" s="84"/>
      <c r="AG33" s="84"/>
      <c r="AH33" s="346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346"/>
      <c r="BK33" s="346"/>
      <c r="BL33" s="346"/>
      <c r="BM33" s="346"/>
      <c r="BN33" s="346"/>
      <c r="BO33" s="346"/>
      <c r="BP33" s="346"/>
      <c r="BQ33" s="346"/>
      <c r="BR33" s="346"/>
      <c r="BS33" s="346"/>
      <c r="BT33" s="346"/>
      <c r="BU33" s="346"/>
      <c r="BV33" s="346"/>
      <c r="BW33" s="346"/>
      <c r="BX33" s="346"/>
      <c r="BY33" s="346"/>
      <c r="BZ33" s="346"/>
      <c r="CA33" s="346"/>
      <c r="CB33" s="346"/>
      <c r="CC33" s="346"/>
    </row>
    <row r="34" spans="3:81">
      <c r="C34" s="3"/>
      <c r="E34" s="3"/>
      <c r="F34" s="3"/>
      <c r="G34" s="2"/>
      <c r="H34" s="2"/>
      <c r="I34" s="2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346"/>
      <c r="AF34" s="84"/>
      <c r="AG34" s="84"/>
      <c r="AH34" s="346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346"/>
      <c r="BK34" s="346"/>
      <c r="BL34" s="346"/>
      <c r="BM34" s="346"/>
      <c r="BN34" s="346"/>
      <c r="BO34" s="346"/>
      <c r="BP34" s="346"/>
      <c r="BQ34" s="346"/>
      <c r="BR34" s="346"/>
      <c r="BS34" s="346"/>
      <c r="BT34" s="346"/>
      <c r="BU34" s="346"/>
      <c r="BV34" s="346"/>
      <c r="BW34" s="346"/>
      <c r="BX34" s="346"/>
      <c r="BY34" s="346"/>
      <c r="BZ34" s="346"/>
      <c r="CA34" s="346"/>
      <c r="CB34" s="346"/>
      <c r="CC34" s="346"/>
    </row>
    <row r="35" spans="3:81">
      <c r="C35" s="90"/>
      <c r="D35" s="76"/>
      <c r="E35" s="357"/>
      <c r="F35" s="3"/>
      <c r="G35" s="2"/>
      <c r="H35" s="2"/>
      <c r="I35" s="2"/>
    </row>
    <row r="36" spans="3:81">
      <c r="C36" s="90"/>
      <c r="D36" s="357"/>
      <c r="E36" s="448"/>
      <c r="F36" s="3"/>
      <c r="G36" s="2"/>
      <c r="H36" s="2"/>
      <c r="I36" s="2"/>
    </row>
    <row r="37" spans="3:81">
      <c r="C37" s="90"/>
      <c r="D37" s="357"/>
      <c r="E37" s="3"/>
      <c r="F37" s="3"/>
      <c r="G37" s="2"/>
      <c r="H37" s="2"/>
      <c r="I37" s="2"/>
    </row>
    <row r="38" spans="3:81">
      <c r="C38" s="90"/>
      <c r="D38" s="357"/>
      <c r="E38" s="3"/>
      <c r="F38" s="3"/>
      <c r="G38" s="2"/>
      <c r="H38" s="2"/>
      <c r="I38" s="2"/>
    </row>
    <row r="39" spans="3:81">
      <c r="C39" s="90"/>
      <c r="E39" s="3"/>
      <c r="F39" s="3"/>
      <c r="G39" s="2"/>
      <c r="H39" s="2"/>
      <c r="I39" s="2"/>
    </row>
    <row r="40" spans="3:81">
      <c r="C40" s="90"/>
      <c r="D40" s="76"/>
      <c r="E40" s="357"/>
      <c r="F40" s="3"/>
      <c r="G40" s="2"/>
      <c r="H40" s="2"/>
      <c r="I40" s="2"/>
    </row>
    <row r="41" spans="3:81">
      <c r="C41" s="90"/>
      <c r="D41" s="357"/>
      <c r="E41" s="448"/>
      <c r="F41" s="3"/>
      <c r="G41" s="2"/>
      <c r="H41" s="2"/>
      <c r="I41" s="2"/>
    </row>
    <row r="42" spans="3:81">
      <c r="C42" s="90"/>
      <c r="E42" s="3"/>
      <c r="F42" s="3"/>
      <c r="G42" s="2"/>
      <c r="H42" s="2"/>
      <c r="I42" s="2"/>
    </row>
    <row r="43" spans="3:81">
      <c r="C43" s="429"/>
      <c r="E43" s="357"/>
      <c r="F43" s="3"/>
      <c r="G43" s="2"/>
      <c r="H43" s="2"/>
      <c r="I43" s="2"/>
    </row>
    <row r="44" spans="3:81">
      <c r="C44" s="3"/>
      <c r="E44" s="448"/>
      <c r="F44" s="3"/>
      <c r="G44" s="2"/>
      <c r="H44" s="2"/>
      <c r="I44" s="2"/>
    </row>
    <row r="45" spans="3:81">
      <c r="C45" s="3"/>
      <c r="D45" s="76"/>
      <c r="E45" s="3"/>
      <c r="F45" s="3"/>
      <c r="G45" s="2"/>
      <c r="H45" s="2"/>
      <c r="I45" s="2"/>
    </row>
    <row r="46" spans="3:81">
      <c r="C46" s="90"/>
      <c r="D46" s="357"/>
      <c r="E46" s="3"/>
      <c r="F46" s="3"/>
      <c r="G46" s="2"/>
      <c r="H46" s="2"/>
      <c r="I46" s="2"/>
    </row>
    <row r="47" spans="3:81">
      <c r="C47" s="90"/>
      <c r="D47" s="357"/>
      <c r="E47" s="3"/>
      <c r="F47" s="3"/>
      <c r="G47" s="2"/>
      <c r="H47" s="2"/>
      <c r="I47" s="2"/>
    </row>
    <row r="48" spans="3:81">
      <c r="C48" s="90"/>
      <c r="D48" s="76"/>
      <c r="E48" s="357"/>
      <c r="F48" s="3"/>
      <c r="G48" s="2"/>
      <c r="H48" s="2"/>
      <c r="I48" s="2"/>
    </row>
    <row r="49" spans="3:9">
      <c r="C49" s="90"/>
      <c r="D49" s="357"/>
      <c r="E49" s="448"/>
      <c r="F49" s="3"/>
      <c r="G49" s="2"/>
      <c r="H49" s="2"/>
      <c r="I49" s="2"/>
    </row>
    <row r="50" spans="3:9">
      <c r="C50" s="90"/>
      <c r="E50" s="3"/>
      <c r="F50" s="3"/>
      <c r="G50" s="2"/>
      <c r="H50" s="2"/>
      <c r="I50" s="2"/>
    </row>
    <row r="51" spans="3:9">
      <c r="C51" s="90"/>
      <c r="D51" s="76"/>
      <c r="E51" s="357"/>
      <c r="F51" s="3"/>
      <c r="G51" s="2"/>
      <c r="H51" s="2"/>
      <c r="I51" s="2"/>
    </row>
    <row r="52" spans="3:9">
      <c r="C52" s="90"/>
      <c r="D52" s="357"/>
      <c r="E52" s="448"/>
      <c r="F52" s="3"/>
      <c r="G52" s="2"/>
      <c r="H52" s="2"/>
      <c r="I52" s="2"/>
    </row>
    <row r="53" spans="3:9">
      <c r="C53" s="90"/>
      <c r="E53" s="3"/>
      <c r="F53" s="3"/>
      <c r="G53" s="2"/>
      <c r="H53" s="2"/>
      <c r="I53" s="2"/>
    </row>
    <row r="54" spans="3:9">
      <c r="C54" s="3"/>
      <c r="D54" s="76"/>
      <c r="E54" s="357"/>
      <c r="F54" s="3"/>
      <c r="G54" s="2"/>
      <c r="H54" s="2"/>
      <c r="I54" s="2"/>
    </row>
    <row r="55" spans="3:9">
      <c r="C55" s="382"/>
      <c r="D55" s="357"/>
      <c r="E55" s="448"/>
      <c r="F55" s="3"/>
      <c r="G55" s="2"/>
      <c r="H55" s="2"/>
      <c r="I55" s="2"/>
    </row>
    <row r="56" spans="3:9">
      <c r="C56" s="90"/>
      <c r="E56" s="3"/>
      <c r="F56" s="3"/>
      <c r="G56" s="2"/>
      <c r="H56" s="2"/>
      <c r="I56" s="2"/>
    </row>
    <row r="57" spans="3:9">
      <c r="C57" s="3"/>
      <c r="D57" s="76"/>
      <c r="E57" s="357"/>
      <c r="F57" s="3"/>
      <c r="G57" s="2"/>
      <c r="H57" s="2"/>
      <c r="I57" s="2"/>
    </row>
    <row r="58" spans="3:9">
      <c r="C58" s="382"/>
      <c r="D58" s="357"/>
      <c r="E58" s="448"/>
      <c r="F58" s="3"/>
      <c r="G58" s="2"/>
      <c r="H58" s="2"/>
      <c r="I58" s="2"/>
    </row>
    <row r="59" spans="3:9">
      <c r="C59" s="90"/>
      <c r="E59" s="3"/>
      <c r="F59" s="3"/>
      <c r="G59" s="2"/>
      <c r="H59" s="2"/>
      <c r="I59" s="2"/>
    </row>
    <row r="60" spans="3:9">
      <c r="C60" s="90"/>
      <c r="E60" s="357"/>
      <c r="F60" s="3"/>
      <c r="G60" s="2"/>
      <c r="H60" s="2"/>
      <c r="I60" s="2"/>
    </row>
    <row r="61" spans="3:9">
      <c r="C61" s="90"/>
      <c r="D61" s="8"/>
      <c r="E61" s="448"/>
      <c r="F61" s="3"/>
      <c r="G61" s="2"/>
      <c r="H61" s="2"/>
      <c r="I61" s="2"/>
    </row>
    <row r="62" spans="3:9">
      <c r="C62" s="90"/>
      <c r="D62" s="76"/>
      <c r="E62" s="3"/>
      <c r="F62" s="3"/>
      <c r="G62" s="2"/>
      <c r="H62" s="2"/>
      <c r="I62" s="2"/>
    </row>
    <row r="63" spans="3:9">
      <c r="C63" s="90"/>
      <c r="D63" s="8"/>
      <c r="E63" s="9"/>
      <c r="F63" s="3"/>
      <c r="G63" s="2"/>
      <c r="H63" s="2"/>
      <c r="I63" s="2"/>
    </row>
    <row r="64" spans="3:9">
      <c r="C64" s="90"/>
      <c r="D64" s="8"/>
      <c r="E64" s="452"/>
      <c r="F64" s="3"/>
      <c r="G64" s="2"/>
      <c r="H64" s="2"/>
      <c r="I64" s="2"/>
    </row>
    <row r="65" spans="3:9">
      <c r="C65" s="90"/>
      <c r="D65" s="8"/>
      <c r="E65" s="3"/>
      <c r="F65" s="3"/>
      <c r="G65" s="2"/>
      <c r="H65" s="2"/>
      <c r="I65" s="2"/>
    </row>
    <row r="66" spans="3:9">
      <c r="C66" s="90"/>
      <c r="D66" s="8"/>
      <c r="E66" s="9"/>
      <c r="F66" s="3"/>
      <c r="G66" s="2"/>
      <c r="H66" s="2"/>
      <c r="I66" s="2"/>
    </row>
    <row r="67" spans="3:9">
      <c r="C67" s="90"/>
      <c r="D67" s="76"/>
      <c r="E67" s="452"/>
      <c r="F67" s="3"/>
      <c r="G67" s="2"/>
      <c r="H67" s="2"/>
      <c r="I67" s="2"/>
    </row>
    <row r="68" spans="3:9">
      <c r="C68" s="90"/>
      <c r="D68" s="8"/>
      <c r="E68" s="3"/>
      <c r="F68" s="3"/>
      <c r="G68" s="2"/>
      <c r="H68" s="2"/>
      <c r="I68" s="2"/>
    </row>
    <row r="69" spans="3:9">
      <c r="C69" s="90"/>
      <c r="D69" s="8"/>
      <c r="E69" s="9"/>
      <c r="F69" s="3"/>
      <c r="G69" s="2"/>
      <c r="H69" s="2"/>
      <c r="I69" s="2"/>
    </row>
    <row r="70" spans="3:9">
      <c r="C70" s="90"/>
      <c r="D70" s="76"/>
      <c r="E70" s="452"/>
      <c r="F70" s="3"/>
      <c r="G70" s="2"/>
      <c r="H70" s="2"/>
      <c r="I70" s="2"/>
    </row>
    <row r="71" spans="3:9">
      <c r="C71" s="90"/>
      <c r="D71" s="8"/>
      <c r="E71" s="3"/>
      <c r="F71" s="3"/>
      <c r="G71" s="2"/>
      <c r="H71" s="2"/>
      <c r="I71" s="2"/>
    </row>
    <row r="72" spans="3:9">
      <c r="C72" s="90"/>
      <c r="D72" s="8"/>
      <c r="E72" s="9"/>
      <c r="F72" s="3"/>
      <c r="G72" s="2"/>
      <c r="H72" s="2"/>
      <c r="I72" s="2"/>
    </row>
    <row r="73" spans="3:9">
      <c r="C73" s="90"/>
      <c r="D73" s="76"/>
      <c r="E73" s="452"/>
      <c r="F73" s="3"/>
      <c r="G73" s="2"/>
      <c r="H73" s="2"/>
      <c r="I73" s="2"/>
    </row>
    <row r="74" spans="3:9">
      <c r="C74" s="90"/>
      <c r="D74" s="8"/>
      <c r="E74" s="3"/>
      <c r="F74" s="3"/>
      <c r="G74" s="2"/>
      <c r="H74" s="2"/>
      <c r="I74" s="2"/>
    </row>
    <row r="75" spans="3:9">
      <c r="C75" s="90"/>
      <c r="D75" s="8"/>
      <c r="E75" s="9"/>
      <c r="F75" s="3"/>
      <c r="G75" s="2"/>
      <c r="H75" s="2"/>
      <c r="I75" s="2"/>
    </row>
    <row r="76" spans="3:9">
      <c r="C76" s="90"/>
      <c r="D76" s="76"/>
      <c r="E76" s="452"/>
      <c r="F76" s="3"/>
      <c r="G76" s="2"/>
      <c r="H76" s="2"/>
      <c r="I76" s="2"/>
    </row>
    <row r="77" spans="3:9">
      <c r="C77" s="90"/>
      <c r="D77" s="8"/>
      <c r="E77" s="9"/>
      <c r="F77" s="3"/>
      <c r="G77" s="2"/>
      <c r="H77" s="2"/>
      <c r="I77" s="2"/>
    </row>
    <row r="78" spans="3:9">
      <c r="C78" s="90"/>
      <c r="D78" s="8"/>
      <c r="E78" s="9"/>
      <c r="F78" s="3"/>
      <c r="G78" s="2"/>
      <c r="H78" s="2"/>
      <c r="I78" s="2"/>
    </row>
    <row r="79" spans="3:9">
      <c r="C79" s="90"/>
      <c r="D79" s="76"/>
      <c r="E79" s="452"/>
      <c r="F79" s="3"/>
      <c r="G79" s="2"/>
      <c r="H79" s="2"/>
      <c r="I79" s="2"/>
    </row>
    <row r="80" spans="3:9">
      <c r="C80" s="90"/>
      <c r="D80" s="8"/>
      <c r="E80" s="3"/>
      <c r="F80" s="3"/>
      <c r="G80" s="2"/>
      <c r="H80" s="2"/>
      <c r="I80" s="2"/>
    </row>
    <row r="81" spans="3:9">
      <c r="C81" s="90"/>
      <c r="D81" s="8"/>
      <c r="E81" s="9"/>
      <c r="F81" s="3"/>
      <c r="G81" s="2"/>
      <c r="H81" s="2"/>
      <c r="I81" s="2"/>
    </row>
    <row r="82" spans="3:9">
      <c r="C82" s="90"/>
      <c r="D82" s="76"/>
      <c r="E82" s="452"/>
      <c r="F82" s="3"/>
      <c r="G82" s="2"/>
      <c r="H82" s="2"/>
      <c r="I82" s="2"/>
    </row>
    <row r="83" spans="3:9">
      <c r="C83" s="90"/>
      <c r="E83" s="3"/>
      <c r="F83" s="3"/>
      <c r="G83" s="2"/>
      <c r="H83" s="2"/>
      <c r="I83" s="2"/>
    </row>
    <row r="84" spans="3:9">
      <c r="C84" s="90"/>
      <c r="E84" s="3"/>
      <c r="F84" s="3"/>
      <c r="G84" s="2"/>
      <c r="H84" s="2"/>
      <c r="I84" s="2"/>
    </row>
    <row r="85" spans="3:9">
      <c r="C85" s="90"/>
      <c r="E85" s="3"/>
      <c r="F85" s="3"/>
      <c r="G85" s="2"/>
      <c r="H85" s="2"/>
      <c r="I85" s="2"/>
    </row>
    <row r="86" spans="3:9">
      <c r="C86" s="90"/>
      <c r="E86" s="3"/>
      <c r="F86" s="3"/>
      <c r="G86" s="2"/>
      <c r="H86" s="2"/>
      <c r="I86" s="2"/>
    </row>
    <row r="87" spans="3:9">
      <c r="C87" s="90"/>
      <c r="E87" s="3"/>
      <c r="F87" s="3"/>
      <c r="G87" s="2"/>
      <c r="H87" s="2"/>
      <c r="I87" s="2"/>
    </row>
    <row r="88" spans="3:9">
      <c r="C88" s="90"/>
      <c r="E88" s="3"/>
      <c r="F88" s="3"/>
      <c r="G88" s="2"/>
      <c r="H88" s="2"/>
      <c r="I88" s="2"/>
    </row>
  </sheetData>
  <mergeCells count="14">
    <mergeCell ref="CD1:CE1"/>
    <mergeCell ref="A7:C7"/>
    <mergeCell ref="F1:H1"/>
    <mergeCell ref="BB1:BG1"/>
    <mergeCell ref="BH1:BK1"/>
    <mergeCell ref="BL1:BW1"/>
    <mergeCell ref="A1:A2"/>
    <mergeCell ref="C1:C2"/>
    <mergeCell ref="L1:AL1"/>
    <mergeCell ref="AM1:BA1"/>
    <mergeCell ref="D1:E1"/>
    <mergeCell ref="BX1:CC1"/>
    <mergeCell ref="I1:K1"/>
    <mergeCell ref="B1: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Y11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7.28515625" style="8" bestFit="1" customWidth="1"/>
    <col min="2" max="2" width="10.7109375" style="130" customWidth="1"/>
    <col min="3" max="3" width="77.42578125" style="88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1" customWidth="1"/>
    <col min="20" max="21" width="8.7109375" style="3" customWidth="1"/>
    <col min="22" max="23" width="3.28515625" style="3" bestFit="1" customWidth="1"/>
    <col min="24" max="16384" width="9.140625" style="3"/>
  </cols>
  <sheetData>
    <row r="1" spans="1:25" ht="15.75" customHeight="1">
      <c r="A1" s="703" t="s">
        <v>1</v>
      </c>
      <c r="B1" s="704" t="s">
        <v>2</v>
      </c>
      <c r="C1" s="706" t="s">
        <v>0</v>
      </c>
      <c r="D1" s="708" t="s">
        <v>7</v>
      </c>
      <c r="E1" s="698" t="s">
        <v>6</v>
      </c>
      <c r="F1" s="699"/>
      <c r="G1" s="700" t="s">
        <v>5</v>
      </c>
      <c r="H1" s="701"/>
      <c r="I1" s="698" t="s">
        <v>64</v>
      </c>
      <c r="J1" s="699"/>
      <c r="K1" s="563" t="s">
        <v>9</v>
      </c>
      <c r="L1" s="502" t="s">
        <v>394</v>
      </c>
      <c r="M1" s="697"/>
      <c r="N1" s="502" t="s">
        <v>82</v>
      </c>
      <c r="O1" s="503"/>
      <c r="P1" s="503"/>
      <c r="Q1" s="503"/>
      <c r="R1" s="503"/>
      <c r="S1" s="694" t="s">
        <v>84</v>
      </c>
      <c r="T1" s="694"/>
      <c r="U1" s="694"/>
    </row>
    <row r="2" spans="1:25" ht="15.75" customHeight="1" thickBot="1">
      <c r="A2" s="693"/>
      <c r="B2" s="705"/>
      <c r="C2" s="707"/>
      <c r="D2" s="514"/>
      <c r="E2" s="61"/>
      <c r="F2" s="36" t="s">
        <v>9</v>
      </c>
      <c r="G2" s="61"/>
      <c r="H2" s="62" t="s">
        <v>9</v>
      </c>
      <c r="I2" s="61"/>
      <c r="J2" s="36" t="s">
        <v>9</v>
      </c>
      <c r="K2" s="564"/>
      <c r="L2" s="327"/>
      <c r="M2" s="170" t="s">
        <v>9</v>
      </c>
      <c r="N2" s="171" t="s">
        <v>137</v>
      </c>
      <c r="O2" s="171" t="s">
        <v>394</v>
      </c>
      <c r="P2" s="171" t="s">
        <v>358</v>
      </c>
      <c r="Q2" s="171" t="s">
        <v>59</v>
      </c>
      <c r="R2" s="171" t="s">
        <v>136</v>
      </c>
      <c r="S2" s="695"/>
      <c r="T2" s="696"/>
      <c r="U2" s="172"/>
    </row>
    <row r="3" spans="1:25" s="5" customFormat="1">
      <c r="A3" s="432" t="str">
        <f>'1-συμβολαια'!A3</f>
        <v>6ο</v>
      </c>
      <c r="B3" s="352">
        <f>'1-συμβολαια'!B3</f>
        <v>39070</v>
      </c>
      <c r="C3" s="446" t="str">
        <f>'1-συμβολαια'!C3</f>
        <v>πληρεξούσιο</v>
      </c>
      <c r="D3" s="447">
        <f>'1-συμβολαια'!D3</f>
        <v>0</v>
      </c>
      <c r="E3" s="323"/>
      <c r="F3" s="323"/>
      <c r="G3" s="323"/>
      <c r="H3" s="323"/>
      <c r="I3" s="323"/>
      <c r="J3" s="323"/>
      <c r="K3" s="315">
        <f>'1-συμβολαια'!N3</f>
        <v>28.86</v>
      </c>
      <c r="L3" s="315">
        <f>'2-δικαιώμ'!N3+'5-αντίγρ'!O3</f>
        <v>2.6400000000000006</v>
      </c>
      <c r="M3" s="315">
        <v>2.64</v>
      </c>
      <c r="N3" s="315">
        <f>'1-συμβολαια'!O3</f>
        <v>0.5</v>
      </c>
      <c r="O3" s="315">
        <f t="shared" ref="O3:O6" si="0">L3-M3</f>
        <v>0</v>
      </c>
      <c r="P3" s="315">
        <f>'8-κ-15-17'!AG3</f>
        <v>0</v>
      </c>
      <c r="Q3" s="315">
        <f>'5-αντίγρ'!AM3+'6-μεταγρ'!P3+'6-μεταγρ'!Q3+'7-προςΔΟΥ'!L3+'11-χαρτόσ'!H3+'13-ντιΜιΧο'!CE3</f>
        <v>0.5</v>
      </c>
      <c r="R3" s="315">
        <f>'13-ντιΜιΧο'!CD3</f>
        <v>8.6</v>
      </c>
      <c r="S3" s="269"/>
      <c r="T3" s="265"/>
      <c r="U3" s="264"/>
    </row>
    <row r="4" spans="1:25" s="5" customFormat="1">
      <c r="A4" s="335" t="str">
        <f>'1-συμβολαια'!A4</f>
        <v>7ο</v>
      </c>
      <c r="B4" s="352">
        <f>'1-συμβολαια'!B4</f>
        <v>39073</v>
      </c>
      <c r="C4" s="344" t="str">
        <f>'1-συμβολαια'!C4</f>
        <v>αγοραπωλησίας [οικόπεδο 119,50μ2 ΜΕ οικία 60μ2 Λιμενάρια] ΠΡΟΣΥΜΦΩΝΟ τίμημα = 45.000 , αρραβων =</v>
      </c>
      <c r="D4" s="350">
        <f>'1-συμβολαια'!D4</f>
        <v>5000</v>
      </c>
      <c r="E4" s="313"/>
      <c r="F4" s="313"/>
      <c r="G4" s="313"/>
      <c r="H4" s="313"/>
      <c r="I4" s="313"/>
      <c r="J4" s="313"/>
      <c r="K4" s="314">
        <f>'1-συμβολαια'!N4</f>
        <v>68.81</v>
      </c>
      <c r="L4" s="315">
        <f>'2-δικαιώμ'!N4+'5-αντίγρ'!O4</f>
        <v>12.96</v>
      </c>
      <c r="M4" s="315">
        <v>12.96</v>
      </c>
      <c r="N4" s="315">
        <f>'1-συμβολαια'!O4</f>
        <v>34.230000000000004</v>
      </c>
      <c r="O4" s="315">
        <f t="shared" si="0"/>
        <v>0</v>
      </c>
      <c r="P4" s="315">
        <f>'8-κ-15-17'!AG4</f>
        <v>0</v>
      </c>
      <c r="Q4" s="315">
        <f>'5-αντίγρ'!AM4+'6-μεταγρ'!P4+'6-μεταγρ'!Q4+'7-προςΔΟΥ'!L4+'11-χαρτόσ'!H4+'13-ντιΜιΧο'!CE4</f>
        <v>3</v>
      </c>
      <c r="R4" s="315">
        <f>'13-ντιΜιΧο'!CD4</f>
        <v>90.399999999999991</v>
      </c>
      <c r="S4" s="269"/>
      <c r="T4" s="261"/>
      <c r="U4" s="264"/>
    </row>
    <row r="5" spans="1:25" s="5" customFormat="1">
      <c r="A5" s="335" t="str">
        <f>'1-συμβολαια'!A5</f>
        <v>8ο</v>
      </c>
      <c r="B5" s="352">
        <f>'1-συμβολαια'!B5</f>
        <v>39169</v>
      </c>
      <c r="C5" s="344" t="str">
        <f>'1-συμβολαια'!C5</f>
        <v xml:space="preserve">αγοραπωλησίας προσυμφώνου 6.573 τίμημα = 45.000 ΛΥΣΗ αρραβών = </v>
      </c>
      <c r="D5" s="350">
        <f>'1-συμβολαια'!D5</f>
        <v>5000</v>
      </c>
      <c r="E5" s="313"/>
      <c r="F5" s="313"/>
      <c r="G5" s="313"/>
      <c r="H5" s="313"/>
      <c r="I5" s="313"/>
      <c r="J5" s="313"/>
      <c r="K5" s="314">
        <f>'1-συμβολαια'!N5</f>
        <v>28.42</v>
      </c>
      <c r="L5" s="315">
        <f>'2-δικαιώμ'!N5+'5-αντίγρ'!O5</f>
        <v>12.08</v>
      </c>
      <c r="M5" s="315">
        <v>3.08</v>
      </c>
      <c r="N5" s="315">
        <f>'1-συμβολαια'!O5</f>
        <v>51.5</v>
      </c>
      <c r="O5" s="315">
        <f t="shared" si="0"/>
        <v>9</v>
      </c>
      <c r="P5" s="315">
        <f>'8-κ-15-17'!AG5</f>
        <v>65</v>
      </c>
      <c r="Q5" s="315">
        <f>'5-αντίγρ'!AM5+'6-μεταγρ'!P5+'6-μεταγρ'!Q5+'7-προςΔΟΥ'!L5+'11-χαρτόσ'!H5+'13-ντιΜιΧο'!CE5</f>
        <v>0.5</v>
      </c>
      <c r="R5" s="315">
        <f>'13-ντιΜιΧο'!CD5</f>
        <v>66</v>
      </c>
      <c r="S5" s="269"/>
      <c r="T5" s="261"/>
      <c r="U5" s="264"/>
    </row>
    <row r="6" spans="1:25" s="5" customFormat="1">
      <c r="A6" s="335" t="str">
        <f>'1-συμβολαια'!A6</f>
        <v>9ο</v>
      </c>
      <c r="B6" s="352">
        <f>'1-συμβολαια'!B6</f>
        <v>39169</v>
      </c>
      <c r="C6" s="344" t="str">
        <f>'1-συμβολαια'!C6</f>
        <v>αγοραπωλησία  [οικόπεδο 119,50μ2 ΜΕ οικία 60μ2 Λιμενάρια] τίμημα = 9.365,28 Δ.Ο.Υ. =</v>
      </c>
      <c r="D6" s="350">
        <f>'1-συμβολαια'!D6</f>
        <v>16144.08</v>
      </c>
      <c r="E6" s="313"/>
      <c r="F6" s="313"/>
      <c r="G6" s="313"/>
      <c r="H6" s="313"/>
      <c r="I6" s="313"/>
      <c r="J6" s="313"/>
      <c r="K6" s="314">
        <f>'1-συμβολαια'!N6</f>
        <v>248.51</v>
      </c>
      <c r="L6" s="314">
        <f>'2-δικαιώμ'!N6+'5-αντίγρ'!O6</f>
        <v>35.659344000000004</v>
      </c>
      <c r="M6" s="314">
        <v>29.99</v>
      </c>
      <c r="N6" s="314">
        <f>'1-συμβολαια'!O6</f>
        <v>15.559616000000005</v>
      </c>
      <c r="O6" s="314">
        <f t="shared" si="0"/>
        <v>5.6693440000000059</v>
      </c>
      <c r="P6" s="314">
        <f>'8-κ-15-17'!AG6</f>
        <v>0</v>
      </c>
      <c r="Q6" s="314">
        <f>'5-αντίγρ'!AM6+'6-μεταγρ'!P6+'6-μεταγρ'!Q6+'7-προςΔΟΥ'!L6+'11-χαρτόσ'!H6+'13-ντιΜιΧο'!CE6</f>
        <v>10.92</v>
      </c>
      <c r="R6" s="314">
        <f>'13-ντιΜιΧο'!CD6</f>
        <v>397.1</v>
      </c>
      <c r="S6" s="428"/>
      <c r="T6" s="261"/>
      <c r="U6" s="264"/>
    </row>
    <row r="7" spans="1:25">
      <c r="A7" s="702" t="s">
        <v>56</v>
      </c>
      <c r="B7" s="702"/>
      <c r="C7" s="702"/>
      <c r="D7" s="702"/>
      <c r="E7" s="392">
        <f t="shared" ref="E7:U7" si="1">SUM(E3:E6)</f>
        <v>0</v>
      </c>
      <c r="F7" s="392">
        <f t="shared" si="1"/>
        <v>0</v>
      </c>
      <c r="G7" s="392">
        <f t="shared" si="1"/>
        <v>0</v>
      </c>
      <c r="H7" s="392">
        <f t="shared" si="1"/>
        <v>0</v>
      </c>
      <c r="I7" s="392">
        <f t="shared" si="1"/>
        <v>0</v>
      </c>
      <c r="J7" s="392">
        <f t="shared" si="1"/>
        <v>0</v>
      </c>
      <c r="K7" s="392">
        <f t="shared" si="1"/>
        <v>374.6</v>
      </c>
      <c r="L7" s="392">
        <f t="shared" si="1"/>
        <v>63.339344000000004</v>
      </c>
      <c r="M7" s="392">
        <f t="shared" si="1"/>
        <v>48.67</v>
      </c>
      <c r="N7" s="392">
        <f t="shared" si="1"/>
        <v>101.78961600000001</v>
      </c>
      <c r="O7" s="392">
        <f t="shared" si="1"/>
        <v>14.669344000000006</v>
      </c>
      <c r="P7" s="392">
        <f t="shared" si="1"/>
        <v>65</v>
      </c>
      <c r="Q7" s="392">
        <f t="shared" si="1"/>
        <v>14.92</v>
      </c>
      <c r="R7" s="392">
        <f t="shared" si="1"/>
        <v>562.1</v>
      </c>
      <c r="S7" s="413">
        <f t="shared" si="1"/>
        <v>0</v>
      </c>
      <c r="T7" s="413">
        <f t="shared" si="1"/>
        <v>0</v>
      </c>
      <c r="U7" s="414">
        <f t="shared" si="1"/>
        <v>0</v>
      </c>
    </row>
    <row r="9" spans="1:25">
      <c r="T9" s="81"/>
      <c r="U9" s="81"/>
      <c r="V9" s="81"/>
      <c r="W9" s="81"/>
      <c r="X9" s="81"/>
      <c r="Y9" s="81"/>
    </row>
    <row r="10" spans="1:25">
      <c r="T10" s="81"/>
      <c r="U10" s="81"/>
      <c r="V10" s="81"/>
      <c r="W10" s="81"/>
      <c r="X10" s="81"/>
      <c r="Y10" s="81"/>
    </row>
    <row r="11" spans="1:25" s="5" customFormat="1">
      <c r="A11" s="57"/>
      <c r="B11" s="108"/>
      <c r="C11" s="109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1"/>
      <c r="T11" s="81"/>
      <c r="U11" s="81"/>
      <c r="V11" s="81"/>
      <c r="W11" s="81"/>
      <c r="X11" s="81"/>
      <c r="Y11" s="81"/>
    </row>
  </sheetData>
  <mergeCells count="13">
    <mergeCell ref="E1:F1"/>
    <mergeCell ref="G1:H1"/>
    <mergeCell ref="I1:J1"/>
    <mergeCell ref="A7:D7"/>
    <mergeCell ref="A1:A2"/>
    <mergeCell ref="B1:B2"/>
    <mergeCell ref="C1:C2"/>
    <mergeCell ref="D1:D2"/>
    <mergeCell ref="S1:U1"/>
    <mergeCell ref="S2:T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12" t="s">
        <v>76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</row>
    <row r="2" spans="1:23" s="9" customFormat="1" ht="23.25" customHeight="1" thickBot="1">
      <c r="A2" s="237" t="s">
        <v>19</v>
      </c>
      <c r="B2" s="713" t="s">
        <v>29</v>
      </c>
      <c r="C2" s="714"/>
      <c r="D2" s="715"/>
      <c r="E2" s="716" t="s">
        <v>84</v>
      </c>
      <c r="F2" s="717"/>
      <c r="G2" s="717"/>
      <c r="H2" s="718"/>
      <c r="I2" s="719" t="s">
        <v>84</v>
      </c>
      <c r="J2" s="720"/>
      <c r="K2" s="720"/>
      <c r="L2" s="721"/>
      <c r="M2" s="238" t="s">
        <v>38</v>
      </c>
      <c r="N2" s="238" t="s">
        <v>39</v>
      </c>
      <c r="O2" s="238" t="s">
        <v>40</v>
      </c>
      <c r="P2" s="238" t="s">
        <v>41</v>
      </c>
      <c r="Q2" s="238" t="s">
        <v>42</v>
      </c>
    </row>
    <row r="3" spans="1:23" s="17" customFormat="1">
      <c r="A3" s="29" t="str">
        <f>'1-συμβολαια'!A3</f>
        <v>6ο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 t="str">
        <f>'1-συμβολαια'!A4</f>
        <v>7ο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 t="str">
        <f>'1-συμβολαια'!A5</f>
        <v>8ο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 t="str">
        <f>'1-συμβολαια'!A6</f>
        <v>9ο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8" spans="1:23" ht="15.75" customHeight="1">
      <c r="B8" s="709" t="s">
        <v>104</v>
      </c>
      <c r="C8" s="709"/>
      <c r="D8" s="709"/>
      <c r="E8" s="709"/>
      <c r="F8" s="709"/>
      <c r="G8" s="709"/>
      <c r="H8" s="709"/>
      <c r="I8" s="709"/>
      <c r="J8" s="709"/>
      <c r="K8" s="709"/>
      <c r="L8" s="3"/>
      <c r="M8" s="3"/>
      <c r="N8" s="3"/>
      <c r="O8" s="3"/>
      <c r="P8" s="3"/>
      <c r="Q8" s="3"/>
    </row>
    <row r="9" spans="1:23" ht="15.75" customHeight="1">
      <c r="C9" s="711" t="s">
        <v>105</v>
      </c>
      <c r="D9" s="711"/>
      <c r="E9" s="711"/>
      <c r="F9" s="711"/>
      <c r="G9" s="711"/>
      <c r="H9" s="711"/>
      <c r="I9" s="711"/>
      <c r="J9" s="711"/>
      <c r="K9" s="711"/>
      <c r="L9" s="3"/>
      <c r="M9" s="3"/>
      <c r="N9" s="3"/>
      <c r="O9" s="3"/>
      <c r="P9" s="3"/>
      <c r="Q9" s="3"/>
    </row>
    <row r="10" spans="1:23" ht="15.75" customHeight="1">
      <c r="D10" s="709" t="s">
        <v>286</v>
      </c>
      <c r="E10" s="709"/>
      <c r="F10" s="709"/>
      <c r="G10" s="709"/>
      <c r="H10" s="709"/>
      <c r="I10" s="709"/>
      <c r="J10" s="709"/>
      <c r="K10" s="709"/>
      <c r="L10" s="709"/>
      <c r="M10" s="709"/>
      <c r="N10" s="709"/>
      <c r="O10" s="709"/>
      <c r="P10" s="3"/>
      <c r="Q10" s="3"/>
    </row>
    <row r="11" spans="1:23" s="5" customFormat="1" ht="15.75" customHeight="1">
      <c r="A11" s="57"/>
      <c r="B11" s="235"/>
      <c r="C11" s="235"/>
      <c r="D11" s="236"/>
      <c r="E11" s="711" t="s">
        <v>395</v>
      </c>
      <c r="F11" s="711"/>
      <c r="G11" s="711"/>
      <c r="H11" s="711"/>
      <c r="I11" s="711"/>
      <c r="J11" s="711"/>
      <c r="K11" s="711"/>
      <c r="L11" s="711"/>
      <c r="M11" s="711"/>
      <c r="N11" s="3"/>
      <c r="O11" s="3"/>
      <c r="P11" s="3"/>
      <c r="Q11" s="3"/>
    </row>
    <row r="12" spans="1:23" s="5" customFormat="1" ht="15.75" customHeight="1">
      <c r="A12" s="57"/>
      <c r="B12" s="235"/>
      <c r="C12" s="235"/>
      <c r="D12" s="236"/>
      <c r="E12" s="6"/>
      <c r="F12" s="709" t="s">
        <v>127</v>
      </c>
      <c r="G12" s="709"/>
      <c r="H12" s="709"/>
      <c r="I12" s="709"/>
      <c r="J12" s="709"/>
      <c r="K12" s="709"/>
      <c r="L12" s="709"/>
      <c r="M12" s="709"/>
      <c r="N12" s="709"/>
      <c r="O12" s="709"/>
      <c r="P12" s="709"/>
      <c r="Q12" s="3"/>
    </row>
    <row r="13" spans="1:23" s="5" customFormat="1" ht="15.75" customHeight="1">
      <c r="A13" s="57"/>
      <c r="B13" s="235"/>
      <c r="C13" s="235"/>
      <c r="D13" s="236"/>
      <c r="E13" s="6"/>
      <c r="F13" s="6"/>
      <c r="G13" s="711" t="s">
        <v>396</v>
      </c>
      <c r="H13" s="711"/>
      <c r="I13" s="711"/>
      <c r="J13" s="711"/>
      <c r="K13" s="711"/>
      <c r="L13" s="711"/>
      <c r="M13" s="711"/>
      <c r="N13" s="711"/>
      <c r="O13" s="711"/>
      <c r="P13" s="711"/>
      <c r="Q13" s="711"/>
    </row>
    <row r="14" spans="1:23" s="5" customFormat="1" ht="15.75" customHeight="1">
      <c r="A14" s="57"/>
      <c r="B14" s="235"/>
      <c r="C14" s="235"/>
      <c r="D14" s="236"/>
      <c r="E14" s="6"/>
      <c r="F14" s="6"/>
      <c r="G14" s="230"/>
      <c r="H14" s="709" t="s">
        <v>106</v>
      </c>
      <c r="I14" s="709"/>
      <c r="J14" s="709"/>
      <c r="K14" s="709"/>
      <c r="L14" s="709"/>
      <c r="M14" s="709"/>
      <c r="N14" s="709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7"/>
      <c r="B15" s="235"/>
      <c r="C15" s="235"/>
      <c r="D15" s="236"/>
      <c r="E15" s="6"/>
      <c r="F15" s="6"/>
      <c r="G15" s="230"/>
      <c r="H15" s="6"/>
      <c r="I15" s="711" t="s">
        <v>107</v>
      </c>
      <c r="J15" s="711"/>
      <c r="K15" s="711"/>
      <c r="L15" s="711"/>
      <c r="M15" s="711"/>
      <c r="N15" s="711"/>
      <c r="O15" s="711"/>
      <c r="P15" s="711"/>
      <c r="Q15" s="711"/>
      <c r="R15" s="711"/>
      <c r="S15" s="3"/>
      <c r="T15" s="3"/>
      <c r="U15" s="3"/>
      <c r="V15" s="3"/>
      <c r="W15" s="3"/>
    </row>
    <row r="16" spans="1:23" s="5" customFormat="1" ht="15.75" customHeight="1">
      <c r="A16" s="57"/>
      <c r="B16" s="235"/>
      <c r="C16" s="235"/>
      <c r="D16" s="236"/>
      <c r="E16" s="6"/>
      <c r="F16" s="6"/>
      <c r="G16" s="230"/>
      <c r="H16" s="6"/>
      <c r="I16" s="6"/>
      <c r="J16" s="709" t="s">
        <v>108</v>
      </c>
      <c r="K16" s="709"/>
      <c r="L16" s="709"/>
      <c r="M16" s="709"/>
      <c r="N16" s="709"/>
      <c r="O16" s="709"/>
      <c r="P16" s="709"/>
      <c r="Q16" s="709"/>
      <c r="R16" s="3"/>
      <c r="S16" s="3"/>
      <c r="T16" s="3"/>
      <c r="U16" s="3"/>
      <c r="V16" s="3"/>
      <c r="W16" s="3"/>
    </row>
    <row r="17" spans="1:23" s="5" customFormat="1" ht="15.75" customHeight="1">
      <c r="A17" s="57"/>
      <c r="B17" s="235"/>
      <c r="C17" s="235"/>
      <c r="D17" s="236"/>
      <c r="E17" s="6"/>
      <c r="F17" s="6"/>
      <c r="G17" s="230"/>
      <c r="H17" s="6"/>
      <c r="I17" s="6"/>
      <c r="J17" s="6"/>
      <c r="K17" s="710" t="s">
        <v>128</v>
      </c>
      <c r="L17" s="710"/>
      <c r="M17" s="710"/>
      <c r="N17" s="710"/>
      <c r="O17" s="710"/>
      <c r="P17" s="710"/>
      <c r="Q17" s="710"/>
      <c r="R17" s="710"/>
      <c r="S17" s="710"/>
      <c r="T17" s="710"/>
      <c r="U17" s="710"/>
      <c r="V17" s="3"/>
      <c r="W17" s="3"/>
    </row>
    <row r="18" spans="1:23" s="5" customFormat="1" ht="15.75" customHeight="1">
      <c r="A18" s="57"/>
      <c r="B18" s="235"/>
      <c r="C18" s="235"/>
      <c r="D18" s="236"/>
      <c r="E18" s="6"/>
      <c r="F18" s="6"/>
      <c r="G18" s="230"/>
      <c r="H18" s="6"/>
      <c r="I18" s="6"/>
      <c r="J18" s="6"/>
      <c r="K18" s="6"/>
      <c r="L18" s="709" t="s">
        <v>109</v>
      </c>
      <c r="M18" s="709"/>
      <c r="N18" s="709"/>
      <c r="O18" s="709"/>
      <c r="P18" s="709"/>
      <c r="Q18" s="709"/>
      <c r="R18" s="709"/>
      <c r="S18" s="709"/>
      <c r="T18" s="3"/>
      <c r="U18" s="3"/>
      <c r="V18" s="3"/>
      <c r="W18" s="3"/>
    </row>
    <row r="19" spans="1:23" s="5" customFormat="1" ht="15.75" customHeight="1">
      <c r="A19" s="57"/>
      <c r="B19" s="235"/>
      <c r="C19" s="235"/>
      <c r="D19" s="236"/>
      <c r="E19" s="6"/>
      <c r="F19" s="6"/>
      <c r="G19" s="230"/>
      <c r="H19" s="6"/>
      <c r="I19" s="6"/>
      <c r="J19" s="6"/>
      <c r="K19" s="6"/>
      <c r="L19" s="3"/>
      <c r="M19" s="711" t="s">
        <v>110</v>
      </c>
      <c r="N19" s="711"/>
      <c r="O19" s="711"/>
      <c r="P19" s="711"/>
      <c r="Q19" s="711"/>
      <c r="R19" s="711"/>
      <c r="S19" s="711"/>
      <c r="T19" s="711"/>
      <c r="U19" s="3"/>
      <c r="V19" s="3"/>
      <c r="W19" s="3"/>
    </row>
    <row r="20" spans="1:23" s="5" customFormat="1" ht="15.75" customHeight="1">
      <c r="A20" s="57"/>
      <c r="B20" s="235"/>
      <c r="C20" s="235"/>
      <c r="D20" s="236"/>
      <c r="E20" s="6"/>
      <c r="F20" s="6"/>
      <c r="G20" s="230"/>
      <c r="H20" s="6"/>
      <c r="I20" s="6"/>
      <c r="J20" s="6"/>
      <c r="K20" s="6"/>
      <c r="L20" s="3"/>
      <c r="M20" s="3"/>
      <c r="N20" s="709" t="s">
        <v>111</v>
      </c>
      <c r="O20" s="709"/>
      <c r="P20" s="709"/>
      <c r="Q20" s="709"/>
      <c r="R20" s="709"/>
      <c r="S20" s="709"/>
      <c r="T20" s="709"/>
      <c r="U20" s="709"/>
      <c r="V20" s="709"/>
      <c r="W20" s="709"/>
    </row>
    <row r="21" spans="1:23" s="5" customFormat="1" ht="15.75" customHeight="1">
      <c r="A21" s="57"/>
      <c r="B21" s="235"/>
      <c r="C21" s="235"/>
      <c r="D21" s="236"/>
      <c r="E21" s="6"/>
      <c r="F21" s="6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</row>
  </sheetData>
  <mergeCells count="17">
    <mergeCell ref="H14:N14"/>
    <mergeCell ref="I15:R15"/>
    <mergeCell ref="C9:K9"/>
    <mergeCell ref="D10:O10"/>
    <mergeCell ref="E11:M11"/>
    <mergeCell ref="F12:P12"/>
    <mergeCell ref="G13:Q13"/>
    <mergeCell ref="A1:Q1"/>
    <mergeCell ref="B2:D2"/>
    <mergeCell ref="E2:H2"/>
    <mergeCell ref="I2:L2"/>
    <mergeCell ref="B8:K8"/>
    <mergeCell ref="J16:Q16"/>
    <mergeCell ref="K17:U17"/>
    <mergeCell ref="L18:S18"/>
    <mergeCell ref="M19:T19"/>
    <mergeCell ref="N20:W2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712" t="s">
        <v>76</v>
      </c>
      <c r="B1" s="712"/>
      <c r="C1" s="712"/>
      <c r="D1" s="712"/>
      <c r="E1" s="712"/>
      <c r="F1" s="712"/>
      <c r="G1" s="712"/>
      <c r="H1" s="712"/>
      <c r="I1" s="712"/>
      <c r="J1" s="712"/>
      <c r="K1" s="712"/>
      <c r="L1" s="712"/>
      <c r="M1" s="712"/>
      <c r="N1" s="712"/>
      <c r="O1" s="712"/>
      <c r="P1" s="712"/>
      <c r="Q1" s="712"/>
      <c r="R1" s="712"/>
      <c r="S1" s="712"/>
      <c r="T1" s="712"/>
    </row>
    <row r="2" spans="1:20" s="9" customFormat="1" ht="23.25" customHeight="1" thickBot="1">
      <c r="A2" s="237" t="s">
        <v>19</v>
      </c>
      <c r="B2" s="713" t="s">
        <v>29</v>
      </c>
      <c r="C2" s="714"/>
      <c r="D2" s="715"/>
      <c r="E2" s="716" t="s">
        <v>84</v>
      </c>
      <c r="F2" s="717"/>
      <c r="G2" s="718"/>
      <c r="H2" s="723" t="s">
        <v>84</v>
      </c>
      <c r="I2" s="724"/>
      <c r="J2" s="725"/>
      <c r="K2" s="719" t="s">
        <v>84</v>
      </c>
      <c r="L2" s="720"/>
      <c r="M2" s="721"/>
      <c r="N2" s="238" t="s">
        <v>36</v>
      </c>
      <c r="O2" s="238" t="s">
        <v>37</v>
      </c>
      <c r="P2" s="238" t="s">
        <v>38</v>
      </c>
      <c r="Q2" s="238" t="s">
        <v>39</v>
      </c>
      <c r="R2" s="238" t="s">
        <v>40</v>
      </c>
      <c r="S2" s="238" t="s">
        <v>41</v>
      </c>
      <c r="T2" s="238" t="s">
        <v>42</v>
      </c>
    </row>
    <row r="3" spans="1:20" s="17" customFormat="1">
      <c r="A3" s="29" t="str">
        <f>'1-συμβολαια'!A3</f>
        <v>6ο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 t="str">
        <f>'1-συμβολαια'!A4</f>
        <v>7ο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17" customFormat="1">
      <c r="A5" s="29" t="str">
        <f>'1-συμβολαια'!A5</f>
        <v>8ο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17" customFormat="1">
      <c r="A6" s="29" t="str">
        <f>'1-συμβολαια'!A6</f>
        <v>9ο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8" spans="1:20" ht="15.75">
      <c r="B8" s="709" t="s">
        <v>112</v>
      </c>
      <c r="C8" s="709"/>
      <c r="D8" s="709"/>
      <c r="E8" s="709"/>
      <c r="F8" s="709"/>
      <c r="G8" s="709"/>
      <c r="H8" s="709"/>
      <c r="I8" s="115"/>
      <c r="J8" s="6"/>
      <c r="K8" s="6"/>
      <c r="L8" s="3"/>
      <c r="M8" s="3"/>
      <c r="N8" s="3"/>
      <c r="O8" s="3"/>
    </row>
    <row r="9" spans="1:20" ht="15.75">
      <c r="B9" s="6"/>
      <c r="C9" s="711" t="s">
        <v>113</v>
      </c>
      <c r="D9" s="711"/>
      <c r="E9" s="711"/>
      <c r="F9" s="711"/>
      <c r="G9" s="711"/>
      <c r="H9" s="711"/>
      <c r="I9" s="711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709" t="s">
        <v>114</v>
      </c>
      <c r="E10" s="709"/>
      <c r="F10" s="709"/>
      <c r="G10" s="709"/>
      <c r="H10" s="709"/>
      <c r="I10" s="709"/>
      <c r="J10" s="709"/>
      <c r="K10" s="709"/>
      <c r="L10" s="3"/>
      <c r="M10" s="3"/>
      <c r="N10" s="3"/>
      <c r="O10" s="3"/>
    </row>
    <row r="11" spans="1:20" ht="15.75" customHeight="1">
      <c r="B11" s="6"/>
      <c r="C11" s="6"/>
      <c r="D11" s="6"/>
      <c r="E11" s="722" t="s">
        <v>119</v>
      </c>
      <c r="F11" s="722"/>
      <c r="G11" s="722"/>
      <c r="H11" s="722"/>
      <c r="I11" s="722"/>
      <c r="J11" s="722"/>
      <c r="K11" s="722"/>
      <c r="L11" s="722"/>
      <c r="M11" s="3"/>
      <c r="N11" s="3"/>
      <c r="O11" s="3"/>
    </row>
    <row r="12" spans="1:20" ht="15.75" customHeight="1">
      <c r="B12" s="6"/>
      <c r="C12" s="6"/>
      <c r="D12" s="6"/>
      <c r="E12" s="6"/>
      <c r="F12" s="709" t="s">
        <v>115</v>
      </c>
      <c r="G12" s="709"/>
      <c r="H12" s="709"/>
      <c r="I12" s="709"/>
      <c r="J12" s="709"/>
      <c r="K12" s="709"/>
      <c r="L12" s="709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711" t="s">
        <v>116</v>
      </c>
      <c r="H13" s="711"/>
      <c r="I13" s="711"/>
      <c r="J13" s="711"/>
      <c r="K13" s="711"/>
      <c r="L13" s="711"/>
      <c r="M13" s="711"/>
      <c r="N13" s="3"/>
      <c r="O13" s="3"/>
    </row>
    <row r="14" spans="1:20" ht="15.75">
      <c r="B14" s="6"/>
      <c r="C14" s="6"/>
      <c r="D14" s="6"/>
      <c r="E14" s="6"/>
      <c r="F14" s="6"/>
      <c r="G14" s="6"/>
      <c r="H14" s="709" t="s">
        <v>117</v>
      </c>
      <c r="I14" s="709"/>
      <c r="J14" s="709"/>
      <c r="K14" s="709"/>
      <c r="L14" s="709"/>
      <c r="M14" s="709"/>
      <c r="N14" s="709"/>
      <c r="O14" s="3"/>
    </row>
    <row r="15" spans="1:20" ht="15.75">
      <c r="B15" s="6"/>
      <c r="C15" s="6"/>
      <c r="D15" s="6"/>
      <c r="E15" s="6"/>
      <c r="F15" s="6"/>
      <c r="G15" s="6"/>
      <c r="H15" s="6"/>
      <c r="I15" s="711" t="s">
        <v>118</v>
      </c>
      <c r="J15" s="711"/>
      <c r="K15" s="711"/>
      <c r="L15" s="711"/>
      <c r="M15" s="711"/>
      <c r="N15" s="711"/>
      <c r="O15" s="711"/>
    </row>
  </sheetData>
  <mergeCells count="13">
    <mergeCell ref="A1:T1"/>
    <mergeCell ref="B2:D2"/>
    <mergeCell ref="E2:G2"/>
    <mergeCell ref="H2:J2"/>
    <mergeCell ref="K2:M2"/>
    <mergeCell ref="G13:M13"/>
    <mergeCell ref="H14:N14"/>
    <mergeCell ref="I15:O15"/>
    <mergeCell ref="B8:H8"/>
    <mergeCell ref="C9:I9"/>
    <mergeCell ref="D10:K10"/>
    <mergeCell ref="E11:L11"/>
    <mergeCell ref="F12:L1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561" t="s">
        <v>66</v>
      </c>
      <c r="B1" s="561"/>
      <c r="C1" s="734" t="s">
        <v>67</v>
      </c>
      <c r="D1" s="734"/>
      <c r="E1" s="561" t="s">
        <v>0</v>
      </c>
      <c r="F1" s="561"/>
      <c r="G1" s="730" t="s">
        <v>10</v>
      </c>
      <c r="H1" s="730"/>
      <c r="I1" s="730"/>
      <c r="J1" s="561" t="s">
        <v>8</v>
      </c>
      <c r="K1" s="561"/>
      <c r="L1" s="735" t="s">
        <v>397</v>
      </c>
      <c r="M1" s="736"/>
      <c r="N1" s="736"/>
      <c r="O1" s="737"/>
      <c r="P1" s="733" t="s">
        <v>65</v>
      </c>
      <c r="Q1" s="733"/>
      <c r="R1" s="730" t="s">
        <v>55</v>
      </c>
      <c r="S1" s="730"/>
      <c r="T1" s="728" t="s">
        <v>46</v>
      </c>
      <c r="U1" s="726" t="s">
        <v>84</v>
      </c>
      <c r="V1" s="726"/>
      <c r="W1" s="726"/>
      <c r="X1" s="726"/>
      <c r="Y1" s="726"/>
      <c r="Z1" s="726"/>
      <c r="AA1" s="726"/>
      <c r="AB1" s="726"/>
      <c r="AC1" s="726"/>
    </row>
    <row r="2" spans="1:35" s="11" customFormat="1" ht="15.75" customHeight="1" thickBot="1">
      <c r="A2" s="93"/>
      <c r="B2" s="50"/>
      <c r="C2" s="82"/>
      <c r="D2" s="53" t="s">
        <v>68</v>
      </c>
      <c r="E2" s="94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315</v>
      </c>
      <c r="M2" s="72" t="s">
        <v>316</v>
      </c>
      <c r="N2" s="72" t="s">
        <v>317</v>
      </c>
      <c r="O2" s="234" t="s">
        <v>29</v>
      </c>
      <c r="P2" s="59" t="s">
        <v>23</v>
      </c>
      <c r="Q2" s="52" t="s">
        <v>68</v>
      </c>
      <c r="R2" s="72" t="s">
        <v>23</v>
      </c>
      <c r="S2" s="35" t="s">
        <v>68</v>
      </c>
      <c r="T2" s="729"/>
      <c r="U2" s="727"/>
      <c r="V2" s="727"/>
      <c r="W2" s="727"/>
      <c r="X2" s="727"/>
      <c r="Y2" s="727"/>
      <c r="Z2" s="727"/>
      <c r="AA2" s="727"/>
      <c r="AB2" s="727"/>
      <c r="AC2" s="727"/>
    </row>
    <row r="3" spans="1:35" s="17" customFormat="1">
      <c r="A3" s="12" t="str">
        <f>'1-συμβολαια'!A3</f>
        <v>6ο</v>
      </c>
      <c r="B3" s="49"/>
      <c r="C3" s="78">
        <f>'1-συμβολαια'!B3</f>
        <v>39070</v>
      </c>
      <c r="D3" s="18"/>
      <c r="E3" s="89" t="str">
        <f>'1-συμβολαια'!C3</f>
        <v>πληρεξούσιο</v>
      </c>
      <c r="F3" s="13"/>
      <c r="G3" s="14" t="str">
        <f>'4-πολλυπρ'!D3</f>
        <v>;;;???</v>
      </c>
      <c r="H3" s="14" t="str">
        <f>'4-πολλυπρ'!I3</f>
        <v>;;;???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9"/>
      <c r="X3" s="24"/>
      <c r="Y3" s="24"/>
      <c r="Z3" s="24"/>
      <c r="AA3" s="24"/>
      <c r="AB3" s="24"/>
      <c r="AC3" s="24"/>
    </row>
    <row r="4" spans="1:35" s="17" customFormat="1">
      <c r="A4" s="12" t="str">
        <f>'1-συμβολαια'!A4</f>
        <v>7ο</v>
      </c>
      <c r="B4" s="49"/>
      <c r="C4" s="78">
        <f>'1-συμβολαια'!B4</f>
        <v>39073</v>
      </c>
      <c r="D4" s="18"/>
      <c r="E4" s="89" t="str">
        <f>'1-συμβολαια'!C4</f>
        <v>αγοραπωλησίας [οικόπεδο 119,50μ2 ΜΕ οικία 60μ2 Λιμενάρια] ΠΡΟΣΥΜΦΩΝΟ τίμημα = 45.000 , αρραβων =</v>
      </c>
      <c r="F4" s="13"/>
      <c r="G4" s="14" t="str">
        <f>'4-πολλυπρ'!D4</f>
        <v>;;;???</v>
      </c>
      <c r="H4" s="14" t="str">
        <f>'4-πολλυπρ'!I4</f>
        <v xml:space="preserve">219-14 </v>
      </c>
      <c r="I4" s="19"/>
      <c r="J4" s="19">
        <f>'1-συμβολαια'!D4</f>
        <v>5000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9"/>
      <c r="X4" s="24"/>
      <c r="Y4" s="24"/>
      <c r="Z4" s="24"/>
      <c r="AA4" s="24"/>
      <c r="AB4" s="24"/>
      <c r="AC4" s="24"/>
    </row>
    <row r="5" spans="1:35" s="17" customFormat="1">
      <c r="A5" s="12" t="str">
        <f>'1-συμβολαια'!A5</f>
        <v>8ο</v>
      </c>
      <c r="B5" s="49"/>
      <c r="C5" s="78">
        <f>'1-συμβολαια'!B5</f>
        <v>39169</v>
      </c>
      <c r="D5" s="18"/>
      <c r="E5" s="89" t="str">
        <f>'1-συμβολαια'!C5</f>
        <v xml:space="preserve">αγοραπωλησίας προσυμφώνου 6.573 τίμημα = 45.000 ΛΥΣΗ αρραβών = </v>
      </c>
      <c r="F5" s="13"/>
      <c r="G5" s="14" t="str">
        <f>'4-πολλυπρ'!D5</f>
        <v>;;;???</v>
      </c>
      <c r="H5" s="14" t="str">
        <f>'4-πολλυπρ'!I5</f>
        <v>219-15</v>
      </c>
      <c r="I5" s="19"/>
      <c r="J5" s="19">
        <f>'1-συμβολαια'!D5</f>
        <v>5000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9"/>
      <c r="X5" s="24"/>
      <c r="Y5" s="24"/>
      <c r="Z5" s="24"/>
      <c r="AA5" s="24"/>
      <c r="AB5" s="24"/>
      <c r="AC5" s="24"/>
    </row>
    <row r="6" spans="1:35" s="17" customFormat="1">
      <c r="A6" s="12" t="str">
        <f>'1-συμβολαια'!A6</f>
        <v>9ο</v>
      </c>
      <c r="B6" s="49"/>
      <c r="C6" s="78">
        <f>'1-συμβολαια'!B6</f>
        <v>39169</v>
      </c>
      <c r="D6" s="18"/>
      <c r="E6" s="89" t="str">
        <f>'1-συμβολαια'!C6</f>
        <v>αγοραπωλησία  [οικόπεδο 119,50μ2 ΜΕ οικία 60μ2 Λιμενάρια] τίμημα = 9.365,28 Δ.Ο.Υ. =</v>
      </c>
      <c r="F6" s="13"/>
      <c r="G6" s="14" t="str">
        <f>'4-πολλυπρ'!D6</f>
        <v>;;;???</v>
      </c>
      <c r="H6" s="14" t="str">
        <f>'4-πολλυπρ'!I6</f>
        <v>219-16</v>
      </c>
      <c r="I6" s="19"/>
      <c r="J6" s="19">
        <f>'1-συμβολαια'!D6</f>
        <v>16144.08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0.88000000000000078</v>
      </c>
      <c r="S6" s="22"/>
      <c r="T6" s="23"/>
      <c r="U6" s="83"/>
      <c r="V6" s="83"/>
      <c r="W6" s="79"/>
      <c r="X6" s="24"/>
      <c r="Y6" s="24"/>
      <c r="Z6" s="24"/>
      <c r="AA6" s="24"/>
      <c r="AB6" s="24"/>
      <c r="AC6" s="24"/>
    </row>
    <row r="7" spans="1:35">
      <c r="A7" s="731" t="s">
        <v>56</v>
      </c>
      <c r="B7" s="732"/>
      <c r="C7" s="732"/>
      <c r="D7" s="732"/>
      <c r="E7" s="732"/>
      <c r="F7" s="732"/>
      <c r="G7" s="732"/>
      <c r="H7" s="732"/>
      <c r="I7" s="732"/>
      <c r="J7" s="732"/>
      <c r="K7" s="44"/>
      <c r="L7" s="1">
        <f>SUM(L3:L6)</f>
        <v>0</v>
      </c>
      <c r="M7" s="1"/>
      <c r="N7" s="1"/>
      <c r="O7" s="1">
        <f>SUM(O3:O6)</f>
        <v>0</v>
      </c>
      <c r="P7" s="37" t="e">
        <f>SUM(P3:P6)</f>
        <v>#REF!</v>
      </c>
      <c r="Q7" s="1">
        <f>SUM(Q3:Q6)</f>
        <v>0</v>
      </c>
      <c r="R7" s="1">
        <f>SUM(R3:R6)</f>
        <v>0.88000000000000078</v>
      </c>
      <c r="S7" s="1">
        <f>SUM(S3:S6)</f>
        <v>0</v>
      </c>
      <c r="T7" s="3"/>
      <c r="U7" s="80"/>
      <c r="V7" s="80"/>
    </row>
    <row r="8" spans="1:35">
      <c r="T8" s="117"/>
    </row>
    <row r="9" spans="1:35" ht="15.75" customHeight="1">
      <c r="T9" s="117"/>
      <c r="U9" s="709" t="s">
        <v>120</v>
      </c>
      <c r="V9" s="709"/>
      <c r="W9" s="709"/>
      <c r="X9" s="709"/>
      <c r="Y9" s="709"/>
      <c r="Z9" s="709"/>
      <c r="AA9" s="709"/>
      <c r="AB9" s="709"/>
      <c r="AC9" s="709"/>
      <c r="AD9" s="115"/>
      <c r="AE9" s="115"/>
      <c r="AF9" s="115"/>
      <c r="AG9" s="115"/>
      <c r="AH9" s="111"/>
      <c r="AI9" s="111"/>
    </row>
    <row r="10" spans="1:35" ht="15.75" customHeight="1">
      <c r="T10" s="117"/>
      <c r="U10" s="116"/>
      <c r="V10" s="711" t="s">
        <v>121</v>
      </c>
      <c r="W10" s="711"/>
      <c r="X10" s="711"/>
      <c r="Y10" s="711"/>
      <c r="Z10" s="711"/>
      <c r="AA10" s="711"/>
      <c r="AB10" s="711"/>
      <c r="AC10" s="711"/>
      <c r="AD10" s="711"/>
      <c r="AE10" s="111"/>
      <c r="AF10" s="111"/>
      <c r="AG10" s="111"/>
      <c r="AH10" s="111"/>
      <c r="AI10" s="111"/>
    </row>
    <row r="11" spans="1:35" ht="15.75" customHeight="1">
      <c r="T11" s="117"/>
      <c r="U11" s="116"/>
      <c r="V11" s="116"/>
      <c r="W11" s="709" t="s">
        <v>122</v>
      </c>
      <c r="X11" s="709"/>
      <c r="Y11" s="709"/>
      <c r="Z11" s="709"/>
      <c r="AA11" s="709"/>
      <c r="AB11" s="709"/>
      <c r="AC11" s="709"/>
      <c r="AD11" s="709"/>
      <c r="AE11" s="709"/>
      <c r="AF11" s="111"/>
      <c r="AG11" s="111"/>
      <c r="AH11" s="111"/>
      <c r="AI11" s="111"/>
    </row>
    <row r="12" spans="1:35" ht="15.75">
      <c r="U12" s="116"/>
      <c r="V12" s="116"/>
      <c r="W12" s="116"/>
      <c r="X12" s="711" t="s">
        <v>123</v>
      </c>
      <c r="Y12" s="711"/>
      <c r="Z12" s="711"/>
      <c r="AA12" s="711"/>
      <c r="AB12" s="711"/>
      <c r="AC12" s="711"/>
      <c r="AD12" s="711"/>
      <c r="AE12" s="711"/>
      <c r="AF12" s="711"/>
      <c r="AG12" s="111"/>
      <c r="AH12" s="111"/>
      <c r="AI12" s="111"/>
    </row>
    <row r="13" spans="1:35" ht="15.75">
      <c r="U13" s="116"/>
      <c r="V13" s="116"/>
      <c r="W13" s="116"/>
      <c r="X13" s="116"/>
      <c r="Y13" s="709" t="s">
        <v>124</v>
      </c>
      <c r="Z13" s="709"/>
      <c r="AA13" s="709"/>
      <c r="AB13" s="709"/>
      <c r="AC13" s="709"/>
      <c r="AD13" s="709"/>
      <c r="AE13" s="709"/>
      <c r="AF13" s="709"/>
      <c r="AG13" s="709"/>
      <c r="AH13" s="111"/>
      <c r="AI13" s="111"/>
    </row>
    <row r="14" spans="1:35" ht="15.75">
      <c r="U14" s="116"/>
      <c r="V14" s="116"/>
      <c r="W14" s="116"/>
      <c r="X14" s="116"/>
      <c r="Y14" s="116"/>
      <c r="Z14" s="711" t="s">
        <v>125</v>
      </c>
      <c r="AA14" s="711"/>
      <c r="AB14" s="711"/>
      <c r="AC14" s="711"/>
      <c r="AD14" s="711"/>
      <c r="AE14" s="711"/>
      <c r="AF14" s="711"/>
      <c r="AG14" s="711"/>
      <c r="AH14" s="711"/>
      <c r="AI14" s="111"/>
    </row>
    <row r="15" spans="1:35" ht="15.75">
      <c r="U15" s="116"/>
      <c r="V15" s="116"/>
      <c r="W15" s="116"/>
      <c r="X15" s="116"/>
      <c r="Y15" s="116"/>
      <c r="Z15" s="116"/>
      <c r="AA15" s="709" t="s">
        <v>126</v>
      </c>
      <c r="AB15" s="709"/>
      <c r="AC15" s="709"/>
      <c r="AD15" s="709"/>
      <c r="AE15" s="709"/>
      <c r="AF15" s="709"/>
      <c r="AG15" s="709"/>
      <c r="AH15" s="709"/>
      <c r="AI15" s="709"/>
    </row>
  </sheetData>
  <mergeCells count="18">
    <mergeCell ref="A7:J7"/>
    <mergeCell ref="E1:F1"/>
    <mergeCell ref="P1:Q1"/>
    <mergeCell ref="A1:B1"/>
    <mergeCell ref="C1:D1"/>
    <mergeCell ref="G1:I1"/>
    <mergeCell ref="J1:K1"/>
    <mergeCell ref="L1:O1"/>
    <mergeCell ref="U9:AC9"/>
    <mergeCell ref="V10:AD10"/>
    <mergeCell ref="U1:AC2"/>
    <mergeCell ref="T1:T2"/>
    <mergeCell ref="R1:S1"/>
    <mergeCell ref="W11:AE11"/>
    <mergeCell ref="X12:AF12"/>
    <mergeCell ref="Y13:AG13"/>
    <mergeCell ref="Z14:AH14"/>
    <mergeCell ref="AA15:AI1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5" customFormat="1" ht="32.25" customHeight="1">
      <c r="A1" s="742" t="s">
        <v>31</v>
      </c>
      <c r="B1" s="743"/>
      <c r="C1" s="743"/>
      <c r="D1" s="743"/>
      <c r="E1" s="744"/>
      <c r="F1" s="745" t="s">
        <v>288</v>
      </c>
      <c r="G1" s="746"/>
      <c r="H1" s="746"/>
      <c r="I1" s="747"/>
      <c r="J1" s="738" t="s">
        <v>289</v>
      </c>
      <c r="K1" s="739"/>
      <c r="L1" s="739"/>
      <c r="M1" s="739"/>
      <c r="N1" s="739"/>
      <c r="O1" s="739"/>
      <c r="P1" s="739"/>
      <c r="Q1" s="739"/>
      <c r="R1" s="739"/>
      <c r="S1" s="739"/>
      <c r="T1" s="739"/>
      <c r="U1" s="739"/>
      <c r="V1" s="739"/>
      <c r="W1" s="739"/>
      <c r="X1" s="739"/>
      <c r="Y1" s="740"/>
      <c r="Z1" s="748" t="s">
        <v>290</v>
      </c>
      <c r="AA1" s="749"/>
      <c r="AB1" s="749"/>
      <c r="AC1" s="750"/>
      <c r="AD1" s="738" t="s">
        <v>291</v>
      </c>
      <c r="AE1" s="739"/>
      <c r="AF1" s="739"/>
      <c r="AG1" s="739"/>
      <c r="AH1" s="739"/>
      <c r="AI1" s="739"/>
      <c r="AJ1" s="739"/>
      <c r="AK1" s="739"/>
      <c r="AL1" s="739"/>
      <c r="AM1" s="739"/>
      <c r="AN1" s="739"/>
      <c r="AO1" s="739"/>
      <c r="AP1" s="739"/>
      <c r="AQ1" s="739"/>
      <c r="AR1" s="739"/>
      <c r="AS1" s="740"/>
      <c r="AT1" s="745" t="s">
        <v>292</v>
      </c>
      <c r="AU1" s="746"/>
      <c r="AV1" s="746"/>
      <c r="AW1" s="747"/>
      <c r="AX1" s="738" t="s">
        <v>293</v>
      </c>
      <c r="AY1" s="739"/>
      <c r="AZ1" s="739"/>
      <c r="BA1" s="739"/>
      <c r="BB1" s="739"/>
      <c r="BC1" s="739"/>
      <c r="BD1" s="739"/>
      <c r="BE1" s="739"/>
      <c r="BF1" s="739"/>
      <c r="BG1" s="739"/>
      <c r="BH1" s="739"/>
      <c r="BI1" s="739"/>
      <c r="BJ1" s="739"/>
      <c r="BK1" s="739"/>
      <c r="BL1" s="739"/>
      <c r="BM1" s="740"/>
    </row>
    <row r="2" spans="1:65" s="4" customFormat="1" ht="23.25" customHeight="1">
      <c r="A2" s="177" t="s">
        <v>19</v>
      </c>
      <c r="B2" s="177" t="s">
        <v>294</v>
      </c>
      <c r="C2" s="178" t="s">
        <v>295</v>
      </c>
      <c r="D2" s="502" t="s">
        <v>29</v>
      </c>
      <c r="E2" s="697"/>
      <c r="F2" s="179" t="s">
        <v>296</v>
      </c>
      <c r="G2" s="177" t="s">
        <v>18</v>
      </c>
      <c r="H2" s="179" t="s">
        <v>23</v>
      </c>
      <c r="I2" s="180" t="s">
        <v>84</v>
      </c>
      <c r="J2" s="181" t="s">
        <v>297</v>
      </c>
      <c r="K2" s="181" t="s">
        <v>298</v>
      </c>
      <c r="L2" s="179" t="s">
        <v>299</v>
      </c>
      <c r="M2" s="179" t="s">
        <v>300</v>
      </c>
      <c r="N2" s="179" t="s">
        <v>301</v>
      </c>
      <c r="O2" s="179" t="s">
        <v>302</v>
      </c>
      <c r="P2" s="179" t="s">
        <v>303</v>
      </c>
      <c r="Q2" s="179" t="s">
        <v>304</v>
      </c>
      <c r="R2" s="179" t="s">
        <v>305</v>
      </c>
      <c r="S2" s="179" t="s">
        <v>306</v>
      </c>
      <c r="T2" s="179" t="s">
        <v>307</v>
      </c>
      <c r="U2" s="179" t="s">
        <v>23</v>
      </c>
      <c r="V2" s="179" t="s">
        <v>308</v>
      </c>
      <c r="W2" s="179" t="s">
        <v>309</v>
      </c>
      <c r="X2" s="179" t="s">
        <v>310</v>
      </c>
      <c r="Y2" s="182" t="s">
        <v>311</v>
      </c>
      <c r="Z2" s="179" t="s">
        <v>296</v>
      </c>
      <c r="AA2" s="177" t="s">
        <v>18</v>
      </c>
      <c r="AB2" s="179" t="s">
        <v>23</v>
      </c>
      <c r="AC2" s="183" t="s">
        <v>84</v>
      </c>
      <c r="AD2" s="181" t="s">
        <v>297</v>
      </c>
      <c r="AE2" s="181" t="s">
        <v>298</v>
      </c>
      <c r="AF2" s="179" t="s">
        <v>299</v>
      </c>
      <c r="AG2" s="179" t="s">
        <v>300</v>
      </c>
      <c r="AH2" s="179" t="s">
        <v>301</v>
      </c>
      <c r="AI2" s="179" t="s">
        <v>302</v>
      </c>
      <c r="AJ2" s="179" t="s">
        <v>303</v>
      </c>
      <c r="AK2" s="179" t="s">
        <v>304</v>
      </c>
      <c r="AL2" s="179" t="s">
        <v>305</v>
      </c>
      <c r="AM2" s="179" t="s">
        <v>306</v>
      </c>
      <c r="AN2" s="179" t="s">
        <v>307</v>
      </c>
      <c r="AO2" s="179" t="s">
        <v>23</v>
      </c>
      <c r="AP2" s="179" t="s">
        <v>308</v>
      </c>
      <c r="AQ2" s="179" t="s">
        <v>309</v>
      </c>
      <c r="AR2" s="179" t="s">
        <v>310</v>
      </c>
      <c r="AS2" s="182" t="s">
        <v>311</v>
      </c>
      <c r="AT2" s="179" t="s">
        <v>296</v>
      </c>
      <c r="AU2" s="177" t="s">
        <v>18</v>
      </c>
      <c r="AV2" s="179" t="s">
        <v>23</v>
      </c>
      <c r="AW2" s="180" t="s">
        <v>84</v>
      </c>
      <c r="AX2" s="181" t="s">
        <v>297</v>
      </c>
      <c r="AY2" s="181" t="s">
        <v>298</v>
      </c>
      <c r="AZ2" s="179" t="s">
        <v>299</v>
      </c>
      <c r="BA2" s="179" t="s">
        <v>300</v>
      </c>
      <c r="BB2" s="179" t="s">
        <v>301</v>
      </c>
      <c r="BC2" s="179" t="s">
        <v>302</v>
      </c>
      <c r="BD2" s="179" t="s">
        <v>303</v>
      </c>
      <c r="BE2" s="179" t="s">
        <v>304</v>
      </c>
      <c r="BF2" s="179" t="s">
        <v>305</v>
      </c>
      <c r="BG2" s="179" t="s">
        <v>306</v>
      </c>
      <c r="BH2" s="179" t="s">
        <v>307</v>
      </c>
      <c r="BI2" s="179" t="s">
        <v>23</v>
      </c>
      <c r="BJ2" s="179" t="s">
        <v>308</v>
      </c>
      <c r="BK2" s="179" t="s">
        <v>309</v>
      </c>
      <c r="BL2" s="179" t="s">
        <v>312</v>
      </c>
      <c r="BM2" s="182" t="s">
        <v>311</v>
      </c>
    </row>
    <row r="3" spans="1:65" s="33" customFormat="1">
      <c r="A3" s="29" t="str">
        <f>'1-συμβολαια'!A3</f>
        <v>6ο</v>
      </c>
      <c r="B3" s="14" t="str">
        <f>'4-πολλυπρ'!D3</f>
        <v>;;;???</v>
      </c>
      <c r="C3" s="14" t="str">
        <f>'4-πολλυπρ'!I3</f>
        <v>;;;???</v>
      </c>
      <c r="D3" s="31"/>
      <c r="E3" s="29"/>
      <c r="F3" s="29"/>
      <c r="G3" s="30"/>
      <c r="H3" s="29"/>
      <c r="I3" s="29"/>
      <c r="J3" s="29"/>
      <c r="K3" s="136" t="s">
        <v>313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4" t="s">
        <v>313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7ο</v>
      </c>
      <c r="B4" s="14" t="str">
        <f>'4-πολλυπρ'!D4</f>
        <v>;;;???</v>
      </c>
      <c r="C4" s="14" t="str">
        <f>'4-πολλυπρ'!I4</f>
        <v xml:space="preserve">219-14 </v>
      </c>
      <c r="D4" s="31"/>
      <c r="E4" s="29"/>
      <c r="F4" s="29"/>
      <c r="G4" s="30"/>
      <c r="H4" s="29"/>
      <c r="I4" s="29"/>
      <c r="J4" s="29"/>
      <c r="K4" s="136" t="s">
        <v>313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4" t="s">
        <v>313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8ο</v>
      </c>
      <c r="B5" s="14" t="str">
        <f>'4-πολλυπρ'!D5</f>
        <v>;;;???</v>
      </c>
      <c r="C5" s="14" t="str">
        <f>'4-πολλυπρ'!I5</f>
        <v>219-15</v>
      </c>
      <c r="D5" s="31"/>
      <c r="E5" s="29"/>
      <c r="F5" s="29"/>
      <c r="G5" s="30"/>
      <c r="H5" s="29"/>
      <c r="I5" s="29"/>
      <c r="J5" s="29"/>
      <c r="K5" s="136" t="s">
        <v>313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4" t="s">
        <v>313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9ο</v>
      </c>
      <c r="B6" s="14" t="str">
        <f>'4-πολλυπρ'!D6</f>
        <v>;;;???</v>
      </c>
      <c r="C6" s="14" t="str">
        <f>'4-πολλυπρ'!I6</f>
        <v>219-16</v>
      </c>
      <c r="D6" s="31"/>
      <c r="E6" s="29"/>
      <c r="F6" s="29"/>
      <c r="G6" s="30"/>
      <c r="H6" s="29"/>
      <c r="I6" s="29"/>
      <c r="J6" s="29"/>
      <c r="K6" s="136" t="s">
        <v>313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4" t="s">
        <v>313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8" spans="1:65">
      <c r="F8" s="741" t="s">
        <v>314</v>
      </c>
      <c r="G8" s="741"/>
      <c r="H8" s="741"/>
      <c r="I8" s="741"/>
    </row>
    <row r="9" spans="1:65">
      <c r="F9" s="741"/>
      <c r="G9" s="741"/>
      <c r="H9" s="741"/>
      <c r="I9" s="741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N26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28515625" style="8" bestFit="1" customWidth="1"/>
    <col min="2" max="2" width="8.5703125" style="130" customWidth="1"/>
    <col min="3" max="3" width="77.42578125" style="90" bestFit="1" customWidth="1"/>
    <col min="4" max="4" width="6.28515625" style="3" customWidth="1"/>
    <col min="5" max="5" width="5.7109375" style="3" customWidth="1"/>
    <col min="6" max="6" width="8.140625" style="3" customWidth="1"/>
    <col min="7" max="7" width="8.5703125" style="2" customWidth="1"/>
    <col min="8" max="8" width="8.140625" style="2" bestFit="1" customWidth="1"/>
    <col min="9" max="9" width="7.7109375" style="2" bestFit="1" customWidth="1"/>
    <col min="10" max="10" width="10.5703125" style="2" customWidth="1"/>
    <col min="11" max="11" width="8.140625" style="2" customWidth="1"/>
    <col min="12" max="12" width="9.42578125" style="2" customWidth="1"/>
    <col min="13" max="14" width="10.5703125" style="2" customWidth="1"/>
    <col min="15" max="16" width="6" style="2" customWidth="1"/>
    <col min="17" max="17" width="10.5703125" style="2" customWidth="1"/>
    <col min="18" max="18" width="9.42578125" style="2" customWidth="1"/>
    <col min="19" max="19" width="9.140625" style="2" customWidth="1"/>
    <col min="20" max="20" width="13.7109375" style="75" customWidth="1"/>
    <col min="21" max="21" width="10.42578125" style="75" customWidth="1"/>
    <col min="22" max="22" width="10" style="2" customWidth="1"/>
    <col min="23" max="23" width="9.42578125" style="2" customWidth="1"/>
    <col min="24" max="24" width="11.5703125" style="2" customWidth="1"/>
    <col min="25" max="25" width="9.42578125" style="8" bestFit="1" customWidth="1"/>
    <col min="26" max="26" width="11.7109375" style="2" customWidth="1"/>
    <col min="27" max="27" width="10.5703125" style="8" bestFit="1" customWidth="1"/>
    <col min="28" max="28" width="10.42578125" style="2" customWidth="1"/>
    <col min="29" max="29" width="9.85546875" style="2" customWidth="1"/>
    <col min="30" max="30" width="11" style="2" customWidth="1"/>
    <col min="31" max="31" width="10.5703125" style="28" customWidth="1"/>
    <col min="32" max="32" width="10.5703125" style="8" customWidth="1"/>
    <col min="33" max="33" width="21.42578125" style="76" customWidth="1"/>
    <col min="34" max="34" width="7.5703125" style="3" customWidth="1"/>
    <col min="35" max="35" width="9.5703125" style="3" customWidth="1"/>
    <col min="36" max="38" width="6.42578125" style="3" customWidth="1"/>
    <col min="39" max="39" width="7" style="3" customWidth="1"/>
    <col min="40" max="40" width="29.28515625" style="3" bestFit="1" customWidth="1"/>
    <col min="41" max="16384" width="9.140625" style="3"/>
  </cols>
  <sheetData>
    <row r="1" spans="1:40" ht="29.25" customHeight="1">
      <c r="A1" s="757" t="s">
        <v>1</v>
      </c>
      <c r="B1" s="759" t="s">
        <v>2</v>
      </c>
      <c r="C1" s="756" t="s">
        <v>0</v>
      </c>
      <c r="D1" s="760" t="s">
        <v>11</v>
      </c>
      <c r="E1" s="754" t="s">
        <v>12</v>
      </c>
      <c r="F1" s="766" t="s">
        <v>398</v>
      </c>
      <c r="G1" s="767"/>
      <c r="H1" s="767"/>
      <c r="I1" s="768" t="s">
        <v>358</v>
      </c>
      <c r="J1" s="772" t="s">
        <v>136</v>
      </c>
      <c r="K1" s="788" t="s">
        <v>536</v>
      </c>
      <c r="L1" s="789"/>
      <c r="M1" s="789"/>
      <c r="N1" s="789"/>
      <c r="O1" s="789"/>
      <c r="P1" s="789"/>
      <c r="Q1" s="790"/>
      <c r="R1" s="770" t="s">
        <v>487</v>
      </c>
      <c r="S1" s="776" t="s">
        <v>490</v>
      </c>
      <c r="T1" s="777"/>
      <c r="U1" s="777"/>
      <c r="V1" s="777"/>
      <c r="W1" s="351" t="s">
        <v>488</v>
      </c>
      <c r="X1" s="780" t="s">
        <v>43</v>
      </c>
      <c r="Y1" s="781"/>
      <c r="Z1" s="782" t="s">
        <v>58</v>
      </c>
      <c r="AA1" s="783"/>
      <c r="AB1" s="778" t="s">
        <v>77</v>
      </c>
      <c r="AC1" s="779"/>
      <c r="AD1" s="779"/>
      <c r="AE1" s="784" t="s">
        <v>54</v>
      </c>
      <c r="AF1" s="786" t="s">
        <v>44</v>
      </c>
      <c r="AG1" s="774" t="s">
        <v>80</v>
      </c>
      <c r="AH1" s="763" t="s">
        <v>29</v>
      </c>
      <c r="AI1" s="764"/>
      <c r="AJ1" s="764"/>
      <c r="AK1" s="764"/>
      <c r="AL1" s="765"/>
    </row>
    <row r="2" spans="1:40" ht="26.25" thickBot="1">
      <c r="A2" s="758"/>
      <c r="B2" s="510"/>
      <c r="C2" s="533"/>
      <c r="D2" s="761"/>
      <c r="E2" s="755"/>
      <c r="F2" s="243" t="s">
        <v>250</v>
      </c>
      <c r="G2" s="242" t="s">
        <v>91</v>
      </c>
      <c r="H2" s="312" t="s">
        <v>47</v>
      </c>
      <c r="I2" s="769"/>
      <c r="J2" s="773"/>
      <c r="K2" s="469" t="s">
        <v>358</v>
      </c>
      <c r="L2" s="470" t="s">
        <v>523</v>
      </c>
      <c r="M2" s="470" t="s">
        <v>537</v>
      </c>
      <c r="N2" s="469" t="s">
        <v>94</v>
      </c>
      <c r="O2" s="469" t="s">
        <v>23</v>
      </c>
      <c r="P2" s="470" t="s">
        <v>523</v>
      </c>
      <c r="Q2" s="470" t="s">
        <v>537</v>
      </c>
      <c r="R2" s="771"/>
      <c r="S2" s="69" t="s">
        <v>23</v>
      </c>
      <c r="T2" s="74" t="s">
        <v>81</v>
      </c>
      <c r="U2" s="74" t="s">
        <v>523</v>
      </c>
      <c r="V2" s="410" t="s">
        <v>524</v>
      </c>
      <c r="W2" s="69"/>
      <c r="X2" s="40" t="s">
        <v>23</v>
      </c>
      <c r="Y2" s="370" t="s">
        <v>34</v>
      </c>
      <c r="Z2" s="40" t="s">
        <v>23</v>
      </c>
      <c r="AA2" s="369" t="s">
        <v>34</v>
      </c>
      <c r="AB2" s="40" t="s">
        <v>538</v>
      </c>
      <c r="AC2" s="10" t="s">
        <v>539</v>
      </c>
      <c r="AD2" s="39" t="s">
        <v>33</v>
      </c>
      <c r="AE2" s="785"/>
      <c r="AF2" s="787"/>
      <c r="AG2" s="775"/>
      <c r="AH2" s="763"/>
      <c r="AI2" s="764"/>
      <c r="AJ2" s="764"/>
      <c r="AK2" s="764"/>
      <c r="AL2" s="765"/>
    </row>
    <row r="3" spans="1:40" s="5" customFormat="1">
      <c r="A3" s="432" t="str">
        <f>'1-συμβολαια'!A3</f>
        <v>6ο</v>
      </c>
      <c r="B3" s="353">
        <f>'1-συμβολαια'!B3</f>
        <v>39070</v>
      </c>
      <c r="C3" s="329" t="str">
        <f>'1-συμβολαια'!C3</f>
        <v>πληρεξούσιο</v>
      </c>
      <c r="D3" s="322" t="str">
        <f>'4-πολλυπρ'!D3</f>
        <v>;;;???</v>
      </c>
      <c r="E3" s="322" t="str">
        <f>'4-πολλυπρ'!I3</f>
        <v>;;;???</v>
      </c>
      <c r="F3" s="323">
        <f>'14-βιβλΕσ'!L3</f>
        <v>2.6400000000000006</v>
      </c>
      <c r="G3" s="316">
        <f>'14-βιβλΕσ'!Q3</f>
        <v>0.5</v>
      </c>
      <c r="H3" s="316">
        <f t="shared" ref="H3:H6" si="0">F3+G3</f>
        <v>3.1400000000000006</v>
      </c>
      <c r="I3" s="316">
        <f>'8-κ-15-17'!AG3</f>
        <v>0</v>
      </c>
      <c r="J3" s="316">
        <f>'14-βιβλΕσ'!R3</f>
        <v>8.6</v>
      </c>
      <c r="K3" s="316"/>
      <c r="L3" s="316"/>
      <c r="M3" s="260"/>
      <c r="N3" s="479"/>
      <c r="O3" s="316"/>
      <c r="P3" s="316"/>
      <c r="Q3" s="260"/>
      <c r="R3" s="316">
        <f>('14-βιβλΕσ'!N3+'14-βιβλΕσ'!O3+'14-βιβλΕσ'!R3)*40%</f>
        <v>3.64</v>
      </c>
      <c r="S3" s="316">
        <f>AC3</f>
        <v>32</v>
      </c>
      <c r="T3" s="328" t="s">
        <v>548</v>
      </c>
      <c r="U3" s="316">
        <v>33.25</v>
      </c>
      <c r="V3" s="316">
        <f t="shared" ref="V3:V6" si="1">AD3</f>
        <v>9.1000000000000014</v>
      </c>
      <c r="W3" s="354"/>
      <c r="X3" s="316">
        <f t="shared" ref="X3:X6" si="2">AD3</f>
        <v>9.1000000000000014</v>
      </c>
      <c r="Y3" s="260">
        <v>356</v>
      </c>
      <c r="Z3" s="354"/>
      <c r="AA3" s="354"/>
      <c r="AB3" s="316">
        <f>'1-συμβολαια'!L3+'8-κ-15-17'!AE3+'14-βιβλΕσ'!L3+'14-βιβλΕσ'!Q3+'14-βιβλΕσ'!R3</f>
        <v>41.1</v>
      </c>
      <c r="AC3" s="316">
        <f>'1-συμβολαια'!M3</f>
        <v>32</v>
      </c>
      <c r="AD3" s="316">
        <f t="shared" ref="AD3:AD6" si="3">AB3-AC3</f>
        <v>9.1000000000000014</v>
      </c>
      <c r="AE3" s="389">
        <v>46085</v>
      </c>
      <c r="AF3" s="260">
        <f t="shared" ref="AF3:AF6" si="4">Y3+AA3</f>
        <v>356</v>
      </c>
      <c r="AG3" s="472"/>
      <c r="AH3" s="430"/>
      <c r="AI3" s="73"/>
      <c r="AJ3" s="73"/>
      <c r="AK3" s="73"/>
      <c r="AL3" s="73"/>
    </row>
    <row r="4" spans="1:40" s="5" customFormat="1">
      <c r="A4" s="335" t="str">
        <f>'1-συμβολαια'!A4</f>
        <v>7ο</v>
      </c>
      <c r="B4" s="353">
        <f>'1-συμβολαια'!B4</f>
        <v>39073</v>
      </c>
      <c r="C4" s="321" t="str">
        <f>'1-συμβολαια'!C4</f>
        <v>αγοραπωλησίας [οικόπεδο 119,50μ2 ΜΕ οικία 60μ2 Λιμενάρια] ΠΡΟΣΥΜΦΩΝΟ τίμημα = 45.000 , αρραβων =</v>
      </c>
      <c r="D4" s="259" t="str">
        <f>'4-πολλυπρ'!D4</f>
        <v>;;;???</v>
      </c>
      <c r="E4" s="259" t="str">
        <f>'4-πολλυπρ'!I4</f>
        <v xml:space="preserve">219-14 </v>
      </c>
      <c r="F4" s="313">
        <f>'14-βιβλΕσ'!L4</f>
        <v>12.96</v>
      </c>
      <c r="G4" s="328">
        <f>'14-βιβλΕσ'!Q4</f>
        <v>3</v>
      </c>
      <c r="H4" s="328">
        <f t="shared" si="0"/>
        <v>15.96</v>
      </c>
      <c r="I4" s="328">
        <f>'8-κ-15-17'!AG4</f>
        <v>0</v>
      </c>
      <c r="J4" s="328">
        <f>'14-βιβλΕσ'!R4</f>
        <v>90.399999999999991</v>
      </c>
      <c r="K4" s="328"/>
      <c r="L4" s="328"/>
      <c r="M4" s="264"/>
      <c r="N4" s="479"/>
      <c r="O4" s="328"/>
      <c r="P4" s="328"/>
      <c r="Q4" s="264"/>
      <c r="R4" s="316">
        <f>('14-βιβλΕσ'!N4+'14-βιβλΕσ'!O4+'14-βιβλΕσ'!R4)*40%</f>
        <v>49.852000000000004</v>
      </c>
      <c r="S4" s="316">
        <f>AC4</f>
        <v>84.77</v>
      </c>
      <c r="T4" s="328" t="s">
        <v>548</v>
      </c>
      <c r="U4" s="328">
        <v>88.07</v>
      </c>
      <c r="V4" s="316">
        <f t="shared" si="1"/>
        <v>124.62999999999998</v>
      </c>
      <c r="W4" s="468"/>
      <c r="X4" s="328">
        <f t="shared" si="2"/>
        <v>124.62999999999998</v>
      </c>
      <c r="Y4" s="264">
        <v>3019</v>
      </c>
      <c r="Z4" s="468"/>
      <c r="AA4" s="468"/>
      <c r="AB4" s="328">
        <f>'1-συμβολαια'!L4+'8-κ-15-17'!AE4+'14-βιβλΕσ'!L4+'14-βιβλΕσ'!Q4+'14-βιβλΕσ'!R4</f>
        <v>209.39999999999998</v>
      </c>
      <c r="AC4" s="328">
        <f>'1-συμβολαια'!M4</f>
        <v>84.77</v>
      </c>
      <c r="AD4" s="328">
        <f t="shared" si="3"/>
        <v>124.62999999999998</v>
      </c>
      <c r="AE4" s="389">
        <v>46085</v>
      </c>
      <c r="AF4" s="264">
        <f t="shared" si="4"/>
        <v>3019</v>
      </c>
      <c r="AG4" s="330"/>
      <c r="AH4" s="73"/>
      <c r="AI4" s="73"/>
      <c r="AJ4" s="73"/>
      <c r="AK4" s="73"/>
      <c r="AL4" s="73"/>
    </row>
    <row r="5" spans="1:40" s="5" customFormat="1">
      <c r="A5" s="335" t="str">
        <f>'1-συμβολαια'!A5</f>
        <v>8ο</v>
      </c>
      <c r="B5" s="353">
        <f>'1-συμβολαια'!B5</f>
        <v>39169</v>
      </c>
      <c r="C5" s="321" t="str">
        <f>'1-συμβολαια'!C5</f>
        <v xml:space="preserve">αγοραπωλησίας προσυμφώνου 6.573 τίμημα = 45.000 ΛΥΣΗ αρραβών = </v>
      </c>
      <c r="D5" s="259" t="str">
        <f>'4-πολλυπρ'!D5</f>
        <v>;;;???</v>
      </c>
      <c r="E5" s="259" t="str">
        <f>'4-πολλυπρ'!I5</f>
        <v>219-15</v>
      </c>
      <c r="F5" s="313">
        <f>'14-βιβλΕσ'!L5</f>
        <v>12.08</v>
      </c>
      <c r="G5" s="328">
        <f>'14-βιβλΕσ'!Q5</f>
        <v>0.5</v>
      </c>
      <c r="H5" s="328">
        <f t="shared" si="0"/>
        <v>12.58</v>
      </c>
      <c r="I5" s="328">
        <f>'8-κ-15-17'!AG5</f>
        <v>65</v>
      </c>
      <c r="J5" s="328">
        <f>'14-βιβλΕσ'!R5</f>
        <v>66</v>
      </c>
      <c r="K5" s="328"/>
      <c r="L5" s="328"/>
      <c r="M5" s="264"/>
      <c r="N5" s="479"/>
      <c r="O5" s="328"/>
      <c r="P5" s="328"/>
      <c r="Q5" s="264"/>
      <c r="R5" s="316">
        <f>('14-βιβλΕσ'!N5+'14-βιβλΕσ'!O5+'14-βιβλΕσ'!R5)*40%</f>
        <v>50.6</v>
      </c>
      <c r="S5" s="316"/>
      <c r="T5" s="328"/>
      <c r="U5" s="328"/>
      <c r="V5" s="316">
        <f t="shared" si="1"/>
        <v>191.50000000000003</v>
      </c>
      <c r="W5" s="468"/>
      <c r="X5" s="328">
        <f t="shared" si="2"/>
        <v>191.50000000000003</v>
      </c>
      <c r="Y5" s="264">
        <v>3841</v>
      </c>
      <c r="Z5" s="468"/>
      <c r="AA5" s="468"/>
      <c r="AB5" s="328">
        <f>'1-συμβολαια'!L5+'8-κ-15-17'!AE5+'14-βιβλΕσ'!L5+'14-βιβλΕσ'!Q5+'14-βιβλΕσ'!R5</f>
        <v>223.50000000000003</v>
      </c>
      <c r="AC5" s="328">
        <f>'1-συμβολαια'!M5</f>
        <v>32</v>
      </c>
      <c r="AD5" s="328">
        <f t="shared" si="3"/>
        <v>191.50000000000003</v>
      </c>
      <c r="AE5" s="389">
        <v>46085</v>
      </c>
      <c r="AF5" s="264">
        <f t="shared" si="4"/>
        <v>3841</v>
      </c>
      <c r="AG5" s="330"/>
      <c r="AH5" s="73"/>
      <c r="AI5" s="73"/>
      <c r="AJ5" s="73"/>
      <c r="AK5" s="73"/>
      <c r="AL5" s="73"/>
    </row>
    <row r="6" spans="1:40" s="5" customFormat="1" ht="12" thickBot="1">
      <c r="A6" s="433" t="str">
        <f>'1-συμβολαια'!A6</f>
        <v>9ο</v>
      </c>
      <c r="B6" s="383">
        <f>'1-συμβολαια'!B6</f>
        <v>39169</v>
      </c>
      <c r="C6" s="385" t="str">
        <f>'1-συμβολαια'!C6</f>
        <v>αγοραπωλησία  [οικόπεδο 119,50μ2 ΜΕ οικία 60μ2 Λιμενάρια] τίμημα = 9.365,28 Δ.Ο.Υ. =</v>
      </c>
      <c r="D6" s="388" t="str">
        <f>'4-πολλυπρ'!D6</f>
        <v>;;;???</v>
      </c>
      <c r="E6" s="388" t="str">
        <f>'4-πολλυπρ'!I6</f>
        <v>219-16</v>
      </c>
      <c r="F6" s="384">
        <f>'14-βιβλΕσ'!L6</f>
        <v>35.659344000000004</v>
      </c>
      <c r="G6" s="386">
        <f>'14-βιβλΕσ'!Q6</f>
        <v>10.92</v>
      </c>
      <c r="H6" s="386">
        <f t="shared" si="0"/>
        <v>46.579344000000006</v>
      </c>
      <c r="I6" s="386">
        <f>'8-κ-15-17'!AG6</f>
        <v>0</v>
      </c>
      <c r="J6" s="386">
        <f>'14-βιβλΕσ'!R6</f>
        <v>397.1</v>
      </c>
      <c r="K6" s="386"/>
      <c r="L6" s="386"/>
      <c r="M6" s="387"/>
      <c r="N6" s="487">
        <v>40010</v>
      </c>
      <c r="O6" s="386"/>
      <c r="P6" s="386"/>
      <c r="Q6" s="387"/>
      <c r="R6" s="386">
        <f>('14-βιβλΕσ'!N6+'14-βιβλΕσ'!O6+'14-βιβλΕσ'!R6)*40%</f>
        <v>167.33158400000002</v>
      </c>
      <c r="S6" s="386"/>
      <c r="T6" s="386"/>
      <c r="U6" s="386"/>
      <c r="V6" s="386">
        <f t="shared" si="1"/>
        <v>426.24896000000012</v>
      </c>
      <c r="W6" s="471"/>
      <c r="X6" s="386">
        <f t="shared" si="2"/>
        <v>426.24896000000012</v>
      </c>
      <c r="Y6" s="387">
        <v>8550</v>
      </c>
      <c r="Z6" s="471"/>
      <c r="AA6" s="471"/>
      <c r="AB6" s="386">
        <f>'1-συμβολαια'!L6+'8-κ-15-17'!AE6+'14-βιβλΕσ'!L6+'14-βιβλΕσ'!Q6+'14-βιβλΕσ'!R6</f>
        <v>707.74896000000012</v>
      </c>
      <c r="AC6" s="386">
        <f>'1-συμβολαια'!M6</f>
        <v>281.5</v>
      </c>
      <c r="AD6" s="386">
        <f t="shared" si="3"/>
        <v>426.24896000000012</v>
      </c>
      <c r="AE6" s="416">
        <v>46085</v>
      </c>
      <c r="AF6" s="387">
        <f t="shared" si="4"/>
        <v>8550</v>
      </c>
      <c r="AG6" s="473"/>
      <c r="AH6" s="431"/>
      <c r="AI6" s="73"/>
      <c r="AJ6" s="73"/>
      <c r="AK6" s="73"/>
      <c r="AL6" s="73"/>
    </row>
    <row r="7" spans="1:40">
      <c r="A7" s="751" t="s">
        <v>35</v>
      </c>
      <c r="B7" s="752"/>
      <c r="C7" s="752"/>
      <c r="D7" s="752"/>
      <c r="E7" s="753"/>
      <c r="F7" s="42">
        <f t="shared" ref="F7:M7" si="5">SUM(F3:F6)</f>
        <v>63.339344000000004</v>
      </c>
      <c r="G7" s="42">
        <f t="shared" si="5"/>
        <v>14.92</v>
      </c>
      <c r="H7" s="42">
        <f t="shared" si="5"/>
        <v>78.259343999999999</v>
      </c>
      <c r="I7" s="42">
        <f t="shared" si="5"/>
        <v>65</v>
      </c>
      <c r="J7" s="42">
        <f t="shared" si="5"/>
        <v>562.1</v>
      </c>
      <c r="K7" s="42">
        <f t="shared" si="5"/>
        <v>0</v>
      </c>
      <c r="L7" s="42">
        <f t="shared" si="5"/>
        <v>0</v>
      </c>
      <c r="M7" s="368">
        <f t="shared" si="5"/>
        <v>0</v>
      </c>
      <c r="N7" s="42"/>
      <c r="O7" s="42">
        <f>SUM(O3:O6)</f>
        <v>0</v>
      </c>
      <c r="P7" s="42">
        <f>SUM(P3:P6)</f>
        <v>0</v>
      </c>
      <c r="Q7" s="368">
        <f>SUM(Q3:Q6)</f>
        <v>0</v>
      </c>
      <c r="R7" s="42">
        <f>SUM(R3:R6)</f>
        <v>271.42358400000001</v>
      </c>
      <c r="S7" s="415">
        <f>SUM(S3:S6)</f>
        <v>116.77</v>
      </c>
      <c r="T7" s="415"/>
      <c r="U7" s="415"/>
      <c r="V7" s="415">
        <f t="shared" ref="V7:AD7" si="6">SUM(V3:V6)</f>
        <v>751.47896000000014</v>
      </c>
      <c r="W7" s="375">
        <f t="shared" si="6"/>
        <v>0</v>
      </c>
      <c r="X7" s="42">
        <f t="shared" si="6"/>
        <v>751.47896000000014</v>
      </c>
      <c r="Y7" s="368">
        <f t="shared" si="6"/>
        <v>15766</v>
      </c>
      <c r="Z7" s="375">
        <f t="shared" si="6"/>
        <v>0</v>
      </c>
      <c r="AA7" s="376">
        <f t="shared" si="6"/>
        <v>0</v>
      </c>
      <c r="AB7" s="42">
        <f t="shared" si="6"/>
        <v>1181.7489600000001</v>
      </c>
      <c r="AC7" s="42">
        <f t="shared" si="6"/>
        <v>430.27</v>
      </c>
      <c r="AD7" s="42">
        <f t="shared" si="6"/>
        <v>751.47896000000014</v>
      </c>
      <c r="AE7" s="42"/>
      <c r="AF7" s="368">
        <f>SUM(AF3:AF6)</f>
        <v>15766</v>
      </c>
    </row>
    <row r="8" spans="1:40">
      <c r="J8" s="75"/>
      <c r="K8" s="75"/>
      <c r="L8" s="75"/>
      <c r="M8" s="75"/>
      <c r="N8" s="75"/>
      <c r="O8" s="75"/>
      <c r="P8" s="75"/>
      <c r="Q8" s="75"/>
      <c r="R8" s="75"/>
    </row>
    <row r="9" spans="1:40">
      <c r="J9" s="127"/>
      <c r="K9" s="127"/>
      <c r="L9" s="127"/>
      <c r="M9" s="127"/>
      <c r="N9" s="127"/>
      <c r="O9" s="127"/>
      <c r="P9" s="127"/>
      <c r="Q9" s="127"/>
      <c r="R9" s="127"/>
      <c r="AB9" s="127"/>
    </row>
    <row r="10" spans="1:40">
      <c r="K10" s="127"/>
      <c r="S10" s="112" t="s">
        <v>547</v>
      </c>
      <c r="AB10" s="128"/>
    </row>
    <row r="11" spans="1:40" ht="15.75">
      <c r="K11" s="127"/>
      <c r="AH11" s="119"/>
      <c r="AI11" s="121"/>
      <c r="AJ11" s="121"/>
      <c r="AK11" s="121"/>
      <c r="AL11" s="121"/>
      <c r="AM11" s="120"/>
      <c r="AN11" s="120"/>
    </row>
    <row r="12" spans="1:40" ht="15.75">
      <c r="X12" s="762" t="s">
        <v>525</v>
      </c>
      <c r="Y12" s="762"/>
      <c r="Z12" s="762"/>
      <c r="AA12" s="762"/>
      <c r="AH12" s="120"/>
      <c r="AI12" s="120"/>
      <c r="AJ12" s="120"/>
      <c r="AK12" s="120"/>
      <c r="AL12" s="120"/>
      <c r="AM12" s="120"/>
      <c r="AN12" s="120"/>
    </row>
    <row r="13" spans="1:40">
      <c r="AH13" s="11"/>
      <c r="AI13" s="11"/>
      <c r="AJ13" s="11"/>
      <c r="AK13" s="11"/>
      <c r="AL13" s="11"/>
      <c r="AM13" s="417"/>
      <c r="AN13" s="11"/>
    </row>
    <row r="14" spans="1:40">
      <c r="T14" s="479"/>
      <c r="V14" s="8">
        <v>6561</v>
      </c>
      <c r="X14" s="328">
        <f t="shared" ref="X14:X17" si="7">H3+I3+R3</f>
        <v>6.7800000000000011</v>
      </c>
      <c r="Y14" s="264">
        <v>70</v>
      </c>
      <c r="Z14" s="328">
        <f>AD3-X14</f>
        <v>2.3200000000000003</v>
      </c>
      <c r="AA14" s="264">
        <v>12</v>
      </c>
      <c r="AC14" s="8">
        <v>6561</v>
      </c>
      <c r="AF14" s="264">
        <f t="shared" ref="AF14:AF17" si="8">Y14+AA14</f>
        <v>82</v>
      </c>
    </row>
    <row r="15" spans="1:40">
      <c r="T15" s="479"/>
      <c r="V15" s="8">
        <v>6573</v>
      </c>
      <c r="X15" s="328">
        <f t="shared" si="7"/>
        <v>65.812000000000012</v>
      </c>
      <c r="Y15" s="264">
        <v>679</v>
      </c>
      <c r="Z15" s="328">
        <f>AD4-X15</f>
        <v>58.817999999999969</v>
      </c>
      <c r="AA15" s="264">
        <v>307</v>
      </c>
      <c r="AC15" s="8">
        <v>6573</v>
      </c>
      <c r="AE15" s="452"/>
      <c r="AF15" s="264">
        <f t="shared" si="8"/>
        <v>986</v>
      </c>
    </row>
    <row r="16" spans="1:40">
      <c r="T16" s="479"/>
      <c r="V16" s="8">
        <v>6795</v>
      </c>
      <c r="X16" s="328">
        <f t="shared" si="7"/>
        <v>128.18</v>
      </c>
      <c r="Y16" s="264">
        <v>1286</v>
      </c>
      <c r="Z16" s="328">
        <f>AD5-X16</f>
        <v>63.320000000000022</v>
      </c>
      <c r="AA16" s="264">
        <v>321</v>
      </c>
      <c r="AC16" s="8">
        <v>6795</v>
      </c>
      <c r="AE16" s="452"/>
      <c r="AF16" s="264">
        <f t="shared" si="8"/>
        <v>1607</v>
      </c>
    </row>
    <row r="17" spans="20:40" ht="12" thickBot="1">
      <c r="T17" s="479">
        <v>39170</v>
      </c>
      <c r="V17" s="8">
        <v>6796</v>
      </c>
      <c r="X17" s="386">
        <f t="shared" si="7"/>
        <v>213.91092800000001</v>
      </c>
      <c r="Y17" s="387">
        <v>2145</v>
      </c>
      <c r="Z17" s="386">
        <f>AD6-X17</f>
        <v>212.33803200000011</v>
      </c>
      <c r="AA17" s="387">
        <v>1075</v>
      </c>
      <c r="AC17" s="8">
        <v>6796</v>
      </c>
      <c r="AE17" s="2"/>
      <c r="AF17" s="387">
        <f t="shared" si="8"/>
        <v>3220</v>
      </c>
    </row>
    <row r="18" spans="20:40" ht="15">
      <c r="X18" s="42">
        <f>SUM(X14:X17)</f>
        <v>414.68292800000006</v>
      </c>
      <c r="Y18" s="368">
        <f>SUM(Y14:Y17)</f>
        <v>4180</v>
      </c>
      <c r="Z18" s="42">
        <f>SUM(Z14:Z17)</f>
        <v>336.79603200000008</v>
      </c>
      <c r="AA18" s="368">
        <f>SUM(AA14:AA17)</f>
        <v>1715</v>
      </c>
      <c r="AF18" s="368">
        <f>SUM(AF14:AF17)</f>
        <v>5895</v>
      </c>
      <c r="AH18" s="119"/>
      <c r="AI18" s="119"/>
      <c r="AJ18" s="119"/>
      <c r="AK18" s="119"/>
      <c r="AL18" s="119"/>
      <c r="AM18" s="119"/>
      <c r="AN18" s="119"/>
    </row>
    <row r="19" spans="20:40" ht="15">
      <c r="AH19" s="119"/>
      <c r="AI19" s="119"/>
      <c r="AJ19" s="119"/>
      <c r="AK19" s="119"/>
      <c r="AL19" s="119"/>
      <c r="AM19" s="119"/>
      <c r="AN19" s="119"/>
    </row>
    <row r="20" spans="20:40" ht="15">
      <c r="AH20" s="119"/>
      <c r="AI20" s="119"/>
      <c r="AJ20" s="119"/>
      <c r="AK20" s="119"/>
      <c r="AL20" s="119"/>
      <c r="AM20" s="119"/>
      <c r="AN20" s="119"/>
    </row>
    <row r="21" spans="20:40" ht="15">
      <c r="AH21" s="119"/>
      <c r="AI21" s="119"/>
      <c r="AJ21" s="119"/>
      <c r="AK21" s="119"/>
      <c r="AL21" s="119"/>
      <c r="AM21" s="119"/>
      <c r="AN21" s="119"/>
    </row>
    <row r="22" spans="20:40" ht="15">
      <c r="AH22" s="119"/>
      <c r="AI22" s="119"/>
      <c r="AJ22" s="119"/>
      <c r="AK22" s="119"/>
      <c r="AL22" s="119"/>
      <c r="AM22" s="119"/>
      <c r="AN22" s="119"/>
    </row>
    <row r="23" spans="20:40" ht="15">
      <c r="AH23" s="119"/>
      <c r="AI23" s="119"/>
      <c r="AJ23" s="119"/>
      <c r="AK23" s="119"/>
      <c r="AL23" s="119"/>
      <c r="AM23" s="119"/>
      <c r="AN23" s="119"/>
    </row>
    <row r="24" spans="20:40" ht="15">
      <c r="AH24" s="119"/>
      <c r="AI24" s="119"/>
      <c r="AJ24" s="119"/>
      <c r="AK24" s="119"/>
      <c r="AL24" s="119"/>
      <c r="AM24" s="119"/>
      <c r="AN24" s="119"/>
    </row>
    <row r="25" spans="20:40" ht="15">
      <c r="AH25" s="119"/>
      <c r="AI25" s="119"/>
      <c r="AJ25" s="119"/>
      <c r="AK25" s="119"/>
      <c r="AL25" s="119"/>
      <c r="AM25" s="119"/>
      <c r="AN25" s="119"/>
    </row>
    <row r="26" spans="20:40" ht="15">
      <c r="AH26" s="119"/>
      <c r="AI26" s="119"/>
      <c r="AJ26" s="119"/>
      <c r="AK26" s="119"/>
      <c r="AL26" s="119"/>
      <c r="AM26" s="119"/>
      <c r="AN26" s="119"/>
    </row>
  </sheetData>
  <mergeCells count="20">
    <mergeCell ref="X12:AA12"/>
    <mergeCell ref="AH1:AL2"/>
    <mergeCell ref="F1:H1"/>
    <mergeCell ref="I1:I2"/>
    <mergeCell ref="R1:R2"/>
    <mergeCell ref="J1:J2"/>
    <mergeCell ref="AG1:AG2"/>
    <mergeCell ref="S1:V1"/>
    <mergeCell ref="AB1:AD1"/>
    <mergeCell ref="X1:Y1"/>
    <mergeCell ref="Z1:AA1"/>
    <mergeCell ref="AE1:AE2"/>
    <mergeCell ref="AF1:AF2"/>
    <mergeCell ref="K1:Q1"/>
    <mergeCell ref="A7:E7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8"/>
  <sheetViews>
    <sheetView workbookViewId="0">
      <pane ySplit="1" topLeftCell="A2" activePane="bottomLeft" state="frozen"/>
      <selection pane="bottomLeft" activeCell="E5" sqref="E5"/>
    </sheetView>
  </sheetViews>
  <sheetFormatPr defaultRowHeight="11.25"/>
  <cols>
    <col min="1" max="1" width="9.140625" style="3"/>
    <col min="2" max="2" width="77.42578125" style="3" bestFit="1" customWidth="1"/>
    <col min="3" max="3" width="11" style="2" customWidth="1"/>
    <col min="4" max="7" width="9.140625" style="3"/>
    <col min="8" max="8" width="9.42578125" style="2" bestFit="1" customWidth="1"/>
    <col min="9" max="9" width="26.42578125" style="3" customWidth="1"/>
    <col min="10" max="10" width="30.42578125" style="3" customWidth="1"/>
    <col min="11" max="16384" width="9.140625" style="3"/>
  </cols>
  <sheetData>
    <row r="1" spans="1:13">
      <c r="A1" s="186"/>
      <c r="B1" s="186"/>
      <c r="C1" s="300"/>
      <c r="D1" s="186" t="s">
        <v>315</v>
      </c>
      <c r="E1" s="520" t="s">
        <v>318</v>
      </c>
      <c r="F1" s="521"/>
      <c r="G1" s="521"/>
      <c r="H1" s="521"/>
      <c r="I1" s="522" t="s">
        <v>319</v>
      </c>
      <c r="J1" s="522"/>
      <c r="K1" s="522"/>
      <c r="L1" s="522"/>
      <c r="M1" s="523"/>
    </row>
    <row r="2" spans="1:13" s="5" customFormat="1">
      <c r="A2" s="260" t="str">
        <f>'1-συμβολαια'!A3</f>
        <v>6ο</v>
      </c>
      <c r="B2" s="430" t="str">
        <f>'1-συμβολαια'!C3</f>
        <v>πληρεξούσιο</v>
      </c>
      <c r="C2" s="316">
        <f>'1-συμβολαια'!D3</f>
        <v>0</v>
      </c>
      <c r="D2" s="316">
        <v>0.5</v>
      </c>
      <c r="E2" s="479"/>
      <c r="F2" s="430"/>
      <c r="G2" s="430"/>
      <c r="H2" s="316"/>
      <c r="I2" s="449"/>
      <c r="J2" s="430"/>
      <c r="K2" s="430"/>
      <c r="L2" s="430"/>
      <c r="M2" s="430"/>
    </row>
    <row r="3" spans="1:13" s="5" customFormat="1">
      <c r="A3" s="264" t="str">
        <f>'1-συμβολαια'!A4</f>
        <v>7ο</v>
      </c>
      <c r="B3" s="73" t="str">
        <f>'1-συμβολαια'!C4</f>
        <v>αγοραπωλησίας [οικόπεδο 119,50μ2 ΜΕ οικία 60μ2 Λιμενάρια] ΠΡΟΣΥΜΦΩΝΟ τίμημα = 45.000 , αρραβων =</v>
      </c>
      <c r="C3" s="328">
        <f>'1-συμβολαια'!D4</f>
        <v>5000</v>
      </c>
      <c r="D3" s="316">
        <v>3</v>
      </c>
      <c r="E3" s="479"/>
      <c r="F3" s="430"/>
      <c r="G3" s="73"/>
      <c r="H3" s="328"/>
      <c r="I3" s="449"/>
      <c r="J3" s="73"/>
      <c r="K3" s="73"/>
      <c r="L3" s="73"/>
      <c r="M3" s="73"/>
    </row>
    <row r="4" spans="1:13" s="5" customFormat="1">
      <c r="A4" s="264" t="str">
        <f>'1-συμβολαια'!A5</f>
        <v>8ο</v>
      </c>
      <c r="B4" s="73" t="str">
        <f>'1-συμβολαια'!C5</f>
        <v xml:space="preserve">αγοραπωλησίας προσυμφώνου 6.573 τίμημα = 45.000 ΛΥΣΗ αρραβών = </v>
      </c>
      <c r="C4" s="328">
        <f>'1-συμβολαια'!D5</f>
        <v>5000</v>
      </c>
      <c r="D4" s="316">
        <v>0.5</v>
      </c>
      <c r="E4" s="479"/>
      <c r="F4" s="430"/>
      <c r="G4" s="73"/>
      <c r="H4" s="328"/>
      <c r="I4" s="449"/>
      <c r="J4" s="73"/>
      <c r="K4" s="73"/>
      <c r="L4" s="73"/>
      <c r="M4" s="73"/>
    </row>
    <row r="5" spans="1:13" s="5" customFormat="1">
      <c r="A5" s="264" t="str">
        <f>'1-συμβολαια'!A6</f>
        <v>9ο</v>
      </c>
      <c r="B5" s="73" t="str">
        <f>'1-συμβολαια'!C6</f>
        <v>αγοραπωλησία  [οικόπεδο 119,50μ2 ΜΕ οικία 60μ2 Λιμενάρια] τίμημα = 9.365,28 Δ.Ο.Υ. =</v>
      </c>
      <c r="C5" s="328">
        <f>'1-συμβολαια'!D6</f>
        <v>16144.08</v>
      </c>
      <c r="D5" s="316">
        <v>3</v>
      </c>
      <c r="E5" s="479">
        <v>39170</v>
      </c>
      <c r="F5" s="430">
        <v>442</v>
      </c>
      <c r="G5" s="73">
        <v>59</v>
      </c>
      <c r="H5" s="328">
        <v>119.12</v>
      </c>
      <c r="I5" s="449"/>
      <c r="J5" s="73"/>
      <c r="K5" s="73"/>
      <c r="L5" s="73"/>
      <c r="M5" s="73"/>
    </row>
    <row r="6" spans="1:13">
      <c r="A6" s="517" t="str">
        <f>'1-συμβολαια'!A7</f>
        <v>σύνολο</v>
      </c>
      <c r="B6" s="518"/>
      <c r="C6" s="519"/>
      <c r="D6" s="476">
        <f>SUM(D2:D5)</f>
        <v>7</v>
      </c>
    </row>
    <row r="8" spans="1:13">
      <c r="C8" s="2" t="s">
        <v>388</v>
      </c>
      <c r="D8" s="2">
        <v>5</v>
      </c>
    </row>
  </sheetData>
  <mergeCells count="3">
    <mergeCell ref="A6:C6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pane ySplit="2" topLeftCell="A3" activePane="bottomLeft" state="frozen"/>
      <selection pane="bottomLeft" activeCell="B39" sqref="B39"/>
    </sheetView>
  </sheetViews>
  <sheetFormatPr defaultRowHeight="11.25"/>
  <cols>
    <col min="1" max="1" width="7" style="8" customWidth="1"/>
    <col min="2" max="2" width="77.7109375" style="90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15" width="9.28515625" style="80" customWidth="1"/>
    <col min="16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30" t="s">
        <v>1</v>
      </c>
      <c r="B1" s="532" t="s">
        <v>0</v>
      </c>
      <c r="C1" s="534" t="s">
        <v>7</v>
      </c>
      <c r="D1" s="528" t="s">
        <v>455</v>
      </c>
      <c r="E1" s="529"/>
      <c r="F1" s="529"/>
      <c r="G1" s="529"/>
      <c r="H1" s="529"/>
      <c r="I1" s="529"/>
      <c r="J1" s="529"/>
      <c r="K1" s="529"/>
      <c r="L1" s="536" t="s">
        <v>92</v>
      </c>
      <c r="M1" s="537"/>
      <c r="N1" s="538" t="s">
        <v>250</v>
      </c>
      <c r="O1" s="524"/>
      <c r="P1" s="524"/>
      <c r="Q1" s="524"/>
      <c r="R1" s="524"/>
      <c r="S1" s="524"/>
      <c r="T1" s="524"/>
      <c r="U1" s="524"/>
      <c r="V1" s="524"/>
      <c r="W1" s="525"/>
    </row>
    <row r="2" spans="1:23" s="11" customFormat="1" ht="24" customHeight="1" thickBot="1">
      <c r="A2" s="531"/>
      <c r="B2" s="533"/>
      <c r="C2" s="535"/>
      <c r="D2" s="59" t="s">
        <v>78</v>
      </c>
      <c r="E2" s="59" t="s">
        <v>79</v>
      </c>
      <c r="F2" s="59" t="s">
        <v>360</v>
      </c>
      <c r="G2" s="59" t="s">
        <v>23</v>
      </c>
      <c r="H2" s="205" t="s">
        <v>350</v>
      </c>
      <c r="I2" s="205" t="s">
        <v>351</v>
      </c>
      <c r="J2" s="205" t="s">
        <v>368</v>
      </c>
      <c r="K2" s="206" t="s">
        <v>353</v>
      </c>
      <c r="L2" s="208" t="s">
        <v>369</v>
      </c>
      <c r="M2" s="207" t="s">
        <v>370</v>
      </c>
      <c r="N2" s="539"/>
      <c r="O2" s="526"/>
      <c r="P2" s="526"/>
      <c r="Q2" s="526"/>
      <c r="R2" s="526"/>
      <c r="S2" s="526"/>
      <c r="T2" s="526"/>
      <c r="U2" s="526"/>
      <c r="V2" s="526"/>
      <c r="W2" s="527"/>
    </row>
    <row r="3" spans="1:23" s="5" customFormat="1" ht="11.25" customHeight="1">
      <c r="A3" s="474" t="str">
        <f>'1-συμβολαια'!A3</f>
        <v>6ο</v>
      </c>
      <c r="B3" s="329" t="str">
        <f>'1-συμβολαια'!C3</f>
        <v>πληρεξούσιο</v>
      </c>
      <c r="C3" s="323">
        <f>'1-συμβολαια'!D3</f>
        <v>0</v>
      </c>
      <c r="D3" s="315">
        <v>12</v>
      </c>
      <c r="E3" s="315"/>
      <c r="F3" s="315">
        <f t="shared" ref="F3:F6" si="0">C3*1.2%</f>
        <v>0</v>
      </c>
      <c r="G3" s="315">
        <f t="shared" ref="G3:G6" si="1">D3+E3+F3</f>
        <v>12</v>
      </c>
      <c r="H3" s="315">
        <f t="shared" ref="H3:H6" si="2">F3*9%</f>
        <v>0</v>
      </c>
      <c r="I3" s="315">
        <f t="shared" ref="I3:I6" si="3">(D3+E3)*5%</f>
        <v>0.60000000000000009</v>
      </c>
      <c r="J3" s="315">
        <f t="shared" ref="J3:J6" si="4">G3*5%</f>
        <v>0.60000000000000009</v>
      </c>
      <c r="K3" s="323">
        <f t="shared" ref="K3:K6" si="5">G3*1%</f>
        <v>0.12</v>
      </c>
      <c r="L3" s="323">
        <f t="shared" ref="L3:L6" si="6">G3-N3</f>
        <v>10.68</v>
      </c>
      <c r="M3" s="323">
        <f t="shared" ref="M3:M6" si="7">D3+E3</f>
        <v>12</v>
      </c>
      <c r="N3" s="323">
        <f t="shared" ref="N3:N6" si="8">H3+I3+J3+K3</f>
        <v>1.3200000000000003</v>
      </c>
      <c r="O3" s="453" t="s">
        <v>386</v>
      </c>
      <c r="P3" s="453"/>
      <c r="Q3" s="453"/>
      <c r="R3" s="453"/>
      <c r="S3" s="324" t="s">
        <v>540</v>
      </c>
      <c r="T3" s="262"/>
      <c r="U3" s="262"/>
      <c r="V3" s="262"/>
      <c r="W3" s="262"/>
    </row>
    <row r="4" spans="1:23" s="5" customFormat="1" ht="11.25" customHeight="1">
      <c r="A4" s="475" t="str">
        <f>'1-συμβολαια'!A4</f>
        <v>7ο</v>
      </c>
      <c r="B4" s="321" t="str">
        <f>'1-συμβολαια'!C4</f>
        <v>αγοραπωλησίας [οικόπεδο 119,50μ2 ΜΕ οικία 60μ2 Λιμενάρια] ΠΡΟΣΥΜΦΩΝΟ τίμημα = 45.000 , αρραβων =</v>
      </c>
      <c r="C4" s="313">
        <f>'1-συμβολαια'!D4</f>
        <v>5000</v>
      </c>
      <c r="D4" s="314"/>
      <c r="E4" s="314">
        <v>12</v>
      </c>
      <c r="F4" s="314">
        <f t="shared" si="0"/>
        <v>60</v>
      </c>
      <c r="G4" s="314">
        <f t="shared" si="1"/>
        <v>72</v>
      </c>
      <c r="H4" s="314">
        <f t="shared" si="2"/>
        <v>5.3999999999999995</v>
      </c>
      <c r="I4" s="314">
        <f t="shared" si="3"/>
        <v>0.60000000000000009</v>
      </c>
      <c r="J4" s="314">
        <f t="shared" si="4"/>
        <v>3.6</v>
      </c>
      <c r="K4" s="313">
        <f t="shared" si="5"/>
        <v>0.72</v>
      </c>
      <c r="L4" s="313">
        <f t="shared" si="6"/>
        <v>61.68</v>
      </c>
      <c r="M4" s="313">
        <f t="shared" si="7"/>
        <v>12</v>
      </c>
      <c r="N4" s="313">
        <f t="shared" si="8"/>
        <v>10.32</v>
      </c>
      <c r="O4" s="324" t="s">
        <v>386</v>
      </c>
      <c r="P4" s="324" t="s">
        <v>387</v>
      </c>
      <c r="Q4" s="324"/>
      <c r="R4" s="324"/>
      <c r="S4" s="324" t="s">
        <v>540</v>
      </c>
      <c r="T4" s="262"/>
      <c r="U4" s="262"/>
      <c r="V4" s="262"/>
      <c r="W4" s="262"/>
    </row>
    <row r="5" spans="1:23" s="5" customFormat="1" ht="11.25" customHeight="1">
      <c r="A5" s="335" t="str">
        <f>'1-συμβολαια'!A5</f>
        <v>8ο</v>
      </c>
      <c r="B5" s="321" t="str">
        <f>'1-συμβολαια'!C5</f>
        <v xml:space="preserve">αγοραπωλησίας προσυμφώνου 6.573 τίμημα = 45.000 ΛΥΣΗ αρραβών = </v>
      </c>
      <c r="C5" s="313">
        <f>'1-συμβολαια'!D5</f>
        <v>5000</v>
      </c>
      <c r="D5" s="314"/>
      <c r="E5" s="314">
        <v>12</v>
      </c>
      <c r="F5" s="314">
        <f t="shared" si="0"/>
        <v>60</v>
      </c>
      <c r="G5" s="314">
        <f t="shared" si="1"/>
        <v>72</v>
      </c>
      <c r="H5" s="314">
        <f t="shared" si="2"/>
        <v>5.3999999999999995</v>
      </c>
      <c r="I5" s="314">
        <f t="shared" si="3"/>
        <v>0.60000000000000009</v>
      </c>
      <c r="J5" s="314">
        <f t="shared" si="4"/>
        <v>3.6</v>
      </c>
      <c r="K5" s="313">
        <f t="shared" si="5"/>
        <v>0.72</v>
      </c>
      <c r="L5" s="313">
        <f t="shared" si="6"/>
        <v>61.68</v>
      </c>
      <c r="M5" s="313">
        <f t="shared" si="7"/>
        <v>12</v>
      </c>
      <c r="N5" s="313">
        <f t="shared" si="8"/>
        <v>10.32</v>
      </c>
      <c r="O5" s="324" t="s">
        <v>386</v>
      </c>
      <c r="P5" s="324" t="s">
        <v>387</v>
      </c>
      <c r="Q5" s="324"/>
      <c r="R5" s="324"/>
      <c r="S5" s="324" t="s">
        <v>540</v>
      </c>
      <c r="T5" s="262"/>
      <c r="U5" s="262"/>
      <c r="V5" s="262"/>
      <c r="W5" s="262"/>
    </row>
    <row r="6" spans="1:23" s="5" customFormat="1" ht="11.25" customHeight="1">
      <c r="A6" s="335" t="str">
        <f>'1-συμβολαια'!A6</f>
        <v>9ο</v>
      </c>
      <c r="B6" s="321" t="str">
        <f>'1-συμβολαια'!C6</f>
        <v>αγοραπωλησία  [οικόπεδο 119,50μ2 ΜΕ οικία 60μ2 Λιμενάρια] τίμημα = 9.365,28 Δ.Ο.Υ. =</v>
      </c>
      <c r="C6" s="313">
        <f>'1-συμβολαια'!D6</f>
        <v>16144.08</v>
      </c>
      <c r="D6" s="314"/>
      <c r="E6" s="314">
        <v>12</v>
      </c>
      <c r="F6" s="314">
        <f t="shared" si="0"/>
        <v>193.72896</v>
      </c>
      <c r="G6" s="314">
        <f t="shared" si="1"/>
        <v>205.72896</v>
      </c>
      <c r="H6" s="314">
        <f t="shared" si="2"/>
        <v>17.435606400000001</v>
      </c>
      <c r="I6" s="314">
        <f t="shared" si="3"/>
        <v>0.60000000000000009</v>
      </c>
      <c r="J6" s="314">
        <f t="shared" si="4"/>
        <v>10.286448</v>
      </c>
      <c r="K6" s="313">
        <f t="shared" si="5"/>
        <v>2.0572895999999998</v>
      </c>
      <c r="L6" s="313">
        <f t="shared" si="6"/>
        <v>175.349616</v>
      </c>
      <c r="M6" s="313">
        <f t="shared" si="7"/>
        <v>12</v>
      </c>
      <c r="N6" s="313">
        <f t="shared" si="8"/>
        <v>30.379344000000003</v>
      </c>
      <c r="O6" s="324" t="s">
        <v>386</v>
      </c>
      <c r="P6" s="324" t="s">
        <v>387</v>
      </c>
      <c r="Q6" s="324"/>
      <c r="R6" s="324"/>
      <c r="S6" s="324" t="s">
        <v>540</v>
      </c>
      <c r="T6" s="262"/>
      <c r="U6" s="262"/>
      <c r="V6" s="262"/>
      <c r="W6" s="262"/>
    </row>
    <row r="7" spans="1:23">
      <c r="A7" s="515" t="s">
        <v>56</v>
      </c>
      <c r="B7" s="516"/>
      <c r="C7" s="516"/>
      <c r="D7" s="391">
        <f t="shared" ref="D7:N7" si="9">SUM(D3:D6)</f>
        <v>12</v>
      </c>
      <c r="E7" s="391">
        <f t="shared" si="9"/>
        <v>36</v>
      </c>
      <c r="F7" s="391">
        <f t="shared" si="9"/>
        <v>313.72896000000003</v>
      </c>
      <c r="G7" s="391">
        <f t="shared" si="9"/>
        <v>361.72896000000003</v>
      </c>
      <c r="H7" s="391">
        <f t="shared" si="9"/>
        <v>28.235606400000002</v>
      </c>
      <c r="I7" s="391">
        <f t="shared" si="9"/>
        <v>2.4000000000000004</v>
      </c>
      <c r="J7" s="391">
        <f t="shared" si="9"/>
        <v>18.086448000000001</v>
      </c>
      <c r="K7" s="391">
        <f t="shared" si="9"/>
        <v>3.6172895999999999</v>
      </c>
      <c r="L7" s="391">
        <f t="shared" si="9"/>
        <v>309.38961599999999</v>
      </c>
      <c r="M7" s="391">
        <f t="shared" si="9"/>
        <v>48</v>
      </c>
      <c r="N7" s="391">
        <f t="shared" si="9"/>
        <v>52.339344000000004</v>
      </c>
    </row>
    <row r="8" spans="1:23">
      <c r="K8" s="8"/>
      <c r="O8" s="123"/>
      <c r="P8" s="123"/>
      <c r="Q8" s="123"/>
      <c r="R8" s="123"/>
      <c r="S8" s="123"/>
      <c r="T8" s="123"/>
      <c r="U8" s="123"/>
      <c r="V8" s="123"/>
    </row>
    <row r="9" spans="1:23">
      <c r="J9" s="192">
        <v>0.15</v>
      </c>
      <c r="K9" s="318" t="s">
        <v>379</v>
      </c>
      <c r="O9" s="153" t="s">
        <v>371</v>
      </c>
      <c r="P9" s="123"/>
      <c r="Q9" s="123"/>
      <c r="R9" s="123"/>
      <c r="S9" s="123"/>
      <c r="T9" s="123"/>
      <c r="U9" s="123"/>
      <c r="V9" s="132"/>
    </row>
    <row r="10" spans="1:23">
      <c r="O10" s="132"/>
      <c r="P10" s="123" t="s">
        <v>372</v>
      </c>
      <c r="Q10" s="132"/>
      <c r="R10" s="132"/>
      <c r="S10" s="132"/>
      <c r="T10" s="132"/>
      <c r="U10" s="132"/>
      <c r="V10" s="132"/>
    </row>
    <row r="11" spans="1:23">
      <c r="O11" s="132"/>
      <c r="P11" s="132"/>
      <c r="Q11" s="123" t="s">
        <v>373</v>
      </c>
      <c r="R11" s="132"/>
      <c r="S11" s="132"/>
      <c r="T11" s="132"/>
      <c r="U11" s="132"/>
      <c r="V11" s="132"/>
    </row>
    <row r="12" spans="1:23">
      <c r="O12" s="132"/>
      <c r="P12" s="123"/>
      <c r="Q12" s="132"/>
      <c r="R12" s="153" t="s">
        <v>374</v>
      </c>
      <c r="S12" s="132"/>
      <c r="T12" s="123"/>
      <c r="U12" s="123"/>
      <c r="V12" s="123"/>
      <c r="W12" s="123"/>
    </row>
    <row r="13" spans="1:23">
      <c r="O13" s="132"/>
      <c r="P13" s="123"/>
      <c r="Q13" s="132"/>
      <c r="R13" s="132"/>
      <c r="S13" s="123" t="s">
        <v>375</v>
      </c>
      <c r="T13" s="123"/>
      <c r="U13" s="123"/>
      <c r="V13" s="123"/>
      <c r="W13" s="132"/>
    </row>
    <row r="14" spans="1:23" ht="15.75">
      <c r="B14" s="281" t="s">
        <v>449</v>
      </c>
      <c r="C14" s="281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2"/>
      <c r="S14" s="132"/>
      <c r="T14" s="132"/>
      <c r="U14" s="132"/>
      <c r="V14" s="132"/>
      <c r="W14" s="132"/>
    </row>
    <row r="15" spans="1:23" ht="15.75">
      <c r="B15" s="134"/>
      <c r="C15" s="285" t="s">
        <v>450</v>
      </c>
      <c r="D15" s="285"/>
      <c r="E15" s="285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</row>
    <row r="16" spans="1:23" ht="15.75">
      <c r="B16" s="287"/>
      <c r="C16" s="288"/>
      <c r="D16" s="289" t="s">
        <v>451</v>
      </c>
      <c r="E16" s="289"/>
      <c r="F16" s="289"/>
      <c r="G16" s="290"/>
      <c r="H16" s="290"/>
      <c r="I16" s="290"/>
      <c r="J16" s="290"/>
      <c r="K16" s="290"/>
      <c r="L16" s="290"/>
      <c r="N16" s="320">
        <v>0.05</v>
      </c>
      <c r="O16" s="356">
        <v>0.73</v>
      </c>
      <c r="P16" s="319" t="s">
        <v>132</v>
      </c>
      <c r="Q16" s="319"/>
    </row>
    <row r="17" spans="2:21" ht="15.75">
      <c r="B17" s="287"/>
      <c r="C17" s="288"/>
      <c r="D17" s="288"/>
      <c r="E17" s="288"/>
      <c r="F17" s="288"/>
      <c r="G17" s="288"/>
      <c r="H17" s="292"/>
      <c r="I17" s="292"/>
      <c r="J17" s="292"/>
      <c r="K17" s="292"/>
      <c r="L17" s="60"/>
      <c r="N17" s="320">
        <v>0.05</v>
      </c>
      <c r="O17" s="356">
        <v>1.83</v>
      </c>
      <c r="P17" s="319" t="s">
        <v>382</v>
      </c>
      <c r="Q17" s="319"/>
    </row>
    <row r="18" spans="2:21" ht="15.75">
      <c r="B18" s="287"/>
      <c r="C18" s="217" t="s">
        <v>61</v>
      </c>
      <c r="D18" s="217"/>
      <c r="E18" s="286"/>
      <c r="F18" s="292"/>
      <c r="G18" s="292"/>
      <c r="H18" s="292"/>
      <c r="I18" s="293"/>
      <c r="J18" s="288"/>
      <c r="K18" s="288"/>
      <c r="L18" s="292"/>
      <c r="N18" s="320">
        <v>0.05</v>
      </c>
      <c r="O18" s="356">
        <v>3.7</v>
      </c>
      <c r="P18" s="319" t="s">
        <v>383</v>
      </c>
      <c r="Q18" s="319"/>
    </row>
    <row r="19" spans="2:21" ht="15.75">
      <c r="B19" s="287"/>
      <c r="C19" s="288"/>
      <c r="D19" s="209" t="s">
        <v>452</v>
      </c>
      <c r="E19" s="209"/>
      <c r="F19" s="294"/>
      <c r="G19" s="294"/>
      <c r="H19" s="294"/>
      <c r="I19" s="294"/>
      <c r="J19" s="294"/>
      <c r="K19" s="294"/>
      <c r="L19" s="286"/>
      <c r="N19" s="320">
        <v>0.05</v>
      </c>
      <c r="O19" s="193"/>
      <c r="P19" s="319" t="s">
        <v>433</v>
      </c>
      <c r="Q19" s="319"/>
    </row>
    <row r="20" spans="2:21" ht="15.75">
      <c r="B20" s="287"/>
      <c r="C20" s="288"/>
      <c r="D20" s="210" t="s">
        <v>453</v>
      </c>
      <c r="E20" s="210"/>
      <c r="F20" s="292"/>
      <c r="G20" s="294"/>
      <c r="H20" s="294"/>
      <c r="I20" s="294"/>
      <c r="J20" s="294"/>
      <c r="K20" s="294"/>
      <c r="L20" s="294"/>
      <c r="N20" s="320">
        <v>0.05</v>
      </c>
      <c r="O20" s="193"/>
      <c r="P20" s="319" t="s">
        <v>434</v>
      </c>
      <c r="Q20" s="319"/>
      <c r="R20" s="3"/>
      <c r="S20" s="3"/>
      <c r="T20" s="3"/>
      <c r="U20" s="3"/>
    </row>
    <row r="21" spans="2:21" ht="15.75">
      <c r="B21" s="287"/>
      <c r="C21" s="288"/>
      <c r="D21" s="210" t="s">
        <v>454</v>
      </c>
      <c r="E21" s="210"/>
      <c r="F21" s="292"/>
      <c r="G21" s="292"/>
      <c r="H21" s="288"/>
      <c r="I21" s="292"/>
      <c r="J21" s="292"/>
      <c r="K21" s="292"/>
      <c r="L21" s="295"/>
      <c r="N21" s="320"/>
      <c r="O21" s="193"/>
      <c r="P21" s="319"/>
      <c r="Q21" s="319"/>
      <c r="R21" s="3"/>
      <c r="S21" s="3"/>
      <c r="T21" s="3"/>
      <c r="U21" s="3"/>
    </row>
    <row r="22" spans="2:21" ht="15.75">
      <c r="B22" s="287"/>
      <c r="C22" s="288"/>
      <c r="D22" s="211" t="s">
        <v>378</v>
      </c>
      <c r="E22" s="288"/>
      <c r="F22" s="288"/>
      <c r="G22" s="288"/>
      <c r="H22" s="288"/>
      <c r="I22" s="288"/>
      <c r="J22" s="288"/>
      <c r="K22" s="288"/>
      <c r="L22" s="288"/>
      <c r="N22" s="193"/>
      <c r="O22" s="355" t="s">
        <v>491</v>
      </c>
      <c r="P22" s="319" t="s">
        <v>132</v>
      </c>
      <c r="Q22" s="319"/>
      <c r="R22" s="3"/>
      <c r="S22" s="3"/>
      <c r="T22" s="3"/>
      <c r="U22" s="3"/>
    </row>
    <row r="23" spans="2:21">
      <c r="N23" s="193"/>
      <c r="O23" s="355" t="s">
        <v>492</v>
      </c>
      <c r="P23" s="319" t="s">
        <v>133</v>
      </c>
      <c r="Q23" s="319"/>
    </row>
    <row r="24" spans="2:21">
      <c r="N24" s="193"/>
      <c r="O24" s="355" t="s">
        <v>493</v>
      </c>
      <c r="P24" s="319" t="s">
        <v>134</v>
      </c>
      <c r="Q24" s="319"/>
    </row>
    <row r="25" spans="2:21">
      <c r="N25" s="193"/>
      <c r="O25" s="356">
        <v>2.5</v>
      </c>
      <c r="P25" s="319" t="s">
        <v>384</v>
      </c>
      <c r="Q25" s="319"/>
    </row>
    <row r="26" spans="2:21">
      <c r="D26" s="2"/>
      <c r="N26" s="193"/>
      <c r="O26" s="356">
        <v>3.7</v>
      </c>
      <c r="P26" s="319" t="s">
        <v>385</v>
      </c>
      <c r="Q26" s="319"/>
    </row>
    <row r="27" spans="2:21" ht="15">
      <c r="O27" s="213"/>
      <c r="P27" s="297"/>
      <c r="Q27" s="3"/>
    </row>
    <row r="28" spans="2:21">
      <c r="B28" s="126"/>
      <c r="C28" s="4"/>
      <c r="D28" s="57"/>
      <c r="E28" s="4"/>
      <c r="F28" s="4"/>
      <c r="G28" s="57"/>
      <c r="H28" s="57"/>
      <c r="I28" s="57"/>
      <c r="J28" s="57"/>
      <c r="N28" s="8"/>
      <c r="O28" s="5"/>
      <c r="P28" s="5"/>
    </row>
    <row r="29" spans="2:21">
      <c r="B29" s="91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</row>
    <row r="30" spans="2:21">
      <c r="N30" s="8"/>
      <c r="O30" s="5"/>
      <c r="P30" s="5"/>
    </row>
    <row r="31" spans="2:21">
      <c r="N31" s="8"/>
      <c r="O31" s="5"/>
      <c r="P31" s="5"/>
    </row>
  </sheetData>
  <mergeCells count="8">
    <mergeCell ref="O1:W2"/>
    <mergeCell ref="D1:K1"/>
    <mergeCell ref="A7:C7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ySplit="2" topLeftCell="A3" activePane="bottomLeft" state="frozen"/>
      <selection pane="bottomLeft" activeCell="G25" sqref="G25"/>
    </sheetView>
  </sheetViews>
  <sheetFormatPr defaultRowHeight="11.25"/>
  <cols>
    <col min="1" max="1" width="11.5703125" style="3" bestFit="1" customWidth="1"/>
    <col min="2" max="2" width="112.85546875" style="88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549" t="s">
        <v>1</v>
      </c>
      <c r="B1" s="555" t="s">
        <v>0</v>
      </c>
      <c r="C1" s="557" t="s">
        <v>85</v>
      </c>
      <c r="D1" s="551" t="s">
        <v>3</v>
      </c>
      <c r="E1" s="552"/>
      <c r="F1" s="553" t="s">
        <v>457</v>
      </c>
      <c r="G1" s="554"/>
      <c r="H1" s="540" t="s">
        <v>29</v>
      </c>
      <c r="I1" s="541"/>
      <c r="J1" s="541"/>
      <c r="K1" s="541"/>
      <c r="L1" s="541"/>
      <c r="M1" s="541"/>
      <c r="N1" s="542"/>
    </row>
    <row r="2" spans="1:14" s="9" customFormat="1" ht="16.5" thickBot="1">
      <c r="A2" s="550"/>
      <c r="B2" s="556"/>
      <c r="C2" s="558"/>
      <c r="D2" s="47"/>
      <c r="E2" s="58" t="s">
        <v>9</v>
      </c>
      <c r="F2" s="298"/>
      <c r="G2" s="98" t="s">
        <v>9</v>
      </c>
      <c r="H2" s="543"/>
      <c r="I2" s="544"/>
      <c r="J2" s="544"/>
      <c r="K2" s="544"/>
      <c r="L2" s="544"/>
      <c r="M2" s="544"/>
      <c r="N2" s="545"/>
    </row>
    <row r="3" spans="1:14" s="131" customFormat="1" ht="15">
      <c r="A3" s="434" t="str">
        <f>'1-συμβολαια'!A3</f>
        <v>6ο</v>
      </c>
      <c r="B3" s="435" t="str">
        <f>'1-συμβολαια'!C3</f>
        <v>πληρεξούσιο</v>
      </c>
      <c r="C3" s="436">
        <f>'1-συμβολαια'!D3</f>
        <v>0</v>
      </c>
      <c r="D3" s="437">
        <v>3</v>
      </c>
      <c r="E3" s="434">
        <v>3</v>
      </c>
      <c r="F3" s="438">
        <f t="shared" ref="F3:G6" si="0">(D3-1)*4</f>
        <v>8</v>
      </c>
      <c r="G3" s="438">
        <f t="shared" ref="G3" si="1">(E3-1)*4</f>
        <v>8</v>
      </c>
      <c r="H3" s="453"/>
      <c r="I3" s="453"/>
      <c r="J3" s="453"/>
      <c r="K3" s="454"/>
      <c r="L3" s="454"/>
      <c r="M3" s="454"/>
      <c r="N3" s="326"/>
    </row>
    <row r="4" spans="1:14" s="131" customFormat="1" ht="15">
      <c r="A4" s="359" t="str">
        <f>'1-συμβολαια'!A4</f>
        <v>7ο</v>
      </c>
      <c r="B4" s="341" t="str">
        <f>'1-συμβολαια'!C4</f>
        <v>αγοραπωλησίας [οικόπεδο 119,50μ2 ΜΕ οικία 60μ2 Λιμενάρια] ΠΡΟΣΥΜΦΩΝΟ τίμημα = 45.000 , αρραβων =</v>
      </c>
      <c r="C4" s="378">
        <f>'1-συμβολαια'!D4</f>
        <v>5000</v>
      </c>
      <c r="D4" s="421">
        <v>6</v>
      </c>
      <c r="E4" s="359">
        <v>6</v>
      </c>
      <c r="F4" s="325">
        <f t="shared" si="0"/>
        <v>20</v>
      </c>
      <c r="G4" s="325">
        <f t="shared" si="0"/>
        <v>20</v>
      </c>
      <c r="H4" s="324"/>
      <c r="I4" s="324"/>
      <c r="J4" s="324"/>
      <c r="K4" s="326"/>
      <c r="L4" s="326"/>
      <c r="M4" s="326"/>
      <c r="N4" s="326"/>
    </row>
    <row r="5" spans="1:14" s="131" customFormat="1" ht="15">
      <c r="A5" s="359" t="str">
        <f>'1-συμβολαια'!A5</f>
        <v>8ο</v>
      </c>
      <c r="B5" s="341" t="str">
        <f>'1-συμβολαια'!C5</f>
        <v xml:space="preserve">αγοραπωλησίας προσυμφώνου 6.573 τίμημα = 45.000 ΛΥΣΗ αρραβών = </v>
      </c>
      <c r="C5" s="378">
        <f>'1-συμβολαια'!D5</f>
        <v>5000</v>
      </c>
      <c r="D5" s="421">
        <v>2</v>
      </c>
      <c r="E5" s="421">
        <v>2</v>
      </c>
      <c r="F5" s="325">
        <f t="shared" si="0"/>
        <v>4</v>
      </c>
      <c r="G5" s="325">
        <f t="shared" si="0"/>
        <v>4</v>
      </c>
      <c r="H5" s="324"/>
      <c r="I5" s="324"/>
      <c r="J5" s="324"/>
      <c r="K5" s="326"/>
      <c r="L5" s="326"/>
      <c r="M5" s="326"/>
      <c r="N5" s="326"/>
    </row>
    <row r="6" spans="1:14" s="131" customFormat="1" ht="15.75" thickBot="1">
      <c r="A6" s="439" t="str">
        <f>'1-συμβολαια'!A6</f>
        <v>9ο</v>
      </c>
      <c r="B6" s="440" t="str">
        <f>'1-συμβολαια'!C6</f>
        <v>αγοραπωλησία  [οικόπεδο 119,50μ2 ΜΕ οικία 60μ2 Λιμενάρια] τίμημα = 9.365,28 Δ.Ο.Υ. =</v>
      </c>
      <c r="C6" s="441">
        <f>'1-συμβολαια'!D6</f>
        <v>16144.08</v>
      </c>
      <c r="D6" s="442">
        <v>6</v>
      </c>
      <c r="E6" s="490">
        <v>5</v>
      </c>
      <c r="F6" s="443">
        <f t="shared" si="0"/>
        <v>20</v>
      </c>
      <c r="G6" s="491">
        <f t="shared" si="0"/>
        <v>16</v>
      </c>
      <c r="H6" s="324"/>
      <c r="I6" s="324"/>
      <c r="J6" s="324"/>
      <c r="K6" s="326"/>
      <c r="L6" s="326"/>
      <c r="M6" s="326"/>
      <c r="N6" s="326"/>
    </row>
    <row r="7" spans="1:14" ht="15.75">
      <c r="A7" s="546" t="s">
        <v>60</v>
      </c>
      <c r="B7" s="547"/>
      <c r="C7" s="547"/>
      <c r="D7" s="547"/>
      <c r="E7" s="548"/>
      <c r="F7" s="420">
        <f>SUM(F3:F6)</f>
        <v>52</v>
      </c>
      <c r="G7" s="420">
        <f>SUM(G3:G6)</f>
        <v>48</v>
      </c>
    </row>
    <row r="8" spans="1:14" ht="15.75">
      <c r="H8" s="133" t="s">
        <v>142</v>
      </c>
      <c r="I8" s="134"/>
      <c r="J8" s="134"/>
      <c r="K8" s="134"/>
      <c r="L8" s="134"/>
      <c r="M8" s="134"/>
    </row>
    <row r="9" spans="1:14" ht="15.75">
      <c r="B9" s="301" t="s">
        <v>456</v>
      </c>
      <c r="C9" s="302"/>
      <c r="D9" s="302"/>
      <c r="E9" s="302"/>
      <c r="F9" s="302"/>
      <c r="I9" s="134" t="s">
        <v>143</v>
      </c>
      <c r="J9" s="134"/>
      <c r="K9" s="134"/>
      <c r="L9" s="134"/>
      <c r="M9" s="84"/>
    </row>
    <row r="10" spans="1:14" ht="15.75">
      <c r="B10" s="3"/>
      <c r="C10" s="217" t="s">
        <v>61</v>
      </c>
      <c r="D10" s="3"/>
      <c r="J10" s="133" t="s">
        <v>144</v>
      </c>
    </row>
    <row r="13" spans="1:14">
      <c r="B13" s="216"/>
    </row>
    <row r="14" spans="1:14">
      <c r="B14" s="215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I19" sqref="I19"/>
    </sheetView>
  </sheetViews>
  <sheetFormatPr defaultRowHeight="11.25"/>
  <cols>
    <col min="1" max="1" width="10.28515625" style="8" bestFit="1" customWidth="1"/>
    <col min="2" max="2" width="77.42578125" style="90" bestFit="1" customWidth="1"/>
    <col min="3" max="3" width="7.28515625" style="8" bestFit="1" customWidth="1"/>
    <col min="4" max="4" width="17.7109375" style="8" bestFit="1" customWidth="1"/>
    <col min="5" max="5" width="15" style="8" bestFit="1" customWidth="1"/>
    <col min="6" max="6" width="16.140625" style="8" bestFit="1" customWidth="1"/>
    <col min="7" max="7" width="11.42578125" style="8" customWidth="1"/>
    <col min="8" max="8" width="7.28515625" style="8" bestFit="1" customWidth="1"/>
    <col min="9" max="9" width="37.28515625" style="8" bestFit="1" customWidth="1"/>
    <col min="10" max="10" width="18.42578125" style="8" bestFit="1" customWidth="1"/>
    <col min="11" max="11" width="16.140625" style="8" bestFit="1" customWidth="1"/>
    <col min="12" max="12" width="6.140625" style="8" customWidth="1"/>
    <col min="13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30" t="s">
        <v>1</v>
      </c>
      <c r="B1" s="532" t="s">
        <v>0</v>
      </c>
      <c r="C1" s="561" t="s">
        <v>11</v>
      </c>
      <c r="D1" s="561"/>
      <c r="E1" s="561"/>
      <c r="F1" s="561"/>
      <c r="G1" s="561"/>
      <c r="H1" s="562" t="s">
        <v>12</v>
      </c>
      <c r="I1" s="562"/>
      <c r="J1" s="562"/>
      <c r="K1" s="562"/>
      <c r="L1" s="562"/>
      <c r="M1" s="562"/>
      <c r="N1" s="562"/>
      <c r="O1" s="565" t="s">
        <v>86</v>
      </c>
      <c r="P1" s="563" t="s">
        <v>224</v>
      </c>
      <c r="Q1" s="559" t="s">
        <v>29</v>
      </c>
      <c r="R1" s="524"/>
      <c r="S1" s="524"/>
      <c r="T1" s="524"/>
      <c r="U1" s="525"/>
    </row>
    <row r="2" spans="1:25" ht="24" customHeight="1" thickBot="1">
      <c r="A2" s="531"/>
      <c r="B2" s="533"/>
      <c r="C2" s="7" t="s">
        <v>47</v>
      </c>
      <c r="D2" s="85" t="s">
        <v>48</v>
      </c>
      <c r="E2" s="85" t="s">
        <v>49</v>
      </c>
      <c r="F2" s="85" t="s">
        <v>50</v>
      </c>
      <c r="G2" s="38" t="s">
        <v>51</v>
      </c>
      <c r="H2" s="85" t="s">
        <v>47</v>
      </c>
      <c r="I2" s="85" t="s">
        <v>48</v>
      </c>
      <c r="J2" s="85" t="s">
        <v>49</v>
      </c>
      <c r="K2" s="85" t="s">
        <v>50</v>
      </c>
      <c r="L2" s="85" t="s">
        <v>51</v>
      </c>
      <c r="M2" s="85" t="s">
        <v>52</v>
      </c>
      <c r="N2" s="39" t="s">
        <v>53</v>
      </c>
      <c r="O2" s="566"/>
      <c r="P2" s="564"/>
      <c r="Q2" s="560"/>
      <c r="R2" s="526"/>
      <c r="S2" s="526"/>
      <c r="T2" s="526"/>
      <c r="U2" s="527"/>
    </row>
    <row r="3" spans="1:25" s="263" customFormat="1" ht="15">
      <c r="A3" s="434" t="str">
        <f>'1-συμβολαια'!A3</f>
        <v>6ο</v>
      </c>
      <c r="B3" s="444" t="str">
        <f>'1-συμβολαια'!C3</f>
        <v>πληρεξούσιο</v>
      </c>
      <c r="C3" s="445"/>
      <c r="D3" s="259" t="s">
        <v>553</v>
      </c>
      <c r="E3" s="322"/>
      <c r="F3" s="322"/>
      <c r="G3" s="322"/>
      <c r="H3" s="260"/>
      <c r="I3" s="259" t="s">
        <v>553</v>
      </c>
      <c r="J3" s="260"/>
      <c r="K3" s="260"/>
      <c r="L3" s="260"/>
      <c r="M3" s="260"/>
      <c r="N3" s="260"/>
      <c r="O3" s="445"/>
      <c r="P3" s="438">
        <f>O3*('2-δικαιώμ'!M3+'3-φύλλα2α'!F3)</f>
        <v>0</v>
      </c>
      <c r="Q3" s="333" t="s">
        <v>508</v>
      </c>
      <c r="R3" s="333" t="s">
        <v>509</v>
      </c>
      <c r="S3" s="333"/>
      <c r="T3" s="333"/>
      <c r="U3" s="334"/>
    </row>
    <row r="4" spans="1:25" s="263" customFormat="1" ht="15">
      <c r="A4" s="359" t="str">
        <f>'1-συμβολαια'!A4</f>
        <v>7ο</v>
      </c>
      <c r="B4" s="329" t="str">
        <f>'1-συμβολαια'!C4</f>
        <v>αγοραπωλησίας [οικόπεδο 119,50μ2 ΜΕ οικία 60μ2 Λιμενάρια] ΠΡΟΣΥΜΦΩΝΟ τίμημα = 45.000 , αρραβων =</v>
      </c>
      <c r="C4" s="332"/>
      <c r="D4" s="259" t="s">
        <v>553</v>
      </c>
      <c r="E4" s="322"/>
      <c r="F4" s="322"/>
      <c r="G4" s="322"/>
      <c r="H4" s="260"/>
      <c r="I4" s="495" t="s">
        <v>554</v>
      </c>
      <c r="J4" s="264"/>
      <c r="K4" s="264"/>
      <c r="L4" s="264"/>
      <c r="M4" s="264"/>
      <c r="N4" s="264"/>
      <c r="O4" s="332"/>
      <c r="P4" s="325">
        <f>O4*('2-δικαιώμ'!M4+'3-φύλλα2α'!F4)</f>
        <v>0</v>
      </c>
      <c r="Q4" s="333" t="s">
        <v>508</v>
      </c>
      <c r="R4" s="333" t="s">
        <v>509</v>
      </c>
      <c r="S4" s="333"/>
      <c r="T4" s="333"/>
      <c r="U4" s="334"/>
    </row>
    <row r="5" spans="1:25" s="263" customFormat="1" ht="15">
      <c r="A5" s="359" t="str">
        <f>'1-συμβολαια'!A5</f>
        <v>8ο</v>
      </c>
      <c r="B5" s="331" t="str">
        <f>'1-συμβολαια'!C5</f>
        <v xml:space="preserve">αγοραπωλησίας προσυμφώνου 6.573 τίμημα = 45.000 ΛΥΣΗ αρραβών = </v>
      </c>
      <c r="C5" s="332"/>
      <c r="D5" s="259" t="s">
        <v>553</v>
      </c>
      <c r="E5" s="322"/>
      <c r="F5" s="322"/>
      <c r="G5" s="322"/>
      <c r="H5" s="260"/>
      <c r="I5" s="495" t="s">
        <v>555</v>
      </c>
      <c r="J5" s="264"/>
      <c r="K5" s="264"/>
      <c r="L5" s="264"/>
      <c r="M5" s="264"/>
      <c r="N5" s="264"/>
      <c r="O5" s="332"/>
      <c r="P5" s="325">
        <f>O5*('2-δικαιώμ'!M5+'3-φύλλα2α'!F5)</f>
        <v>0</v>
      </c>
      <c r="Q5" s="333" t="s">
        <v>508</v>
      </c>
      <c r="R5" s="333" t="s">
        <v>509</v>
      </c>
      <c r="S5" s="333"/>
      <c r="T5" s="333"/>
      <c r="U5" s="334"/>
    </row>
    <row r="6" spans="1:25" s="263" customFormat="1" ht="15">
      <c r="A6" s="359" t="str">
        <f>'1-συμβολαια'!A6</f>
        <v>9ο</v>
      </c>
      <c r="B6" s="492" t="str">
        <f>'1-συμβολαια'!C6</f>
        <v>αγοραπωλησία  [οικόπεδο 119,50μ2 ΜΕ οικία 60μ2 Λιμενάρια] τίμημα = 9.365,28 Δ.Ο.Υ. =</v>
      </c>
      <c r="C6" s="332"/>
      <c r="D6" s="259" t="s">
        <v>553</v>
      </c>
      <c r="E6" s="322"/>
      <c r="F6" s="322"/>
      <c r="G6" s="322"/>
      <c r="H6" s="260"/>
      <c r="I6" s="495" t="s">
        <v>556</v>
      </c>
      <c r="J6" s="264"/>
      <c r="K6" s="264"/>
      <c r="L6" s="264"/>
      <c r="M6" s="264"/>
      <c r="N6" s="264"/>
      <c r="O6" s="332"/>
      <c r="P6" s="325">
        <f>O6*('2-δικαιώμ'!M6+'3-φύλλα2α'!F6)</f>
        <v>0</v>
      </c>
      <c r="Q6" s="333" t="s">
        <v>508</v>
      </c>
      <c r="R6" s="333" t="s">
        <v>509</v>
      </c>
      <c r="S6" s="333"/>
      <c r="T6" s="333"/>
      <c r="U6" s="334"/>
    </row>
    <row r="7" spans="1:25" ht="15.75">
      <c r="A7" s="546" t="s">
        <v>47</v>
      </c>
      <c r="B7" s="547"/>
      <c r="C7" s="547"/>
      <c r="D7" s="547"/>
      <c r="E7" s="547"/>
      <c r="F7" s="547"/>
      <c r="G7" s="547"/>
      <c r="H7" s="547"/>
      <c r="I7" s="547"/>
      <c r="J7" s="547"/>
      <c r="K7" s="547"/>
      <c r="L7" s="547"/>
      <c r="M7" s="547"/>
      <c r="N7" s="547"/>
      <c r="O7" s="547"/>
      <c r="P7" s="390">
        <f>SUM(P3:P6)</f>
        <v>0</v>
      </c>
    </row>
    <row r="9" spans="1:25" ht="15.75">
      <c r="Q9" s="151" t="s">
        <v>145</v>
      </c>
      <c r="R9" s="121"/>
      <c r="S9" s="121"/>
      <c r="T9" s="121"/>
      <c r="U9" s="121"/>
      <c r="V9" s="121"/>
      <c r="W9" s="121"/>
      <c r="X9" s="121"/>
      <c r="Y9" s="111"/>
    </row>
    <row r="10" spans="1:25" ht="15.75">
      <c r="R10" s="134" t="s">
        <v>146</v>
      </c>
      <c r="S10" s="134"/>
      <c r="T10" s="134"/>
      <c r="U10" s="134"/>
      <c r="V10" s="134"/>
      <c r="W10" s="134"/>
      <c r="X10" s="134"/>
    </row>
    <row r="11" spans="1:25" ht="15.75">
      <c r="S11" s="151" t="s">
        <v>147</v>
      </c>
    </row>
    <row r="12" spans="1:25">
      <c r="E12" s="379"/>
      <c r="F12" s="291"/>
    </row>
    <row r="13" spans="1:25">
      <c r="E13" s="379"/>
      <c r="F13" s="381"/>
    </row>
    <row r="14" spans="1:25">
      <c r="E14" s="379"/>
      <c r="F14" s="381"/>
    </row>
    <row r="15" spans="1:25">
      <c r="E15" s="379"/>
      <c r="F15" s="381"/>
    </row>
    <row r="16" spans="1:25">
      <c r="E16" s="380"/>
      <c r="F16" s="381"/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83"/>
  <sheetViews>
    <sheetView workbookViewId="0">
      <pane ySplit="2" topLeftCell="A3" activePane="bottomLeft" state="frozen"/>
      <selection pane="bottomLeft" activeCell="O31" sqref="O31"/>
    </sheetView>
  </sheetViews>
  <sheetFormatPr defaultRowHeight="11.25"/>
  <cols>
    <col min="1" max="1" width="10.28515625" style="8" customWidth="1"/>
    <col min="2" max="2" width="77.42578125" style="90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0" width="8.140625" style="2" customWidth="1"/>
    <col min="11" max="11" width="8.28515625" style="2" customWidth="1"/>
    <col min="12" max="12" width="6.85546875" style="2" customWidth="1"/>
    <col min="13" max="13" width="8.140625" style="2" customWidth="1"/>
    <col min="14" max="14" width="10.5703125" style="2" customWidth="1"/>
    <col min="15" max="15" width="8.7109375" style="2" customWidth="1"/>
    <col min="16" max="16" width="10.28515625" style="2" customWidth="1"/>
    <col min="17" max="17" width="10.7109375" style="2" customWidth="1"/>
    <col min="18" max="18" width="8.7109375" style="80" customWidth="1"/>
    <col min="19" max="19" width="10" style="80" customWidth="1"/>
    <col min="20" max="20" width="8.5703125" style="347" customWidth="1"/>
    <col min="21" max="21" width="7.28515625" style="347" customWidth="1"/>
    <col min="22" max="22" width="9.140625" style="347" customWidth="1"/>
    <col min="23" max="23" width="9.28515625" style="80" customWidth="1"/>
    <col min="24" max="24" width="4.8554687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6.5703125" style="347" customWidth="1"/>
    <col min="29" max="29" width="6.28515625" style="80" customWidth="1"/>
    <col min="30" max="30" width="8.42578125" style="80" customWidth="1"/>
    <col min="31" max="31" width="8.5703125" style="347" customWidth="1"/>
    <col min="32" max="32" width="9.5703125" style="80" customWidth="1"/>
    <col min="33" max="33" width="6.28515625" style="80" customWidth="1"/>
    <col min="34" max="34" width="9.42578125" style="80" customWidth="1"/>
    <col min="35" max="35" width="7.140625" style="80" customWidth="1"/>
    <col min="36" max="38" width="6.28515625" style="80" customWidth="1"/>
    <col min="39" max="39" width="7.8554687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07" t="s">
        <v>1</v>
      </c>
      <c r="B1" s="569" t="s">
        <v>0</v>
      </c>
      <c r="C1" s="513" t="s">
        <v>7</v>
      </c>
      <c r="D1" s="571" t="s">
        <v>3</v>
      </c>
      <c r="E1" s="572"/>
      <c r="F1" s="573" t="s">
        <v>459</v>
      </c>
      <c r="G1" s="574"/>
      <c r="H1" s="574"/>
      <c r="I1" s="574"/>
      <c r="J1" s="574"/>
      <c r="K1" s="574"/>
      <c r="L1" s="575"/>
      <c r="M1" s="576" t="s">
        <v>390</v>
      </c>
      <c r="N1" s="577"/>
      <c r="O1" s="578" t="s">
        <v>250</v>
      </c>
      <c r="P1" s="579"/>
      <c r="Q1" s="580" t="s">
        <v>389</v>
      </c>
      <c r="R1" s="568" t="s">
        <v>170</v>
      </c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8"/>
      <c r="AN1" s="568"/>
      <c r="AO1" s="568"/>
    </row>
    <row r="2" spans="1:41" ht="23.25" thickBot="1">
      <c r="A2" s="508"/>
      <c r="B2" s="570"/>
      <c r="C2" s="514"/>
      <c r="D2" s="156" t="s">
        <v>4</v>
      </c>
      <c r="E2" s="142" t="s">
        <v>9</v>
      </c>
      <c r="F2" s="219" t="s">
        <v>4</v>
      </c>
      <c r="G2" s="157" t="s">
        <v>9</v>
      </c>
      <c r="H2" s="140" t="s">
        <v>47</v>
      </c>
      <c r="I2" s="218" t="s">
        <v>9</v>
      </c>
      <c r="J2" s="199" t="s">
        <v>351</v>
      </c>
      <c r="K2" s="199" t="s">
        <v>368</v>
      </c>
      <c r="L2" s="201" t="s">
        <v>353</v>
      </c>
      <c r="M2" s="218" t="s">
        <v>23</v>
      </c>
      <c r="N2" s="220" t="s">
        <v>87</v>
      </c>
      <c r="O2" s="218" t="s">
        <v>23</v>
      </c>
      <c r="P2" s="214" t="s">
        <v>9</v>
      </c>
      <c r="Q2" s="581"/>
      <c r="R2" s="159" t="s">
        <v>129</v>
      </c>
      <c r="S2" s="159" t="s">
        <v>168</v>
      </c>
      <c r="T2" s="363" t="s">
        <v>130</v>
      </c>
      <c r="U2" s="363" t="s">
        <v>254</v>
      </c>
      <c r="V2" s="363" t="s">
        <v>131</v>
      </c>
      <c r="W2" s="159" t="s">
        <v>255</v>
      </c>
      <c r="X2" s="159" t="s">
        <v>148</v>
      </c>
      <c r="Y2" s="159" t="s">
        <v>169</v>
      </c>
      <c r="Z2" s="159" t="s">
        <v>149</v>
      </c>
      <c r="AA2" s="159" t="s">
        <v>256</v>
      </c>
      <c r="AB2" s="363" t="s">
        <v>150</v>
      </c>
      <c r="AC2" s="159" t="s">
        <v>257</v>
      </c>
      <c r="AD2" s="159" t="s">
        <v>151</v>
      </c>
      <c r="AE2" s="363" t="s">
        <v>272</v>
      </c>
      <c r="AF2" s="159" t="s">
        <v>273</v>
      </c>
      <c r="AG2" s="256" t="s">
        <v>274</v>
      </c>
      <c r="AH2" s="256" t="s">
        <v>275</v>
      </c>
      <c r="AI2" s="256" t="s">
        <v>276</v>
      </c>
      <c r="AJ2" s="159" t="s">
        <v>420</v>
      </c>
      <c r="AK2" s="159" t="s">
        <v>421</v>
      </c>
      <c r="AL2" s="159"/>
      <c r="AM2" s="241" t="s">
        <v>91</v>
      </c>
      <c r="AN2" s="239" t="s">
        <v>47</v>
      </c>
      <c r="AO2" s="240" t="s">
        <v>29</v>
      </c>
    </row>
    <row r="3" spans="1:41" s="5" customFormat="1">
      <c r="A3" s="418" t="str">
        <f>'1-συμβολαια'!A3</f>
        <v>6ο</v>
      </c>
      <c r="B3" s="329" t="str">
        <f>'1-συμβολαια'!C3</f>
        <v>πληρεξούσιο</v>
      </c>
      <c r="C3" s="323">
        <f>'1-συμβολαια'!D3</f>
        <v>0</v>
      </c>
      <c r="D3" s="432">
        <f>'3-φύλλα2α'!D3</f>
        <v>3</v>
      </c>
      <c r="E3" s="432">
        <f>'3-φύλλα2α'!E3</f>
        <v>3</v>
      </c>
      <c r="F3" s="450">
        <v>1</v>
      </c>
      <c r="G3" s="450">
        <v>1</v>
      </c>
      <c r="H3" s="315">
        <f t="shared" ref="H3:H6" si="0">F3*D3*4</f>
        <v>12</v>
      </c>
      <c r="I3" s="451">
        <f t="shared" ref="I3:I6" si="1">E3*G3*4</f>
        <v>12</v>
      </c>
      <c r="J3" s="451">
        <f t="shared" ref="J3:J6" si="2">H3*5%</f>
        <v>0.60000000000000009</v>
      </c>
      <c r="K3" s="451">
        <f t="shared" ref="K3:K6" si="3">H3*5%</f>
        <v>0.60000000000000009</v>
      </c>
      <c r="L3" s="451">
        <f t="shared" ref="L3:L6" si="4">H3*1%</f>
        <v>0.12</v>
      </c>
      <c r="M3" s="451">
        <f t="shared" ref="M3:M6" si="5">H3-O3</f>
        <v>10.68</v>
      </c>
      <c r="N3" s="451">
        <f t="shared" ref="N3:N6" si="6">I3-P3</f>
        <v>10.68</v>
      </c>
      <c r="O3" s="451">
        <f t="shared" ref="O3:O6" si="7">J3+K3+L3</f>
        <v>1.3200000000000003</v>
      </c>
      <c r="P3" s="451">
        <f t="shared" ref="P3:P6" si="8">I3*11%</f>
        <v>1.32</v>
      </c>
      <c r="Q3" s="451">
        <f t="shared" ref="Q3:Q6" si="9">O3-P3</f>
        <v>0</v>
      </c>
      <c r="R3" s="396"/>
      <c r="S3" s="396"/>
      <c r="T3" s="396"/>
      <c r="U3" s="396"/>
      <c r="V3" s="396"/>
      <c r="W3" s="396"/>
      <c r="X3" s="396"/>
      <c r="Y3" s="396"/>
      <c r="Z3" s="396"/>
      <c r="AA3" s="396"/>
      <c r="AB3" s="396"/>
      <c r="AC3" s="396"/>
      <c r="AD3" s="396"/>
      <c r="AE3" s="396"/>
      <c r="AF3" s="396"/>
      <c r="AG3" s="496"/>
      <c r="AH3" s="496"/>
      <c r="AI3" s="496"/>
      <c r="AJ3" s="396"/>
      <c r="AK3" s="396"/>
      <c r="AL3" s="396"/>
      <c r="AM3" s="395">
        <f t="shared" ref="AM3:AM6" si="10">U3+Y3+AA3+AI3+AK3</f>
        <v>0</v>
      </c>
      <c r="AN3" s="396">
        <f t="shared" ref="AN3:AN6" si="11">R3+S3+T3+V3+W3+X3+Z3+AB3+AC3+AD3+AE3+AF3+AG3+AH3+AJ3+AL3</f>
        <v>0</v>
      </c>
      <c r="AO3" s="455"/>
    </row>
    <row r="4" spans="1:41" s="5" customFormat="1">
      <c r="A4" s="419" t="str">
        <f>'1-συμβολαια'!A4</f>
        <v>7ο</v>
      </c>
      <c r="B4" s="321" t="str">
        <f>'1-συμβολαια'!C4</f>
        <v>αγοραπωλησίας [οικόπεδο 119,50μ2 ΜΕ οικία 60μ2 Λιμενάρια] ΠΡΟΣΥΜΦΩΝΟ τίμημα = 45.000 , αρραβων =</v>
      </c>
      <c r="C4" s="323">
        <f>'1-συμβολαια'!D4</f>
        <v>5000</v>
      </c>
      <c r="D4" s="335">
        <f>'3-φύλλα2α'!D4</f>
        <v>6</v>
      </c>
      <c r="E4" s="335">
        <f>'3-φύλλα2α'!E4</f>
        <v>6</v>
      </c>
      <c r="F4" s="360">
        <v>1</v>
      </c>
      <c r="G4" s="360">
        <v>1</v>
      </c>
      <c r="H4" s="314">
        <f t="shared" si="0"/>
        <v>24</v>
      </c>
      <c r="I4" s="336">
        <f t="shared" si="1"/>
        <v>24</v>
      </c>
      <c r="J4" s="336">
        <f t="shared" si="2"/>
        <v>1.2000000000000002</v>
      </c>
      <c r="K4" s="336">
        <f t="shared" si="3"/>
        <v>1.2000000000000002</v>
      </c>
      <c r="L4" s="336">
        <f t="shared" si="4"/>
        <v>0.24</v>
      </c>
      <c r="M4" s="336">
        <f t="shared" si="5"/>
        <v>21.36</v>
      </c>
      <c r="N4" s="336">
        <f t="shared" si="6"/>
        <v>21.36</v>
      </c>
      <c r="O4" s="336">
        <f t="shared" si="7"/>
        <v>2.6400000000000006</v>
      </c>
      <c r="P4" s="336">
        <f t="shared" si="8"/>
        <v>2.64</v>
      </c>
      <c r="Q4" s="336">
        <f t="shared" si="9"/>
        <v>0</v>
      </c>
      <c r="R4" s="396">
        <v>12</v>
      </c>
      <c r="S4" s="394">
        <v>5</v>
      </c>
      <c r="T4" s="394"/>
      <c r="U4" s="394"/>
      <c r="V4" s="394"/>
      <c r="W4" s="394"/>
      <c r="X4" s="394"/>
      <c r="Y4" s="394"/>
      <c r="Z4" s="394"/>
      <c r="AA4" s="394"/>
      <c r="AB4" s="394"/>
      <c r="AC4" s="394"/>
      <c r="AD4" s="394"/>
      <c r="AE4" s="394"/>
      <c r="AF4" s="394"/>
      <c r="AG4" s="496"/>
      <c r="AH4" s="496"/>
      <c r="AI4" s="496"/>
      <c r="AJ4" s="396"/>
      <c r="AK4" s="396"/>
      <c r="AL4" s="396"/>
      <c r="AM4" s="395">
        <f t="shared" si="10"/>
        <v>0</v>
      </c>
      <c r="AN4" s="396">
        <f t="shared" si="11"/>
        <v>17</v>
      </c>
      <c r="AO4" s="393"/>
    </row>
    <row r="5" spans="1:41" s="5" customFormat="1">
      <c r="A5" s="419" t="str">
        <f>'1-συμβολαια'!A5</f>
        <v>8ο</v>
      </c>
      <c r="B5" s="321" t="str">
        <f>'1-συμβολαια'!C5</f>
        <v xml:space="preserve">αγοραπωλησίας προσυμφώνου 6.573 τίμημα = 45.000 ΛΥΣΗ αρραβών = </v>
      </c>
      <c r="C5" s="323">
        <f>'1-συμβολαια'!D5</f>
        <v>5000</v>
      </c>
      <c r="D5" s="335">
        <f>'3-φύλλα2α'!D5</f>
        <v>2</v>
      </c>
      <c r="E5" s="335">
        <f>'3-φύλλα2α'!E5</f>
        <v>2</v>
      </c>
      <c r="F5" s="360">
        <v>2</v>
      </c>
      <c r="G5" s="360">
        <v>2</v>
      </c>
      <c r="H5" s="314">
        <f t="shared" si="0"/>
        <v>16</v>
      </c>
      <c r="I5" s="336">
        <f t="shared" si="1"/>
        <v>16</v>
      </c>
      <c r="J5" s="336">
        <f t="shared" si="2"/>
        <v>0.8</v>
      </c>
      <c r="K5" s="336">
        <f t="shared" si="3"/>
        <v>0.8</v>
      </c>
      <c r="L5" s="336">
        <f t="shared" si="4"/>
        <v>0.16</v>
      </c>
      <c r="M5" s="336">
        <f t="shared" si="5"/>
        <v>14.24</v>
      </c>
      <c r="N5" s="336">
        <f t="shared" si="6"/>
        <v>14.24</v>
      </c>
      <c r="O5" s="336">
        <f t="shared" si="7"/>
        <v>1.76</v>
      </c>
      <c r="P5" s="336">
        <f t="shared" si="8"/>
        <v>1.76</v>
      </c>
      <c r="Q5" s="336">
        <f t="shared" si="9"/>
        <v>0</v>
      </c>
      <c r="R5" s="394">
        <f>12+24</f>
        <v>36</v>
      </c>
      <c r="S5" s="394">
        <v>5</v>
      </c>
      <c r="T5" s="394"/>
      <c r="U5" s="394"/>
      <c r="V5" s="394"/>
      <c r="W5" s="394"/>
      <c r="X5" s="394"/>
      <c r="Y5" s="394"/>
      <c r="Z5" s="394"/>
      <c r="AA5" s="394"/>
      <c r="AB5" s="394"/>
      <c r="AC5" s="394"/>
      <c r="AD5" s="394"/>
      <c r="AE5" s="394">
        <v>8</v>
      </c>
      <c r="AF5" s="394">
        <v>5</v>
      </c>
      <c r="AG5" s="496"/>
      <c r="AH5" s="496"/>
      <c r="AI5" s="496"/>
      <c r="AJ5" s="396"/>
      <c r="AK5" s="396"/>
      <c r="AL5" s="396"/>
      <c r="AM5" s="395">
        <f t="shared" si="10"/>
        <v>0</v>
      </c>
      <c r="AN5" s="396">
        <f t="shared" si="11"/>
        <v>54</v>
      </c>
      <c r="AO5" s="393"/>
    </row>
    <row r="6" spans="1:41" s="5" customFormat="1">
      <c r="A6" s="419" t="str">
        <f>'1-συμβολαια'!A6</f>
        <v>9ο</v>
      </c>
      <c r="B6" s="321" t="str">
        <f>'1-συμβολαια'!C6</f>
        <v>αγοραπωλησία  [οικόπεδο 119,50μ2 ΜΕ οικία 60μ2 Λιμενάρια] τίμημα = 9.365,28 Δ.Ο.Υ. =</v>
      </c>
      <c r="C6" s="313">
        <f>'1-συμβολαια'!D6</f>
        <v>16144.08</v>
      </c>
      <c r="D6" s="335">
        <f>'3-φύλλα2α'!D6</f>
        <v>6</v>
      </c>
      <c r="E6" s="335">
        <f>'3-φύλλα2α'!E6</f>
        <v>5</v>
      </c>
      <c r="F6" s="360">
        <v>2</v>
      </c>
      <c r="G6" s="360">
        <v>2</v>
      </c>
      <c r="H6" s="314">
        <f t="shared" si="0"/>
        <v>48</v>
      </c>
      <c r="I6" s="493">
        <f t="shared" si="1"/>
        <v>40</v>
      </c>
      <c r="J6" s="336">
        <f t="shared" si="2"/>
        <v>2.4000000000000004</v>
      </c>
      <c r="K6" s="336">
        <f t="shared" si="3"/>
        <v>2.4000000000000004</v>
      </c>
      <c r="L6" s="336">
        <f t="shared" si="4"/>
        <v>0.48</v>
      </c>
      <c r="M6" s="336">
        <f t="shared" si="5"/>
        <v>42.72</v>
      </c>
      <c r="N6" s="336">
        <f t="shared" si="6"/>
        <v>35.6</v>
      </c>
      <c r="O6" s="336">
        <f t="shared" si="7"/>
        <v>5.2800000000000011</v>
      </c>
      <c r="P6" s="336">
        <f t="shared" si="8"/>
        <v>4.4000000000000004</v>
      </c>
      <c r="Q6" s="314">
        <f t="shared" si="9"/>
        <v>0.88000000000000078</v>
      </c>
      <c r="R6" s="394"/>
      <c r="S6" s="394"/>
      <c r="T6" s="394">
        <v>24</v>
      </c>
      <c r="U6" s="394">
        <v>1.98</v>
      </c>
      <c r="V6" s="394">
        <v>24</v>
      </c>
      <c r="W6" s="394">
        <v>5</v>
      </c>
      <c r="X6" s="394"/>
      <c r="Y6" s="394"/>
      <c r="Z6" s="394"/>
      <c r="AA6" s="394"/>
      <c r="AB6" s="394"/>
      <c r="AC6" s="394"/>
      <c r="AD6" s="394"/>
      <c r="AE6" s="394">
        <v>8</v>
      </c>
      <c r="AF6" s="394">
        <v>5</v>
      </c>
      <c r="AG6" s="497"/>
      <c r="AH6" s="497"/>
      <c r="AI6" s="497"/>
      <c r="AJ6" s="394"/>
      <c r="AK6" s="394"/>
      <c r="AL6" s="394"/>
      <c r="AM6" s="422">
        <f t="shared" si="10"/>
        <v>1.98</v>
      </c>
      <c r="AN6" s="394">
        <f t="shared" si="11"/>
        <v>66</v>
      </c>
      <c r="AO6" s="393"/>
    </row>
    <row r="7" spans="1:41">
      <c r="A7" s="515" t="s">
        <v>47</v>
      </c>
      <c r="B7" s="516"/>
      <c r="C7" s="516"/>
      <c r="D7" s="516"/>
      <c r="E7" s="516"/>
      <c r="F7" s="516"/>
      <c r="G7" s="567"/>
      <c r="H7" s="391">
        <f t="shared" ref="H7:W7" si="12">SUM(H3:H6)</f>
        <v>100</v>
      </c>
      <c r="I7" s="391">
        <f t="shared" si="12"/>
        <v>92</v>
      </c>
      <c r="J7" s="391">
        <f t="shared" si="12"/>
        <v>5.0000000000000009</v>
      </c>
      <c r="K7" s="391">
        <f t="shared" si="12"/>
        <v>5.0000000000000009</v>
      </c>
      <c r="L7" s="391">
        <f t="shared" si="12"/>
        <v>1</v>
      </c>
      <c r="M7" s="391">
        <f t="shared" si="12"/>
        <v>89</v>
      </c>
      <c r="N7" s="391">
        <f t="shared" si="12"/>
        <v>81.88</v>
      </c>
      <c r="O7" s="391">
        <f t="shared" si="12"/>
        <v>11.000000000000002</v>
      </c>
      <c r="P7" s="391">
        <f t="shared" si="12"/>
        <v>10.120000000000001</v>
      </c>
      <c r="Q7" s="391">
        <f t="shared" si="12"/>
        <v>0.88000000000000078</v>
      </c>
      <c r="R7" s="391">
        <f t="shared" si="12"/>
        <v>48</v>
      </c>
      <c r="S7" s="391">
        <f t="shared" si="12"/>
        <v>10</v>
      </c>
      <c r="T7" s="391">
        <f t="shared" si="12"/>
        <v>24</v>
      </c>
      <c r="U7" s="391">
        <f t="shared" si="12"/>
        <v>1.98</v>
      </c>
      <c r="V7" s="391">
        <f t="shared" si="12"/>
        <v>24</v>
      </c>
      <c r="W7" s="391">
        <f t="shared" si="12"/>
        <v>5</v>
      </c>
      <c r="X7" s="391"/>
      <c r="Y7" s="391"/>
      <c r="Z7" s="391"/>
      <c r="AA7" s="391">
        <f t="shared" ref="AA7:AF7" si="13">SUM(AA3:AA6)</f>
        <v>0</v>
      </c>
      <c r="AB7" s="391">
        <f t="shared" si="13"/>
        <v>0</v>
      </c>
      <c r="AC7" s="391">
        <f t="shared" si="13"/>
        <v>0</v>
      </c>
      <c r="AD7" s="391">
        <f t="shared" si="13"/>
        <v>0</v>
      </c>
      <c r="AE7" s="391">
        <f t="shared" si="13"/>
        <v>16</v>
      </c>
      <c r="AF7" s="391">
        <f t="shared" si="13"/>
        <v>10</v>
      </c>
      <c r="AG7" s="257"/>
      <c r="AH7" s="411">
        <f>SUM(AH3:AH6)</f>
        <v>0</v>
      </c>
      <c r="AI7" s="411">
        <f>SUM(AI3:AI6)</f>
        <v>0</v>
      </c>
      <c r="AJ7" s="391"/>
      <c r="AK7" s="391"/>
      <c r="AL7" s="391">
        <f>SUM(AL3:AL6)</f>
        <v>0</v>
      </c>
      <c r="AM7" s="391">
        <f>SUM(AM3:AM6)</f>
        <v>1.98</v>
      </c>
      <c r="AN7" s="391">
        <f>SUM(AN3:AN6)</f>
        <v>137</v>
      </c>
    </row>
    <row r="9" spans="1:41">
      <c r="R9" s="153" t="s">
        <v>419</v>
      </c>
      <c r="S9" s="162"/>
      <c r="T9" s="165"/>
      <c r="U9" s="165"/>
      <c r="V9" s="165"/>
      <c r="W9" s="162"/>
      <c r="X9" s="163"/>
      <c r="Y9" s="163"/>
      <c r="Z9" s="163"/>
      <c r="AA9" s="163"/>
      <c r="AB9" s="364"/>
      <c r="AC9" s="163"/>
      <c r="AD9" s="163"/>
      <c r="AE9" s="346"/>
      <c r="AF9" s="84"/>
      <c r="AG9" s="84"/>
      <c r="AH9" s="84"/>
      <c r="AI9" s="84"/>
      <c r="AJ9" s="84"/>
      <c r="AK9" s="84"/>
      <c r="AL9" s="84"/>
      <c r="AM9" s="84"/>
      <c r="AN9" s="84"/>
    </row>
    <row r="10" spans="1:41" ht="15.75">
      <c r="B10" s="301" t="s">
        <v>458</v>
      </c>
      <c r="C10" s="302"/>
      <c r="D10" s="302"/>
      <c r="E10" s="302"/>
      <c r="R10" s="163"/>
      <c r="S10" s="164" t="s">
        <v>225</v>
      </c>
      <c r="T10" s="364"/>
      <c r="U10" s="364"/>
      <c r="V10" s="364"/>
      <c r="W10" s="163"/>
      <c r="X10" s="163"/>
      <c r="Y10" s="163"/>
      <c r="Z10" s="163"/>
      <c r="AA10" s="163"/>
      <c r="AB10" s="364"/>
      <c r="AC10" s="163"/>
      <c r="AD10" s="163"/>
      <c r="AE10" s="346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>
      <c r="R11" s="163"/>
      <c r="S11" s="163"/>
      <c r="T11" s="161" t="s">
        <v>226</v>
      </c>
      <c r="U11" s="364"/>
      <c r="V11" s="364"/>
      <c r="W11" s="163"/>
      <c r="X11" s="163"/>
      <c r="Y11" s="163"/>
      <c r="Z11" s="163"/>
      <c r="AA11" s="163"/>
      <c r="AB11" s="364"/>
      <c r="AC11" s="163"/>
      <c r="AD11" s="163"/>
      <c r="AE11" s="346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R12" s="163"/>
      <c r="S12" s="163"/>
      <c r="T12" s="364"/>
      <c r="U12" s="164" t="s">
        <v>227</v>
      </c>
      <c r="V12" s="364"/>
      <c r="W12" s="163"/>
      <c r="X12" s="163"/>
      <c r="Y12" s="163"/>
      <c r="Z12" s="163"/>
      <c r="AA12" s="163"/>
      <c r="AB12" s="364"/>
      <c r="AC12" s="163"/>
      <c r="AD12" s="163"/>
      <c r="AE12" s="346"/>
      <c r="AF12" s="84"/>
      <c r="AG12" s="84"/>
      <c r="AH12" s="84"/>
      <c r="AI12" s="84"/>
      <c r="AJ12" s="84"/>
      <c r="AK12" s="84"/>
      <c r="AL12" s="84"/>
      <c r="AM12" s="84"/>
      <c r="AN12" s="84"/>
    </row>
    <row r="13" spans="1:41">
      <c r="C13" s="76" t="s">
        <v>549</v>
      </c>
      <c r="D13" s="357">
        <f>H3/F3</f>
        <v>12</v>
      </c>
      <c r="N13" s="8"/>
      <c r="Q13" s="8" t="s">
        <v>550</v>
      </c>
      <c r="R13" s="163" t="s">
        <v>549</v>
      </c>
      <c r="S13" s="163"/>
      <c r="T13" s="364"/>
      <c r="U13" s="364"/>
      <c r="V13" s="161" t="s">
        <v>258</v>
      </c>
      <c r="W13" s="163"/>
      <c r="X13" s="163"/>
      <c r="Y13" s="163"/>
      <c r="Z13" s="163"/>
      <c r="AA13" s="163"/>
      <c r="AB13" s="364"/>
      <c r="AC13" s="163"/>
      <c r="AD13" s="163"/>
      <c r="AE13" s="364"/>
      <c r="AF13" s="163"/>
      <c r="AG13" s="163"/>
      <c r="AH13" s="163"/>
      <c r="AI13" s="163"/>
      <c r="AJ13" s="163"/>
      <c r="AK13" s="163"/>
      <c r="AL13" s="163"/>
      <c r="AM13" s="84"/>
      <c r="AN13" s="84"/>
    </row>
    <row r="14" spans="1:41">
      <c r="C14" s="357" t="s">
        <v>543</v>
      </c>
      <c r="D14" s="448"/>
      <c r="N14" s="8"/>
      <c r="Q14" s="8"/>
      <c r="R14" s="163"/>
      <c r="S14" s="163"/>
      <c r="T14" s="364"/>
      <c r="U14" s="364"/>
      <c r="V14" s="364"/>
      <c r="W14" s="164" t="s">
        <v>228</v>
      </c>
      <c r="X14" s="163"/>
      <c r="Y14" s="163"/>
      <c r="Z14" s="163"/>
      <c r="AA14" s="163"/>
      <c r="AB14" s="364"/>
      <c r="AC14" s="163"/>
      <c r="AD14" s="163"/>
      <c r="AE14" s="364"/>
      <c r="AF14" s="163"/>
      <c r="AG14" s="163"/>
      <c r="AH14" s="163"/>
      <c r="AI14" s="163"/>
      <c r="AJ14" s="163"/>
      <c r="AK14" s="163"/>
      <c r="AL14" s="163"/>
      <c r="AM14" s="84"/>
      <c r="AN14" s="84"/>
    </row>
    <row r="15" spans="1:41">
      <c r="C15" s="357" t="s">
        <v>526</v>
      </c>
      <c r="D15" s="9"/>
      <c r="N15" s="8"/>
      <c r="Q15" s="8" t="s">
        <v>551</v>
      </c>
      <c r="R15" s="163" t="s">
        <v>549</v>
      </c>
      <c r="S15" s="163" t="s">
        <v>550</v>
      </c>
      <c r="T15" s="364"/>
      <c r="U15" s="364"/>
      <c r="V15" s="364"/>
      <c r="W15" s="163"/>
      <c r="X15" s="161" t="s">
        <v>229</v>
      </c>
      <c r="Y15" s="161"/>
      <c r="Z15" s="163"/>
      <c r="AA15" s="163"/>
      <c r="AB15" s="364"/>
      <c r="AC15" s="163"/>
      <c r="AD15" s="163"/>
      <c r="AE15" s="364"/>
      <c r="AF15" s="163"/>
      <c r="AG15" s="163"/>
      <c r="AH15" s="163"/>
      <c r="AI15" s="163"/>
      <c r="AJ15" s="163"/>
      <c r="AK15" s="163"/>
      <c r="AL15" s="163"/>
      <c r="AM15" s="84"/>
      <c r="AN15" s="84"/>
    </row>
    <row r="16" spans="1:41">
      <c r="C16" s="357"/>
      <c r="D16" s="9"/>
      <c r="N16" s="8"/>
      <c r="Q16" s="8"/>
      <c r="R16" s="163"/>
      <c r="S16" s="163"/>
      <c r="T16" s="364"/>
      <c r="U16" s="364"/>
      <c r="V16" s="364"/>
      <c r="W16" s="163"/>
      <c r="X16" s="163"/>
      <c r="Y16" s="164" t="s">
        <v>259</v>
      </c>
      <c r="Z16" s="163"/>
      <c r="AA16" s="163"/>
      <c r="AB16" s="364"/>
      <c r="AC16" s="163"/>
      <c r="AD16" s="163"/>
      <c r="AE16" s="364"/>
      <c r="AF16" s="163"/>
      <c r="AG16" s="163"/>
      <c r="AH16" s="163"/>
      <c r="AI16" s="163"/>
      <c r="AJ16" s="163"/>
      <c r="AK16" s="163"/>
      <c r="AL16" s="163"/>
      <c r="AM16" s="84"/>
      <c r="AN16" s="84"/>
    </row>
    <row r="17" spans="3:41">
      <c r="C17" s="357"/>
      <c r="D17" s="9"/>
      <c r="N17" s="8"/>
      <c r="Q17" s="8"/>
      <c r="R17" s="163"/>
      <c r="S17" s="163"/>
      <c r="T17" s="364"/>
      <c r="U17" s="364"/>
      <c r="V17" s="364"/>
      <c r="W17" s="163"/>
      <c r="X17" s="163"/>
      <c r="Y17" s="163"/>
      <c r="Z17" s="161" t="s">
        <v>230</v>
      </c>
      <c r="AA17" s="164"/>
      <c r="AB17" s="364"/>
      <c r="AC17" s="163"/>
      <c r="AD17" s="163"/>
      <c r="AE17" s="364"/>
      <c r="AF17" s="163"/>
      <c r="AG17" s="163"/>
      <c r="AH17" s="163"/>
      <c r="AI17" s="163"/>
      <c r="AJ17" s="163"/>
      <c r="AK17" s="163"/>
      <c r="AL17" s="163"/>
      <c r="AM17" s="84"/>
      <c r="AN17" s="84"/>
      <c r="AO17" s="160"/>
    </row>
    <row r="18" spans="3:41">
      <c r="C18" s="76" t="s">
        <v>550</v>
      </c>
      <c r="D18" s="357">
        <f>H4/F4</f>
        <v>24</v>
      </c>
      <c r="N18" s="8"/>
      <c r="Q18" s="8"/>
      <c r="R18" s="163"/>
      <c r="S18" s="163"/>
      <c r="T18" s="364"/>
      <c r="U18" s="364"/>
      <c r="V18" s="364"/>
      <c r="W18" s="163"/>
      <c r="X18" s="163"/>
      <c r="Y18" s="163"/>
      <c r="Z18" s="164"/>
      <c r="AA18" s="164" t="s">
        <v>260</v>
      </c>
      <c r="AB18" s="364"/>
      <c r="AC18" s="163"/>
      <c r="AD18" s="163"/>
      <c r="AE18" s="364"/>
      <c r="AF18" s="163"/>
      <c r="AG18" s="163"/>
      <c r="AH18" s="163"/>
      <c r="AI18" s="163"/>
      <c r="AJ18" s="163"/>
      <c r="AK18" s="163"/>
      <c r="AL18" s="163"/>
      <c r="AM18" s="84"/>
      <c r="AN18" s="84"/>
      <c r="AO18" s="160"/>
    </row>
    <row r="19" spans="3:41">
      <c r="C19" s="357" t="s">
        <v>527</v>
      </c>
      <c r="D19" s="357"/>
      <c r="N19" s="8"/>
      <c r="Q19" s="8"/>
      <c r="R19" s="163"/>
      <c r="S19" s="163"/>
      <c r="T19" s="364"/>
      <c r="U19" s="364"/>
      <c r="V19" s="364"/>
      <c r="W19" s="163"/>
      <c r="X19" s="163"/>
      <c r="Y19" s="163"/>
      <c r="Z19" s="163"/>
      <c r="AA19" s="163"/>
      <c r="AB19" s="161" t="s">
        <v>231</v>
      </c>
      <c r="AC19" s="163"/>
      <c r="AD19" s="163"/>
      <c r="AE19" s="364"/>
      <c r="AF19" s="163"/>
      <c r="AG19" s="163"/>
      <c r="AH19" s="163"/>
      <c r="AI19" s="163"/>
      <c r="AJ19" s="163"/>
      <c r="AK19" s="163"/>
      <c r="AL19" s="163"/>
      <c r="AM19" s="84"/>
      <c r="AN19" s="164"/>
    </row>
    <row r="20" spans="3:41">
      <c r="C20" s="357" t="s">
        <v>526</v>
      </c>
      <c r="D20" s="448"/>
      <c r="N20" s="8"/>
      <c r="Q20" s="8"/>
      <c r="R20" s="163"/>
      <c r="S20" s="163"/>
      <c r="T20" s="364"/>
      <c r="U20" s="364"/>
      <c r="V20" s="364"/>
      <c r="W20" s="163"/>
      <c r="X20" s="163"/>
      <c r="Y20" s="163"/>
      <c r="Z20" s="163"/>
      <c r="AA20" s="163"/>
      <c r="AB20" s="364"/>
      <c r="AC20" s="164" t="s">
        <v>232</v>
      </c>
      <c r="AD20" s="163"/>
      <c r="AE20" s="364"/>
      <c r="AF20" s="163"/>
      <c r="AG20" s="163"/>
      <c r="AH20" s="163"/>
      <c r="AI20" s="163"/>
      <c r="AJ20" s="163"/>
      <c r="AK20" s="163"/>
      <c r="AL20" s="163"/>
      <c r="AM20" s="84"/>
      <c r="AN20" s="84"/>
    </row>
    <row r="21" spans="3:41">
      <c r="C21" s="76"/>
      <c r="D21" s="357"/>
      <c r="N21" s="8"/>
      <c r="Q21" s="8"/>
      <c r="R21" s="163"/>
      <c r="S21" s="163"/>
      <c r="T21" s="364"/>
      <c r="U21" s="364"/>
      <c r="V21" s="364"/>
      <c r="W21" s="163"/>
      <c r="X21" s="163"/>
      <c r="Y21" s="163"/>
      <c r="Z21" s="163"/>
      <c r="AA21" s="163"/>
      <c r="AB21" s="364"/>
      <c r="AC21" s="163"/>
      <c r="AD21" s="161" t="s">
        <v>277</v>
      </c>
      <c r="AE21" s="165"/>
      <c r="AF21" s="165"/>
      <c r="AG21" s="165"/>
      <c r="AH21" s="165"/>
      <c r="AI21" s="165"/>
      <c r="AJ21" s="165"/>
      <c r="AK21" s="165"/>
      <c r="AL21" s="165"/>
      <c r="AM21" s="164"/>
    </row>
    <row r="22" spans="3:41">
      <c r="C22" s="357"/>
      <c r="D22" s="448"/>
      <c r="N22" s="8"/>
      <c r="Q22" s="8"/>
      <c r="R22" s="84"/>
      <c r="S22" s="84"/>
      <c r="T22" s="346"/>
      <c r="U22" s="346"/>
      <c r="V22" s="364"/>
      <c r="W22" s="163"/>
      <c r="X22" s="163"/>
      <c r="Y22" s="163"/>
      <c r="Z22" s="163"/>
      <c r="AA22" s="163"/>
      <c r="AB22" s="364"/>
      <c r="AC22" s="163"/>
      <c r="AD22" s="163"/>
      <c r="AE22" s="161" t="s">
        <v>278</v>
      </c>
      <c r="AF22" s="164"/>
      <c r="AG22" s="164"/>
      <c r="AH22" s="164"/>
      <c r="AI22" s="164"/>
      <c r="AJ22" s="164"/>
      <c r="AK22" s="164"/>
      <c r="AL22" s="164"/>
      <c r="AM22" s="84"/>
    </row>
    <row r="23" spans="3:41">
      <c r="C23" s="76" t="s">
        <v>551</v>
      </c>
      <c r="D23" s="357">
        <f>H5/F5</f>
        <v>8</v>
      </c>
      <c r="N23" s="8"/>
      <c r="Q23" s="8"/>
      <c r="R23" s="2"/>
      <c r="S23" s="2"/>
      <c r="T23" s="2"/>
      <c r="U23" s="2"/>
      <c r="AF23" s="164" t="s">
        <v>279</v>
      </c>
      <c r="AG23" s="165"/>
      <c r="AH23" s="165"/>
      <c r="AI23" s="165"/>
      <c r="AJ23" s="165"/>
      <c r="AK23" s="165"/>
    </row>
    <row r="24" spans="3:41">
      <c r="C24" s="357" t="s">
        <v>545</v>
      </c>
      <c r="D24" s="357"/>
      <c r="N24" s="8"/>
      <c r="Q24" s="8"/>
      <c r="R24" s="163"/>
      <c r="AF24" s="163"/>
      <c r="AG24" s="258" t="s">
        <v>280</v>
      </c>
      <c r="AH24" s="258"/>
      <c r="AI24" s="258"/>
      <c r="AJ24" s="258"/>
      <c r="AK24" s="258"/>
      <c r="AL24" s="258"/>
    </row>
    <row r="25" spans="3:41">
      <c r="C25" s="357" t="s">
        <v>526</v>
      </c>
      <c r="D25" s="448"/>
      <c r="N25" s="8"/>
      <c r="Q25" s="8"/>
      <c r="R25" s="163"/>
      <c r="AG25" s="163"/>
      <c r="AH25" s="161" t="s">
        <v>425</v>
      </c>
      <c r="AI25" s="163"/>
      <c r="AJ25" s="163"/>
      <c r="AK25" s="163"/>
      <c r="AL25" s="164"/>
    </row>
    <row r="26" spans="3:41">
      <c r="C26" s="357"/>
      <c r="D26" s="9"/>
      <c r="N26" s="8"/>
      <c r="Q26" s="8"/>
      <c r="R26" s="163"/>
      <c r="AI26" s="164" t="s">
        <v>422</v>
      </c>
      <c r="AJ26" s="164"/>
      <c r="AK26" s="164"/>
    </row>
    <row r="27" spans="3:41">
      <c r="C27" s="357"/>
      <c r="D27" s="9"/>
      <c r="N27" s="8"/>
      <c r="Q27" s="8"/>
      <c r="AJ27" s="161" t="s">
        <v>423</v>
      </c>
      <c r="AK27" s="163"/>
    </row>
    <row r="28" spans="3:41">
      <c r="C28" s="76" t="s">
        <v>552</v>
      </c>
      <c r="D28" s="357">
        <f>H6/F6</f>
        <v>24</v>
      </c>
      <c r="N28" s="8"/>
      <c r="Q28" s="8"/>
      <c r="AK28" s="164" t="s">
        <v>424</v>
      </c>
    </row>
    <row r="29" spans="3:41">
      <c r="C29" s="357" t="s">
        <v>527</v>
      </c>
      <c r="D29" s="357"/>
      <c r="N29" s="8"/>
      <c r="Q29" s="8"/>
    </row>
    <row r="30" spans="3:41">
      <c r="C30" s="357" t="s">
        <v>526</v>
      </c>
      <c r="D30" s="448"/>
      <c r="N30" s="8"/>
      <c r="Q30" s="8"/>
    </row>
    <row r="31" spans="3:41">
      <c r="C31" s="357"/>
      <c r="D31" s="448"/>
      <c r="N31" s="8"/>
      <c r="Q31" s="8"/>
    </row>
    <row r="32" spans="3:41">
      <c r="C32" s="357"/>
      <c r="N32" s="8"/>
      <c r="Q32" s="8"/>
    </row>
    <row r="33" spans="3:17">
      <c r="C33" s="76"/>
      <c r="D33" s="357"/>
      <c r="N33" s="8"/>
      <c r="Q33" s="8"/>
    </row>
    <row r="34" spans="3:17">
      <c r="C34" s="76"/>
      <c r="D34" s="357"/>
      <c r="Q34" s="8"/>
    </row>
    <row r="35" spans="3:17">
      <c r="C35" s="357"/>
      <c r="D35" s="357"/>
      <c r="Q35" s="8"/>
    </row>
    <row r="36" spans="3:17">
      <c r="C36" s="357"/>
      <c r="D36" s="448"/>
    </row>
    <row r="37" spans="3:17">
      <c r="C37" s="357"/>
      <c r="D37" s="448"/>
    </row>
    <row r="39" spans="3:17">
      <c r="C39" s="76"/>
      <c r="D39" s="357"/>
    </row>
    <row r="40" spans="3:17">
      <c r="C40" s="357"/>
      <c r="D40" s="357"/>
    </row>
    <row r="41" spans="3:17">
      <c r="C41" s="357"/>
      <c r="D41" s="448"/>
    </row>
    <row r="42" spans="3:17">
      <c r="C42" s="357"/>
      <c r="D42" s="448"/>
    </row>
    <row r="44" spans="3:17">
      <c r="C44" s="76"/>
      <c r="D44" s="357"/>
    </row>
    <row r="45" spans="3:17">
      <c r="C45" s="357"/>
      <c r="D45" s="448"/>
    </row>
    <row r="49" spans="3:4">
      <c r="C49" s="76"/>
      <c r="D49" s="357"/>
    </row>
    <row r="50" spans="3:4">
      <c r="C50" s="357"/>
      <c r="D50" s="357"/>
    </row>
    <row r="51" spans="3:4">
      <c r="C51" s="357"/>
      <c r="D51" s="448"/>
    </row>
    <row r="52" spans="3:4">
      <c r="C52" s="76"/>
      <c r="D52" s="357"/>
    </row>
    <row r="53" spans="3:4">
      <c r="C53" s="357"/>
      <c r="D53" s="448"/>
    </row>
    <row r="55" spans="3:4">
      <c r="C55" s="76"/>
      <c r="D55" s="357"/>
    </row>
    <row r="56" spans="3:4">
      <c r="C56" s="357"/>
      <c r="D56" s="448"/>
    </row>
    <row r="58" spans="3:4">
      <c r="C58" s="76"/>
      <c r="D58" s="357"/>
    </row>
    <row r="59" spans="3:4">
      <c r="C59" s="357"/>
      <c r="D59" s="448"/>
    </row>
    <row r="61" spans="3:4">
      <c r="C61" s="76"/>
      <c r="D61" s="357"/>
    </row>
    <row r="62" spans="3:4">
      <c r="C62" s="357"/>
      <c r="D62" s="448"/>
    </row>
    <row r="64" spans="3:4">
      <c r="C64" s="8"/>
      <c r="D64" s="9"/>
    </row>
    <row r="65" spans="3:4">
      <c r="C65" s="76"/>
      <c r="D65" s="452"/>
    </row>
    <row r="66" spans="3:4">
      <c r="C66" s="8"/>
    </row>
    <row r="67" spans="3:4">
      <c r="C67" s="8"/>
      <c r="D67" s="9"/>
    </row>
    <row r="68" spans="3:4">
      <c r="C68" s="76"/>
      <c r="D68" s="452"/>
    </row>
    <row r="69" spans="3:4">
      <c r="C69" s="8"/>
    </row>
    <row r="70" spans="3:4">
      <c r="C70" s="8"/>
      <c r="D70" s="9"/>
    </row>
    <row r="71" spans="3:4">
      <c r="C71" s="76"/>
      <c r="D71" s="452"/>
    </row>
    <row r="72" spans="3:4">
      <c r="C72" s="8"/>
    </row>
    <row r="73" spans="3:4">
      <c r="C73" s="8"/>
      <c r="D73" s="9"/>
    </row>
    <row r="74" spans="3:4">
      <c r="C74" s="76"/>
      <c r="D74" s="452"/>
    </row>
    <row r="75" spans="3:4">
      <c r="C75" s="8"/>
    </row>
    <row r="76" spans="3:4">
      <c r="C76" s="8"/>
      <c r="D76" s="9"/>
    </row>
    <row r="77" spans="3:4">
      <c r="C77" s="76"/>
      <c r="D77" s="452"/>
    </row>
    <row r="78" spans="3:4">
      <c r="C78" s="8"/>
      <c r="D78" s="9"/>
    </row>
    <row r="79" spans="3:4">
      <c r="C79" s="8"/>
      <c r="D79" s="9"/>
    </row>
    <row r="80" spans="3:4">
      <c r="C80" s="76"/>
      <c r="D80" s="452"/>
    </row>
    <row r="81" spans="3:4">
      <c r="C81" s="8"/>
    </row>
    <row r="82" spans="3:4">
      <c r="C82" s="8"/>
      <c r="D82" s="9"/>
    </row>
    <row r="83" spans="3:4">
      <c r="C83" s="76"/>
      <c r="D83" s="452"/>
    </row>
  </sheetData>
  <mergeCells count="10">
    <mergeCell ref="A7:G7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91"/>
  <sheetViews>
    <sheetView workbookViewId="0">
      <pane ySplit="2" topLeftCell="A3" activePane="bottomLeft" state="frozen"/>
      <selection pane="bottomLeft" activeCell="D11" sqref="D11:D28"/>
    </sheetView>
  </sheetViews>
  <sheetFormatPr defaultRowHeight="11.25"/>
  <cols>
    <col min="1" max="1" width="7.5703125" style="8" bestFit="1" customWidth="1"/>
    <col min="2" max="2" width="9.42578125" style="8" customWidth="1"/>
    <col min="3" max="3" width="77.42578125" style="88" bestFit="1" customWidth="1"/>
    <col min="4" max="4" width="11.7109375" style="3" customWidth="1"/>
    <col min="5" max="5" width="13.140625" style="3" customWidth="1"/>
    <col min="6" max="6" width="10.28515625" style="3" customWidth="1"/>
    <col min="7" max="7" width="9.7109375" style="2" customWidth="1"/>
    <col min="8" max="13" width="9.5703125" style="2" customWidth="1"/>
    <col min="14" max="15" width="11.140625" style="2" customWidth="1"/>
    <col min="16" max="16" width="7.7109375" style="2" customWidth="1"/>
    <col min="17" max="17" width="12.5703125" style="2" customWidth="1"/>
    <col min="18" max="18" width="11.140625" style="2" bestFit="1" customWidth="1"/>
    <col min="19" max="19" width="11.85546875" style="3" customWidth="1"/>
    <col min="20" max="20" width="14.28515625" style="3" customWidth="1"/>
    <col min="21" max="22" width="11.28515625" style="3" customWidth="1"/>
    <col min="23" max="23" width="9.28515625" style="28" bestFit="1" customWidth="1"/>
    <col min="24" max="24" width="5.7109375" style="3" bestFit="1" customWidth="1"/>
    <col min="25" max="25" width="10.7109375" style="3" customWidth="1"/>
    <col min="26" max="26" width="8.85546875" style="3" bestFit="1" customWidth="1"/>
    <col min="27" max="27" width="12.5703125" style="3" customWidth="1"/>
    <col min="28" max="28" width="5.85546875" style="2" bestFit="1" customWidth="1"/>
    <col min="29" max="29" width="7.7109375" style="3" bestFit="1" customWidth="1"/>
    <col min="30" max="30" width="12.7109375" style="3" customWidth="1"/>
    <col min="31" max="31" width="5.7109375" style="3" customWidth="1"/>
    <col min="32" max="32" width="7.42578125" style="3" customWidth="1"/>
    <col min="33" max="33" width="10.7109375" style="28" bestFit="1" customWidth="1"/>
    <col min="34" max="34" width="8.28515625" style="3" bestFit="1" customWidth="1"/>
    <col min="35" max="35" width="9.7109375" style="3" bestFit="1" customWidth="1"/>
    <col min="36" max="36" width="6" style="3" bestFit="1" customWidth="1"/>
    <col min="37" max="37" width="3.5703125" style="3" bestFit="1" customWidth="1"/>
    <col min="38" max="39" width="10.5703125" style="8" customWidth="1"/>
    <col min="40" max="40" width="6.85546875" style="8" customWidth="1"/>
    <col min="41" max="41" width="6.7109375" style="3" customWidth="1"/>
    <col min="42" max="42" width="5.7109375" style="3" bestFit="1" customWidth="1"/>
    <col min="43" max="43" width="3.140625" style="3" bestFit="1" customWidth="1"/>
    <col min="44" max="44" width="10.7109375" style="3" customWidth="1"/>
    <col min="45" max="45" width="8.85546875" style="3" bestFit="1" customWidth="1"/>
    <col min="46" max="46" width="12.5703125" style="3" customWidth="1"/>
    <col min="47" max="47" width="5.7109375" style="3" bestFit="1" customWidth="1"/>
    <col min="48" max="48" width="8.28515625" style="3" customWidth="1"/>
    <col min="49" max="49" width="16.85546875" style="3" customWidth="1"/>
    <col min="50" max="51" width="8.85546875" style="3" bestFit="1" customWidth="1"/>
    <col min="52" max="52" width="7.5703125" style="3" bestFit="1" customWidth="1"/>
    <col min="53" max="53" width="3.5703125" style="3" bestFit="1" customWidth="1"/>
    <col min="54" max="54" width="7.140625" style="3" bestFit="1" customWidth="1"/>
    <col min="55" max="55" width="14.7109375" style="3" customWidth="1"/>
    <col min="56" max="56" width="6" style="3" bestFit="1" customWidth="1"/>
    <col min="57" max="57" width="3.5703125" style="3" bestFit="1" customWidth="1"/>
    <col min="58" max="58" width="10.42578125" style="3" bestFit="1" customWidth="1"/>
    <col min="59" max="59" width="8.85546875" style="3" bestFit="1" customWidth="1"/>
    <col min="60" max="61" width="6.7109375" style="3" bestFit="1" customWidth="1"/>
    <col min="62" max="62" width="8.7109375" style="28" bestFit="1" customWidth="1"/>
    <col min="63" max="64" width="8.85546875" style="3" bestFit="1" customWidth="1"/>
    <col min="65" max="16384" width="9.140625" style="3"/>
  </cols>
  <sheetData>
    <row r="1" spans="1:64" s="65" customFormat="1" ht="15.75" customHeight="1">
      <c r="A1" s="582" t="s">
        <v>31</v>
      </c>
      <c r="B1" s="583"/>
      <c r="C1" s="583"/>
      <c r="D1" s="583"/>
      <c r="E1" s="584"/>
      <c r="F1" s="593" t="s">
        <v>460</v>
      </c>
      <c r="G1" s="594"/>
      <c r="H1" s="594"/>
      <c r="I1" s="594"/>
      <c r="J1" s="594"/>
      <c r="K1" s="594"/>
      <c r="L1" s="594"/>
      <c r="M1" s="594"/>
      <c r="N1" s="594"/>
      <c r="O1" s="594"/>
      <c r="P1" s="594"/>
      <c r="Q1" s="594"/>
      <c r="R1" s="594"/>
      <c r="S1" s="594"/>
      <c r="T1" s="594"/>
      <c r="U1" s="595" t="s">
        <v>70</v>
      </c>
      <c r="V1" s="602" t="s">
        <v>160</v>
      </c>
      <c r="W1" s="582" t="s">
        <v>13</v>
      </c>
      <c r="X1" s="583"/>
      <c r="Y1" s="583"/>
      <c r="Z1" s="583"/>
      <c r="AA1" s="583"/>
      <c r="AB1" s="583"/>
      <c r="AC1" s="583"/>
      <c r="AD1" s="583"/>
      <c r="AE1" s="583"/>
      <c r="AF1" s="584"/>
      <c r="AG1" s="592" t="s">
        <v>14</v>
      </c>
      <c r="AH1" s="592"/>
      <c r="AI1" s="592"/>
      <c r="AJ1" s="592"/>
      <c r="AK1" s="592"/>
      <c r="AL1" s="592"/>
      <c r="AM1" s="592"/>
      <c r="AN1" s="592"/>
      <c r="AO1" s="592"/>
      <c r="AP1" s="582" t="s">
        <v>15</v>
      </c>
      <c r="AQ1" s="583"/>
      <c r="AR1" s="583"/>
      <c r="AS1" s="583"/>
      <c r="AT1" s="583"/>
      <c r="AU1" s="583"/>
      <c r="AV1" s="583"/>
      <c r="AW1" s="583"/>
      <c r="AX1" s="583"/>
      <c r="AY1" s="584"/>
      <c r="AZ1" s="585" t="s">
        <v>16</v>
      </c>
      <c r="BA1" s="585"/>
      <c r="BB1" s="585"/>
      <c r="BC1" s="585"/>
      <c r="BD1" s="585"/>
      <c r="BE1" s="585"/>
      <c r="BF1" s="585"/>
      <c r="BG1" s="585"/>
      <c r="BH1" s="586" t="s">
        <v>17</v>
      </c>
      <c r="BI1" s="587"/>
      <c r="BJ1" s="587"/>
      <c r="BK1" s="587"/>
      <c r="BL1" s="588"/>
    </row>
    <row r="2" spans="1:64" s="4" customFormat="1" ht="34.5" thickBot="1">
      <c r="A2" s="77" t="s">
        <v>19</v>
      </c>
      <c r="B2" s="77"/>
      <c r="C2" s="87" t="s">
        <v>0</v>
      </c>
      <c r="D2" s="66" t="s">
        <v>11</v>
      </c>
      <c r="E2" s="67" t="s">
        <v>12</v>
      </c>
      <c r="F2" s="54" t="s">
        <v>71</v>
      </c>
      <c r="G2" s="40" t="s">
        <v>72</v>
      </c>
      <c r="H2" s="40" t="s">
        <v>251</v>
      </c>
      <c r="I2" s="221" t="s">
        <v>252</v>
      </c>
      <c r="J2" s="40" t="s">
        <v>73</v>
      </c>
      <c r="K2" s="599" t="s">
        <v>29</v>
      </c>
      <c r="L2" s="600"/>
      <c r="M2" s="601"/>
      <c r="N2" s="40" t="s">
        <v>152</v>
      </c>
      <c r="O2" s="40" t="s">
        <v>153</v>
      </c>
      <c r="P2" s="40" t="s">
        <v>91</v>
      </c>
      <c r="Q2" s="40"/>
      <c r="R2" s="40" t="s">
        <v>159</v>
      </c>
      <c r="S2" s="92" t="s">
        <v>97</v>
      </c>
      <c r="T2" s="110" t="s">
        <v>96</v>
      </c>
      <c r="U2" s="596"/>
      <c r="V2" s="603"/>
      <c r="W2" s="54" t="s">
        <v>32</v>
      </c>
      <c r="X2" s="54" t="s">
        <v>19</v>
      </c>
      <c r="Y2" s="40" t="s">
        <v>20</v>
      </c>
      <c r="Z2" s="10" t="s">
        <v>21</v>
      </c>
      <c r="AA2" s="10" t="s">
        <v>22</v>
      </c>
      <c r="AB2" s="40" t="s">
        <v>23</v>
      </c>
      <c r="AC2" s="40" t="s">
        <v>24</v>
      </c>
      <c r="AD2" s="40" t="s">
        <v>25</v>
      </c>
      <c r="AE2" s="589" t="s">
        <v>29</v>
      </c>
      <c r="AF2" s="590"/>
      <c r="AG2" s="54" t="s">
        <v>28</v>
      </c>
      <c r="AH2" s="54" t="s">
        <v>19</v>
      </c>
      <c r="AI2" s="40" t="s">
        <v>20</v>
      </c>
      <c r="AJ2" s="10" t="s">
        <v>27</v>
      </c>
      <c r="AK2" s="10" t="s">
        <v>19</v>
      </c>
      <c r="AL2" s="70" t="s">
        <v>74</v>
      </c>
      <c r="AM2" s="70" t="s">
        <v>75</v>
      </c>
      <c r="AN2" s="597" t="s">
        <v>29</v>
      </c>
      <c r="AO2" s="598"/>
      <c r="AP2" s="54" t="s">
        <v>18</v>
      </c>
      <c r="AQ2" s="54" t="s">
        <v>19</v>
      </c>
      <c r="AR2" s="40" t="s">
        <v>20</v>
      </c>
      <c r="AS2" s="10" t="s">
        <v>21</v>
      </c>
      <c r="AT2" s="10" t="s">
        <v>22</v>
      </c>
      <c r="AU2" s="40" t="s">
        <v>23</v>
      </c>
      <c r="AV2" s="40" t="s">
        <v>24</v>
      </c>
      <c r="AW2" s="40" t="s">
        <v>25</v>
      </c>
      <c r="AX2" s="589" t="s">
        <v>29</v>
      </c>
      <c r="AY2" s="590"/>
      <c r="AZ2" s="54" t="s">
        <v>18</v>
      </c>
      <c r="BA2" s="40" t="s">
        <v>19</v>
      </c>
      <c r="BB2" s="40" t="s">
        <v>20</v>
      </c>
      <c r="BC2" s="40" t="s">
        <v>26</v>
      </c>
      <c r="BD2" s="10" t="s">
        <v>27</v>
      </c>
      <c r="BE2" s="10" t="s">
        <v>19</v>
      </c>
      <c r="BF2" s="40" t="s">
        <v>28</v>
      </c>
      <c r="BG2" s="41" t="s">
        <v>29</v>
      </c>
      <c r="BH2" s="55" t="s">
        <v>30</v>
      </c>
      <c r="BI2" s="55" t="s">
        <v>19</v>
      </c>
      <c r="BJ2" s="56" t="s">
        <v>18</v>
      </c>
      <c r="BK2" s="589" t="s">
        <v>29</v>
      </c>
      <c r="BL2" s="590"/>
    </row>
    <row r="3" spans="1:64" s="185" customFormat="1">
      <c r="A3" s="482" t="str">
        <f>'1-συμβολαια'!A3</f>
        <v>6ο</v>
      </c>
      <c r="B3" s="456">
        <f>'1-συμβολαια'!B3</f>
        <v>39070</v>
      </c>
      <c r="C3" s="337" t="str">
        <f>'1-συμβολαια'!C3</f>
        <v>πληρεξούσιο</v>
      </c>
      <c r="D3" s="322" t="str">
        <f>'4-πολλυπρ'!D3</f>
        <v>;;;???</v>
      </c>
      <c r="E3" s="322" t="str">
        <f>'4-πολλυπρ'!I3</f>
        <v>;;;???</v>
      </c>
      <c r="F3" s="322"/>
      <c r="G3" s="323"/>
      <c r="H3" s="323"/>
      <c r="I3" s="322"/>
      <c r="J3" s="323"/>
      <c r="K3" s="265"/>
      <c r="L3" s="339"/>
      <c r="M3" s="339"/>
      <c r="N3" s="323"/>
      <c r="O3" s="323"/>
      <c r="P3" s="323"/>
      <c r="Q3" s="323"/>
      <c r="R3" s="323">
        <f t="shared" ref="R3:R6" si="0">N3+O3</f>
        <v>0</v>
      </c>
      <c r="S3" s="322"/>
      <c r="T3" s="322"/>
      <c r="U3" s="322"/>
      <c r="V3" s="322"/>
      <c r="W3" s="366"/>
      <c r="X3" s="365"/>
      <c r="Y3" s="338" t="s">
        <v>391</v>
      </c>
      <c r="Z3" s="338"/>
      <c r="AA3" s="338" t="s">
        <v>9</v>
      </c>
      <c r="AB3" s="367"/>
      <c r="AC3" s="338"/>
      <c r="AD3" s="338"/>
      <c r="AE3" s="338"/>
      <c r="AF3" s="365"/>
      <c r="AG3" s="366"/>
      <c r="AH3" s="365"/>
      <c r="AI3" s="365"/>
      <c r="AJ3" s="365"/>
      <c r="AK3" s="365"/>
      <c r="AL3" s="365"/>
      <c r="AM3" s="365"/>
      <c r="AN3" s="365"/>
      <c r="AO3" s="365"/>
      <c r="AP3" s="365"/>
      <c r="AQ3" s="365"/>
      <c r="AR3" s="338" t="s">
        <v>391</v>
      </c>
      <c r="AS3" s="365"/>
      <c r="AT3" s="338" t="s">
        <v>9</v>
      </c>
      <c r="AU3" s="365"/>
      <c r="AV3" s="365"/>
      <c r="AW3" s="365"/>
      <c r="AX3" s="365"/>
      <c r="AY3" s="366"/>
      <c r="AZ3" s="365"/>
      <c r="BA3" s="365"/>
      <c r="BB3" s="365"/>
      <c r="BC3" s="367"/>
      <c r="BD3" s="367"/>
      <c r="BE3" s="367"/>
      <c r="BF3" s="367"/>
      <c r="BG3" s="367"/>
      <c r="BH3" s="365"/>
      <c r="BI3" s="365"/>
      <c r="BJ3" s="366"/>
      <c r="BK3" s="367"/>
      <c r="BL3" s="367"/>
    </row>
    <row r="4" spans="1:64" s="185" customFormat="1">
      <c r="A4" s="365" t="str">
        <f>'1-συμβολαια'!A4</f>
        <v>7ο</v>
      </c>
      <c r="B4" s="456">
        <f>'1-συμβολαια'!B4</f>
        <v>39073</v>
      </c>
      <c r="C4" s="337" t="str">
        <f>'1-συμβολαια'!C4</f>
        <v>αγοραπωλησίας [οικόπεδο 119,50μ2 ΜΕ οικία 60μ2 Λιμενάρια] ΠΡΟΣΥΜΦΩΝΟ τίμημα = 45.000 , αρραβων =</v>
      </c>
      <c r="D4" s="259" t="str">
        <f>'4-πολλυπρ'!D4</f>
        <v>;;;???</v>
      </c>
      <c r="E4" s="259" t="str">
        <f>'4-πολλυπρ'!I4</f>
        <v xml:space="preserve">219-14 </v>
      </c>
      <c r="F4" s="259"/>
      <c r="G4" s="323"/>
      <c r="H4" s="323"/>
      <c r="I4" s="322"/>
      <c r="J4" s="323"/>
      <c r="K4" s="265"/>
      <c r="L4" s="339"/>
      <c r="M4" s="339"/>
      <c r="N4" s="323"/>
      <c r="O4" s="323"/>
      <c r="P4" s="323"/>
      <c r="Q4" s="323"/>
      <c r="R4" s="323">
        <f t="shared" si="0"/>
        <v>0</v>
      </c>
      <c r="S4" s="259"/>
      <c r="T4" s="259"/>
      <c r="U4" s="259"/>
      <c r="V4" s="259"/>
      <c r="W4" s="366"/>
      <c r="X4" s="365"/>
      <c r="Y4" s="338" t="s">
        <v>391</v>
      </c>
      <c r="Z4" s="338"/>
      <c r="AA4" s="338" t="s">
        <v>9</v>
      </c>
      <c r="AB4" s="367"/>
      <c r="AC4" s="338"/>
      <c r="AD4" s="338"/>
      <c r="AE4" s="338"/>
      <c r="AF4" s="365"/>
      <c r="AG4" s="366"/>
      <c r="AH4" s="365"/>
      <c r="AI4" s="365"/>
      <c r="AJ4" s="365"/>
      <c r="AK4" s="365"/>
      <c r="AL4" s="365"/>
      <c r="AM4" s="365"/>
      <c r="AN4" s="365"/>
      <c r="AO4" s="365"/>
      <c r="AP4" s="365"/>
      <c r="AQ4" s="365"/>
      <c r="AR4" s="338" t="s">
        <v>391</v>
      </c>
      <c r="AS4" s="365"/>
      <c r="AT4" s="338" t="s">
        <v>9</v>
      </c>
      <c r="AU4" s="365"/>
      <c r="AV4" s="365"/>
      <c r="AW4" s="365"/>
      <c r="AX4" s="365"/>
      <c r="AY4" s="366"/>
      <c r="AZ4" s="365"/>
      <c r="BA4" s="365"/>
      <c r="BB4" s="365"/>
      <c r="BC4" s="367"/>
      <c r="BD4" s="367"/>
      <c r="BE4" s="367"/>
      <c r="BF4" s="367"/>
      <c r="BG4" s="367"/>
      <c r="BH4" s="365"/>
      <c r="BI4" s="365"/>
      <c r="BJ4" s="366"/>
      <c r="BK4" s="367"/>
      <c r="BL4" s="367"/>
    </row>
    <row r="5" spans="1:64" s="185" customFormat="1">
      <c r="A5" s="365" t="str">
        <f>'1-συμβολαια'!A5</f>
        <v>8ο</v>
      </c>
      <c r="B5" s="456">
        <f>'1-συμβολαια'!B5</f>
        <v>39169</v>
      </c>
      <c r="C5" s="337" t="str">
        <f>'1-συμβολαια'!C5</f>
        <v xml:space="preserve">αγοραπωλησίας προσυμφώνου 6.573 τίμημα = 45.000 ΛΥΣΗ αρραβών = </v>
      </c>
      <c r="D5" s="259" t="str">
        <f>'4-πολλυπρ'!D5</f>
        <v>;;;???</v>
      </c>
      <c r="E5" s="259" t="str">
        <f>'4-πολλυπρ'!I5</f>
        <v>219-15</v>
      </c>
      <c r="F5" s="259"/>
      <c r="G5" s="323"/>
      <c r="H5" s="323"/>
      <c r="I5" s="322"/>
      <c r="J5" s="323"/>
      <c r="K5" s="265"/>
      <c r="L5" s="339"/>
      <c r="M5" s="339"/>
      <c r="N5" s="323"/>
      <c r="O5" s="323"/>
      <c r="P5" s="323"/>
      <c r="Q5" s="323"/>
      <c r="R5" s="323">
        <f t="shared" si="0"/>
        <v>0</v>
      </c>
      <c r="S5" s="259"/>
      <c r="T5" s="259"/>
      <c r="U5" s="259"/>
      <c r="V5" s="259"/>
      <c r="W5" s="366"/>
      <c r="X5" s="365"/>
      <c r="Y5" s="338" t="s">
        <v>391</v>
      </c>
      <c r="Z5" s="338"/>
      <c r="AA5" s="338" t="s">
        <v>9</v>
      </c>
      <c r="AB5" s="367"/>
      <c r="AC5" s="338"/>
      <c r="AD5" s="338"/>
      <c r="AE5" s="338"/>
      <c r="AF5" s="365"/>
      <c r="AG5" s="366"/>
      <c r="AH5" s="365"/>
      <c r="AI5" s="365"/>
      <c r="AJ5" s="365"/>
      <c r="AK5" s="365"/>
      <c r="AL5" s="365"/>
      <c r="AM5" s="365"/>
      <c r="AN5" s="365"/>
      <c r="AO5" s="365"/>
      <c r="AP5" s="365"/>
      <c r="AQ5" s="365"/>
      <c r="AR5" s="338" t="s">
        <v>391</v>
      </c>
      <c r="AS5" s="365"/>
      <c r="AT5" s="338" t="s">
        <v>9</v>
      </c>
      <c r="AU5" s="365"/>
      <c r="AV5" s="365"/>
      <c r="AW5" s="365"/>
      <c r="AX5" s="365"/>
      <c r="AY5" s="366"/>
      <c r="AZ5" s="365"/>
      <c r="BA5" s="365"/>
      <c r="BB5" s="365"/>
      <c r="BC5" s="367"/>
      <c r="BD5" s="367"/>
      <c r="BE5" s="367"/>
      <c r="BF5" s="367"/>
      <c r="BG5" s="367"/>
      <c r="BH5" s="365"/>
      <c r="BI5" s="365"/>
      <c r="BJ5" s="366"/>
      <c r="BK5" s="367"/>
      <c r="BL5" s="367"/>
    </row>
    <row r="6" spans="1:64" s="185" customFormat="1">
      <c r="A6" s="365" t="str">
        <f>'1-συμβολαια'!A6</f>
        <v>9ο</v>
      </c>
      <c r="B6" s="456">
        <f>'1-συμβολαια'!B6</f>
        <v>39169</v>
      </c>
      <c r="C6" s="481" t="str">
        <f>'1-συμβολαια'!C6</f>
        <v>αγοραπωλησία  [οικόπεδο 119,50μ2 ΜΕ οικία 60μ2 Λιμενάρια] τίμημα = 9.365,28 Δ.Ο.Υ. =</v>
      </c>
      <c r="D6" s="259" t="str">
        <f>'4-πολλυπρ'!D6</f>
        <v>;;;???</v>
      </c>
      <c r="E6" s="259" t="str">
        <f>'4-πολλυπρ'!I6</f>
        <v>219-16</v>
      </c>
      <c r="F6" s="259">
        <v>3</v>
      </c>
      <c r="G6" s="323">
        <f t="shared" ref="G6" si="1">F6*4</f>
        <v>12</v>
      </c>
      <c r="H6" s="323">
        <v>4</v>
      </c>
      <c r="I6" s="322"/>
      <c r="J6" s="323">
        <f t="shared" ref="J6" si="2">G6+H6+I6</f>
        <v>16</v>
      </c>
      <c r="K6" s="265" t="s">
        <v>446</v>
      </c>
      <c r="L6" s="339" t="s">
        <v>158</v>
      </c>
      <c r="M6" s="339" t="s">
        <v>253</v>
      </c>
      <c r="N6" s="323">
        <v>7.4</v>
      </c>
      <c r="O6" s="323">
        <v>7.4</v>
      </c>
      <c r="P6" s="323">
        <v>1.98</v>
      </c>
      <c r="Q6" s="313"/>
      <c r="R6" s="313">
        <f t="shared" si="0"/>
        <v>14.8</v>
      </c>
      <c r="S6" s="259"/>
      <c r="T6" s="259"/>
      <c r="U6" s="259"/>
      <c r="V6" s="259"/>
      <c r="W6" s="366"/>
      <c r="X6" s="365"/>
      <c r="Y6" s="338" t="s">
        <v>391</v>
      </c>
      <c r="Z6" s="338"/>
      <c r="AA6" s="338" t="s">
        <v>9</v>
      </c>
      <c r="AB6" s="367"/>
      <c r="AC6" s="338"/>
      <c r="AD6" s="338"/>
      <c r="AE6" s="338"/>
      <c r="AF6" s="365"/>
      <c r="AG6" s="366"/>
      <c r="AH6" s="365"/>
      <c r="AI6" s="365"/>
      <c r="AJ6" s="365"/>
      <c r="AK6" s="365"/>
      <c r="AL6" s="365"/>
      <c r="AM6" s="365"/>
      <c r="AN6" s="365"/>
      <c r="AO6" s="365"/>
      <c r="AP6" s="365"/>
      <c r="AQ6" s="365"/>
      <c r="AR6" s="338" t="s">
        <v>391</v>
      </c>
      <c r="AS6" s="365"/>
      <c r="AT6" s="338" t="s">
        <v>9</v>
      </c>
      <c r="AU6" s="365"/>
      <c r="AV6" s="365"/>
      <c r="AW6" s="365"/>
      <c r="AX6" s="365"/>
      <c r="AY6" s="366"/>
      <c r="AZ6" s="365"/>
      <c r="BA6" s="365"/>
      <c r="BB6" s="365"/>
      <c r="BC6" s="367"/>
      <c r="BD6" s="367"/>
      <c r="BE6" s="367"/>
      <c r="BF6" s="367"/>
      <c r="BG6" s="367"/>
      <c r="BH6" s="365"/>
      <c r="BI6" s="365"/>
      <c r="BJ6" s="366"/>
      <c r="BK6" s="367"/>
      <c r="BL6" s="367"/>
    </row>
    <row r="7" spans="1:64">
      <c r="A7" s="591" t="s">
        <v>35</v>
      </c>
      <c r="B7" s="591"/>
      <c r="C7" s="591"/>
      <c r="D7" s="591"/>
      <c r="E7" s="591"/>
      <c r="F7" s="457">
        <f>SUM(F3:F6)</f>
        <v>3</v>
      </c>
      <c r="G7" s="457">
        <f>SUM(G3:G6)</f>
        <v>12</v>
      </c>
      <c r="H7" s="457">
        <f>SUM(H3:H6)</f>
        <v>4</v>
      </c>
      <c r="I7" s="458">
        <f>SUM(I3:I6)</f>
        <v>0</v>
      </c>
      <c r="J7" s="457">
        <f>SUM(J3:J6)</f>
        <v>16</v>
      </c>
      <c r="K7" s="457"/>
      <c r="L7" s="457"/>
      <c r="M7" s="457"/>
      <c r="N7" s="457">
        <f t="shared" ref="N7:U7" si="3">SUM(N3:N6)</f>
        <v>7.4</v>
      </c>
      <c r="O7" s="457">
        <f t="shared" si="3"/>
        <v>7.4</v>
      </c>
      <c r="P7" s="457">
        <f t="shared" si="3"/>
        <v>1.98</v>
      </c>
      <c r="Q7" s="457">
        <f t="shared" si="3"/>
        <v>0</v>
      </c>
      <c r="R7" s="457">
        <f t="shared" si="3"/>
        <v>14.8</v>
      </c>
      <c r="S7" s="457">
        <f t="shared" si="3"/>
        <v>0</v>
      </c>
      <c r="T7" s="457">
        <f t="shared" si="3"/>
        <v>0</v>
      </c>
      <c r="U7" s="457">
        <f t="shared" si="3"/>
        <v>0</v>
      </c>
      <c r="V7" s="397"/>
      <c r="W7" s="480"/>
      <c r="X7" s="397">
        <f>SUM(X3:X6)</f>
        <v>0</v>
      </c>
      <c r="Y7" s="397"/>
      <c r="Z7" s="397">
        <f>SUM(Z3:Z6)</f>
        <v>0</v>
      </c>
      <c r="AA7" s="397"/>
      <c r="AB7" s="68">
        <f t="shared" ref="AB7:AM7" si="4">SUM(AB3:AB6)</f>
        <v>0</v>
      </c>
      <c r="AC7" s="68">
        <f t="shared" si="4"/>
        <v>0</v>
      </c>
      <c r="AD7" s="68">
        <f t="shared" si="4"/>
        <v>0</v>
      </c>
      <c r="AE7" s="68">
        <f t="shared" si="4"/>
        <v>0</v>
      </c>
      <c r="AF7" s="68">
        <f t="shared" si="4"/>
        <v>0</v>
      </c>
      <c r="AG7" s="129">
        <f t="shared" si="4"/>
        <v>0</v>
      </c>
      <c r="AH7" s="68">
        <f t="shared" si="4"/>
        <v>0</v>
      </c>
      <c r="AI7" s="68">
        <f t="shared" si="4"/>
        <v>0</v>
      </c>
      <c r="AJ7" s="68">
        <f t="shared" si="4"/>
        <v>0</v>
      </c>
      <c r="AK7" s="68">
        <f t="shared" si="4"/>
        <v>0</v>
      </c>
      <c r="AL7" s="71">
        <f t="shared" si="4"/>
        <v>0</v>
      </c>
      <c r="AM7" s="71">
        <f t="shared" si="4"/>
        <v>0</v>
      </c>
      <c r="AN7" s="71"/>
      <c r="AO7" s="68">
        <f>SUM(AO3:AO6)</f>
        <v>0</v>
      </c>
      <c r="AP7" s="68">
        <f>SUM(AP3:AP6)</f>
        <v>0</v>
      </c>
      <c r="AQ7" s="68">
        <f>SUM(AQ3:AQ6)</f>
        <v>0</v>
      </c>
      <c r="AR7" s="68"/>
      <c r="AS7" s="68">
        <f t="shared" ref="AS7:BL7" si="5">SUM(AS3:AS6)</f>
        <v>0</v>
      </c>
      <c r="AT7" s="68">
        <f t="shared" si="5"/>
        <v>0</v>
      </c>
      <c r="AU7" s="68">
        <f t="shared" si="5"/>
        <v>0</v>
      </c>
      <c r="AV7" s="68">
        <f t="shared" si="5"/>
        <v>0</v>
      </c>
      <c r="AW7" s="68">
        <f t="shared" si="5"/>
        <v>0</v>
      </c>
      <c r="AX7" s="68">
        <f t="shared" si="5"/>
        <v>0</v>
      </c>
      <c r="AY7" s="68">
        <f t="shared" si="5"/>
        <v>0</v>
      </c>
      <c r="AZ7" s="68">
        <f t="shared" si="5"/>
        <v>0</v>
      </c>
      <c r="BA7" s="68">
        <f t="shared" si="5"/>
        <v>0</v>
      </c>
      <c r="BB7" s="68">
        <f t="shared" si="5"/>
        <v>0</v>
      </c>
      <c r="BC7" s="68">
        <f t="shared" si="5"/>
        <v>0</v>
      </c>
      <c r="BD7" s="68">
        <f t="shared" si="5"/>
        <v>0</v>
      </c>
      <c r="BE7" s="68">
        <f t="shared" si="5"/>
        <v>0</v>
      </c>
      <c r="BF7" s="68">
        <f t="shared" si="5"/>
        <v>0</v>
      </c>
      <c r="BG7" s="68">
        <f t="shared" si="5"/>
        <v>0</v>
      </c>
      <c r="BH7" s="68">
        <f t="shared" si="5"/>
        <v>0</v>
      </c>
      <c r="BI7" s="68">
        <f t="shared" si="5"/>
        <v>0</v>
      </c>
      <c r="BJ7" s="68">
        <f t="shared" si="5"/>
        <v>0</v>
      </c>
      <c r="BK7" s="68">
        <f t="shared" si="5"/>
        <v>0</v>
      </c>
      <c r="BL7" s="68">
        <f t="shared" si="5"/>
        <v>0</v>
      </c>
    </row>
    <row r="8" spans="1:64">
      <c r="N8" s="132" t="s">
        <v>489</v>
      </c>
    </row>
    <row r="9" spans="1:64">
      <c r="H9" s="132"/>
      <c r="I9" s="132"/>
      <c r="J9" s="303" t="s">
        <v>99</v>
      </c>
      <c r="K9" s="132"/>
      <c r="L9" s="132"/>
      <c r="M9" s="132"/>
      <c r="N9" s="132"/>
      <c r="O9" s="132" t="s">
        <v>489</v>
      </c>
      <c r="P9" s="112"/>
      <c r="Q9" s="112"/>
      <c r="V9" s="173" t="s">
        <v>160</v>
      </c>
      <c r="AC9" s="2"/>
      <c r="AE9" s="112" t="s">
        <v>100</v>
      </c>
      <c r="AL9" s="212" t="s">
        <v>101</v>
      </c>
    </row>
    <row r="10" spans="1:64">
      <c r="C10" s="3"/>
      <c r="D10" s="8"/>
      <c r="E10" s="357"/>
      <c r="F10" s="8"/>
      <c r="H10" s="3"/>
      <c r="I10" s="3"/>
      <c r="J10" s="3"/>
      <c r="K10" s="152" t="s">
        <v>154</v>
      </c>
      <c r="L10" s="113"/>
      <c r="M10" s="113"/>
      <c r="O10" s="132"/>
      <c r="P10" s="3"/>
      <c r="Q10" s="3"/>
      <c r="R10" s="3"/>
      <c r="S10" s="152" t="s">
        <v>161</v>
      </c>
      <c r="V10" s="9"/>
    </row>
    <row r="11" spans="1:64">
      <c r="C11" s="382"/>
      <c r="D11" s="76" t="s">
        <v>549</v>
      </c>
      <c r="E11" s="448"/>
      <c r="F11" s="8"/>
      <c r="H11" s="3"/>
      <c r="I11" s="3"/>
      <c r="J11" s="3"/>
      <c r="K11" s="113" t="s">
        <v>155</v>
      </c>
      <c r="L11" s="113"/>
      <c r="M11" s="113"/>
      <c r="O11" s="3"/>
      <c r="P11" s="3"/>
      <c r="Q11" s="3"/>
      <c r="R11" s="3"/>
      <c r="T11" s="113" t="s">
        <v>162</v>
      </c>
      <c r="V11" s="9"/>
    </row>
    <row r="12" spans="1:64">
      <c r="C12" s="382"/>
      <c r="D12" s="357" t="s">
        <v>543</v>
      </c>
      <c r="E12" s="9"/>
      <c r="F12" s="8"/>
      <c r="I12" s="3"/>
      <c r="K12" s="113"/>
      <c r="L12" s="152" t="s">
        <v>156</v>
      </c>
      <c r="M12" s="113"/>
      <c r="P12" s="147" t="s">
        <v>438</v>
      </c>
      <c r="Q12" s="4"/>
      <c r="V12" s="9"/>
    </row>
    <row r="13" spans="1:64">
      <c r="C13" s="429"/>
      <c r="D13" s="357" t="s">
        <v>526</v>
      </c>
      <c r="E13" s="9"/>
      <c r="F13" s="8"/>
      <c r="I13" s="3"/>
      <c r="L13" s="113" t="s">
        <v>157</v>
      </c>
      <c r="M13" s="113"/>
      <c r="V13" s="9"/>
    </row>
    <row r="14" spans="1:64">
      <c r="C14" s="429"/>
      <c r="D14" s="357"/>
      <c r="E14" s="9"/>
      <c r="F14" s="8"/>
      <c r="I14" s="3"/>
      <c r="M14" s="152" t="s">
        <v>261</v>
      </c>
      <c r="V14" s="9"/>
    </row>
    <row r="15" spans="1:64">
      <c r="C15" s="90"/>
      <c r="D15" s="357"/>
      <c r="E15" s="357"/>
      <c r="F15" s="8"/>
      <c r="M15" s="113" t="s">
        <v>262</v>
      </c>
      <c r="V15" s="9"/>
    </row>
    <row r="16" spans="1:64">
      <c r="C16" s="90"/>
      <c r="D16" s="76" t="s">
        <v>550</v>
      </c>
      <c r="E16" s="357"/>
      <c r="F16" s="8"/>
      <c r="M16" s="113"/>
      <c r="V16" s="9"/>
    </row>
    <row r="17" spans="3:6">
      <c r="C17" s="90"/>
      <c r="D17" s="357" t="s">
        <v>527</v>
      </c>
      <c r="E17" s="448"/>
      <c r="F17" s="8"/>
    </row>
    <row r="18" spans="3:6">
      <c r="C18" s="90"/>
      <c r="D18" s="357" t="s">
        <v>526</v>
      </c>
      <c r="E18" s="357"/>
      <c r="F18" s="8"/>
    </row>
    <row r="19" spans="3:6">
      <c r="C19" s="90"/>
      <c r="D19" s="76"/>
      <c r="E19" s="448"/>
      <c r="F19" s="8"/>
    </row>
    <row r="20" spans="3:6">
      <c r="C20" s="90"/>
      <c r="D20" s="357"/>
      <c r="E20" s="357"/>
      <c r="F20" s="8"/>
    </row>
    <row r="21" spans="3:6">
      <c r="C21" s="90"/>
      <c r="D21" s="76" t="s">
        <v>551</v>
      </c>
      <c r="E21" s="448"/>
      <c r="F21" s="8"/>
    </row>
    <row r="22" spans="3:6">
      <c r="C22" s="90"/>
      <c r="D22" s="357" t="s">
        <v>545</v>
      </c>
      <c r="E22" s="9"/>
      <c r="F22" s="8"/>
    </row>
    <row r="23" spans="3:6">
      <c r="C23" s="90"/>
      <c r="D23" s="357" t="s">
        <v>526</v>
      </c>
      <c r="E23" s="9"/>
      <c r="F23" s="8"/>
    </row>
    <row r="24" spans="3:6">
      <c r="C24" s="90"/>
      <c r="D24" s="357"/>
      <c r="E24" s="9"/>
      <c r="F24" s="8"/>
    </row>
    <row r="25" spans="3:6">
      <c r="C25" s="3"/>
      <c r="D25" s="357"/>
      <c r="E25" s="357"/>
      <c r="F25" s="8"/>
    </row>
    <row r="26" spans="3:6">
      <c r="C26" s="3"/>
      <c r="D26" s="76" t="s">
        <v>552</v>
      </c>
      <c r="E26" s="448"/>
      <c r="F26" s="8"/>
    </row>
    <row r="27" spans="3:6">
      <c r="C27" s="90"/>
      <c r="D27" s="357" t="s">
        <v>527</v>
      </c>
      <c r="E27" s="9"/>
      <c r="F27" s="8"/>
    </row>
    <row r="28" spans="3:6">
      <c r="C28" s="90"/>
      <c r="D28" s="357" t="s">
        <v>526</v>
      </c>
      <c r="F28" s="8"/>
    </row>
    <row r="29" spans="3:6">
      <c r="C29" s="3"/>
      <c r="D29" s="357"/>
      <c r="F29" s="8"/>
    </row>
    <row r="30" spans="3:6">
      <c r="C30" s="3"/>
      <c r="D30" s="76"/>
      <c r="E30" s="357"/>
      <c r="F30" s="8"/>
    </row>
    <row r="31" spans="3:6">
      <c r="C31" s="3"/>
      <c r="D31" s="76"/>
      <c r="E31" s="448"/>
    </row>
    <row r="32" spans="3:6">
      <c r="C32" s="90"/>
      <c r="D32" s="357"/>
    </row>
    <row r="33" spans="3:5">
      <c r="C33" s="90"/>
      <c r="D33" s="357"/>
      <c r="E33" s="357"/>
    </row>
    <row r="34" spans="3:5">
      <c r="C34" s="429"/>
      <c r="D34" s="357"/>
      <c r="E34" s="448"/>
    </row>
    <row r="35" spans="3:5">
      <c r="C35" s="3"/>
      <c r="D35" s="2"/>
    </row>
    <row r="36" spans="3:5">
      <c r="C36" s="90"/>
      <c r="D36" s="76"/>
    </row>
    <row r="37" spans="3:5">
      <c r="C37" s="90"/>
      <c r="D37" s="357"/>
    </row>
    <row r="38" spans="3:5">
      <c r="C38" s="90"/>
      <c r="D38" s="357"/>
      <c r="E38" s="357"/>
    </row>
    <row r="39" spans="3:5">
      <c r="C39" s="90"/>
      <c r="D39" s="357"/>
      <c r="E39" s="448"/>
    </row>
    <row r="40" spans="3:5">
      <c r="C40" s="90"/>
      <c r="D40" s="2"/>
    </row>
    <row r="41" spans="3:5">
      <c r="C41" s="90"/>
      <c r="D41" s="76"/>
      <c r="E41" s="357"/>
    </row>
    <row r="42" spans="3:5">
      <c r="C42" s="90"/>
      <c r="D42" s="357"/>
      <c r="E42" s="448"/>
    </row>
    <row r="43" spans="3:5">
      <c r="C43" s="90"/>
      <c r="D43" s="2"/>
    </row>
    <row r="44" spans="3:5">
      <c r="C44" s="429"/>
      <c r="D44" s="2"/>
    </row>
    <row r="45" spans="3:5">
      <c r="C45" s="3"/>
      <c r="D45" s="2"/>
    </row>
    <row r="46" spans="3:5">
      <c r="C46" s="3"/>
      <c r="D46" s="76"/>
      <c r="E46" s="357"/>
    </row>
    <row r="47" spans="3:5">
      <c r="C47" s="90"/>
      <c r="D47" s="357"/>
      <c r="E47" s="448"/>
    </row>
    <row r="48" spans="3:5">
      <c r="C48" s="90"/>
      <c r="D48" s="357"/>
    </row>
    <row r="49" spans="3:5">
      <c r="C49" s="90"/>
      <c r="D49" s="76"/>
      <c r="E49" s="357"/>
    </row>
    <row r="50" spans="3:5">
      <c r="C50" s="90"/>
      <c r="D50" s="357"/>
      <c r="E50" s="448"/>
    </row>
    <row r="51" spans="3:5">
      <c r="C51" s="90"/>
      <c r="D51" s="2"/>
    </row>
    <row r="52" spans="3:5">
      <c r="C52" s="90"/>
      <c r="D52" s="76"/>
      <c r="E52" s="357"/>
    </row>
    <row r="53" spans="3:5">
      <c r="C53" s="90"/>
      <c r="D53" s="357"/>
      <c r="E53" s="448"/>
    </row>
    <row r="54" spans="3:5">
      <c r="C54" s="90"/>
      <c r="D54" s="2"/>
    </row>
    <row r="55" spans="3:5">
      <c r="C55" s="3"/>
      <c r="D55" s="76"/>
      <c r="E55" s="357"/>
    </row>
    <row r="56" spans="3:5">
      <c r="C56" s="382"/>
      <c r="D56" s="357"/>
      <c r="E56" s="448"/>
    </row>
    <row r="57" spans="3:5">
      <c r="C57" s="90"/>
      <c r="D57" s="2"/>
    </row>
    <row r="58" spans="3:5">
      <c r="C58" s="3"/>
      <c r="D58" s="76"/>
      <c r="E58" s="357"/>
    </row>
    <row r="59" spans="3:5">
      <c r="C59" s="382"/>
      <c r="D59" s="357"/>
      <c r="E59" s="448"/>
    </row>
    <row r="60" spans="3:5">
      <c r="C60" s="90"/>
      <c r="D60" s="2"/>
    </row>
    <row r="61" spans="3:5">
      <c r="C61" s="90"/>
      <c r="D61" s="8"/>
      <c r="E61" s="9"/>
    </row>
    <row r="62" spans="3:5">
      <c r="C62" s="90"/>
      <c r="D62" s="76"/>
      <c r="E62" s="452"/>
    </row>
    <row r="63" spans="3:5">
      <c r="C63" s="90"/>
      <c r="D63" s="8"/>
    </row>
    <row r="64" spans="3:5">
      <c r="C64" s="90"/>
      <c r="D64" s="8"/>
      <c r="E64" s="9"/>
    </row>
    <row r="65" spans="3:5">
      <c r="C65" s="90"/>
      <c r="D65" s="76"/>
      <c r="E65" s="452"/>
    </row>
    <row r="66" spans="3:5">
      <c r="C66" s="90"/>
      <c r="D66" s="8"/>
    </row>
    <row r="67" spans="3:5">
      <c r="C67" s="90"/>
      <c r="D67" s="8"/>
      <c r="E67" s="9"/>
    </row>
    <row r="68" spans="3:5">
      <c r="C68" s="90"/>
      <c r="D68" s="76"/>
      <c r="E68" s="452"/>
    </row>
    <row r="69" spans="3:5">
      <c r="C69" s="90"/>
      <c r="D69" s="8"/>
    </row>
    <row r="70" spans="3:5">
      <c r="C70" s="90"/>
      <c r="D70" s="8"/>
      <c r="E70" s="9"/>
    </row>
    <row r="71" spans="3:5">
      <c r="C71" s="90"/>
      <c r="D71" s="76"/>
      <c r="E71" s="452"/>
    </row>
    <row r="72" spans="3:5">
      <c r="C72" s="90"/>
      <c r="D72" s="8"/>
    </row>
    <row r="73" spans="3:5">
      <c r="C73" s="90"/>
      <c r="D73" s="8"/>
      <c r="E73" s="9"/>
    </row>
    <row r="74" spans="3:5">
      <c r="C74" s="90"/>
      <c r="D74" s="76"/>
      <c r="E74" s="452"/>
    </row>
    <row r="75" spans="3:5">
      <c r="C75" s="90"/>
      <c r="D75" s="8"/>
      <c r="E75" s="9"/>
    </row>
    <row r="76" spans="3:5">
      <c r="C76" s="90"/>
      <c r="D76" s="8"/>
      <c r="E76" s="9"/>
    </row>
    <row r="77" spans="3:5">
      <c r="C77" s="90"/>
      <c r="D77" s="76"/>
      <c r="E77" s="452"/>
    </row>
    <row r="78" spans="3:5">
      <c r="C78" s="90"/>
      <c r="D78" s="8"/>
    </row>
    <row r="79" spans="3:5">
      <c r="C79" s="90"/>
      <c r="D79" s="8"/>
      <c r="E79" s="9"/>
    </row>
    <row r="80" spans="3:5">
      <c r="C80" s="90"/>
      <c r="D80" s="76"/>
      <c r="E80" s="452"/>
    </row>
    <row r="81" spans="3:4">
      <c r="C81" s="90"/>
      <c r="D81" s="2"/>
    </row>
    <row r="82" spans="3:4">
      <c r="C82" s="90"/>
      <c r="D82" s="2"/>
    </row>
    <row r="83" spans="3:4">
      <c r="C83" s="90"/>
      <c r="D83" s="2"/>
    </row>
    <row r="84" spans="3:4">
      <c r="C84" s="90"/>
      <c r="D84" s="2"/>
    </row>
    <row r="85" spans="3:4">
      <c r="C85" s="90"/>
      <c r="D85" s="2"/>
    </row>
    <row r="86" spans="3:4">
      <c r="C86" s="90"/>
      <c r="D86" s="2"/>
    </row>
    <row r="87" spans="3:4">
      <c r="C87" s="90"/>
      <c r="D87" s="2"/>
    </row>
    <row r="88" spans="3:4">
      <c r="C88" s="90"/>
      <c r="D88" s="2"/>
    </row>
    <row r="89" spans="3:4">
      <c r="C89" s="90"/>
      <c r="D89" s="2"/>
    </row>
    <row r="90" spans="3:4">
      <c r="C90" s="90"/>
      <c r="D90" s="2"/>
    </row>
    <row r="91" spans="3:4">
      <c r="C91" s="90"/>
      <c r="D91" s="2"/>
    </row>
  </sheetData>
  <mergeCells count="15">
    <mergeCell ref="A7:E7"/>
    <mergeCell ref="A1:E1"/>
    <mergeCell ref="AG1:AO1"/>
    <mergeCell ref="F1:T1"/>
    <mergeCell ref="U1:U2"/>
    <mergeCell ref="AE2:AF2"/>
    <mergeCell ref="AN2:AO2"/>
    <mergeCell ref="K2:M2"/>
    <mergeCell ref="V1:V2"/>
    <mergeCell ref="AP1:AY1"/>
    <mergeCell ref="AZ1:BG1"/>
    <mergeCell ref="BH1:BL1"/>
    <mergeCell ref="W1:AF1"/>
    <mergeCell ref="BK2:BL2"/>
    <mergeCell ref="AX2:AY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90"/>
  <sheetViews>
    <sheetView workbookViewId="0">
      <pane ySplit="2" topLeftCell="A3" activePane="bottomLeft" state="frozen"/>
      <selection pane="bottomLeft" activeCell="D12" sqref="D12:D29"/>
    </sheetView>
  </sheetViews>
  <sheetFormatPr defaultRowHeight="11.25"/>
  <cols>
    <col min="1" max="1" width="10.5703125" style="8" bestFit="1" customWidth="1"/>
    <col min="2" max="2" width="10.5703125" style="8" customWidth="1"/>
    <col min="3" max="3" width="77.42578125" style="88" bestFit="1" customWidth="1"/>
    <col min="4" max="4" width="7.42578125" style="3" customWidth="1"/>
    <col min="5" max="5" width="5.7109375" style="3" customWidth="1"/>
    <col min="6" max="6" width="11.1406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20" width="8.85546875" style="2" customWidth="1"/>
    <col min="21" max="21" width="10.7109375" style="2" customWidth="1"/>
    <col min="22" max="22" width="12" style="2" customWidth="1"/>
    <col min="23" max="23" width="9.85546875" style="80" customWidth="1"/>
    <col min="24" max="24" width="7.42578125" style="80" customWidth="1"/>
    <col min="25" max="25" width="11.42578125" style="80" bestFit="1" customWidth="1"/>
    <col min="26" max="26" width="13" style="80" customWidth="1"/>
    <col min="27" max="16384" width="9.140625" style="3"/>
  </cols>
  <sheetData>
    <row r="1" spans="1:26" s="4" customFormat="1" ht="15.75" customHeight="1">
      <c r="A1" s="609" t="s">
        <v>31</v>
      </c>
      <c r="B1" s="610"/>
      <c r="C1" s="610"/>
      <c r="D1" s="610"/>
      <c r="E1" s="611"/>
      <c r="F1" s="615" t="s">
        <v>165</v>
      </c>
      <c r="G1" s="616"/>
      <c r="H1" s="616"/>
      <c r="I1" s="616"/>
      <c r="J1" s="604" t="s">
        <v>159</v>
      </c>
      <c r="K1" s="604"/>
      <c r="L1" s="604"/>
      <c r="M1" s="604"/>
      <c r="N1" s="604"/>
      <c r="O1" s="604"/>
      <c r="P1" s="604"/>
      <c r="Q1" s="604"/>
      <c r="R1" s="604"/>
      <c r="S1" s="604"/>
      <c r="T1" s="604"/>
      <c r="U1" s="604"/>
      <c r="V1" s="604"/>
      <c r="W1" s="605" t="s">
        <v>29</v>
      </c>
      <c r="X1" s="606"/>
      <c r="Y1" s="606"/>
      <c r="Z1" s="606"/>
    </row>
    <row r="2" spans="1:26" s="4" customFormat="1" ht="23.25" thickBot="1">
      <c r="A2" s="10" t="s">
        <v>19</v>
      </c>
      <c r="B2" s="10"/>
      <c r="C2" s="144" t="s">
        <v>0</v>
      </c>
      <c r="D2" s="54" t="s">
        <v>11</v>
      </c>
      <c r="E2" s="145" t="s">
        <v>12</v>
      </c>
      <c r="F2" s="40" t="s">
        <v>461</v>
      </c>
      <c r="G2" s="617" t="s">
        <v>29</v>
      </c>
      <c r="H2" s="618"/>
      <c r="I2" s="619"/>
      <c r="J2" s="40" t="s">
        <v>88</v>
      </c>
      <c r="K2" s="40" t="s">
        <v>89</v>
      </c>
      <c r="L2" s="54"/>
      <c r="M2" s="40" t="s">
        <v>233</v>
      </c>
      <c r="N2" s="40" t="s">
        <v>234</v>
      </c>
      <c r="O2" s="40" t="s">
        <v>235</v>
      </c>
      <c r="P2" s="54" t="s">
        <v>515</v>
      </c>
      <c r="Q2" s="54" t="s">
        <v>36</v>
      </c>
      <c r="R2" s="54" t="s">
        <v>516</v>
      </c>
      <c r="S2" s="54"/>
      <c r="T2" s="54" t="s">
        <v>517</v>
      </c>
      <c r="U2" s="54" t="s">
        <v>518</v>
      </c>
      <c r="V2" s="54" t="s">
        <v>47</v>
      </c>
      <c r="W2" s="607"/>
      <c r="X2" s="608"/>
      <c r="Y2" s="608"/>
      <c r="Z2" s="608"/>
    </row>
    <row r="3" spans="1:26" s="185" customFormat="1">
      <c r="A3" s="482" t="str">
        <f>'1-συμβολαια'!A3</f>
        <v>6ο</v>
      </c>
      <c r="B3" s="456">
        <f>'1-συμβολαια'!B3</f>
        <v>39070</v>
      </c>
      <c r="C3" s="337" t="str">
        <f>'1-συμβολαια'!C3</f>
        <v>πληρεξούσιο</v>
      </c>
      <c r="D3" s="322" t="str">
        <f>'4-πολλυπρ'!D3</f>
        <v>;;;???</v>
      </c>
      <c r="E3" s="322" t="str">
        <f>'4-πολλυπρ'!I3</f>
        <v>;;;???</v>
      </c>
      <c r="F3" s="323"/>
      <c r="G3" s="339"/>
      <c r="H3" s="339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323"/>
      <c r="T3" s="323"/>
      <c r="U3" s="323"/>
      <c r="V3" s="323">
        <f t="shared" ref="V3:V6" si="0">SUM(J3:U3)-L3</f>
        <v>0</v>
      </c>
      <c r="W3" s="453"/>
      <c r="X3" s="324"/>
      <c r="Y3" s="398"/>
      <c r="Z3" s="266"/>
    </row>
    <row r="4" spans="1:26" s="185" customFormat="1">
      <c r="A4" s="365" t="str">
        <f>'1-συμβολαια'!A4</f>
        <v>7ο</v>
      </c>
      <c r="B4" s="366">
        <f>'1-συμβολαια'!B4</f>
        <v>39073</v>
      </c>
      <c r="C4" s="337" t="str">
        <f>'1-συμβολαια'!C4</f>
        <v>αγοραπωλησίας [οικόπεδο 119,50μ2 ΜΕ οικία 60μ2 Λιμενάρια] ΠΡΟΣΥΜΦΩΝΟ τίμημα = 45.000 , αρραβων =</v>
      </c>
      <c r="D4" s="259" t="str">
        <f>'4-πολλυπρ'!D4</f>
        <v>;;;???</v>
      </c>
      <c r="E4" s="259" t="str">
        <f>'4-πολλυπρ'!I4</f>
        <v xml:space="preserve">219-14 </v>
      </c>
      <c r="F4" s="323"/>
      <c r="G4" s="339"/>
      <c r="H4" s="339"/>
      <c r="I4" s="323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>
        <f t="shared" si="0"/>
        <v>0</v>
      </c>
      <c r="W4" s="324"/>
      <c r="X4" s="324"/>
      <c r="Y4" s="398"/>
      <c r="Z4" s="266"/>
    </row>
    <row r="5" spans="1:26" s="185" customFormat="1">
      <c r="A5" s="365" t="str">
        <f>'1-συμβολαια'!A5</f>
        <v>8ο</v>
      </c>
      <c r="B5" s="366">
        <f>'1-συμβολαια'!B5</f>
        <v>39169</v>
      </c>
      <c r="C5" s="337" t="str">
        <f>'1-συμβολαια'!C5</f>
        <v xml:space="preserve">αγοραπωλησίας προσυμφώνου 6.573 τίμημα = 45.000 ΛΥΣΗ αρραβών = </v>
      </c>
      <c r="D5" s="259" t="str">
        <f>'4-πολλυπρ'!D5</f>
        <v>;;;???</v>
      </c>
      <c r="E5" s="259" t="str">
        <f>'4-πολλυπρ'!I5</f>
        <v>219-15</v>
      </c>
      <c r="F5" s="323"/>
      <c r="G5" s="339"/>
      <c r="H5" s="339"/>
      <c r="I5" s="323"/>
      <c r="J5" s="323"/>
      <c r="K5" s="323"/>
      <c r="L5" s="323"/>
      <c r="M5" s="323"/>
      <c r="N5" s="323"/>
      <c r="O5" s="323"/>
      <c r="P5" s="323"/>
      <c r="Q5" s="323"/>
      <c r="R5" s="323"/>
      <c r="S5" s="323"/>
      <c r="T5" s="323"/>
      <c r="U5" s="323"/>
      <c r="V5" s="323">
        <f t="shared" si="0"/>
        <v>0</v>
      </c>
      <c r="W5" s="324"/>
      <c r="X5" s="324"/>
      <c r="Y5" s="398"/>
      <c r="Z5" s="266"/>
    </row>
    <row r="6" spans="1:26" s="185" customFormat="1">
      <c r="A6" s="365" t="str">
        <f>'1-συμβολαια'!A6</f>
        <v>9ο</v>
      </c>
      <c r="B6" s="366">
        <f>'1-συμβολαια'!B6</f>
        <v>39169</v>
      </c>
      <c r="C6" s="337" t="str">
        <f>'1-συμβολαια'!C6</f>
        <v>αγοραπωλησία  [οικόπεδο 119,50μ2 ΜΕ οικία 60μ2 Λιμενάρια] τίμημα = 9.365,28 Δ.Ο.Υ. =</v>
      </c>
      <c r="D6" s="259" t="str">
        <f>'4-πολλυπρ'!D6</f>
        <v>;;;???</v>
      </c>
      <c r="E6" s="259" t="str">
        <f>'4-πολλυπρ'!I6</f>
        <v>219-16</v>
      </c>
      <c r="F6" s="323">
        <f t="shared" ref="F6" si="1">2*5</f>
        <v>10</v>
      </c>
      <c r="G6" s="339" t="s">
        <v>519</v>
      </c>
      <c r="H6" s="339" t="s">
        <v>520</v>
      </c>
      <c r="I6" s="323"/>
      <c r="J6" s="323">
        <v>7.4</v>
      </c>
      <c r="K6" s="323">
        <v>7.4</v>
      </c>
      <c r="L6" s="323"/>
      <c r="M6" s="323"/>
      <c r="N6" s="323"/>
      <c r="O6" s="323"/>
      <c r="P6" s="323">
        <f>5*5</f>
        <v>25</v>
      </c>
      <c r="Q6" s="323">
        <f>5*5</f>
        <v>25</v>
      </c>
      <c r="R6" s="323"/>
      <c r="S6" s="323"/>
      <c r="T6" s="323">
        <f>3*5</f>
        <v>15</v>
      </c>
      <c r="U6" s="323">
        <f>(2*2+2*5+2*5)*4</f>
        <v>96</v>
      </c>
      <c r="V6" s="323">
        <f t="shared" si="0"/>
        <v>175.8</v>
      </c>
      <c r="W6" s="324"/>
      <c r="X6" s="324"/>
      <c r="Y6" s="398"/>
      <c r="Z6" s="266"/>
    </row>
    <row r="7" spans="1:26">
      <c r="A7" s="612" t="s">
        <v>35</v>
      </c>
      <c r="B7" s="613"/>
      <c r="C7" s="613"/>
      <c r="D7" s="613"/>
      <c r="E7" s="614"/>
      <c r="F7" s="397">
        <f>SUM(F3:F6)</f>
        <v>10</v>
      </c>
      <c r="G7" s="397"/>
      <c r="H7" s="397"/>
      <c r="I7" s="397"/>
      <c r="J7" s="397">
        <f t="shared" ref="J7:W7" si="2">SUM(J3:J6)</f>
        <v>7.4</v>
      </c>
      <c r="K7" s="397">
        <f t="shared" si="2"/>
        <v>7.4</v>
      </c>
      <c r="L7" s="397">
        <f t="shared" si="2"/>
        <v>0</v>
      </c>
      <c r="M7" s="397">
        <f t="shared" si="2"/>
        <v>0</v>
      </c>
      <c r="N7" s="397">
        <f t="shared" si="2"/>
        <v>0</v>
      </c>
      <c r="O7" s="397">
        <f t="shared" si="2"/>
        <v>0</v>
      </c>
      <c r="P7" s="397">
        <f t="shared" si="2"/>
        <v>25</v>
      </c>
      <c r="Q7" s="397">
        <f t="shared" si="2"/>
        <v>25</v>
      </c>
      <c r="R7" s="397">
        <f t="shared" si="2"/>
        <v>0</v>
      </c>
      <c r="S7" s="397">
        <f t="shared" si="2"/>
        <v>0</v>
      </c>
      <c r="T7" s="397">
        <f t="shared" si="2"/>
        <v>15</v>
      </c>
      <c r="U7" s="397">
        <f t="shared" si="2"/>
        <v>96</v>
      </c>
      <c r="V7" s="397">
        <f t="shared" si="2"/>
        <v>175.8</v>
      </c>
      <c r="W7" s="423">
        <f t="shared" si="2"/>
        <v>0</v>
      </c>
      <c r="X7" s="135"/>
      <c r="Y7" s="3"/>
      <c r="Z7" s="3"/>
    </row>
    <row r="9" spans="1:26" ht="15.75" customHeight="1">
      <c r="J9" s="340" t="s">
        <v>489</v>
      </c>
      <c r="M9" s="127" t="s">
        <v>462</v>
      </c>
      <c r="X9" s="146"/>
      <c r="Y9" s="84"/>
      <c r="Z9" s="146"/>
    </row>
    <row r="10" spans="1:26">
      <c r="G10" s="152" t="s">
        <v>163</v>
      </c>
      <c r="H10" s="113"/>
      <c r="I10" s="80"/>
      <c r="M10" s="167" t="s">
        <v>202</v>
      </c>
      <c r="X10" s="2"/>
    </row>
    <row r="11" spans="1:26">
      <c r="G11" s="80"/>
      <c r="H11" s="113" t="s">
        <v>164</v>
      </c>
      <c r="N11" s="166" t="s">
        <v>203</v>
      </c>
      <c r="W11" s="2"/>
      <c r="X11" s="2"/>
    </row>
    <row r="12" spans="1:26" ht="12.75">
      <c r="D12" s="76" t="s">
        <v>549</v>
      </c>
      <c r="O12" s="399" t="s">
        <v>204</v>
      </c>
      <c r="P12" s="400"/>
      <c r="Q12" s="400"/>
      <c r="R12" s="400"/>
      <c r="S12" s="400"/>
      <c r="T12" s="400"/>
      <c r="U12" s="400"/>
      <c r="W12" s="2"/>
      <c r="X12" s="2"/>
    </row>
    <row r="13" spans="1:26" ht="12.75">
      <c r="C13" s="3"/>
      <c r="D13" s="357" t="s">
        <v>543</v>
      </c>
      <c r="O13" s="400"/>
      <c r="P13" s="401" t="s">
        <v>510</v>
      </c>
      <c r="Q13" s="400"/>
      <c r="R13" s="400"/>
      <c r="S13" s="400"/>
      <c r="T13" s="400"/>
      <c r="U13" s="400"/>
      <c r="W13" s="2"/>
      <c r="X13" s="2"/>
    </row>
    <row r="14" spans="1:26" ht="12.75">
      <c r="C14" s="382"/>
      <c r="D14" s="357" t="s">
        <v>526</v>
      </c>
      <c r="E14" s="357"/>
      <c r="F14" s="8"/>
      <c r="O14" s="400"/>
      <c r="P14" s="400"/>
      <c r="Q14" s="401" t="s">
        <v>511</v>
      </c>
      <c r="R14" s="400"/>
      <c r="S14" s="400"/>
      <c r="T14" s="400"/>
      <c r="U14" s="400"/>
      <c r="V14" s="280"/>
    </row>
    <row r="15" spans="1:26" ht="12.75">
      <c r="C15" s="382"/>
      <c r="D15" s="357"/>
      <c r="E15" s="448"/>
      <c r="F15" s="8"/>
      <c r="H15" s="63"/>
      <c r="I15" s="63"/>
      <c r="J15" s="63"/>
      <c r="K15" s="63"/>
      <c r="L15" s="63"/>
      <c r="M15" s="63"/>
      <c r="N15" s="63"/>
      <c r="O15" s="400"/>
      <c r="P15" s="400"/>
      <c r="Q15" s="400"/>
      <c r="R15" s="401" t="s">
        <v>512</v>
      </c>
      <c r="S15" s="400"/>
      <c r="T15" s="400"/>
      <c r="U15" s="400"/>
      <c r="V15" s="280"/>
      <c r="W15" s="308"/>
    </row>
    <row r="16" spans="1:26" ht="12.75">
      <c r="C16" s="429"/>
      <c r="D16" s="357"/>
      <c r="E16" s="9"/>
      <c r="F16" s="8"/>
      <c r="O16" s="400"/>
      <c r="P16" s="400"/>
      <c r="Q16" s="400"/>
      <c r="R16" s="400"/>
      <c r="S16" s="400"/>
      <c r="T16" s="400" t="s">
        <v>513</v>
      </c>
      <c r="U16" s="400"/>
    </row>
    <row r="17" spans="3:21" ht="12.75">
      <c r="C17" s="429"/>
      <c r="D17" s="76" t="s">
        <v>550</v>
      </c>
      <c r="E17" s="9"/>
      <c r="F17" s="8"/>
      <c r="O17" s="400"/>
      <c r="P17" s="400"/>
      <c r="Q17" s="400"/>
      <c r="R17" s="400"/>
      <c r="S17" s="400"/>
      <c r="T17" s="400"/>
      <c r="U17" s="400" t="s">
        <v>514</v>
      </c>
    </row>
    <row r="18" spans="3:21">
      <c r="C18" s="90"/>
      <c r="D18" s="357" t="s">
        <v>527</v>
      </c>
      <c r="E18" s="9"/>
      <c r="F18" s="8"/>
    </row>
    <row r="19" spans="3:21">
      <c r="C19" s="90"/>
      <c r="D19" s="357" t="s">
        <v>526</v>
      </c>
      <c r="E19" s="357"/>
      <c r="F19" s="8"/>
    </row>
    <row r="20" spans="3:21">
      <c r="C20" s="90"/>
      <c r="D20" s="76"/>
      <c r="E20" s="357"/>
      <c r="F20" s="8"/>
    </row>
    <row r="21" spans="3:21">
      <c r="C21" s="90"/>
      <c r="D21" s="357"/>
      <c r="E21" s="448"/>
      <c r="F21" s="8"/>
    </row>
    <row r="22" spans="3:21">
      <c r="C22" s="90"/>
      <c r="D22" s="76" t="s">
        <v>551</v>
      </c>
      <c r="E22" s="357"/>
      <c r="F22" s="8"/>
    </row>
    <row r="23" spans="3:21">
      <c r="C23" s="90"/>
      <c r="D23" s="357" t="s">
        <v>545</v>
      </c>
      <c r="E23" s="448"/>
      <c r="F23" s="8"/>
    </row>
    <row r="24" spans="3:21">
      <c r="C24" s="90"/>
      <c r="D24" s="357" t="s">
        <v>526</v>
      </c>
      <c r="E24" s="357"/>
      <c r="F24" s="8"/>
    </row>
    <row r="25" spans="3:21">
      <c r="C25" s="90"/>
      <c r="D25" s="357"/>
      <c r="E25" s="448"/>
      <c r="F25" s="8"/>
    </row>
    <row r="26" spans="3:21">
      <c r="C26" s="90"/>
      <c r="D26" s="357"/>
      <c r="E26" s="9"/>
      <c r="F26" s="8"/>
    </row>
    <row r="27" spans="3:21">
      <c r="C27" s="90"/>
      <c r="D27" s="76" t="s">
        <v>552</v>
      </c>
      <c r="E27" s="9"/>
      <c r="F27" s="8"/>
    </row>
    <row r="28" spans="3:21">
      <c r="C28" s="3"/>
      <c r="D28" s="357" t="s">
        <v>527</v>
      </c>
      <c r="E28" s="9"/>
      <c r="F28" s="8"/>
    </row>
    <row r="29" spans="3:21">
      <c r="C29" s="3"/>
      <c r="D29" s="357" t="s">
        <v>526</v>
      </c>
      <c r="E29" s="357"/>
      <c r="F29" s="8"/>
    </row>
    <row r="30" spans="3:21">
      <c r="C30" s="90"/>
      <c r="D30" s="357"/>
      <c r="E30" s="448"/>
      <c r="F30" s="8"/>
    </row>
    <row r="31" spans="3:21">
      <c r="C31" s="90"/>
      <c r="D31" s="357"/>
      <c r="E31" s="9"/>
      <c r="F31" s="8"/>
    </row>
    <row r="32" spans="3:21">
      <c r="C32" s="3"/>
      <c r="D32" s="357"/>
      <c r="F32" s="8"/>
    </row>
    <row r="33" spans="3:6">
      <c r="C33" s="3"/>
      <c r="D33" s="76"/>
      <c r="F33" s="8"/>
    </row>
    <row r="34" spans="3:6">
      <c r="C34" s="3"/>
      <c r="D34" s="76"/>
      <c r="E34" s="357"/>
      <c r="F34" s="8"/>
    </row>
    <row r="35" spans="3:6">
      <c r="C35" s="90"/>
      <c r="D35" s="357"/>
      <c r="E35" s="448"/>
      <c r="F35" s="3"/>
    </row>
    <row r="36" spans="3:6">
      <c r="C36" s="90"/>
      <c r="D36" s="357"/>
      <c r="F36" s="3"/>
    </row>
    <row r="37" spans="3:6">
      <c r="C37" s="429"/>
      <c r="D37" s="357"/>
      <c r="E37" s="357"/>
      <c r="F37" s="3"/>
    </row>
    <row r="38" spans="3:6">
      <c r="C38" s="3"/>
      <c r="D38" s="2"/>
      <c r="E38" s="448"/>
      <c r="F38" s="3"/>
    </row>
    <row r="39" spans="3:6">
      <c r="C39" s="90"/>
      <c r="D39" s="76"/>
      <c r="F39" s="3"/>
    </row>
    <row r="40" spans="3:6">
      <c r="C40" s="90"/>
      <c r="D40" s="357"/>
      <c r="F40" s="3"/>
    </row>
    <row r="41" spans="3:6">
      <c r="C41" s="90"/>
      <c r="D41" s="357"/>
      <c r="F41" s="3"/>
    </row>
    <row r="42" spans="3:6">
      <c r="C42" s="90"/>
      <c r="D42" s="357"/>
      <c r="E42" s="357"/>
      <c r="F42" s="3"/>
    </row>
    <row r="43" spans="3:6">
      <c r="C43" s="90"/>
      <c r="D43" s="2"/>
      <c r="E43" s="448"/>
      <c r="F43" s="3"/>
    </row>
    <row r="44" spans="3:6">
      <c r="C44" s="90"/>
      <c r="D44" s="76"/>
      <c r="F44" s="3"/>
    </row>
    <row r="45" spans="3:6">
      <c r="C45" s="90"/>
      <c r="D45" s="357"/>
      <c r="E45" s="357"/>
      <c r="F45" s="3"/>
    </row>
    <row r="46" spans="3:6">
      <c r="C46" s="90"/>
      <c r="D46" s="2"/>
      <c r="E46" s="448"/>
      <c r="F46" s="3"/>
    </row>
    <row r="47" spans="3:6">
      <c r="C47" s="429"/>
      <c r="D47" s="2"/>
      <c r="F47" s="3"/>
    </row>
    <row r="48" spans="3:6">
      <c r="C48" s="3"/>
      <c r="D48" s="2"/>
      <c r="F48" s="3"/>
    </row>
    <row r="49" spans="3:6">
      <c r="C49" s="3"/>
      <c r="D49" s="76"/>
      <c r="F49" s="3"/>
    </row>
    <row r="50" spans="3:6">
      <c r="C50" s="90"/>
      <c r="D50" s="357"/>
      <c r="E50" s="357"/>
      <c r="F50" s="3"/>
    </row>
    <row r="51" spans="3:6">
      <c r="C51" s="90"/>
      <c r="D51" s="357"/>
      <c r="E51" s="448"/>
      <c r="F51" s="3"/>
    </row>
    <row r="52" spans="3:6">
      <c r="C52" s="90"/>
      <c r="D52" s="76"/>
      <c r="F52" s="3"/>
    </row>
    <row r="53" spans="3:6">
      <c r="C53" s="90"/>
      <c r="D53" s="357"/>
      <c r="E53" s="357"/>
      <c r="F53" s="3"/>
    </row>
    <row r="54" spans="3:6">
      <c r="C54" s="90"/>
      <c r="D54" s="2"/>
      <c r="E54" s="448"/>
      <c r="F54" s="3"/>
    </row>
    <row r="55" spans="3:6">
      <c r="C55" s="90"/>
      <c r="D55" s="76"/>
      <c r="F55" s="3"/>
    </row>
    <row r="56" spans="3:6">
      <c r="C56" s="90"/>
      <c r="D56" s="357"/>
      <c r="E56" s="357"/>
      <c r="F56" s="3"/>
    </row>
    <row r="57" spans="3:6">
      <c r="C57" s="90"/>
      <c r="D57" s="2"/>
      <c r="E57" s="448"/>
      <c r="F57" s="3"/>
    </row>
    <row r="58" spans="3:6">
      <c r="C58" s="3"/>
      <c r="D58" s="76"/>
      <c r="F58" s="3"/>
    </row>
    <row r="59" spans="3:6">
      <c r="C59" s="382"/>
      <c r="D59" s="357"/>
      <c r="E59" s="357"/>
      <c r="F59" s="3"/>
    </row>
    <row r="60" spans="3:6">
      <c r="C60" s="90"/>
      <c r="D60" s="2"/>
      <c r="E60" s="448"/>
      <c r="F60" s="3"/>
    </row>
    <row r="61" spans="3:6">
      <c r="C61" s="3"/>
      <c r="D61" s="76"/>
      <c r="F61" s="3"/>
    </row>
    <row r="62" spans="3:6">
      <c r="C62" s="382"/>
      <c r="D62" s="357"/>
      <c r="E62" s="357"/>
      <c r="F62" s="3"/>
    </row>
    <row r="63" spans="3:6">
      <c r="C63" s="90"/>
      <c r="D63" s="2"/>
      <c r="E63" s="448"/>
      <c r="F63" s="3"/>
    </row>
    <row r="64" spans="3:6">
      <c r="C64" s="90"/>
      <c r="D64" s="2"/>
      <c r="F64" s="3"/>
    </row>
    <row r="65" spans="3:6">
      <c r="C65" s="90"/>
      <c r="D65" s="8"/>
      <c r="E65" s="9"/>
      <c r="F65" s="3"/>
    </row>
    <row r="66" spans="3:6">
      <c r="C66" s="90"/>
      <c r="D66" s="76"/>
      <c r="E66" s="452"/>
      <c r="F66" s="3"/>
    </row>
    <row r="67" spans="3:6">
      <c r="C67" s="90"/>
      <c r="D67" s="8"/>
      <c r="F67" s="3"/>
    </row>
    <row r="68" spans="3:6">
      <c r="C68" s="90"/>
      <c r="D68" s="8"/>
      <c r="E68" s="9"/>
      <c r="F68" s="3"/>
    </row>
    <row r="69" spans="3:6">
      <c r="C69" s="90"/>
      <c r="D69" s="76"/>
      <c r="E69" s="452"/>
      <c r="F69" s="3"/>
    </row>
    <row r="70" spans="3:6">
      <c r="C70" s="90"/>
      <c r="D70" s="8"/>
      <c r="F70" s="3"/>
    </row>
    <row r="71" spans="3:6">
      <c r="C71" s="90"/>
      <c r="D71" s="8"/>
      <c r="E71" s="9"/>
      <c r="F71" s="3"/>
    </row>
    <row r="72" spans="3:6">
      <c r="C72" s="90"/>
      <c r="D72" s="76"/>
      <c r="E72" s="452"/>
      <c r="F72" s="3"/>
    </row>
    <row r="73" spans="3:6">
      <c r="C73" s="90"/>
      <c r="D73" s="8"/>
      <c r="F73" s="3"/>
    </row>
    <row r="74" spans="3:6">
      <c r="C74" s="90"/>
      <c r="D74" s="8"/>
      <c r="E74" s="9"/>
      <c r="F74" s="3"/>
    </row>
    <row r="75" spans="3:6">
      <c r="C75" s="90"/>
      <c r="D75" s="76"/>
      <c r="E75" s="452"/>
      <c r="F75" s="3"/>
    </row>
    <row r="76" spans="3:6">
      <c r="C76" s="90"/>
      <c r="D76" s="8"/>
      <c r="F76" s="3"/>
    </row>
    <row r="77" spans="3:6">
      <c r="C77" s="90"/>
      <c r="D77" s="8"/>
      <c r="E77" s="9"/>
      <c r="F77" s="3"/>
    </row>
    <row r="78" spans="3:6">
      <c r="C78" s="90"/>
      <c r="D78" s="76"/>
      <c r="E78" s="452"/>
      <c r="F78" s="3"/>
    </row>
    <row r="79" spans="3:6">
      <c r="C79" s="90"/>
      <c r="D79" s="8"/>
      <c r="E79" s="9"/>
      <c r="F79" s="3"/>
    </row>
    <row r="80" spans="3:6">
      <c r="C80" s="90"/>
      <c r="D80" s="8"/>
      <c r="E80" s="9"/>
      <c r="F80" s="3"/>
    </row>
    <row r="81" spans="3:6">
      <c r="C81" s="90"/>
      <c r="D81" s="76"/>
      <c r="E81" s="452"/>
      <c r="F81" s="3"/>
    </row>
    <row r="82" spans="3:6">
      <c r="C82" s="90"/>
      <c r="D82" s="8"/>
      <c r="F82" s="3"/>
    </row>
    <row r="83" spans="3:6">
      <c r="C83" s="90"/>
      <c r="D83" s="8"/>
      <c r="E83" s="9"/>
      <c r="F83" s="3"/>
    </row>
    <row r="84" spans="3:6">
      <c r="C84" s="90"/>
      <c r="D84" s="76"/>
      <c r="E84" s="452"/>
      <c r="F84" s="3"/>
    </row>
    <row r="85" spans="3:6">
      <c r="C85" s="90"/>
      <c r="D85" s="2"/>
      <c r="F85" s="3"/>
    </row>
    <row r="86" spans="3:6">
      <c r="C86" s="90"/>
      <c r="D86" s="2"/>
      <c r="F86" s="3"/>
    </row>
    <row r="87" spans="3:6">
      <c r="C87" s="90"/>
      <c r="D87" s="2"/>
      <c r="F87" s="3"/>
    </row>
    <row r="88" spans="3:6">
      <c r="C88" s="90"/>
      <c r="D88" s="2"/>
      <c r="F88" s="3"/>
    </row>
    <row r="89" spans="3:6">
      <c r="C89" s="90"/>
      <c r="D89" s="2"/>
      <c r="F89" s="3"/>
    </row>
    <row r="90" spans="3:6">
      <c r="C90" s="90"/>
      <c r="D90" s="2"/>
      <c r="F90" s="3"/>
    </row>
  </sheetData>
  <mergeCells count="6">
    <mergeCell ref="J1:V1"/>
    <mergeCell ref="W1:Z2"/>
    <mergeCell ref="A1:E1"/>
    <mergeCell ref="A7:E7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4.42578125" style="3" bestFit="1" customWidth="1"/>
    <col min="2" max="2" width="77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 customWidth="1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 customWidth="1"/>
    <col min="16" max="16" width="9.42578125" style="3" customWidth="1"/>
    <col min="17" max="17" width="9.140625" style="3"/>
    <col min="18" max="21" width="9.140625" style="3" customWidth="1"/>
    <col min="22" max="22" width="13.140625" style="3" customWidth="1"/>
    <col min="23" max="23" width="12" style="3" customWidth="1"/>
    <col min="24" max="25" width="9.140625" style="3" customWidth="1"/>
    <col min="26" max="33" width="9.140625" style="3"/>
    <col min="34" max="34" width="11.85546875" style="3" customWidth="1"/>
    <col min="35" max="16384" width="9.140625" style="3"/>
  </cols>
  <sheetData>
    <row r="1" spans="1:38" ht="15.75">
      <c r="A1" s="621" t="s">
        <v>320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2"/>
      <c r="S1" s="622"/>
      <c r="T1" s="622"/>
      <c r="U1" s="622"/>
      <c r="V1" s="622"/>
      <c r="W1" s="622"/>
      <c r="X1" s="622"/>
      <c r="Y1" s="622"/>
      <c r="Z1" s="622"/>
      <c r="AA1" s="622"/>
      <c r="AB1" s="622"/>
      <c r="AC1" s="622"/>
      <c r="AD1" s="622"/>
      <c r="AE1" s="623" t="s">
        <v>47</v>
      </c>
      <c r="AF1" s="625" t="s">
        <v>9</v>
      </c>
      <c r="AG1" s="627" t="s">
        <v>33</v>
      </c>
      <c r="AH1" s="629" t="s">
        <v>330</v>
      </c>
      <c r="AI1" s="631" t="s">
        <v>84</v>
      </c>
      <c r="AJ1" s="632"/>
      <c r="AK1" s="632"/>
      <c r="AL1" s="633"/>
    </row>
    <row r="2" spans="1:38" ht="12" thickBot="1">
      <c r="A2" s="187"/>
      <c r="B2" s="188" t="s">
        <v>329</v>
      </c>
      <c r="C2" s="188" t="s">
        <v>85</v>
      </c>
      <c r="D2" s="189" t="s">
        <v>321</v>
      </c>
      <c r="E2" s="170" t="s">
        <v>31</v>
      </c>
      <c r="F2" s="170" t="s">
        <v>322</v>
      </c>
      <c r="G2" s="170" t="s">
        <v>323</v>
      </c>
      <c r="H2" s="170" t="s">
        <v>324</v>
      </c>
      <c r="I2" s="170" t="s">
        <v>325</v>
      </c>
      <c r="J2" s="170" t="s">
        <v>326</v>
      </c>
      <c r="K2" s="589" t="s">
        <v>29</v>
      </c>
      <c r="L2" s="590"/>
      <c r="M2" s="176" t="s">
        <v>327</v>
      </c>
      <c r="N2" s="176" t="s">
        <v>31</v>
      </c>
      <c r="O2" s="176" t="s">
        <v>322</v>
      </c>
      <c r="P2" s="176" t="s">
        <v>323</v>
      </c>
      <c r="Q2" s="176" t="s">
        <v>324</v>
      </c>
      <c r="R2" s="176" t="s">
        <v>325</v>
      </c>
      <c r="S2" s="176" t="s">
        <v>326</v>
      </c>
      <c r="T2" s="597" t="s">
        <v>29</v>
      </c>
      <c r="U2" s="598"/>
      <c r="V2" s="170" t="s">
        <v>328</v>
      </c>
      <c r="W2" s="170" t="s">
        <v>31</v>
      </c>
      <c r="X2" s="170" t="s">
        <v>322</v>
      </c>
      <c r="Y2" s="170" t="s">
        <v>323</v>
      </c>
      <c r="Z2" s="170" t="s">
        <v>324</v>
      </c>
      <c r="AA2" s="170" t="s">
        <v>325</v>
      </c>
      <c r="AB2" s="170" t="s">
        <v>326</v>
      </c>
      <c r="AC2" s="589" t="s">
        <v>29</v>
      </c>
      <c r="AD2" s="590"/>
      <c r="AE2" s="624"/>
      <c r="AF2" s="626"/>
      <c r="AG2" s="628"/>
      <c r="AH2" s="630"/>
      <c r="AI2" s="634"/>
      <c r="AJ2" s="635"/>
      <c r="AK2" s="635"/>
      <c r="AL2" s="636"/>
    </row>
    <row r="3" spans="1:38" s="5" customFormat="1">
      <c r="A3" s="430" t="str">
        <f>'1-συμβολαια'!A3</f>
        <v>6ο</v>
      </c>
      <c r="B3" s="430" t="str">
        <f>'1-συμβολαια'!C3</f>
        <v>πληρεξούσιο</v>
      </c>
      <c r="C3" s="316">
        <f>'1-συμβολαια'!D3</f>
        <v>0</v>
      </c>
      <c r="D3" s="316"/>
      <c r="E3" s="430"/>
      <c r="F3" s="430"/>
      <c r="G3" s="430"/>
      <c r="H3" s="430"/>
      <c r="I3" s="430"/>
      <c r="J3" s="430"/>
      <c r="K3" s="430"/>
      <c r="L3" s="430"/>
      <c r="M3" s="316"/>
      <c r="N3" s="430"/>
      <c r="O3" s="430"/>
      <c r="P3" s="430"/>
      <c r="Q3" s="430"/>
      <c r="R3" s="430"/>
      <c r="S3" s="430"/>
      <c r="T3" s="430"/>
      <c r="U3" s="430"/>
      <c r="V3" s="477"/>
      <c r="W3" s="430"/>
      <c r="X3" s="430"/>
      <c r="Y3" s="430"/>
      <c r="Z3" s="430"/>
      <c r="AA3" s="430"/>
      <c r="AB3" s="430"/>
      <c r="AC3" s="430"/>
      <c r="AD3" s="430"/>
      <c r="AE3" s="316">
        <f t="shared" ref="AE3:AE6" si="0">D3+M3+V3</f>
        <v>0</v>
      </c>
      <c r="AF3" s="316"/>
      <c r="AG3" s="316">
        <f t="shared" ref="AG3:AG6" si="1">AE3-AF3</f>
        <v>0</v>
      </c>
      <c r="AH3" s="430"/>
      <c r="AI3" s="430"/>
      <c r="AJ3" s="430"/>
      <c r="AK3" s="430"/>
      <c r="AL3" s="430"/>
    </row>
    <row r="4" spans="1:38" s="5" customFormat="1">
      <c r="A4" s="430" t="str">
        <f>'1-συμβολαια'!A4</f>
        <v>7ο</v>
      </c>
      <c r="B4" s="73" t="str">
        <f>'1-συμβολαια'!C4</f>
        <v>αγοραπωλησίας [οικόπεδο 119,50μ2 ΜΕ οικία 60μ2 Λιμενάρια] ΠΡΟΣΥΜΦΩΝΟ τίμημα = 45.000 , αρραβων =</v>
      </c>
      <c r="C4" s="328">
        <f>'1-συμβολαια'!D4</f>
        <v>5000</v>
      </c>
      <c r="D4" s="328"/>
      <c r="E4" s="73"/>
      <c r="F4" s="73"/>
      <c r="G4" s="73"/>
      <c r="H4" s="73"/>
      <c r="I4" s="73"/>
      <c r="J4" s="73"/>
      <c r="K4" s="73"/>
      <c r="L4" s="73"/>
      <c r="M4" s="316"/>
      <c r="N4" s="73"/>
      <c r="O4" s="73"/>
      <c r="P4" s="73"/>
      <c r="Q4" s="73"/>
      <c r="R4" s="73"/>
      <c r="S4" s="73"/>
      <c r="T4" s="73"/>
      <c r="U4" s="73"/>
      <c r="V4" s="328"/>
      <c r="W4" s="73"/>
      <c r="X4" s="73"/>
      <c r="Y4" s="73"/>
      <c r="Z4" s="73"/>
      <c r="AA4" s="73"/>
      <c r="AB4" s="73"/>
      <c r="AC4" s="73"/>
      <c r="AD4" s="73"/>
      <c r="AE4" s="316">
        <f t="shared" si="0"/>
        <v>0</v>
      </c>
      <c r="AF4" s="316"/>
      <c r="AG4" s="316">
        <f t="shared" si="1"/>
        <v>0</v>
      </c>
      <c r="AH4" s="73"/>
      <c r="AI4" s="73"/>
      <c r="AJ4" s="73"/>
      <c r="AK4" s="73"/>
      <c r="AL4" s="73"/>
    </row>
    <row r="5" spans="1:38" s="5" customFormat="1">
      <c r="A5" s="430" t="str">
        <f>'1-συμβολαια'!A5</f>
        <v>8ο</v>
      </c>
      <c r="B5" s="73" t="str">
        <f>'1-συμβολαια'!C5</f>
        <v xml:space="preserve">αγοραπωλησίας προσυμφώνου 6.573 τίμημα = 45.000 ΛΥΣΗ αρραβών = </v>
      </c>
      <c r="C5" s="328">
        <f>'1-συμβολαια'!D5</f>
        <v>5000</v>
      </c>
      <c r="D5" s="328">
        <f>C5*1.3%</f>
        <v>65</v>
      </c>
      <c r="E5" s="73"/>
      <c r="F5" s="73"/>
      <c r="G5" s="73"/>
      <c r="H5" s="73"/>
      <c r="I5" s="73"/>
      <c r="J5" s="73"/>
      <c r="K5" s="73"/>
      <c r="L5" s="73"/>
      <c r="M5" s="316"/>
      <c r="N5" s="73"/>
      <c r="O5" s="73"/>
      <c r="P5" s="73"/>
      <c r="Q5" s="73"/>
      <c r="R5" s="73"/>
      <c r="S5" s="73"/>
      <c r="T5" s="73"/>
      <c r="U5" s="73"/>
      <c r="V5" s="328"/>
      <c r="W5" s="73"/>
      <c r="X5" s="73"/>
      <c r="Y5" s="73"/>
      <c r="Z5" s="73"/>
      <c r="AA5" s="73"/>
      <c r="AB5" s="73"/>
      <c r="AC5" s="73"/>
      <c r="AD5" s="73"/>
      <c r="AE5" s="316">
        <f t="shared" si="0"/>
        <v>65</v>
      </c>
      <c r="AF5" s="316"/>
      <c r="AG5" s="316">
        <f t="shared" si="1"/>
        <v>65</v>
      </c>
      <c r="AH5" s="73"/>
      <c r="AI5" s="73"/>
      <c r="AJ5" s="73"/>
      <c r="AK5" s="73"/>
      <c r="AL5" s="73"/>
    </row>
    <row r="6" spans="1:38" s="5" customFormat="1">
      <c r="A6" s="430" t="str">
        <f>'1-συμβολαια'!A6</f>
        <v>9ο</v>
      </c>
      <c r="B6" s="73" t="str">
        <f>'1-συμβολαια'!C6</f>
        <v>αγοραπωλησία  [οικόπεδο 119,50μ2 ΜΕ οικία 60μ2 Λιμενάρια] τίμημα = 9.365,28 Δ.Ο.Υ. =</v>
      </c>
      <c r="C6" s="328">
        <f>'1-συμβολαια'!D6</f>
        <v>16144.08</v>
      </c>
      <c r="D6" s="328"/>
      <c r="E6" s="73"/>
      <c r="F6" s="73"/>
      <c r="G6" s="73"/>
      <c r="H6" s="73"/>
      <c r="I6" s="73"/>
      <c r="J6" s="73"/>
      <c r="K6" s="73"/>
      <c r="L6" s="73"/>
      <c r="M6" s="328"/>
      <c r="N6" s="73"/>
      <c r="O6" s="73"/>
      <c r="P6" s="73"/>
      <c r="Q6" s="73"/>
      <c r="R6" s="73"/>
      <c r="S6" s="73"/>
      <c r="T6" s="73"/>
      <c r="U6" s="73"/>
      <c r="V6" s="328"/>
      <c r="W6" s="73"/>
      <c r="X6" s="73"/>
      <c r="Y6" s="73"/>
      <c r="Z6" s="73"/>
      <c r="AA6" s="73"/>
      <c r="AB6" s="73"/>
      <c r="AC6" s="73"/>
      <c r="AD6" s="73"/>
      <c r="AE6" s="328">
        <f t="shared" si="0"/>
        <v>0</v>
      </c>
      <c r="AF6" s="328"/>
      <c r="AG6" s="328">
        <f t="shared" si="1"/>
        <v>0</v>
      </c>
      <c r="AH6" s="73"/>
      <c r="AI6" s="73"/>
      <c r="AJ6" s="73"/>
      <c r="AK6" s="73"/>
      <c r="AL6" s="73"/>
    </row>
    <row r="7" spans="1:38">
      <c r="A7" s="620" t="str">
        <f>'1-συμβολαια'!A7</f>
        <v>σύνολο</v>
      </c>
      <c r="B7" s="620"/>
      <c r="C7" s="620"/>
      <c r="D7" s="476">
        <f>SUM(D3:D6)</f>
        <v>65</v>
      </c>
      <c r="E7" s="478"/>
      <c r="F7" s="478"/>
      <c r="G7" s="478"/>
      <c r="H7" s="478"/>
      <c r="I7" s="478"/>
      <c r="J7" s="478"/>
      <c r="K7" s="478"/>
      <c r="L7" s="478"/>
      <c r="M7" s="476">
        <f>SUM(M3:M6)</f>
        <v>0</v>
      </c>
      <c r="N7" s="476"/>
      <c r="O7" s="478"/>
      <c r="P7" s="476"/>
      <c r="Q7" s="478"/>
      <c r="R7" s="478"/>
      <c r="S7" s="478"/>
      <c r="T7" s="478"/>
      <c r="U7" s="478"/>
      <c r="V7" s="476">
        <f>SUM(V3:V6)</f>
        <v>0</v>
      </c>
      <c r="W7" s="476"/>
      <c r="X7" s="478"/>
      <c r="Y7" s="478"/>
      <c r="Z7" s="478"/>
      <c r="AA7" s="478"/>
      <c r="AB7" s="478"/>
      <c r="AC7" s="478"/>
      <c r="AD7" s="478"/>
      <c r="AE7" s="476">
        <f>SUM(AE3:AE6)</f>
        <v>65</v>
      </c>
      <c r="AF7" s="476">
        <f>SUM(AF3:AF6)</f>
        <v>0</v>
      </c>
      <c r="AG7" s="476">
        <f>SUM(AG3:AG6)</f>
        <v>65</v>
      </c>
      <c r="AH7" s="478">
        <f>SUM(AH3:AH6)</f>
        <v>0</v>
      </c>
      <c r="AI7" s="478"/>
      <c r="AJ7" s="478"/>
      <c r="AK7" s="478"/>
      <c r="AL7" s="478"/>
    </row>
    <row r="9" spans="1:38">
      <c r="E9" s="2"/>
      <c r="F9" s="2"/>
      <c r="G9" s="2"/>
      <c r="H9" s="160" t="s">
        <v>331</v>
      </c>
      <c r="I9" s="2"/>
      <c r="J9" s="2"/>
      <c r="K9" s="2"/>
      <c r="L9" s="2"/>
      <c r="M9" s="2"/>
      <c r="N9" s="2"/>
      <c r="O9" s="2"/>
      <c r="P9" s="2"/>
      <c r="Q9" s="160" t="s">
        <v>331</v>
      </c>
      <c r="R9" s="2"/>
      <c r="S9" s="2"/>
      <c r="T9" s="2"/>
      <c r="U9" s="2"/>
      <c r="V9" s="2"/>
      <c r="W9" s="2"/>
      <c r="X9" s="2"/>
      <c r="Y9" s="2"/>
      <c r="Z9" s="160" t="s">
        <v>331</v>
      </c>
      <c r="AA9" s="2"/>
      <c r="AB9" s="2"/>
      <c r="AC9" s="2"/>
      <c r="AD9" s="2"/>
      <c r="AE9" s="2"/>
    </row>
    <row r="10" spans="1:38">
      <c r="E10" s="2"/>
      <c r="F10" s="190" t="s">
        <v>332</v>
      </c>
      <c r="G10" s="190"/>
      <c r="H10" s="190"/>
      <c r="I10" s="190"/>
      <c r="J10" s="190"/>
      <c r="K10" s="190"/>
      <c r="L10" s="190"/>
      <c r="M10" s="190"/>
      <c r="N10" s="190"/>
      <c r="O10" s="190" t="s">
        <v>332</v>
      </c>
      <c r="P10" s="2"/>
      <c r="Q10" s="2"/>
      <c r="R10" s="2"/>
      <c r="S10" s="2"/>
      <c r="T10" s="2"/>
      <c r="U10" s="2"/>
      <c r="V10" s="2"/>
      <c r="W10" s="2"/>
      <c r="X10" s="190" t="s">
        <v>332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64" t="s">
        <v>333</v>
      </c>
      <c r="K11" s="160"/>
      <c r="L11" s="2"/>
      <c r="M11" s="2"/>
      <c r="N11" s="2"/>
      <c r="O11" s="2"/>
      <c r="P11" s="2"/>
      <c r="Q11" s="4"/>
      <c r="R11" s="164" t="s">
        <v>334</v>
      </c>
      <c r="S11" s="164"/>
      <c r="T11" s="164"/>
      <c r="U11" s="164"/>
      <c r="V11" s="4"/>
      <c r="W11" s="4"/>
      <c r="X11" s="4"/>
      <c r="Y11" s="4"/>
      <c r="Z11" s="4"/>
      <c r="AA11" s="164" t="s">
        <v>334</v>
      </c>
      <c r="AB11" s="164"/>
      <c r="AC11" s="164"/>
      <c r="AD11" s="160"/>
      <c r="AE11" s="2"/>
    </row>
    <row r="12" spans="1:38">
      <c r="E12" s="2"/>
      <c r="F12" s="2"/>
      <c r="G12" s="2"/>
      <c r="H12" s="2"/>
      <c r="I12" s="164" t="s">
        <v>334</v>
      </c>
      <c r="J12" s="4"/>
      <c r="K12" s="2"/>
      <c r="L12" s="2"/>
      <c r="M12" s="2"/>
      <c r="N12" s="2"/>
      <c r="O12" s="2"/>
      <c r="P12" s="2"/>
      <c r="Q12" s="4"/>
      <c r="R12" s="4"/>
      <c r="S12" s="164" t="s">
        <v>333</v>
      </c>
      <c r="T12" s="164"/>
      <c r="U12" s="4"/>
      <c r="V12" s="4"/>
      <c r="W12" s="4"/>
      <c r="X12" s="4"/>
      <c r="Y12" s="4"/>
      <c r="Z12" s="4"/>
      <c r="AA12" s="4"/>
      <c r="AB12" s="164" t="s">
        <v>333</v>
      </c>
      <c r="AC12" s="164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191" t="s">
        <v>335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192" t="s">
        <v>336</v>
      </c>
      <c r="R14" s="2"/>
      <c r="S14" s="2"/>
      <c r="T14" s="2"/>
      <c r="U14" s="2"/>
      <c r="V14" s="2"/>
      <c r="W14" s="2"/>
      <c r="X14" s="2"/>
      <c r="Y14" s="2"/>
      <c r="Z14" s="193" t="s">
        <v>337</v>
      </c>
      <c r="AA14" s="2"/>
      <c r="AB14" s="2"/>
      <c r="AC14" s="2"/>
      <c r="AD14" s="2"/>
      <c r="AE14" s="2"/>
    </row>
    <row r="15" spans="1:38">
      <c r="E15" s="194" t="s">
        <v>338</v>
      </c>
      <c r="F15" s="2"/>
      <c r="G15" s="2"/>
      <c r="H15" s="2"/>
      <c r="I15" s="2"/>
      <c r="J15" s="2"/>
      <c r="K15" s="2"/>
      <c r="L15" s="2"/>
      <c r="M15" s="8"/>
      <c r="N15" s="2"/>
      <c r="O15" s="160"/>
      <c r="P15" s="160"/>
      <c r="Q15" s="160"/>
      <c r="R15" s="160"/>
      <c r="S15" s="195" t="s">
        <v>339</v>
      </c>
      <c r="T15" s="160"/>
      <c r="U15" s="160"/>
      <c r="V15" s="160"/>
      <c r="W15" s="2"/>
      <c r="X15" s="2"/>
      <c r="Y15" s="2"/>
      <c r="Z15" s="2"/>
      <c r="AA15" s="196" t="s">
        <v>340</v>
      </c>
      <c r="AB15" s="2"/>
      <c r="AC15" s="2"/>
      <c r="AD15" s="2"/>
      <c r="AE15" s="2"/>
    </row>
    <row r="16" spans="1:38">
      <c r="E16" s="2"/>
      <c r="F16" s="194" t="s">
        <v>341</v>
      </c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197" t="s">
        <v>342</v>
      </c>
      <c r="T16" s="2"/>
      <c r="U16" s="2"/>
      <c r="V16" s="2"/>
      <c r="W16" s="2"/>
      <c r="X16" s="2"/>
      <c r="Y16" s="2"/>
      <c r="Z16" s="2"/>
      <c r="AA16" s="2"/>
      <c r="AB16" s="197" t="s">
        <v>342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160"/>
      <c r="Q17" s="160"/>
      <c r="R17" s="160"/>
      <c r="S17" s="160"/>
      <c r="T17" s="160"/>
      <c r="U17" s="160"/>
      <c r="V17" s="160"/>
      <c r="W17" s="160"/>
      <c r="X17" s="160"/>
      <c r="Y17" s="2"/>
      <c r="Z17" s="2"/>
      <c r="AA17" s="2"/>
      <c r="AB17" s="195" t="s">
        <v>339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</sheetData>
  <mergeCells count="10">
    <mergeCell ref="AH1:AH2"/>
    <mergeCell ref="AI1:AL2"/>
    <mergeCell ref="K2:L2"/>
    <mergeCell ref="T2:U2"/>
    <mergeCell ref="AC2:AD2"/>
    <mergeCell ref="A7:C7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2026-03-04T19:51:31Z</dcterms:modified>
</cp:coreProperties>
</file>