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ΤΟΓΚΑτζηδες" sheetId="1" r:id="rId1"/>
  </sheets>
  <definedNames>
    <definedName name="_xlnm._FilterDatabase" localSheetId="0" hidden="1">ΤΟΓΚΑτζηδες!$H$1:$H$48</definedName>
  </definedNames>
  <calcPr calcId="125725"/>
</workbook>
</file>

<file path=xl/calcChain.xml><?xml version="1.0" encoding="utf-8"?>
<calcChain xmlns="http://schemas.openxmlformats.org/spreadsheetml/2006/main">
  <c r="N26" i="1"/>
  <c r="S26"/>
  <c r="T26"/>
  <c r="T4"/>
  <c r="T5"/>
  <c r="T6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7"/>
  <c r="T28"/>
  <c r="T29"/>
  <c r="T30"/>
  <c r="T31"/>
  <c r="T32"/>
  <c r="T33"/>
  <c r="T34"/>
  <c r="T35"/>
  <c r="T36"/>
  <c r="T37"/>
  <c r="T38"/>
  <c r="T39"/>
  <c r="T40"/>
  <c r="T41"/>
  <c r="T3"/>
  <c r="S4"/>
  <c r="S5"/>
  <c r="S6"/>
  <c r="S7"/>
  <c r="S8"/>
  <c r="S9"/>
  <c r="S10"/>
  <c r="S11"/>
  <c r="S12"/>
  <c r="S13"/>
  <c r="S14"/>
  <c r="S15"/>
  <c r="S16"/>
  <c r="S17"/>
  <c r="S18"/>
  <c r="S19"/>
  <c r="S20"/>
  <c r="S21"/>
  <c r="S22"/>
  <c r="S23"/>
  <c r="S24"/>
  <c r="S25"/>
  <c r="S27"/>
  <c r="S28"/>
  <c r="S29"/>
  <c r="S30"/>
  <c r="S31"/>
  <c r="S32"/>
  <c r="S33"/>
  <c r="S34"/>
  <c r="S35"/>
  <c r="S36"/>
  <c r="S37"/>
  <c r="S38"/>
  <c r="S39"/>
  <c r="S40"/>
  <c r="S41"/>
  <c r="S3"/>
  <c r="L42"/>
  <c r="K42"/>
  <c r="N4"/>
  <c r="Q41"/>
  <c r="Q38"/>
  <c r="Q35"/>
  <c r="Q34"/>
  <c r="Q32"/>
  <c r="Q31"/>
  <c r="Q30"/>
  <c r="Q29"/>
  <c r="Q27"/>
  <c r="Q25"/>
  <c r="Q22"/>
  <c r="Q20"/>
  <c r="Q19"/>
  <c r="Q18"/>
  <c r="Q17"/>
  <c r="Q15"/>
  <c r="Q14"/>
  <c r="Q13"/>
  <c r="Q12"/>
  <c r="Q11"/>
  <c r="Q10"/>
  <c r="Q9"/>
  <c r="Q3"/>
  <c r="Q8"/>
  <c r="Q7"/>
  <c r="Q5"/>
  <c r="Q4"/>
  <c r="R43" l="1"/>
  <c r="Q6"/>
  <c r="Q42"/>
  <c r="N3"/>
  <c r="N5"/>
  <c r="N6"/>
  <c r="N7"/>
  <c r="N8"/>
  <c r="N9"/>
  <c r="N10"/>
  <c r="N11"/>
  <c r="N12"/>
  <c r="N13"/>
  <c r="N14"/>
  <c r="O43"/>
  <c r="I43"/>
  <c r="N16"/>
  <c r="N17"/>
  <c r="N18"/>
  <c r="N19"/>
  <c r="N20"/>
  <c r="N21"/>
  <c r="N22"/>
  <c r="N23"/>
  <c r="N24"/>
  <c r="N25"/>
  <c r="N27"/>
  <c r="N28"/>
  <c r="N29"/>
  <c r="N30"/>
  <c r="N31"/>
  <c r="N32"/>
  <c r="N33"/>
  <c r="N34"/>
  <c r="N35"/>
  <c r="N36"/>
  <c r="N37"/>
  <c r="N38"/>
  <c r="N40"/>
  <c r="N15"/>
  <c r="T42"/>
  <c r="S42"/>
  <c r="N43" l="1"/>
  <c r="Q43"/>
</calcChain>
</file>

<file path=xl/sharedStrings.xml><?xml version="1.0" encoding="utf-8"?>
<sst xmlns="http://schemas.openxmlformats.org/spreadsheetml/2006/main" count="267" uniqueCount="178">
  <si>
    <t>Όνομα</t>
  </si>
  <si>
    <t>Επάγγελμα</t>
  </si>
  <si>
    <t>Περιοχή</t>
  </si>
  <si>
    <t>ποσό</t>
  </si>
  <si>
    <t>ημερομηνία δημιουργίας</t>
  </si>
  <si>
    <t>ημερομηνία απαίτησης</t>
  </si>
  <si>
    <t>παρατηρήσεις -1</t>
  </si>
  <si>
    <t>παρατηρήσεις - 2</t>
  </si>
  <si>
    <t>παρατηρήσεις - 3</t>
  </si>
  <si>
    <t>Κομνηνού Μαρία του Γεωργίου</t>
  </si>
  <si>
    <t>Ασημένιου Μαρία</t>
  </si>
  <si>
    <t>ξενοδοχείο</t>
  </si>
  <si>
    <t>2μηνο χάος με επιταγή μου  10.000€  στον χλέμπουρα της χρυσούπολης</t>
  </si>
  <si>
    <t xml:space="preserve">στο συγκεκριμένο 2ο πρόγραμμα , από τα 250.000€ επένδυση , τα 120.000€ ήταν τιμολόγια 1 &amp; 2 ετών , που σε συνεννόηση με τους προμηθευτές , περιμένανε την έγκριση για να κοπούνε . Τα 85.000€ ήταν βαμένοι γάδαροι , που ευτυχώς δεν έβρεξε . </t>
  </si>
  <si>
    <t>δεν κούνησε ούτε το δακτυλάκι της . Μόνο στον τελικό έλεγχο , που ήρθε .</t>
  </si>
  <si>
    <t xml:space="preserve">έφαγε παπάρα εκατομυρίων , από πασόκους δημαρχαίους - νομάρχες - περιφερειάρχες , ο πατέρας της ( με αυτόν συνεννοούμαν όλο το διάστημα ) , [ λουλουδάς στην Αθήνα ] </t>
  </si>
  <si>
    <t>ενοικιαζόμενα δωμάτια</t>
  </si>
  <si>
    <t>εμπορικό</t>
  </si>
  <si>
    <t>Ποτός</t>
  </si>
  <si>
    <t xml:space="preserve">σου έφτιαξα και τζάμπα buisnes plan κόστους 790€ ( χωρίς ΦΠΑ το οποίο πλήρωσα ) το οποίο πληρώθηκες 100% </t>
  </si>
  <si>
    <t>πληρώθηκες και 400€ ( όξω ΦΠΑ ) για κάρτες επιχείρησης [ ζήτημα να έκανες 10 τεμάχια ] {{**1**}}</t>
  </si>
  <si>
    <t>πληρώθηκες και 1.190€ ( όξω ΦΠΑ ) για έντυπο προβολής [ ζήτημα να έκανες 10 τεμάχια ] {{**1**}}</t>
  </si>
  <si>
    <t xml:space="preserve">ΧΡΩΣΤΑΣ : 5.500 χωρίς να υπολογίσω ΦΠΑ – φόρο – προκαταβολή φόρου </t>
  </si>
  <si>
    <t>ενημέρωση τογκατζή</t>
  </si>
  <si>
    <t>πληρώθηκες και 700€ ( όξω ΦΠΑ ) για διαφήμιση [ ζήτημα να κόστισε 250€ ] {{**1** = βάσει συμφωνιών μου}}</t>
  </si>
  <si>
    <t>Γκιουτζένη Βασιλική [ Λαμπίρης Στέλλιος ]</t>
  </si>
  <si>
    <t>κωδικός ΖΗΛ</t>
  </si>
  <si>
    <t>το 45% των επιδοτήσεων , στα 5 προγράμματα που της έκανα , δεν ήταν νόμιμα . Αυτό το ξέρουμε , ΜΟΝΟ αυτή και εγώ . Άντε να κατάλαβε κάτι και ο λογιστής</t>
  </si>
  <si>
    <t>αυτή η πλακόστρωση ( μέσα - έξω) , [ άραγε έδινε το ΦΠΑ ;; ] *** πολλάκις</t>
  </si>
  <si>
    <t>285β</t>
  </si>
  <si>
    <t>ΑΡΤΕΜΙΣ - Παπαδόπουλοι ΑΕ</t>
  </si>
  <si>
    <t xml:space="preserve">έκανε ΑΛΛΟΥ πρόγραμμα </t>
  </si>
  <si>
    <t>τζάμπα μετρήματα με υπάλληλό μου , ΟΛΗ ημέρα , στα ΘΑ</t>
  </si>
  <si>
    <t>δωμάτια</t>
  </si>
  <si>
    <t>τεχνογνωσία</t>
  </si>
  <si>
    <t>2 εγκεκριμένες προτάσεις 328.000€</t>
  </si>
  <si>
    <t>αναλώσιμα</t>
  </si>
  <si>
    <t>εργασιακός χρόνος ( με ξενύχτια ) εμού , υπαλλήλου &amp; 9 συνημμένων προσώπων</t>
  </si>
  <si>
    <t>τιμολόγιο + ΦΠΑ + φόρος</t>
  </si>
  <si>
    <t>εξοφλήσεις ΤΕΒΕ - ΔΕΗ - ενοίκια - προσπέκτ</t>
  </si>
  <si>
    <t>ενοίκια</t>
  </si>
  <si>
    <t xml:space="preserve">παρατυπίες + παραχάραξη </t>
  </si>
  <si>
    <t>Πυτικάρη Αγγελική</t>
  </si>
  <si>
    <t>εστίαση</t>
  </si>
  <si>
    <t>Πρίνος</t>
  </si>
  <si>
    <t>πήγε στο αμάξι για να φέρει χρήματα</t>
  </si>
  <si>
    <t>Χρυσόγελου Μαγδαληνή</t>
  </si>
  <si>
    <t>Κομμωτήριο</t>
  </si>
  <si>
    <t>την μπέρδεψε στο περμανάντ η λογίστρια</t>
  </si>
  <si>
    <t>εστίαση - εμπόριο &amp; ενοικιαζόμενα δωμάτια</t>
  </si>
  <si>
    <t>Σκάλα Πρίνος</t>
  </si>
  <si>
    <t>προγράμματα = 139.500€ προ ΦΠΑ αυτός ΚΑΙ 122.000€ η σύζυγος</t>
  </si>
  <si>
    <t>45.000€ = κάλπικα</t>
  </si>
  <si>
    <t xml:space="preserve">τιμολόγια &amp; μικροέξοδα &amp; τρεξίματα </t>
  </si>
  <si>
    <t>142α</t>
  </si>
  <si>
    <t>Γεωργαλάς Νικόλαος</t>
  </si>
  <si>
    <t>Σκάλα Παναγίας</t>
  </si>
  <si>
    <t>μετρήματα με υπάλληλό μου , ΟΛΗ ημέρα</t>
  </si>
  <si>
    <t>Τ.Π.Υ. + ΦΠΑ ( πρότασης ) = 113€</t>
  </si>
  <si>
    <t>επειδή κόπηκε στα μόρια , τι σημαίνει ;;; ΑΛΛΗ ήταν η συμφωνία</t>
  </si>
  <si>
    <t>Λαδίκα Όλγα</t>
  </si>
  <si>
    <t>Σκάλα Ποταμιάς</t>
  </si>
  <si>
    <t>Χατζηχρηστος Στρατος</t>
  </si>
  <si>
    <t>Λιμενάρια</t>
  </si>
  <si>
    <t>Συνοδιά Χρυσή</t>
  </si>
  <si>
    <t>λογιστήριο</t>
  </si>
  <si>
    <t>Σκάλα Σωτήρος</t>
  </si>
  <si>
    <t>Τ.Π.Υ. + ΦΠΑ ( πρότασης ) = 33,90€</t>
  </si>
  <si>
    <t>Τ.Π.Υ. + ΦΠΑ ( πρότασης ) = 44,50€</t>
  </si>
  <si>
    <t>Τ.Π.Υ. + ΦΠΑ ( πρότασης κόρης σου , στην γυναικεία επιχειρηματικότητα) = 113€</t>
  </si>
  <si>
    <t>Σταυρόπουλος Γεώργιος</t>
  </si>
  <si>
    <t xml:space="preserve">200€ η συμφωνία για τον φάκελο ολοκλήρωσης στο ΕΣΠΑ το 2004 </t>
  </si>
  <si>
    <t xml:space="preserve">έκανες και κάνεις τον ψόφιο κοριό </t>
  </si>
  <si>
    <t>Φουντα Αικατερίνη</t>
  </si>
  <si>
    <t xml:space="preserve">ΚΑΙ μετρήματα ΚΑΙ έγκριση πρότασης στο ΕΣΠΑ  </t>
  </si>
  <si>
    <t>Τοτος Ιωαννης</t>
  </si>
  <si>
    <t>3 Τ.Π.Υ. + ΦΠΑ = 248,60€</t>
  </si>
  <si>
    <t xml:space="preserve">υλοποίηση σε 2 προγράμματα ΕΣΠΑ  </t>
  </si>
  <si>
    <t>πρόταση σε ακόμα ένα πρόγραμμα</t>
  </si>
  <si>
    <t xml:space="preserve">από εδώ το είχε , από εκεί το άφησε ( δεν τον άφησε το τραπεζικό παρακύκλωμα ) </t>
  </si>
  <si>
    <t>122α</t>
  </si>
  <si>
    <t>Μαρινου Διαμαντω - Ρήγας Ιωάννης</t>
  </si>
  <si>
    <t>Τ.Π.Υ. + ΦΠΑ ( ΕΣΠΑ - γυναικεία επιχειρηματικότητα) = 113€</t>
  </si>
  <si>
    <t>επειδή δεν ήθελες να υλοποιήσεις , τι σημαίνει ;;; ΑΛΛΗ ήταν η συμφωνία</t>
  </si>
  <si>
    <t>Θα φωνάζει η ΑΓΑΠΕ , για τους πελάτες της</t>
  </si>
  <si>
    <t>Φωτιου Νικόλαος</t>
  </si>
  <si>
    <t>Αλιεύς</t>
  </si>
  <si>
    <t>τα κολοχτύπια δεν τα βάζω στην εξόφληση</t>
  </si>
  <si>
    <t>τα τσίπουρα στο λιμάνι ΠΑΛΙ δεν τα βάζω στην εξόφληση</t>
  </si>
  <si>
    <t>θανατηφόρο τροχαίο στον Παχύ , η μανούλα στο κέντρο ηγείας</t>
  </si>
  <si>
    <t>το αγόρι μου , με φερρυ στην Καβάλα</t>
  </si>
  <si>
    <t>Σανφελιξ Κυριακος</t>
  </si>
  <si>
    <t>άντε γειά</t>
  </si>
  <si>
    <t>Πάτσης Σπυρίδων</t>
  </si>
  <si>
    <t>ΘΑ δωμάτια</t>
  </si>
  <si>
    <t>Ποταμιά</t>
  </si>
  <si>
    <t>113€ Τ.Π.Υ. το 2009 = απλήρωτο</t>
  </si>
  <si>
    <t xml:space="preserve">πρόταση νεανική ΕΟΜΜΕΧ = δουλειά – έγκριση – παραίτηση </t>
  </si>
  <si>
    <t>πρβλ με ΑΓΑΠΕ</t>
  </si>
  <si>
    <t>171β3γ1η</t>
  </si>
  <si>
    <t>Εξίκης ΑΕ</t>
  </si>
  <si>
    <t>εργασία στον τελικό έλεγχο /// προετοιμασία για επερχόμενα</t>
  </si>
  <si>
    <t>μας καθάρισε ο βρωμιάρης της Χρυσούπολης</t>
  </si>
  <si>
    <t xml:space="preserve">Γεροί να είστε , να προκόβει η επένδυση σας , που την στήσατε με τον μόχθο της οικογενειακής εργασίας στην naziland </t>
  </si>
  <si>
    <t>171β3γ1θ</t>
  </si>
  <si>
    <t>Δημητρελη Γιαννα</t>
  </si>
  <si>
    <t>Εστίαση</t>
  </si>
  <si>
    <t>Κοίνυρα</t>
  </si>
  <si>
    <t>3 προγράμμα ΚΑΙ επιδότηση 186.000€</t>
  </si>
  <si>
    <t>βαμένα γκαζόλια = 191.500€</t>
  </si>
  <si>
    <t xml:space="preserve">τα πρώην ποσά είναι χωρίς ΦΠΑ </t>
  </si>
  <si>
    <t>κεριά στον Άγιο /// βόλτες</t>
  </si>
  <si>
    <t>171β3γ1ζ</t>
  </si>
  <si>
    <t>Καβάλα</t>
  </si>
  <si>
    <t>μετά από εργασία , είπα , πάμε για άλλο πρόγραμμα , δεν δικαιούσε</t>
  </si>
  <si>
    <t>πήγε αλλού , κατέθεσε ΚΑΙ κόπηκε ως μη έχων δικαίωμα να καταθέσει</t>
  </si>
  <si>
    <t>άντε γεια</t>
  </si>
  <si>
    <t>με 52% βαμένα ξάρτια για επιδότηση</t>
  </si>
  <si>
    <t>σε ΕΜΕΝΑ . πούλησες 20% πάνω τη τσατσάρα</t>
  </si>
  <si>
    <t>ίσως ακόμα να νομίζει πως ο χλέμπουρας της χρυσούπολης ( σε αυτόν , που έκανε τον αντι-περιφερειάρχη , όταν του έφαγε 2 ή 3 χιλ€ , δήθεν για να πληρωθεί γρήγορα ) , ήταν σε συνεννόηση μαζί μου</t>
  </si>
  <si>
    <t>Αθανασουδης Τ &amp; Ν ΟΕ { τιμος</t>
  </si>
  <si>
    <t>Θάσος</t>
  </si>
  <si>
    <t>Ελληνα Ελενη</t>
  </si>
  <si>
    <t>Παναγία</t>
  </si>
  <si>
    <t>Ιωαννιδου Μαρια</t>
  </si>
  <si>
    <t>Σκάλα Ραχώνι</t>
  </si>
  <si>
    <t>Κεραμαρης Στεφανος</t>
  </si>
  <si>
    <t>Κουκουδης Γεωργιος &amp; Λασκαρινα</t>
  </si>
  <si>
    <t>εστιατόριο - δωμάτια</t>
  </si>
  <si>
    <t>??</t>
  </si>
  <si>
    <t>Μανακουδας Δημήτριος { Ελενη</t>
  </si>
  <si>
    <t xml:space="preserve">εστιατόριο  </t>
  </si>
  <si>
    <t>Μαντεχου Ελενη</t>
  </si>
  <si>
    <t>Ματζουρη Στυλιανη</t>
  </si>
  <si>
    <t>Ματζουρη Φαιδρα</t>
  </si>
  <si>
    <t>Μητρος Ιωαννης</t>
  </si>
  <si>
    <t>Μονή Αρχαγγέλου</t>
  </si>
  <si>
    <t>αγρότης</t>
  </si>
  <si>
    <t>Θυμωνιά</t>
  </si>
  <si>
    <t>Πευκάρι</t>
  </si>
  <si>
    <r>
      <t xml:space="preserve">Αρρενόπουλος Σωτήριος - Μάροβα Ευα </t>
    </r>
    <r>
      <rPr>
        <sz val="8"/>
        <color rgb="FFFF0000"/>
        <rFont val="Arial"/>
        <family val="2"/>
        <charset val="161"/>
      </rPr>
      <t>{ θέση 219-2</t>
    </r>
  </si>
  <si>
    <t>Κωστόπουλος Παναγιώτης + κόρη</t>
  </si>
  <si>
    <t>ΑΠΟΚΑΤΑΣΤΑΣΗ</t>
  </si>
  <si>
    <t>Βεγινας Κωνσταντίνος =ΖΗΛ-125ε</t>
  </si>
  <si>
    <t xml:space="preserve">*α*  </t>
  </si>
  <si>
    <t>ΠΟΤΕ</t>
  </si>
  <si>
    <t>Γκουλέτσα Μαρία</t>
  </si>
  <si>
    <t>κόκκινος Ηλίας</t>
  </si>
  <si>
    <t>Θεολόγος</t>
  </si>
  <si>
    <t>Καραμανώλης ΑΕ</t>
  </si>
  <si>
    <t>Βαιδούλης Βαης</t>
  </si>
  <si>
    <t>ΕΠΙΚΗΡΥΞΗ</t>
  </si>
  <si>
    <t>ποσό σήμερα ΜΕ επικαρπία (ΑΑΔΕ - ΤΑΝ)</t>
  </si>
  <si>
    <t>ποσό σήμερα ΜΕ επικαρπία (rochild)</t>
  </si>
  <si>
    <t>κατηγορία</t>
  </si>
  <si>
    <t>*111] = παρακολούθηση υλοποίησης</t>
  </si>
  <si>
    <t>*222] = προετοιμασία για πρόγραμμα</t>
  </si>
  <si>
    <t>*222</t>
  </si>
  <si>
    <t>*333] = κομένη πρόταση</t>
  </si>
  <si>
    <t>*333</t>
  </si>
  <si>
    <t>*444] = ΜΗ υλοποίηση εγκεκριμένης πρότασης</t>
  </si>
  <si>
    <t>*444</t>
  </si>
  <si>
    <t>*555] = μη απόδοση δεδουλευμένων</t>
  </si>
  <si>
    <t>*555</t>
  </si>
  <si>
    <t>*111</t>
  </si>
  <si>
    <t>γεννητρια</t>
  </si>
  <si>
    <t>μπερδεμα</t>
  </si>
  <si>
    <t>καπελο</t>
  </si>
  <si>
    <t>ταξι</t>
  </si>
  <si>
    <t>φόρος εισοδήματος</t>
  </si>
  <si>
    <t>ποσοστό</t>
  </si>
  <si>
    <t>με ΖΗΛ π.χ.-1</t>
  </si>
  <si>
    <t>ΦΠΑ</t>
  </si>
  <si>
    <t>επηρεασμός από τιμολόγια κομένα</t>
  </si>
  <si>
    <t>Μπαμπατζικος Μαργαριτης</t>
  </si>
  <si>
    <t>Νικολής Δημητριος</t>
  </si>
  <si>
    <t>ΣΥΝΟΛΙΚΟ ποσό σήμερα ΜΕ επικαρπία (ΑΑΔΕ - ΤΑΝ)</t>
  </si>
  <si>
    <t>ΣΥΝΟΛΙΚΟ ποσό σήμερα ΜΕ επικαρπία (rochild)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</si>
</sst>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5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sz val="9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9"/>
      <name val="Arial"/>
      <family val="2"/>
      <charset val="161"/>
    </font>
    <font>
      <sz val="9"/>
      <color rgb="FFFF0000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9"/>
      <color rgb="FF00B050"/>
      <name val="Arial"/>
      <family val="2"/>
      <charset val="161"/>
    </font>
    <font>
      <b/>
      <sz val="9"/>
      <color rgb="FFFF0000"/>
      <name val="Arial"/>
      <family val="2"/>
      <charset val="161"/>
    </font>
    <font>
      <b/>
      <sz val="9"/>
      <color rgb="FF00B0F0"/>
      <name val="Arial"/>
      <family val="2"/>
      <charset val="161"/>
    </font>
    <font>
      <sz val="7"/>
      <color theme="1"/>
      <name val="Arial"/>
      <family val="2"/>
      <charset val="161"/>
    </font>
    <font>
      <sz val="6"/>
      <color theme="1"/>
      <name val="Arial"/>
      <family val="2"/>
      <charset val="161"/>
    </font>
    <font>
      <b/>
      <sz val="9"/>
      <name val="Arial"/>
      <family val="2"/>
      <charset val="161"/>
    </font>
    <font>
      <b/>
      <sz val="8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43" fontId="2" fillId="0" borderId="1" xfId="1" applyFont="1" applyBorder="1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164" fontId="2" fillId="0" borderId="1" xfId="1" applyNumberFormat="1" applyFont="1" applyBorder="1"/>
    <xf numFmtId="14" fontId="2" fillId="0" borderId="1" xfId="1" applyNumberFormat="1" applyFont="1" applyBorder="1"/>
    <xf numFmtId="43" fontId="2" fillId="0" borderId="0" xfId="1" applyFont="1"/>
    <xf numFmtId="0" fontId="2" fillId="0" borderId="4" xfId="0" applyFont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/>
    <xf numFmtId="0" fontId="4" fillId="0" borderId="1" xfId="0" applyFont="1" applyFill="1" applyBorder="1"/>
    <xf numFmtId="14" fontId="2" fillId="5" borderId="1" xfId="0" applyNumberFormat="1" applyFont="1" applyFill="1" applyBorder="1"/>
    <xf numFmtId="14" fontId="7" fillId="0" borderId="1" xfId="0" applyNumberFormat="1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164" fontId="2" fillId="4" borderId="1" xfId="1" applyNumberFormat="1" applyFont="1" applyFill="1" applyBorder="1"/>
    <xf numFmtId="164" fontId="2" fillId="0" borderId="1" xfId="1" applyNumberFormat="1" applyFont="1" applyFill="1" applyBorder="1"/>
    <xf numFmtId="43" fontId="2" fillId="0" borderId="1" xfId="1" applyFont="1" applyFill="1" applyBorder="1" applyAlignment="1">
      <alignment horizontal="center"/>
    </xf>
    <xf numFmtId="14" fontId="2" fillId="0" borderId="1" xfId="1" applyNumberFormat="1" applyFont="1" applyBorder="1" applyAlignment="1">
      <alignment horizontal="right"/>
    </xf>
    <xf numFmtId="164" fontId="8" fillId="0" borderId="1" xfId="1" applyNumberFormat="1" applyFont="1" applyBorder="1"/>
    <xf numFmtId="14" fontId="5" fillId="0" borderId="1" xfId="0" applyNumberFormat="1" applyFont="1" applyBorder="1"/>
    <xf numFmtId="164" fontId="5" fillId="0" borderId="1" xfId="1" applyNumberFormat="1" applyFont="1" applyBorder="1"/>
    <xf numFmtId="0" fontId="3" fillId="6" borderId="4" xfId="0" applyFont="1" applyFill="1" applyBorder="1" applyAlignment="1">
      <alignment wrapText="1"/>
    </xf>
    <xf numFmtId="0" fontId="3" fillId="6" borderId="5" xfId="0" applyFont="1" applyFill="1" applyBorder="1" applyAlignment="1">
      <alignment wrapText="1"/>
    </xf>
    <xf numFmtId="14" fontId="2" fillId="9" borderId="1" xfId="0" applyNumberFormat="1" applyFont="1" applyFill="1" applyBorder="1"/>
    <xf numFmtId="0" fontId="4" fillId="9" borderId="1" xfId="0" applyFont="1" applyFill="1" applyBorder="1"/>
    <xf numFmtId="43" fontId="2" fillId="9" borderId="1" xfId="1" applyFont="1" applyFill="1" applyBorder="1"/>
    <xf numFmtId="43" fontId="2" fillId="9" borderId="1" xfId="1" applyFont="1" applyFill="1" applyBorder="1" applyAlignment="1">
      <alignment horizontal="center"/>
    </xf>
    <xf numFmtId="164" fontId="5" fillId="3" borderId="1" xfId="1" applyNumberFormat="1" applyFont="1" applyFill="1" applyBorder="1"/>
    <xf numFmtId="164" fontId="5" fillId="0" borderId="1" xfId="1" applyNumberFormat="1" applyFont="1" applyFill="1" applyBorder="1"/>
    <xf numFmtId="164" fontId="12" fillId="0" borderId="1" xfId="1" applyNumberFormat="1" applyFont="1" applyBorder="1"/>
    <xf numFmtId="0" fontId="2" fillId="10" borderId="0" xfId="0" applyFont="1" applyFill="1"/>
    <xf numFmtId="0" fontId="2" fillId="8" borderId="0" xfId="0" applyFont="1" applyFill="1"/>
    <xf numFmtId="0" fontId="2" fillId="12" borderId="0" xfId="0" applyFont="1" applyFill="1"/>
    <xf numFmtId="14" fontId="2" fillId="12" borderId="1" xfId="0" applyNumberFormat="1" applyFont="1" applyFill="1" applyBorder="1"/>
    <xf numFmtId="0" fontId="2" fillId="13" borderId="0" xfId="0" applyFont="1" applyFill="1"/>
    <xf numFmtId="164" fontId="2" fillId="13" borderId="1" xfId="1" applyNumberFormat="1" applyFont="1" applyFill="1" applyBorder="1"/>
    <xf numFmtId="0" fontId="2" fillId="2" borderId="0" xfId="0" applyFont="1" applyFill="1"/>
    <xf numFmtId="164" fontId="2" fillId="2" borderId="1" xfId="1" applyNumberFormat="1" applyFont="1" applyFill="1" applyBorder="1"/>
    <xf numFmtId="164" fontId="2" fillId="8" borderId="1" xfId="1" applyNumberFormat="1" applyFont="1" applyFill="1" applyBorder="1"/>
    <xf numFmtId="164" fontId="2" fillId="10" borderId="1" xfId="1" applyNumberFormat="1" applyFont="1" applyFill="1" applyBorder="1"/>
    <xf numFmtId="43" fontId="13" fillId="0" borderId="9" xfId="1" applyFont="1" applyFill="1" applyBorder="1" applyAlignment="1">
      <alignment wrapText="1"/>
    </xf>
    <xf numFmtId="0" fontId="13" fillId="0" borderId="9" xfId="0" applyFont="1" applyFill="1" applyBorder="1" applyAlignment="1">
      <alignment wrapText="1"/>
    </xf>
    <xf numFmtId="0" fontId="14" fillId="7" borderId="2" xfId="0" applyFont="1" applyFill="1" applyBorder="1" applyAlignment="1">
      <alignment wrapText="1"/>
    </xf>
    <xf numFmtId="164" fontId="14" fillId="14" borderId="2" xfId="1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left" wrapText="1"/>
    </xf>
    <xf numFmtId="9" fontId="2" fillId="0" borderId="1" xfId="2" applyFont="1" applyBorder="1"/>
    <xf numFmtId="9" fontId="2" fillId="0" borderId="1" xfId="2" applyFont="1" applyBorder="1" applyAlignment="1">
      <alignment horizontal="right"/>
    </xf>
    <xf numFmtId="14" fontId="2" fillId="4" borderId="1" xfId="1" applyNumberFormat="1" applyFont="1" applyFill="1" applyBorder="1"/>
    <xf numFmtId="9" fontId="2" fillId="4" borderId="1" xfId="2" applyFont="1" applyFill="1" applyBorder="1" applyAlignment="1">
      <alignment horizontal="right"/>
    </xf>
    <xf numFmtId="14" fontId="2" fillId="4" borderId="1" xfId="1" applyNumberFormat="1" applyFont="1" applyFill="1" applyBorder="1" applyAlignment="1">
      <alignment horizontal="right"/>
    </xf>
    <xf numFmtId="43" fontId="2" fillId="0" borderId="0" xfId="0" applyNumberFormat="1" applyFont="1"/>
    <xf numFmtId="164" fontId="8" fillId="0" borderId="0" xfId="1" applyNumberFormat="1" applyFont="1"/>
    <xf numFmtId="43" fontId="2" fillId="4" borderId="1" xfId="1" applyFont="1" applyFill="1" applyBorder="1"/>
    <xf numFmtId="9" fontId="2" fillId="0" borderId="1" xfId="2" applyFont="1" applyFill="1" applyBorder="1" applyAlignment="1">
      <alignment horizontal="right"/>
    </xf>
    <xf numFmtId="43" fontId="2" fillId="0" borderId="1" xfId="1" applyFont="1" applyFill="1" applyBorder="1"/>
    <xf numFmtId="9" fontId="2" fillId="4" borderId="1" xfId="2" applyFont="1" applyFill="1" applyBorder="1"/>
    <xf numFmtId="43" fontId="2" fillId="13" borderId="1" xfId="1" applyFont="1" applyFill="1" applyBorder="1"/>
    <xf numFmtId="43" fontId="2" fillId="15" borderId="1" xfId="1" applyFont="1" applyFill="1" applyBorder="1"/>
    <xf numFmtId="0" fontId="4" fillId="0" borderId="1" xfId="0" applyFont="1" applyBorder="1" applyAlignment="1">
      <alignment horizontal="left"/>
    </xf>
    <xf numFmtId="164" fontId="5" fillId="4" borderId="1" xfId="1" applyNumberFormat="1" applyFont="1" applyFill="1" applyBorder="1"/>
    <xf numFmtId="164" fontId="2" fillId="4" borderId="1" xfId="1" applyNumberFormat="1" applyFont="1" applyFill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43" fontId="13" fillId="7" borderId="6" xfId="1" applyFont="1" applyFill="1" applyBorder="1" applyAlignment="1">
      <alignment horizontal="center" wrapText="1"/>
    </xf>
    <xf numFmtId="43" fontId="13" fillId="7" borderId="7" xfId="1" applyFont="1" applyFill="1" applyBorder="1" applyAlignment="1">
      <alignment horizontal="center" wrapText="1"/>
    </xf>
    <xf numFmtId="43" fontId="13" fillId="7" borderId="8" xfId="1" applyFont="1" applyFill="1" applyBorder="1" applyAlignment="1">
      <alignment horizontal="center" wrapText="1"/>
    </xf>
    <xf numFmtId="0" fontId="13" fillId="14" borderId="6" xfId="0" applyFont="1" applyFill="1" applyBorder="1" applyAlignment="1">
      <alignment horizontal="center" wrapText="1"/>
    </xf>
    <xf numFmtId="0" fontId="13" fillId="14" borderId="7" xfId="0" applyFont="1" applyFill="1" applyBorder="1" applyAlignment="1">
      <alignment horizontal="center" wrapText="1"/>
    </xf>
    <xf numFmtId="0" fontId="13" fillId="14" borderId="8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 wrapText="1"/>
    </xf>
    <xf numFmtId="0" fontId="2" fillId="11" borderId="3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horizontal="center" wrapText="1"/>
    </xf>
    <xf numFmtId="0" fontId="2" fillId="9" borderId="3" xfId="0" applyFont="1" applyFill="1" applyBorder="1" applyAlignment="1">
      <alignment horizontal="center" wrapText="1"/>
    </xf>
    <xf numFmtId="0" fontId="2" fillId="10" borderId="2" xfId="0" applyFont="1" applyFill="1" applyBorder="1" applyAlignment="1">
      <alignment horizontal="center" wrapText="1"/>
    </xf>
    <xf numFmtId="0" fontId="2" fillId="10" borderId="3" xfId="0" applyFont="1" applyFill="1" applyBorder="1" applyAlignment="1">
      <alignment horizontal="center" wrapText="1"/>
    </xf>
  </cellXfs>
  <cellStyles count="3">
    <cellStyle name="Κανονικό" xfId="0" builtinId="0"/>
    <cellStyle name="Κόμμα" xfId="1" builtinId="3"/>
    <cellStyle name="Ποσοστό" xfId="2" builtinId="5"/>
  </cellStyles>
  <dxfs count="0"/>
  <tableStyles count="0" defaultTableStyle="TableStyleMedium9" defaultPivotStyle="PivotStyleLight16"/>
  <colors>
    <mruColors>
      <color rgb="FF00FF99"/>
      <color rgb="FF00FFFF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0"/>
  <sheetViews>
    <sheetView tabSelected="1" zoomScaleNormal="100" workbookViewId="0">
      <pane ySplit="2" topLeftCell="A3" activePane="bottomLeft" state="frozen"/>
      <selection pane="bottomLeft" activeCell="D19" sqref="D19"/>
    </sheetView>
  </sheetViews>
  <sheetFormatPr defaultRowHeight="12"/>
  <cols>
    <col min="1" max="1" width="7.6640625" style="1" bestFit="1" customWidth="1"/>
    <col min="2" max="2" width="7.6640625" style="1" customWidth="1"/>
    <col min="3" max="3" width="7.33203125" style="1" customWidth="1"/>
    <col min="4" max="4" width="10.44140625" style="1" customWidth="1"/>
    <col min="5" max="5" width="12.109375" style="1" customWidth="1"/>
    <col min="6" max="6" width="29.77734375" style="1" bestFit="1" customWidth="1"/>
    <col min="7" max="7" width="26.77734375" style="16" customWidth="1"/>
    <col min="8" max="8" width="10.44140625" style="14" customWidth="1"/>
    <col min="9" max="9" width="8.88671875" style="1" customWidth="1"/>
    <col min="10" max="10" width="10.44140625" style="1" customWidth="1"/>
    <col min="11" max="11" width="16.77734375" style="1" customWidth="1"/>
    <col min="12" max="12" width="12.21875" style="1" customWidth="1"/>
    <col min="13" max="13" width="7.88671875" style="1" customWidth="1"/>
    <col min="14" max="14" width="8.109375" style="1" customWidth="1"/>
    <col min="15" max="15" width="11.21875" style="1" customWidth="1"/>
    <col min="16" max="17" width="10.44140625" style="1" customWidth="1"/>
    <col min="18" max="18" width="11.88671875" style="1" customWidth="1"/>
    <col min="19" max="19" width="19.109375" style="1" customWidth="1"/>
    <col min="20" max="20" width="15.5546875" style="1" customWidth="1"/>
    <col min="21" max="21" width="7.6640625" style="1" customWidth="1"/>
    <col min="22" max="22" width="43.6640625" style="7" customWidth="1"/>
    <col min="23" max="23" width="47.21875" style="7" customWidth="1"/>
    <col min="24" max="24" width="57.88671875" style="7" customWidth="1"/>
    <col min="25" max="25" width="52.109375" style="14" customWidth="1"/>
    <col min="26" max="26" width="99.6640625" style="1" customWidth="1"/>
    <col min="27" max="27" width="81" style="1" customWidth="1"/>
    <col min="28" max="31" width="8.88671875" style="1" customWidth="1"/>
    <col min="32" max="16384" width="8.88671875" style="1"/>
  </cols>
  <sheetData>
    <row r="1" spans="1:27">
      <c r="A1" s="82" t="s">
        <v>26</v>
      </c>
      <c r="B1" s="82" t="s">
        <v>154</v>
      </c>
      <c r="C1" s="92" t="s">
        <v>23</v>
      </c>
      <c r="D1" s="94" t="s">
        <v>151</v>
      </c>
      <c r="E1" s="96" t="s">
        <v>142</v>
      </c>
      <c r="F1" s="90" t="s">
        <v>0</v>
      </c>
      <c r="G1" s="90" t="s">
        <v>1</v>
      </c>
      <c r="H1" s="80" t="s">
        <v>2</v>
      </c>
      <c r="I1" s="90" t="s">
        <v>3</v>
      </c>
      <c r="J1" s="80" t="s">
        <v>4</v>
      </c>
      <c r="K1" s="78" t="s">
        <v>152</v>
      </c>
      <c r="L1" s="80" t="s">
        <v>153</v>
      </c>
      <c r="M1" s="84" t="s">
        <v>169</v>
      </c>
      <c r="N1" s="85"/>
      <c r="O1" s="86"/>
      <c r="P1" s="87" t="s">
        <v>172</v>
      </c>
      <c r="Q1" s="88"/>
      <c r="R1" s="89"/>
      <c r="S1" s="78" t="s">
        <v>176</v>
      </c>
      <c r="T1" s="80" t="s">
        <v>177</v>
      </c>
      <c r="U1" s="82" t="s">
        <v>5</v>
      </c>
      <c r="V1" s="5" t="s">
        <v>6</v>
      </c>
      <c r="W1" s="5" t="s">
        <v>7</v>
      </c>
      <c r="X1" s="5"/>
      <c r="Y1" s="12" t="s">
        <v>8</v>
      </c>
    </row>
    <row r="2" spans="1:27" ht="13.5" thickBot="1">
      <c r="A2" s="83"/>
      <c r="B2" s="83"/>
      <c r="C2" s="93"/>
      <c r="D2" s="95"/>
      <c r="E2" s="97"/>
      <c r="F2" s="91"/>
      <c r="G2" s="91"/>
      <c r="H2" s="81"/>
      <c r="I2" s="91"/>
      <c r="J2" s="81"/>
      <c r="K2" s="79"/>
      <c r="L2" s="81"/>
      <c r="M2" s="56" t="s">
        <v>170</v>
      </c>
      <c r="N2" s="56" t="s">
        <v>3</v>
      </c>
      <c r="O2" s="58" t="s">
        <v>171</v>
      </c>
      <c r="P2" s="57" t="s">
        <v>170</v>
      </c>
      <c r="Q2" s="57" t="s">
        <v>3</v>
      </c>
      <c r="R2" s="59" t="s">
        <v>171</v>
      </c>
      <c r="S2" s="79"/>
      <c r="T2" s="81"/>
      <c r="U2" s="83"/>
      <c r="V2" s="5"/>
      <c r="W2" s="5"/>
      <c r="X2" s="5"/>
      <c r="Y2" s="60"/>
    </row>
    <row r="3" spans="1:27" ht="45">
      <c r="A3" s="8">
        <v>289</v>
      </c>
      <c r="B3" s="53" t="s">
        <v>163</v>
      </c>
      <c r="C3" s="19"/>
      <c r="D3" s="3"/>
      <c r="E3" s="3"/>
      <c r="F3" s="2" t="s">
        <v>9</v>
      </c>
      <c r="G3" s="13" t="s">
        <v>16</v>
      </c>
      <c r="H3" s="13" t="s">
        <v>56</v>
      </c>
      <c r="I3" s="4">
        <v>6500</v>
      </c>
      <c r="J3" s="9">
        <v>40951</v>
      </c>
      <c r="K3" s="36">
        <v>40313</v>
      </c>
      <c r="L3" s="8">
        <v>20299</v>
      </c>
      <c r="M3" s="63"/>
      <c r="N3" s="68">
        <f>I3*M3</f>
        <v>0</v>
      </c>
      <c r="O3" s="63"/>
      <c r="P3" s="62">
        <v>0.16</v>
      </c>
      <c r="Q3" s="72">
        <f>6500*P3</f>
        <v>1040</v>
      </c>
      <c r="R3" s="8">
        <v>6450</v>
      </c>
      <c r="S3" s="36">
        <f>K3+O3+R3</f>
        <v>46763</v>
      </c>
      <c r="T3" s="8">
        <f>L3+O3+R3</f>
        <v>26749</v>
      </c>
      <c r="U3" s="35">
        <v>46320</v>
      </c>
      <c r="V3" s="22" t="s">
        <v>14</v>
      </c>
      <c r="W3" s="22" t="s">
        <v>13</v>
      </c>
      <c r="X3" s="22" t="s">
        <v>119</v>
      </c>
      <c r="Y3" s="38" t="s">
        <v>15</v>
      </c>
      <c r="Z3" s="27"/>
      <c r="AA3" s="27"/>
    </row>
    <row r="4" spans="1:27">
      <c r="A4" s="8">
        <v>979</v>
      </c>
      <c r="B4" s="53" t="s">
        <v>163</v>
      </c>
      <c r="C4" s="19"/>
      <c r="D4" s="3"/>
      <c r="E4" s="3"/>
      <c r="F4" s="2" t="s">
        <v>10</v>
      </c>
      <c r="G4" s="15" t="s">
        <v>11</v>
      </c>
      <c r="H4" s="13" t="s">
        <v>121</v>
      </c>
      <c r="I4" s="4">
        <v>5500</v>
      </c>
      <c r="J4" s="9">
        <v>40585</v>
      </c>
      <c r="K4" s="36">
        <v>37785</v>
      </c>
      <c r="L4" s="8">
        <v>19050</v>
      </c>
      <c r="M4" s="62">
        <v>0.18</v>
      </c>
      <c r="N4" s="4">
        <f>6120*M4</f>
        <v>1101.5999999999999</v>
      </c>
      <c r="O4" s="9">
        <v>6980</v>
      </c>
      <c r="P4" s="62">
        <v>0.16</v>
      </c>
      <c r="Q4" s="72">
        <f>6120*P4</f>
        <v>979.2</v>
      </c>
      <c r="R4" s="8">
        <v>6627</v>
      </c>
      <c r="S4" s="36">
        <f t="shared" ref="S4:S41" si="0">K4+O4+R4</f>
        <v>51392</v>
      </c>
      <c r="T4" s="8">
        <f t="shared" ref="T4:T41" si="1">L4+O4+R4</f>
        <v>32657</v>
      </c>
      <c r="U4" s="35">
        <v>46320</v>
      </c>
      <c r="V4" s="22" t="s">
        <v>22</v>
      </c>
      <c r="W4" s="6" t="s">
        <v>22</v>
      </c>
      <c r="X4" s="6" t="s">
        <v>12</v>
      </c>
      <c r="Y4" s="25" t="s">
        <v>28</v>
      </c>
      <c r="Z4" s="24" t="s">
        <v>27</v>
      </c>
    </row>
    <row r="5" spans="1:27" ht="22.5">
      <c r="A5" s="3"/>
      <c r="B5" s="53" t="s">
        <v>163</v>
      </c>
      <c r="C5" s="19"/>
      <c r="D5" s="3"/>
      <c r="E5" s="3"/>
      <c r="F5" s="2" t="s">
        <v>25</v>
      </c>
      <c r="G5" s="15" t="s">
        <v>17</v>
      </c>
      <c r="H5" s="13" t="s">
        <v>18</v>
      </c>
      <c r="I5" s="4">
        <v>400</v>
      </c>
      <c r="J5" s="9">
        <v>39899</v>
      </c>
      <c r="K5" s="36">
        <v>3321</v>
      </c>
      <c r="L5" s="8">
        <v>1674</v>
      </c>
      <c r="M5" s="63"/>
      <c r="N5" s="68">
        <f t="shared" ref="N5:N38" si="2">I5*M5</f>
        <v>0</v>
      </c>
      <c r="O5" s="63"/>
      <c r="P5" s="62">
        <v>0.13</v>
      </c>
      <c r="Q5" s="72">
        <f>960*P5</f>
        <v>124.80000000000001</v>
      </c>
      <c r="R5" s="8">
        <v>1029</v>
      </c>
      <c r="S5" s="36">
        <f t="shared" si="0"/>
        <v>4350</v>
      </c>
      <c r="T5" s="8">
        <f t="shared" si="1"/>
        <v>2703</v>
      </c>
      <c r="U5" s="35">
        <v>46320</v>
      </c>
      <c r="V5" s="22" t="s">
        <v>19</v>
      </c>
      <c r="W5" s="24" t="s">
        <v>20</v>
      </c>
      <c r="X5" s="22" t="s">
        <v>21</v>
      </c>
      <c r="Y5" s="26" t="s">
        <v>24</v>
      </c>
    </row>
    <row r="6" spans="1:27">
      <c r="A6" s="3" t="s">
        <v>29</v>
      </c>
      <c r="B6" s="49" t="s">
        <v>157</v>
      </c>
      <c r="C6" s="19"/>
      <c r="D6" s="21" t="s">
        <v>145</v>
      </c>
      <c r="E6" s="3"/>
      <c r="F6" s="2" t="s">
        <v>30</v>
      </c>
      <c r="G6" s="15" t="s">
        <v>11</v>
      </c>
      <c r="H6" s="13" t="s">
        <v>50</v>
      </c>
      <c r="I6" s="70">
        <v>100</v>
      </c>
      <c r="J6" s="9">
        <v>38754</v>
      </c>
      <c r="K6" s="43"/>
      <c r="L6" s="31">
        <v>594</v>
      </c>
      <c r="M6" s="63"/>
      <c r="N6" s="68">
        <f t="shared" si="2"/>
        <v>0</v>
      </c>
      <c r="O6" s="63"/>
      <c r="P6" s="64">
        <v>0.13</v>
      </c>
      <c r="Q6" s="68">
        <f>I6*P6</f>
        <v>13</v>
      </c>
      <c r="R6" s="30"/>
      <c r="S6" s="75">
        <f t="shared" si="0"/>
        <v>0</v>
      </c>
      <c r="T6" s="8">
        <f t="shared" si="1"/>
        <v>594</v>
      </c>
      <c r="U6" s="35">
        <v>46320</v>
      </c>
      <c r="V6" s="22" t="s">
        <v>32</v>
      </c>
      <c r="W6" s="6" t="s">
        <v>31</v>
      </c>
      <c r="X6" s="6"/>
      <c r="Y6" s="13"/>
    </row>
    <row r="7" spans="1:27" ht="22.5">
      <c r="A7" s="8">
        <v>137</v>
      </c>
      <c r="B7" s="53" t="s">
        <v>163</v>
      </c>
      <c r="C7" s="19"/>
      <c r="D7" s="3"/>
      <c r="E7" s="3"/>
      <c r="F7" s="2" t="s">
        <v>141</v>
      </c>
      <c r="G7" s="15" t="s">
        <v>33</v>
      </c>
      <c r="H7" s="13" t="s">
        <v>121</v>
      </c>
      <c r="I7" s="4">
        <v>2000</v>
      </c>
      <c r="J7" s="9">
        <v>41399</v>
      </c>
      <c r="K7" s="36">
        <v>11568</v>
      </c>
      <c r="L7" s="8">
        <v>5832</v>
      </c>
      <c r="M7" s="63"/>
      <c r="N7" s="68">
        <f t="shared" si="2"/>
        <v>0</v>
      </c>
      <c r="O7" s="63"/>
      <c r="P7" s="62">
        <v>0.16</v>
      </c>
      <c r="Q7" s="72">
        <f>200*P7</f>
        <v>32</v>
      </c>
      <c r="R7" s="8">
        <v>183</v>
      </c>
      <c r="S7" s="36">
        <f t="shared" si="0"/>
        <v>11751</v>
      </c>
      <c r="T7" s="8">
        <f t="shared" si="1"/>
        <v>6015</v>
      </c>
      <c r="U7" s="35">
        <v>46320</v>
      </c>
      <c r="V7" s="22" t="s">
        <v>37</v>
      </c>
      <c r="W7" s="6" t="s">
        <v>36</v>
      </c>
      <c r="X7" s="6" t="s">
        <v>34</v>
      </c>
      <c r="Y7" s="13" t="s">
        <v>35</v>
      </c>
    </row>
    <row r="8" spans="1:27">
      <c r="A8" s="8">
        <v>138</v>
      </c>
      <c r="B8" s="53" t="s">
        <v>163</v>
      </c>
      <c r="C8" s="19"/>
      <c r="D8" s="3"/>
      <c r="E8" s="3"/>
      <c r="F8" s="2" t="s">
        <v>146</v>
      </c>
      <c r="G8" s="15" t="s">
        <v>17</v>
      </c>
      <c r="H8" s="13" t="s">
        <v>121</v>
      </c>
      <c r="I8" s="4">
        <v>2300</v>
      </c>
      <c r="J8" s="9">
        <v>42129</v>
      </c>
      <c r="K8" s="36">
        <v>13304</v>
      </c>
      <c r="L8" s="8">
        <v>6707</v>
      </c>
      <c r="M8" s="63"/>
      <c r="N8" s="68">
        <f t="shared" si="2"/>
        <v>0</v>
      </c>
      <c r="O8" s="63"/>
      <c r="P8" s="62">
        <v>0.16</v>
      </c>
      <c r="Q8" s="72">
        <f>496*P8</f>
        <v>79.36</v>
      </c>
      <c r="R8" s="8">
        <v>453</v>
      </c>
      <c r="S8" s="36">
        <f t="shared" si="0"/>
        <v>13757</v>
      </c>
      <c r="T8" s="8">
        <f t="shared" si="1"/>
        <v>7160</v>
      </c>
      <c r="U8" s="35">
        <v>46320</v>
      </c>
      <c r="V8" s="22" t="s">
        <v>39</v>
      </c>
      <c r="W8" s="6" t="s">
        <v>38</v>
      </c>
      <c r="X8" s="6" t="s">
        <v>40</v>
      </c>
      <c r="Y8" s="13" t="s">
        <v>41</v>
      </c>
    </row>
    <row r="9" spans="1:27">
      <c r="A9" s="8">
        <v>139</v>
      </c>
      <c r="B9" s="53" t="s">
        <v>163</v>
      </c>
      <c r="C9" s="19"/>
      <c r="D9" s="3"/>
      <c r="E9" s="3"/>
      <c r="F9" s="2" t="s">
        <v>42</v>
      </c>
      <c r="G9" s="15" t="s">
        <v>43</v>
      </c>
      <c r="H9" s="13" t="s">
        <v>44</v>
      </c>
      <c r="I9" s="4">
        <v>150</v>
      </c>
      <c r="J9" s="9">
        <v>39881</v>
      </c>
      <c r="K9" s="36">
        <v>1245</v>
      </c>
      <c r="L9" s="8">
        <v>628</v>
      </c>
      <c r="M9" s="63"/>
      <c r="N9" s="68">
        <f t="shared" si="2"/>
        <v>0</v>
      </c>
      <c r="O9" s="63"/>
      <c r="P9" s="62">
        <v>0.13</v>
      </c>
      <c r="Q9" s="72">
        <f>70*P9</f>
        <v>9.1</v>
      </c>
      <c r="R9" s="8">
        <v>75</v>
      </c>
      <c r="S9" s="36">
        <f t="shared" si="0"/>
        <v>1320</v>
      </c>
      <c r="T9" s="8">
        <f t="shared" si="1"/>
        <v>703</v>
      </c>
      <c r="U9" s="35">
        <v>46320</v>
      </c>
      <c r="V9" s="22" t="s">
        <v>45</v>
      </c>
      <c r="W9" s="6"/>
      <c r="X9" s="6"/>
      <c r="Y9" s="13"/>
    </row>
    <row r="10" spans="1:27">
      <c r="A10" s="8">
        <v>141</v>
      </c>
      <c r="B10" s="47" t="s">
        <v>160</v>
      </c>
      <c r="C10" s="19"/>
      <c r="D10" s="21" t="s">
        <v>145</v>
      </c>
      <c r="E10" s="3"/>
      <c r="F10" s="2" t="s">
        <v>46</v>
      </c>
      <c r="G10" s="15" t="s">
        <v>47</v>
      </c>
      <c r="H10" s="13" t="s">
        <v>121</v>
      </c>
      <c r="I10" s="4">
        <v>100</v>
      </c>
      <c r="J10" s="9">
        <v>39822</v>
      </c>
      <c r="K10" s="36">
        <v>843</v>
      </c>
      <c r="L10" s="8">
        <v>425</v>
      </c>
      <c r="M10" s="63"/>
      <c r="N10" s="68">
        <f t="shared" si="2"/>
        <v>0</v>
      </c>
      <c r="O10" s="63"/>
      <c r="P10" s="62">
        <v>0.13</v>
      </c>
      <c r="Q10" s="72">
        <f>10*P10</f>
        <v>1.3</v>
      </c>
      <c r="R10" s="8">
        <v>11</v>
      </c>
      <c r="S10" s="36">
        <f t="shared" si="0"/>
        <v>854</v>
      </c>
      <c r="T10" s="8">
        <f t="shared" si="1"/>
        <v>436</v>
      </c>
      <c r="U10" s="35">
        <v>46320</v>
      </c>
      <c r="V10" s="22" t="s">
        <v>48</v>
      </c>
      <c r="W10" s="6"/>
      <c r="X10" s="6"/>
      <c r="Y10" s="13"/>
    </row>
    <row r="11" spans="1:27">
      <c r="A11" s="8">
        <v>142</v>
      </c>
      <c r="B11" s="53" t="s">
        <v>163</v>
      </c>
      <c r="C11" s="19"/>
      <c r="D11" s="3"/>
      <c r="E11" s="3"/>
      <c r="F11" s="17" t="s">
        <v>140</v>
      </c>
      <c r="G11" s="13" t="s">
        <v>49</v>
      </c>
      <c r="H11" s="13" t="s">
        <v>50</v>
      </c>
      <c r="I11" s="4">
        <v>5000</v>
      </c>
      <c r="J11" s="9">
        <v>40065</v>
      </c>
      <c r="K11" s="36">
        <v>39746</v>
      </c>
      <c r="L11" s="8">
        <v>20039</v>
      </c>
      <c r="M11" s="63"/>
      <c r="N11" s="68">
        <f t="shared" si="2"/>
        <v>0</v>
      </c>
      <c r="O11" s="63"/>
      <c r="P11" s="62">
        <v>0.13</v>
      </c>
      <c r="Q11" s="72">
        <f>310*P11</f>
        <v>40.300000000000004</v>
      </c>
      <c r="R11" s="8">
        <v>318</v>
      </c>
      <c r="S11" s="36">
        <f t="shared" si="0"/>
        <v>40064</v>
      </c>
      <c r="T11" s="8">
        <f t="shared" si="1"/>
        <v>20357</v>
      </c>
      <c r="U11" s="35">
        <v>46320</v>
      </c>
      <c r="V11" s="22" t="s">
        <v>51</v>
      </c>
      <c r="W11" s="6" t="s">
        <v>52</v>
      </c>
      <c r="X11" s="6" t="s">
        <v>53</v>
      </c>
      <c r="Y11" s="13"/>
    </row>
    <row r="12" spans="1:27">
      <c r="A12" s="8" t="s">
        <v>54</v>
      </c>
      <c r="B12" s="51" t="s">
        <v>159</v>
      </c>
      <c r="C12" s="19"/>
      <c r="D12" s="3"/>
      <c r="E12" s="3"/>
      <c r="F12" s="2" t="s">
        <v>55</v>
      </c>
      <c r="G12" s="13" t="s">
        <v>16</v>
      </c>
      <c r="H12" s="13" t="s">
        <v>56</v>
      </c>
      <c r="I12" s="4">
        <v>100</v>
      </c>
      <c r="J12" s="9">
        <v>38874</v>
      </c>
      <c r="K12" s="36">
        <v>1137</v>
      </c>
      <c r="L12" s="8">
        <v>573</v>
      </c>
      <c r="M12" s="63"/>
      <c r="N12" s="68">
        <f t="shared" si="2"/>
        <v>0</v>
      </c>
      <c r="O12" s="63"/>
      <c r="P12" s="62">
        <v>0.13</v>
      </c>
      <c r="Q12" s="72">
        <f>100*P12</f>
        <v>13</v>
      </c>
      <c r="R12" s="8">
        <v>147</v>
      </c>
      <c r="S12" s="36">
        <f t="shared" si="0"/>
        <v>1284</v>
      </c>
      <c r="T12" s="8">
        <f t="shared" si="1"/>
        <v>720</v>
      </c>
      <c r="U12" s="35">
        <v>46320</v>
      </c>
      <c r="V12" s="22" t="s">
        <v>57</v>
      </c>
      <c r="W12" s="6" t="s">
        <v>58</v>
      </c>
      <c r="X12" s="6" t="s">
        <v>59</v>
      </c>
      <c r="Y12" s="13"/>
    </row>
    <row r="13" spans="1:27">
      <c r="A13" s="8">
        <v>131</v>
      </c>
      <c r="B13" s="51" t="s">
        <v>159</v>
      </c>
      <c r="C13" s="19"/>
      <c r="D13" s="3"/>
      <c r="E13" s="3"/>
      <c r="F13" s="2" t="s">
        <v>60</v>
      </c>
      <c r="G13" s="13" t="s">
        <v>16</v>
      </c>
      <c r="H13" s="13" t="s">
        <v>61</v>
      </c>
      <c r="I13" s="4">
        <v>100</v>
      </c>
      <c r="J13" s="9">
        <v>38874</v>
      </c>
      <c r="K13" s="36">
        <v>1137</v>
      </c>
      <c r="L13" s="8">
        <v>573</v>
      </c>
      <c r="M13" s="63"/>
      <c r="N13" s="68">
        <f t="shared" si="2"/>
        <v>0</v>
      </c>
      <c r="O13" s="63"/>
      <c r="P13" s="62">
        <v>0.13</v>
      </c>
      <c r="Q13" s="72">
        <f>100*P13</f>
        <v>13</v>
      </c>
      <c r="R13" s="8">
        <v>147</v>
      </c>
      <c r="S13" s="36">
        <f t="shared" si="0"/>
        <v>1284</v>
      </c>
      <c r="T13" s="8">
        <f t="shared" si="1"/>
        <v>720</v>
      </c>
      <c r="U13" s="35">
        <v>46320</v>
      </c>
      <c r="V13" s="22" t="s">
        <v>57</v>
      </c>
      <c r="W13" s="6" t="s">
        <v>58</v>
      </c>
      <c r="X13" s="6" t="s">
        <v>59</v>
      </c>
      <c r="Y13" s="13"/>
      <c r="Z13" s="37"/>
      <c r="AA13" s="38"/>
    </row>
    <row r="14" spans="1:27">
      <c r="A14" s="8">
        <v>132</v>
      </c>
      <c r="B14" s="51" t="s">
        <v>159</v>
      </c>
      <c r="C14" s="19"/>
      <c r="D14" s="3"/>
      <c r="E14" s="3"/>
      <c r="F14" s="2" t="s">
        <v>62</v>
      </c>
      <c r="G14" s="15" t="s">
        <v>17</v>
      </c>
      <c r="H14" s="13" t="s">
        <v>63</v>
      </c>
      <c r="I14" s="4">
        <v>50</v>
      </c>
      <c r="J14" s="9">
        <v>38477</v>
      </c>
      <c r="K14" s="36">
        <v>635</v>
      </c>
      <c r="L14" s="8">
        <v>320</v>
      </c>
      <c r="M14" s="63"/>
      <c r="N14" s="68">
        <f t="shared" si="2"/>
        <v>0</v>
      </c>
      <c r="O14" s="63"/>
      <c r="P14" s="62">
        <v>0.13</v>
      </c>
      <c r="Q14" s="72">
        <f>40*P14</f>
        <v>5.2</v>
      </c>
      <c r="R14" s="8">
        <v>65</v>
      </c>
      <c r="S14" s="36">
        <f t="shared" si="0"/>
        <v>700</v>
      </c>
      <c r="T14" s="8">
        <f t="shared" si="1"/>
        <v>385</v>
      </c>
      <c r="U14" s="35">
        <v>46320</v>
      </c>
      <c r="V14" s="22" t="s">
        <v>57</v>
      </c>
      <c r="W14" s="6" t="s">
        <v>68</v>
      </c>
      <c r="X14" s="6" t="s">
        <v>59</v>
      </c>
      <c r="Y14" s="13"/>
    </row>
    <row r="15" spans="1:27">
      <c r="A15" s="8">
        <v>133</v>
      </c>
      <c r="B15" s="51" t="s">
        <v>159</v>
      </c>
      <c r="C15" s="19"/>
      <c r="D15" s="3"/>
      <c r="E15" s="3"/>
      <c r="F15" s="2" t="s">
        <v>64</v>
      </c>
      <c r="G15" s="15" t="s">
        <v>65</v>
      </c>
      <c r="H15" s="13" t="s">
        <v>66</v>
      </c>
      <c r="I15" s="4">
        <v>200</v>
      </c>
      <c r="J15" s="9">
        <v>40065</v>
      </c>
      <c r="K15" s="36">
        <v>1590</v>
      </c>
      <c r="L15" s="8">
        <v>802</v>
      </c>
      <c r="M15" s="63"/>
      <c r="N15" s="68">
        <f t="shared" si="2"/>
        <v>0</v>
      </c>
      <c r="O15" s="63"/>
      <c r="P15" s="62">
        <v>0.13</v>
      </c>
      <c r="Q15" s="72">
        <f>130*P15</f>
        <v>16.900000000000002</v>
      </c>
      <c r="R15" s="8">
        <v>133</v>
      </c>
      <c r="S15" s="36">
        <f t="shared" si="0"/>
        <v>1723</v>
      </c>
      <c r="T15" s="8">
        <f t="shared" si="1"/>
        <v>935</v>
      </c>
      <c r="U15" s="35">
        <v>46320</v>
      </c>
      <c r="V15" s="22" t="s">
        <v>67</v>
      </c>
      <c r="W15" s="22" t="s">
        <v>69</v>
      </c>
      <c r="X15" s="6"/>
      <c r="Y15" s="13"/>
    </row>
    <row r="16" spans="1:27">
      <c r="A16" s="8">
        <v>143</v>
      </c>
      <c r="B16" s="55" t="s">
        <v>164</v>
      </c>
      <c r="C16" s="19"/>
      <c r="D16" s="3"/>
      <c r="E16" s="3"/>
      <c r="F16" s="2" t="s">
        <v>70</v>
      </c>
      <c r="G16" s="15" t="s">
        <v>11</v>
      </c>
      <c r="H16" s="13" t="s">
        <v>121</v>
      </c>
      <c r="I16" s="4">
        <v>200</v>
      </c>
      <c r="J16" s="9">
        <v>38081</v>
      </c>
      <c r="K16" s="36">
        <v>2831</v>
      </c>
      <c r="L16" s="8">
        <v>1427</v>
      </c>
      <c r="M16" s="63"/>
      <c r="N16" s="68">
        <f t="shared" si="2"/>
        <v>0</v>
      </c>
      <c r="O16" s="63"/>
      <c r="P16" s="64">
        <v>0.13</v>
      </c>
      <c r="Q16" s="68"/>
      <c r="R16" s="30"/>
      <c r="S16" s="36">
        <f t="shared" si="0"/>
        <v>2831</v>
      </c>
      <c r="T16" s="8">
        <f t="shared" si="1"/>
        <v>1427</v>
      </c>
      <c r="U16" s="35">
        <v>46320</v>
      </c>
      <c r="V16" s="22" t="s">
        <v>71</v>
      </c>
      <c r="W16" s="6" t="s">
        <v>72</v>
      </c>
      <c r="X16" s="6"/>
      <c r="Y16" s="13"/>
    </row>
    <row r="17" spans="1:25">
      <c r="A17" s="8">
        <v>121</v>
      </c>
      <c r="B17" s="54" t="s">
        <v>161</v>
      </c>
      <c r="C17" s="19"/>
      <c r="D17" s="3"/>
      <c r="E17" s="3"/>
      <c r="F17" s="2" t="s">
        <v>73</v>
      </c>
      <c r="G17" s="15" t="s">
        <v>11</v>
      </c>
      <c r="H17" s="13" t="s">
        <v>18</v>
      </c>
      <c r="I17" s="4">
        <v>120</v>
      </c>
      <c r="J17" s="9">
        <v>38081</v>
      </c>
      <c r="K17" s="36">
        <v>1699</v>
      </c>
      <c r="L17" s="8">
        <v>856</v>
      </c>
      <c r="M17" s="63"/>
      <c r="N17" s="68">
        <f t="shared" si="2"/>
        <v>0</v>
      </c>
      <c r="O17" s="63"/>
      <c r="P17" s="69">
        <v>0.13</v>
      </c>
      <c r="Q17" s="72">
        <f>407*P17</f>
        <v>52.910000000000004</v>
      </c>
      <c r="R17" s="31">
        <v>731</v>
      </c>
      <c r="S17" s="36">
        <f t="shared" si="0"/>
        <v>2430</v>
      </c>
      <c r="T17" s="8">
        <f t="shared" si="1"/>
        <v>1587</v>
      </c>
      <c r="U17" s="35">
        <v>46320</v>
      </c>
      <c r="V17" s="22" t="s">
        <v>74</v>
      </c>
      <c r="W17" s="6"/>
      <c r="X17" s="6"/>
      <c r="Y17" s="13"/>
    </row>
    <row r="18" spans="1:25" ht="22.5">
      <c r="A18" s="8">
        <v>122</v>
      </c>
      <c r="B18" s="53" t="s">
        <v>163</v>
      </c>
      <c r="C18" s="19"/>
      <c r="D18" s="3"/>
      <c r="E18" s="3"/>
      <c r="F18" s="2" t="s">
        <v>75</v>
      </c>
      <c r="G18" s="15" t="s">
        <v>17</v>
      </c>
      <c r="H18" s="13" t="s">
        <v>121</v>
      </c>
      <c r="I18" s="4">
        <v>500</v>
      </c>
      <c r="J18" s="9">
        <v>39270</v>
      </c>
      <c r="K18" s="36">
        <v>5020</v>
      </c>
      <c r="L18" s="8">
        <v>2531</v>
      </c>
      <c r="M18" s="71"/>
      <c r="N18" s="68">
        <f t="shared" si="2"/>
        <v>0</v>
      </c>
      <c r="O18" s="63"/>
      <c r="P18" s="62">
        <v>0.13</v>
      </c>
      <c r="Q18" s="72">
        <f>200*P18</f>
        <v>26</v>
      </c>
      <c r="R18" s="8">
        <v>253</v>
      </c>
      <c r="S18" s="36">
        <f t="shared" si="0"/>
        <v>5273</v>
      </c>
      <c r="T18" s="8">
        <f t="shared" si="1"/>
        <v>2784</v>
      </c>
      <c r="U18" s="35">
        <v>46320</v>
      </c>
      <c r="V18" s="22" t="s">
        <v>79</v>
      </c>
      <c r="W18" s="6" t="s">
        <v>77</v>
      </c>
      <c r="X18" s="6" t="s">
        <v>78</v>
      </c>
      <c r="Y18" s="13" t="s">
        <v>76</v>
      </c>
    </row>
    <row r="19" spans="1:25">
      <c r="A19" s="8" t="s">
        <v>80</v>
      </c>
      <c r="B19" s="51" t="s">
        <v>159</v>
      </c>
      <c r="C19" s="19"/>
      <c r="D19" s="21" t="s">
        <v>145</v>
      </c>
      <c r="E19" s="3"/>
      <c r="F19" s="2" t="s">
        <v>81</v>
      </c>
      <c r="G19" s="13" t="s">
        <v>16</v>
      </c>
      <c r="H19" s="13" t="s">
        <v>66</v>
      </c>
      <c r="I19" s="4">
        <v>100</v>
      </c>
      <c r="J19" s="9">
        <v>40065</v>
      </c>
      <c r="K19" s="36">
        <v>795</v>
      </c>
      <c r="L19" s="8">
        <v>401</v>
      </c>
      <c r="M19" s="71"/>
      <c r="N19" s="68">
        <f t="shared" si="2"/>
        <v>0</v>
      </c>
      <c r="O19" s="63"/>
      <c r="P19" s="62">
        <v>0.13</v>
      </c>
      <c r="Q19" s="72">
        <f>100*P19</f>
        <v>13</v>
      </c>
      <c r="R19" s="8">
        <v>103</v>
      </c>
      <c r="S19" s="36">
        <f t="shared" si="0"/>
        <v>898</v>
      </c>
      <c r="T19" s="8">
        <f t="shared" si="1"/>
        <v>504</v>
      </c>
      <c r="U19" s="35">
        <v>46320</v>
      </c>
      <c r="V19" s="22" t="s">
        <v>82</v>
      </c>
      <c r="W19" s="6" t="s">
        <v>84</v>
      </c>
      <c r="X19" s="6" t="s">
        <v>83</v>
      </c>
      <c r="Y19" s="13"/>
    </row>
    <row r="20" spans="1:25">
      <c r="A20" s="8">
        <v>123</v>
      </c>
      <c r="B20" s="53" t="s">
        <v>163</v>
      </c>
      <c r="C20" s="19"/>
      <c r="D20" s="21" t="s">
        <v>145</v>
      </c>
      <c r="E20" s="3"/>
      <c r="F20" s="2" t="s">
        <v>85</v>
      </c>
      <c r="G20" s="15" t="s">
        <v>86</v>
      </c>
      <c r="H20" s="13" t="s">
        <v>121</v>
      </c>
      <c r="I20" s="4">
        <v>0.11</v>
      </c>
      <c r="J20" s="9">
        <v>38698</v>
      </c>
      <c r="K20" s="36">
        <v>1</v>
      </c>
      <c r="L20" s="8">
        <v>1</v>
      </c>
      <c r="M20" s="71"/>
      <c r="N20" s="68">
        <f t="shared" si="2"/>
        <v>0</v>
      </c>
      <c r="O20" s="63"/>
      <c r="P20" s="62">
        <v>0.13</v>
      </c>
      <c r="Q20" s="72">
        <f>800*P20</f>
        <v>104</v>
      </c>
      <c r="R20" s="8">
        <v>1268</v>
      </c>
      <c r="S20" s="36">
        <f t="shared" si="0"/>
        <v>1269</v>
      </c>
      <c r="T20" s="8">
        <f t="shared" si="1"/>
        <v>1269</v>
      </c>
      <c r="U20" s="35">
        <v>46320</v>
      </c>
      <c r="V20" s="22" t="s">
        <v>87</v>
      </c>
      <c r="W20" s="6" t="s">
        <v>88</v>
      </c>
      <c r="X20" s="6" t="s">
        <v>89</v>
      </c>
      <c r="Y20" s="13" t="s">
        <v>90</v>
      </c>
    </row>
    <row r="21" spans="1:25">
      <c r="A21" s="8">
        <v>124</v>
      </c>
      <c r="B21" s="8" t="s">
        <v>165</v>
      </c>
      <c r="C21" s="19"/>
      <c r="D21" s="3"/>
      <c r="E21" s="3"/>
      <c r="F21" s="29" t="s">
        <v>91</v>
      </c>
      <c r="G21" s="15" t="s">
        <v>17</v>
      </c>
      <c r="H21" s="13" t="s">
        <v>50</v>
      </c>
      <c r="I21" s="4">
        <v>1000</v>
      </c>
      <c r="J21" s="9">
        <v>39668</v>
      </c>
      <c r="K21" s="36">
        <v>8817</v>
      </c>
      <c r="L21" s="8">
        <v>4445</v>
      </c>
      <c r="M21" s="71"/>
      <c r="N21" s="68">
        <f t="shared" si="2"/>
        <v>0</v>
      </c>
      <c r="O21" s="63"/>
      <c r="P21" s="64">
        <v>0.13</v>
      </c>
      <c r="Q21" s="68"/>
      <c r="R21" s="30"/>
      <c r="S21" s="36">
        <f t="shared" si="0"/>
        <v>8817</v>
      </c>
      <c r="T21" s="8">
        <f t="shared" si="1"/>
        <v>4445</v>
      </c>
      <c r="U21" s="35">
        <v>46320</v>
      </c>
      <c r="V21" s="22" t="s">
        <v>118</v>
      </c>
      <c r="W21" s="6" t="s">
        <v>117</v>
      </c>
      <c r="X21" s="6" t="s">
        <v>92</v>
      </c>
      <c r="Y21" s="13"/>
    </row>
    <row r="22" spans="1:25">
      <c r="A22" s="8">
        <v>128</v>
      </c>
      <c r="B22" s="54" t="s">
        <v>161</v>
      </c>
      <c r="C22" s="19"/>
      <c r="D22" s="3"/>
      <c r="E22" s="3"/>
      <c r="F22" s="2" t="s">
        <v>93</v>
      </c>
      <c r="G22" s="13" t="s">
        <v>94</v>
      </c>
      <c r="H22" s="13" t="s">
        <v>95</v>
      </c>
      <c r="I22" s="4">
        <v>300</v>
      </c>
      <c r="J22" s="9">
        <v>40065</v>
      </c>
      <c r="K22" s="44">
        <v>2385</v>
      </c>
      <c r="L22" s="31">
        <v>1202</v>
      </c>
      <c r="M22" s="71"/>
      <c r="N22" s="68">
        <f t="shared" si="2"/>
        <v>0</v>
      </c>
      <c r="O22" s="63"/>
      <c r="P22" s="62">
        <v>0.13</v>
      </c>
      <c r="Q22" s="72">
        <f>100*P22</f>
        <v>13</v>
      </c>
      <c r="R22" s="8">
        <v>103</v>
      </c>
      <c r="S22" s="36">
        <f t="shared" si="0"/>
        <v>2488</v>
      </c>
      <c r="T22" s="8">
        <f t="shared" si="1"/>
        <v>1305</v>
      </c>
      <c r="U22" s="35">
        <v>46320</v>
      </c>
      <c r="V22" s="22" t="s">
        <v>97</v>
      </c>
      <c r="W22" s="6" t="s">
        <v>98</v>
      </c>
      <c r="X22" s="6"/>
      <c r="Y22" s="13" t="s">
        <v>96</v>
      </c>
    </row>
    <row r="23" spans="1:25">
      <c r="A23" s="8" t="s">
        <v>112</v>
      </c>
      <c r="B23" s="51" t="s">
        <v>159</v>
      </c>
      <c r="C23" s="19"/>
      <c r="D23" s="3"/>
      <c r="E23" s="3"/>
      <c r="F23" s="2" t="s">
        <v>150</v>
      </c>
      <c r="G23" s="13" t="s">
        <v>17</v>
      </c>
      <c r="H23" s="13" t="s">
        <v>113</v>
      </c>
      <c r="I23" s="4">
        <v>200</v>
      </c>
      <c r="J23" s="9">
        <v>38477</v>
      </c>
      <c r="K23" s="36">
        <v>2542</v>
      </c>
      <c r="L23" s="8">
        <v>1281</v>
      </c>
      <c r="M23" s="71"/>
      <c r="N23" s="68">
        <f t="shared" si="2"/>
        <v>0</v>
      </c>
      <c r="O23" s="63"/>
      <c r="P23" s="64">
        <v>0.13</v>
      </c>
      <c r="Q23" s="68"/>
      <c r="R23" s="30"/>
      <c r="S23" s="36">
        <f t="shared" si="0"/>
        <v>2542</v>
      </c>
      <c r="T23" s="8">
        <f t="shared" si="1"/>
        <v>1281</v>
      </c>
      <c r="U23" s="35">
        <v>46320</v>
      </c>
      <c r="V23" s="22" t="s">
        <v>114</v>
      </c>
      <c r="W23" s="11" t="s">
        <v>115</v>
      </c>
      <c r="X23" s="6"/>
      <c r="Y23" s="13" t="s">
        <v>116</v>
      </c>
    </row>
    <row r="24" spans="1:25">
      <c r="A24" s="8" t="s">
        <v>99</v>
      </c>
      <c r="B24" s="55" t="s">
        <v>164</v>
      </c>
      <c r="C24" s="19"/>
      <c r="D24" s="3"/>
      <c r="E24" s="3"/>
      <c r="F24" s="2" t="s">
        <v>100</v>
      </c>
      <c r="G24" s="13" t="s">
        <v>11</v>
      </c>
      <c r="H24" s="13" t="s">
        <v>61</v>
      </c>
      <c r="I24" s="4">
        <v>3000</v>
      </c>
      <c r="J24" s="9">
        <v>40065</v>
      </c>
      <c r="K24" s="36">
        <v>23848</v>
      </c>
      <c r="L24" s="8">
        <v>12023</v>
      </c>
      <c r="M24" s="71"/>
      <c r="N24" s="68">
        <f t="shared" si="2"/>
        <v>0</v>
      </c>
      <c r="O24" s="63"/>
      <c r="P24" s="64">
        <v>0.13</v>
      </c>
      <c r="Q24" s="68"/>
      <c r="R24" s="30"/>
      <c r="S24" s="36">
        <f t="shared" si="0"/>
        <v>23848</v>
      </c>
      <c r="T24" s="8">
        <f t="shared" si="1"/>
        <v>12023</v>
      </c>
      <c r="U24" s="35">
        <v>46320</v>
      </c>
      <c r="V24" s="22" t="s">
        <v>101</v>
      </c>
      <c r="W24" s="6" t="s">
        <v>102</v>
      </c>
      <c r="X24" s="23" t="s">
        <v>103</v>
      </c>
      <c r="Y24" s="13"/>
    </row>
    <row r="25" spans="1:25">
      <c r="A25" s="8" t="s">
        <v>104</v>
      </c>
      <c r="B25" s="53" t="s">
        <v>163</v>
      </c>
      <c r="C25" s="19"/>
      <c r="D25" s="3"/>
      <c r="E25" s="3"/>
      <c r="F25" s="2" t="s">
        <v>105</v>
      </c>
      <c r="G25" s="13" t="s">
        <v>106</v>
      </c>
      <c r="H25" s="13" t="s">
        <v>107</v>
      </c>
      <c r="I25" s="4">
        <v>1000</v>
      </c>
      <c r="J25" s="9">
        <v>40065</v>
      </c>
      <c r="K25" s="44">
        <v>7949</v>
      </c>
      <c r="L25" s="31">
        <v>4008</v>
      </c>
      <c r="M25" s="71"/>
      <c r="N25" s="68">
        <f t="shared" si="2"/>
        <v>0</v>
      </c>
      <c r="O25" s="63"/>
      <c r="P25" s="62">
        <v>0.13</v>
      </c>
      <c r="Q25" s="72">
        <f>1904*P25</f>
        <v>247.52</v>
      </c>
      <c r="R25" s="8">
        <v>1953</v>
      </c>
      <c r="S25" s="36">
        <f t="shared" si="0"/>
        <v>9902</v>
      </c>
      <c r="T25" s="8">
        <f t="shared" si="1"/>
        <v>5961</v>
      </c>
      <c r="U25" s="35">
        <v>46320</v>
      </c>
      <c r="V25" s="22" t="s">
        <v>108</v>
      </c>
      <c r="W25" s="6" t="s">
        <v>109</v>
      </c>
      <c r="X25" s="6" t="s">
        <v>110</v>
      </c>
      <c r="Y25" s="13" t="s">
        <v>111</v>
      </c>
    </row>
    <row r="26" spans="1:25">
      <c r="A26" s="8"/>
      <c r="B26" s="8"/>
      <c r="C26" s="19"/>
      <c r="D26" s="39"/>
      <c r="E26" s="39"/>
      <c r="F26" s="40" t="s">
        <v>120</v>
      </c>
      <c r="G26" s="18"/>
      <c r="H26" s="13" t="s">
        <v>121</v>
      </c>
      <c r="I26" s="4">
        <v>500</v>
      </c>
      <c r="J26" s="9">
        <v>38538</v>
      </c>
      <c r="K26" s="36"/>
      <c r="L26" s="8"/>
      <c r="M26" s="71"/>
      <c r="N26" s="68">
        <f t="shared" si="2"/>
        <v>0</v>
      </c>
      <c r="O26" s="63"/>
      <c r="P26" s="62">
        <v>0.13</v>
      </c>
      <c r="Q26" s="73"/>
      <c r="R26" s="8"/>
      <c r="S26" s="36">
        <f t="shared" si="0"/>
        <v>0</v>
      </c>
      <c r="T26" s="8">
        <f t="shared" si="1"/>
        <v>0</v>
      </c>
      <c r="U26" s="35">
        <v>46320</v>
      </c>
      <c r="V26" s="22"/>
      <c r="W26" s="6"/>
      <c r="X26" s="6"/>
      <c r="Y26" s="13"/>
    </row>
    <row r="27" spans="1:25">
      <c r="A27" s="8"/>
      <c r="B27" s="54" t="s">
        <v>161</v>
      </c>
      <c r="C27" s="19"/>
      <c r="D27" s="3"/>
      <c r="E27" s="20" t="s">
        <v>144</v>
      </c>
      <c r="F27" s="74" t="s">
        <v>143</v>
      </c>
      <c r="G27" s="13" t="s">
        <v>11</v>
      </c>
      <c r="H27" s="13" t="s">
        <v>50</v>
      </c>
      <c r="I27" s="4">
        <v>200</v>
      </c>
      <c r="J27" s="9">
        <v>38477</v>
      </c>
      <c r="K27" s="36">
        <v>2542</v>
      </c>
      <c r="L27" s="8">
        <v>1281</v>
      </c>
      <c r="M27" s="71"/>
      <c r="N27" s="68">
        <f t="shared" si="2"/>
        <v>0</v>
      </c>
      <c r="O27" s="63"/>
      <c r="P27" s="62">
        <v>0.13</v>
      </c>
      <c r="Q27" s="72">
        <f>180*P27</f>
        <v>23.400000000000002</v>
      </c>
      <c r="R27" s="8">
        <v>292</v>
      </c>
      <c r="S27" s="36">
        <f t="shared" si="0"/>
        <v>2834</v>
      </c>
      <c r="T27" s="8">
        <f t="shared" si="1"/>
        <v>1573</v>
      </c>
      <c r="U27" s="35">
        <v>46320</v>
      </c>
      <c r="V27" s="22"/>
      <c r="W27" s="6"/>
      <c r="X27" s="6"/>
      <c r="Y27" s="13"/>
    </row>
    <row r="28" spans="1:25">
      <c r="A28" s="8"/>
      <c r="B28" s="8" t="s">
        <v>166</v>
      </c>
      <c r="C28" s="19"/>
      <c r="D28" s="3"/>
      <c r="E28" s="3"/>
      <c r="F28" s="2" t="s">
        <v>122</v>
      </c>
      <c r="G28" s="13" t="s">
        <v>17</v>
      </c>
      <c r="H28" s="13" t="s">
        <v>123</v>
      </c>
      <c r="I28" s="32">
        <v>333</v>
      </c>
      <c r="J28" s="33">
        <v>41336</v>
      </c>
      <c r="K28" s="36">
        <v>2603</v>
      </c>
      <c r="L28" s="8">
        <v>1312</v>
      </c>
      <c r="M28" s="64"/>
      <c r="N28" s="68">
        <f t="shared" si="2"/>
        <v>0</v>
      </c>
      <c r="O28" s="65"/>
      <c r="P28" s="64">
        <v>0.16</v>
      </c>
      <c r="Q28" s="68"/>
      <c r="R28" s="76"/>
      <c r="S28" s="36">
        <f t="shared" si="0"/>
        <v>2603</v>
      </c>
      <c r="T28" s="8">
        <f t="shared" si="1"/>
        <v>1312</v>
      </c>
      <c r="U28" s="35">
        <v>46320</v>
      </c>
      <c r="V28" s="22"/>
      <c r="W28" s="6"/>
      <c r="X28" s="6"/>
      <c r="Y28" s="13"/>
    </row>
    <row r="29" spans="1:25">
      <c r="A29" s="8"/>
      <c r="B29" s="54" t="s">
        <v>161</v>
      </c>
      <c r="C29" s="19"/>
      <c r="D29" s="3"/>
      <c r="E29" s="3"/>
      <c r="F29" s="2" t="s">
        <v>124</v>
      </c>
      <c r="G29" s="13" t="s">
        <v>17</v>
      </c>
      <c r="H29" s="13" t="s">
        <v>125</v>
      </c>
      <c r="I29" s="42">
        <v>444</v>
      </c>
      <c r="J29" s="33">
        <v>41336</v>
      </c>
      <c r="K29" s="36">
        <v>2603</v>
      </c>
      <c r="L29" s="8">
        <v>1312</v>
      </c>
      <c r="M29" s="64"/>
      <c r="N29" s="68">
        <f t="shared" si="2"/>
        <v>0</v>
      </c>
      <c r="O29" s="65"/>
      <c r="P29" s="62">
        <v>0.16</v>
      </c>
      <c r="Q29" s="72">
        <f>200*P29</f>
        <v>32</v>
      </c>
      <c r="R29" s="77">
        <v>186</v>
      </c>
      <c r="S29" s="36">
        <f t="shared" si="0"/>
        <v>2789</v>
      </c>
      <c r="T29" s="8">
        <f t="shared" si="1"/>
        <v>1498</v>
      </c>
      <c r="U29" s="35">
        <v>46320</v>
      </c>
      <c r="V29" s="22"/>
      <c r="W29" s="6"/>
      <c r="X29" s="6"/>
      <c r="Y29" s="13"/>
    </row>
    <row r="30" spans="1:25">
      <c r="A30" s="8"/>
      <c r="B30" s="53" t="s">
        <v>163</v>
      </c>
      <c r="C30" s="19"/>
      <c r="D30" s="3"/>
      <c r="E30" s="3"/>
      <c r="F30" s="2" t="s">
        <v>126</v>
      </c>
      <c r="G30" s="13" t="s">
        <v>33</v>
      </c>
      <c r="H30" s="13" t="s">
        <v>61</v>
      </c>
      <c r="I30" s="42">
        <v>1111</v>
      </c>
      <c r="J30" s="33">
        <v>41336</v>
      </c>
      <c r="K30" s="36">
        <v>6512</v>
      </c>
      <c r="L30" s="8">
        <v>3283</v>
      </c>
      <c r="M30" s="64"/>
      <c r="N30" s="68">
        <f t="shared" si="2"/>
        <v>0</v>
      </c>
      <c r="O30" s="65"/>
      <c r="P30" s="62">
        <v>0.16</v>
      </c>
      <c r="Q30" s="72">
        <f>110*P30</f>
        <v>17.600000000000001</v>
      </c>
      <c r="R30" s="77">
        <v>102</v>
      </c>
      <c r="S30" s="36">
        <f t="shared" si="0"/>
        <v>6614</v>
      </c>
      <c r="T30" s="8">
        <f t="shared" si="1"/>
        <v>3385</v>
      </c>
      <c r="U30" s="35">
        <v>46320</v>
      </c>
      <c r="V30" s="22"/>
      <c r="W30" s="6"/>
      <c r="X30" s="6"/>
      <c r="Y30" s="13"/>
    </row>
    <row r="31" spans="1:25">
      <c r="A31" s="8"/>
      <c r="B31" s="46" t="s">
        <v>155</v>
      </c>
      <c r="C31" s="19"/>
      <c r="D31" s="3"/>
      <c r="E31" s="3"/>
      <c r="F31" s="2" t="s">
        <v>127</v>
      </c>
      <c r="G31" s="13" t="s">
        <v>128</v>
      </c>
      <c r="H31" s="13" t="s">
        <v>18</v>
      </c>
      <c r="I31" s="4">
        <v>500</v>
      </c>
      <c r="J31" s="33">
        <v>41336</v>
      </c>
      <c r="K31" s="36">
        <v>2931</v>
      </c>
      <c r="L31" s="8">
        <v>1478</v>
      </c>
      <c r="M31" s="64"/>
      <c r="N31" s="68">
        <f t="shared" si="2"/>
        <v>0</v>
      </c>
      <c r="O31" s="65"/>
      <c r="P31" s="62">
        <v>0.16</v>
      </c>
      <c r="Q31" s="72">
        <f>1532*P31</f>
        <v>245.12</v>
      </c>
      <c r="R31" s="77">
        <v>1427</v>
      </c>
      <c r="S31" s="36">
        <f t="shared" si="0"/>
        <v>4358</v>
      </c>
      <c r="T31" s="8">
        <f t="shared" si="1"/>
        <v>2905</v>
      </c>
      <c r="U31" s="35">
        <v>46320</v>
      </c>
      <c r="V31" s="22"/>
      <c r="W31" s="6"/>
      <c r="X31" s="6"/>
      <c r="Y31" s="13"/>
    </row>
    <row r="32" spans="1:25">
      <c r="A32" s="8"/>
      <c r="B32" s="51" t="s">
        <v>159</v>
      </c>
      <c r="C32" s="19"/>
      <c r="D32" s="3"/>
      <c r="E32" s="3"/>
      <c r="F32" s="2" t="s">
        <v>130</v>
      </c>
      <c r="G32" s="13" t="s">
        <v>131</v>
      </c>
      <c r="H32" s="13" t="s">
        <v>121</v>
      </c>
      <c r="I32" s="32">
        <v>100</v>
      </c>
      <c r="J32" s="33">
        <v>40065</v>
      </c>
      <c r="K32" s="36">
        <v>795</v>
      </c>
      <c r="L32" s="8">
        <v>401</v>
      </c>
      <c r="M32" s="64"/>
      <c r="N32" s="68">
        <f t="shared" si="2"/>
        <v>0</v>
      </c>
      <c r="O32" s="65"/>
      <c r="P32" s="62">
        <v>0.13</v>
      </c>
      <c r="Q32" s="72">
        <f>100*P32</f>
        <v>13</v>
      </c>
      <c r="R32" s="77">
        <v>103</v>
      </c>
      <c r="S32" s="36">
        <f t="shared" si="0"/>
        <v>898</v>
      </c>
      <c r="T32" s="8">
        <f t="shared" si="1"/>
        <v>504</v>
      </c>
      <c r="U32" s="35">
        <v>46320</v>
      </c>
      <c r="V32" s="22"/>
      <c r="W32" s="6"/>
      <c r="X32" s="6"/>
      <c r="Y32" s="13"/>
    </row>
    <row r="33" spans="1:25">
      <c r="A33" s="8"/>
      <c r="B33" s="53" t="s">
        <v>163</v>
      </c>
      <c r="C33" s="19"/>
      <c r="D33" s="3"/>
      <c r="E33" s="3"/>
      <c r="F33" s="2" t="s">
        <v>132</v>
      </c>
      <c r="G33" s="13" t="s">
        <v>65</v>
      </c>
      <c r="H33" s="13" t="s">
        <v>18</v>
      </c>
      <c r="I33" s="32">
        <v>200</v>
      </c>
      <c r="J33" s="33">
        <v>39668</v>
      </c>
      <c r="K33" s="36">
        <v>1763</v>
      </c>
      <c r="L33" s="8">
        <v>889</v>
      </c>
      <c r="M33" s="64"/>
      <c r="N33" s="68">
        <f t="shared" si="2"/>
        <v>0</v>
      </c>
      <c r="O33" s="65"/>
      <c r="P33" s="64">
        <v>0.13</v>
      </c>
      <c r="Q33" s="68"/>
      <c r="R33" s="76"/>
      <c r="S33" s="36">
        <f t="shared" si="0"/>
        <v>1763</v>
      </c>
      <c r="T33" s="8">
        <f t="shared" si="1"/>
        <v>889</v>
      </c>
      <c r="U33" s="35">
        <v>46320</v>
      </c>
      <c r="V33" s="6"/>
      <c r="W33" s="6"/>
      <c r="X33" s="6"/>
      <c r="Y33" s="13"/>
    </row>
    <row r="34" spans="1:25">
      <c r="A34" s="8"/>
      <c r="B34" s="51" t="s">
        <v>159</v>
      </c>
      <c r="C34" s="19"/>
      <c r="D34" s="3"/>
      <c r="E34" s="3"/>
      <c r="F34" s="2" t="s">
        <v>133</v>
      </c>
      <c r="G34" s="13" t="s">
        <v>17</v>
      </c>
      <c r="H34" s="13" t="s">
        <v>95</v>
      </c>
      <c r="I34" s="4">
        <v>100</v>
      </c>
      <c r="J34" s="33">
        <v>41336</v>
      </c>
      <c r="K34" s="36">
        <v>586</v>
      </c>
      <c r="L34" s="8">
        <v>296</v>
      </c>
      <c r="M34" s="64"/>
      <c r="N34" s="68">
        <f t="shared" si="2"/>
        <v>0</v>
      </c>
      <c r="O34" s="65"/>
      <c r="P34" s="62">
        <v>0.16</v>
      </c>
      <c r="Q34" s="72">
        <f>100*P34</f>
        <v>16</v>
      </c>
      <c r="R34" s="77">
        <v>93</v>
      </c>
      <c r="S34" s="36">
        <f t="shared" si="0"/>
        <v>679</v>
      </c>
      <c r="T34" s="8">
        <f t="shared" si="1"/>
        <v>389</v>
      </c>
      <c r="U34" s="35">
        <v>46320</v>
      </c>
      <c r="V34" s="6"/>
      <c r="W34" s="6"/>
      <c r="X34" s="6"/>
      <c r="Y34" s="13"/>
    </row>
    <row r="35" spans="1:25">
      <c r="A35" s="8"/>
      <c r="B35" s="53" t="s">
        <v>163</v>
      </c>
      <c r="C35" s="19"/>
      <c r="D35" s="3"/>
      <c r="E35" s="3"/>
      <c r="F35" s="2" t="s">
        <v>134</v>
      </c>
      <c r="G35" s="13" t="s">
        <v>33</v>
      </c>
      <c r="H35" s="13" t="s">
        <v>56</v>
      </c>
      <c r="I35" s="4">
        <v>200</v>
      </c>
      <c r="J35" s="33">
        <v>41336</v>
      </c>
      <c r="K35" s="36">
        <v>1172</v>
      </c>
      <c r="L35" s="8">
        <v>591</v>
      </c>
      <c r="M35" s="64"/>
      <c r="N35" s="68">
        <f t="shared" si="2"/>
        <v>0</v>
      </c>
      <c r="O35" s="65"/>
      <c r="P35" s="62">
        <v>0.16</v>
      </c>
      <c r="Q35" s="72">
        <f>100*P35</f>
        <v>16</v>
      </c>
      <c r="R35" s="77">
        <v>93</v>
      </c>
      <c r="S35" s="36">
        <f t="shared" si="0"/>
        <v>1265</v>
      </c>
      <c r="T35" s="8">
        <f t="shared" si="1"/>
        <v>684</v>
      </c>
      <c r="U35" s="35">
        <v>46320</v>
      </c>
      <c r="V35" s="6"/>
      <c r="W35" s="6"/>
      <c r="X35" s="6"/>
      <c r="Y35" s="13"/>
    </row>
    <row r="36" spans="1:25">
      <c r="A36" s="8"/>
      <c r="B36" s="53" t="s">
        <v>163</v>
      </c>
      <c r="C36" s="19"/>
      <c r="D36" s="3"/>
      <c r="E36" s="3"/>
      <c r="F36" s="2" t="s">
        <v>135</v>
      </c>
      <c r="G36" s="13" t="s">
        <v>131</v>
      </c>
      <c r="H36" s="13" t="s">
        <v>125</v>
      </c>
      <c r="I36" s="4">
        <v>50</v>
      </c>
      <c r="J36" s="33">
        <v>38081</v>
      </c>
      <c r="K36" s="36">
        <v>708</v>
      </c>
      <c r="L36" s="8">
        <v>357</v>
      </c>
      <c r="M36" s="64"/>
      <c r="N36" s="68">
        <f t="shared" si="2"/>
        <v>0</v>
      </c>
      <c r="O36" s="65"/>
      <c r="P36" s="64">
        <v>0.13</v>
      </c>
      <c r="Q36" s="68"/>
      <c r="R36" s="76"/>
      <c r="S36" s="36">
        <f t="shared" si="0"/>
        <v>708</v>
      </c>
      <c r="T36" s="8">
        <f t="shared" si="1"/>
        <v>357</v>
      </c>
      <c r="U36" s="35">
        <v>46320</v>
      </c>
      <c r="V36" s="6"/>
      <c r="W36" s="6"/>
      <c r="X36" s="6"/>
      <c r="Y36" s="13"/>
    </row>
    <row r="37" spans="1:25">
      <c r="A37" s="8"/>
      <c r="B37" s="53" t="s">
        <v>163</v>
      </c>
      <c r="C37" s="19"/>
      <c r="D37" s="3"/>
      <c r="E37" s="3"/>
      <c r="F37" s="2" t="s">
        <v>136</v>
      </c>
      <c r="G37" s="13" t="s">
        <v>137</v>
      </c>
      <c r="H37" s="13" t="s">
        <v>138</v>
      </c>
      <c r="I37" s="42">
        <v>666</v>
      </c>
      <c r="J37" s="33">
        <v>38081</v>
      </c>
      <c r="K37" s="36">
        <v>9428</v>
      </c>
      <c r="L37" s="8">
        <v>4753</v>
      </c>
      <c r="M37" s="64"/>
      <c r="N37" s="68">
        <f t="shared" si="2"/>
        <v>0</v>
      </c>
      <c r="O37" s="65"/>
      <c r="P37" s="64">
        <v>0.13</v>
      </c>
      <c r="Q37" s="68"/>
      <c r="R37" s="76"/>
      <c r="S37" s="36">
        <f t="shared" si="0"/>
        <v>9428</v>
      </c>
      <c r="T37" s="8">
        <f t="shared" si="1"/>
        <v>4753</v>
      </c>
      <c r="U37" s="35">
        <v>46320</v>
      </c>
      <c r="V37" s="6"/>
      <c r="W37" s="6"/>
      <c r="X37" s="6"/>
      <c r="Y37" s="13"/>
    </row>
    <row r="38" spans="1:25">
      <c r="A38" s="8"/>
      <c r="B38" s="53" t="s">
        <v>163</v>
      </c>
      <c r="C38" s="19"/>
      <c r="D38" s="3"/>
      <c r="E38" s="3"/>
      <c r="F38" s="74" t="s">
        <v>174</v>
      </c>
      <c r="G38" s="13" t="s">
        <v>11</v>
      </c>
      <c r="H38" s="13" t="s">
        <v>125</v>
      </c>
      <c r="I38" s="4">
        <v>800</v>
      </c>
      <c r="J38" s="9">
        <v>39124</v>
      </c>
      <c r="K38" s="36">
        <v>8439</v>
      </c>
      <c r="L38" s="8">
        <v>4255</v>
      </c>
      <c r="M38" s="71"/>
      <c r="N38" s="68">
        <f t="shared" si="2"/>
        <v>0</v>
      </c>
      <c r="O38" s="63"/>
      <c r="P38" s="62">
        <v>0.13</v>
      </c>
      <c r="Q38" s="72">
        <f>20*P38</f>
        <v>2.6</v>
      </c>
      <c r="R38" s="8">
        <v>27</v>
      </c>
      <c r="S38" s="36">
        <f t="shared" si="0"/>
        <v>8466</v>
      </c>
      <c r="T38" s="8">
        <f t="shared" si="1"/>
        <v>4282</v>
      </c>
      <c r="U38" s="35">
        <v>46320</v>
      </c>
      <c r="V38" s="6"/>
      <c r="W38" s="6"/>
      <c r="X38" s="6"/>
      <c r="Y38" s="13"/>
    </row>
    <row r="39" spans="1:25">
      <c r="A39" s="8"/>
      <c r="B39" s="8" t="s">
        <v>167</v>
      </c>
      <c r="C39" s="19"/>
      <c r="D39" s="3"/>
      <c r="E39" s="3"/>
      <c r="F39" s="15" t="s">
        <v>175</v>
      </c>
      <c r="G39" s="13" t="s">
        <v>11</v>
      </c>
      <c r="H39" s="13" t="s">
        <v>139</v>
      </c>
      <c r="I39" s="4">
        <v>1000</v>
      </c>
      <c r="J39" s="9">
        <v>40822</v>
      </c>
      <c r="K39" s="36">
        <v>6618</v>
      </c>
      <c r="L39" s="8">
        <v>3337</v>
      </c>
      <c r="M39" s="64"/>
      <c r="N39" s="68"/>
      <c r="O39" s="63"/>
      <c r="P39" s="64"/>
      <c r="Q39" s="68"/>
      <c r="R39" s="30"/>
      <c r="S39" s="36">
        <f t="shared" si="0"/>
        <v>6618</v>
      </c>
      <c r="T39" s="8">
        <f t="shared" si="1"/>
        <v>3337</v>
      </c>
      <c r="U39" s="35">
        <v>46320</v>
      </c>
      <c r="V39" s="6"/>
      <c r="W39" s="6"/>
      <c r="X39" s="6"/>
      <c r="Y39" s="13"/>
    </row>
    <row r="40" spans="1:25">
      <c r="A40" s="8"/>
      <c r="B40" s="8" t="s">
        <v>168</v>
      </c>
      <c r="C40" s="19"/>
      <c r="D40" s="28" t="s">
        <v>129</v>
      </c>
      <c r="E40" s="3"/>
      <c r="F40" s="15" t="s">
        <v>147</v>
      </c>
      <c r="G40" s="13" t="s">
        <v>16</v>
      </c>
      <c r="H40" s="13" t="s">
        <v>148</v>
      </c>
      <c r="I40" s="41">
        <v>444</v>
      </c>
      <c r="J40" s="9">
        <v>43320</v>
      </c>
      <c r="K40" s="36">
        <v>1747</v>
      </c>
      <c r="L40" s="8">
        <v>881</v>
      </c>
      <c r="M40" s="71"/>
      <c r="N40" s="68">
        <f>I40*M40</f>
        <v>0</v>
      </c>
      <c r="O40" s="63"/>
      <c r="P40" s="71"/>
      <c r="Q40" s="68"/>
      <c r="R40" s="30"/>
      <c r="S40" s="36">
        <f t="shared" si="0"/>
        <v>1747</v>
      </c>
      <c r="T40" s="8">
        <f t="shared" si="1"/>
        <v>881</v>
      </c>
      <c r="U40" s="35">
        <v>46320</v>
      </c>
      <c r="V40" s="6"/>
      <c r="W40" s="6"/>
      <c r="X40" s="6"/>
      <c r="Y40" s="13"/>
    </row>
    <row r="41" spans="1:25">
      <c r="A41" s="8"/>
      <c r="B41" s="53" t="s">
        <v>163</v>
      </c>
      <c r="C41" s="19"/>
      <c r="D41" s="3"/>
      <c r="E41" s="3"/>
      <c r="F41" s="15" t="s">
        <v>149</v>
      </c>
      <c r="G41" s="13" t="s">
        <v>11</v>
      </c>
      <c r="H41" s="13" t="s">
        <v>125</v>
      </c>
      <c r="I41" s="41">
        <v>777</v>
      </c>
      <c r="J41" s="9">
        <v>44988</v>
      </c>
      <c r="K41" s="36">
        <v>2145</v>
      </c>
      <c r="L41" s="8">
        <v>1081</v>
      </c>
      <c r="M41" s="64"/>
      <c r="N41" s="68"/>
      <c r="O41" s="63"/>
      <c r="P41" s="61">
        <v>0.24</v>
      </c>
      <c r="Q41" s="72">
        <f>299*P41</f>
        <v>71.759999999999991</v>
      </c>
      <c r="R41" s="8">
        <v>196</v>
      </c>
      <c r="S41" s="36">
        <f t="shared" si="0"/>
        <v>2341</v>
      </c>
      <c r="T41" s="8">
        <f t="shared" si="1"/>
        <v>1277</v>
      </c>
      <c r="U41" s="35">
        <v>46320</v>
      </c>
      <c r="V41" s="6"/>
      <c r="W41" s="6"/>
      <c r="X41" s="6"/>
      <c r="Y41" s="13"/>
    </row>
    <row r="42" spans="1:25">
      <c r="A42" s="8"/>
      <c r="B42" s="8"/>
      <c r="C42" s="3"/>
      <c r="D42" s="3"/>
      <c r="E42" s="3"/>
      <c r="F42" s="2"/>
      <c r="G42" s="15"/>
      <c r="H42" s="13"/>
      <c r="I42" s="4"/>
      <c r="J42" s="4"/>
      <c r="K42" s="34">
        <f>SUM(K3:K41)</f>
        <v>259103</v>
      </c>
      <c r="L42" s="45">
        <f>SUM(L3:L41)</f>
        <v>131198</v>
      </c>
      <c r="M42" s="4"/>
      <c r="N42" s="4"/>
      <c r="O42" s="4"/>
      <c r="P42" s="4"/>
      <c r="Q42" s="4">
        <f>I42*P42</f>
        <v>0</v>
      </c>
      <c r="R42" s="8"/>
      <c r="S42" s="34">
        <f>SUM(S3:S41)</f>
        <v>288651</v>
      </c>
      <c r="T42" s="45">
        <f>SUM(T3:T41)</f>
        <v>160746</v>
      </c>
      <c r="U42" s="3"/>
      <c r="V42" s="6"/>
      <c r="W42" s="6"/>
      <c r="X42" s="6"/>
      <c r="Y42" s="13"/>
    </row>
    <row r="43" spans="1:25">
      <c r="I43" s="66">
        <f>SUM(I3:I42)</f>
        <v>36345.11</v>
      </c>
      <c r="J43" s="66"/>
      <c r="M43" s="10"/>
      <c r="N43" s="10">
        <f t="shared" ref="N43:O43" si="3">SUM(N3:N42)</f>
        <v>1101.5999999999999</v>
      </c>
      <c r="O43" s="67">
        <f t="shared" si="3"/>
        <v>6980</v>
      </c>
      <c r="Q43" s="10">
        <f t="shared" ref="Q43:R43" si="4">SUM(Q3:Q42)</f>
        <v>3261.0699999999997</v>
      </c>
      <c r="R43" s="67">
        <f t="shared" si="4"/>
        <v>22568</v>
      </c>
    </row>
    <row r="45" spans="1:25">
      <c r="K45" s="10"/>
      <c r="L45" s="10"/>
      <c r="Q45" s="50" t="s">
        <v>173</v>
      </c>
      <c r="S45" s="10"/>
      <c r="T45" s="10"/>
    </row>
    <row r="46" spans="1:25">
      <c r="B46" s="46" t="s">
        <v>155</v>
      </c>
      <c r="K46" s="10"/>
      <c r="L46" s="10"/>
      <c r="S46" s="10"/>
      <c r="T46" s="10"/>
    </row>
    <row r="47" spans="1:25">
      <c r="B47" s="48" t="s">
        <v>156</v>
      </c>
      <c r="K47" s="10"/>
      <c r="L47" s="10"/>
      <c r="S47" s="10"/>
      <c r="T47" s="10"/>
    </row>
    <row r="48" spans="1:25">
      <c r="B48" s="50" t="s">
        <v>158</v>
      </c>
      <c r="K48" s="10"/>
      <c r="L48" s="10"/>
      <c r="S48" s="10"/>
      <c r="T48" s="10"/>
    </row>
    <row r="49" spans="2:2">
      <c r="B49" s="47" t="s">
        <v>160</v>
      </c>
    </row>
    <row r="50" spans="2:2">
      <c r="B50" s="52" t="s">
        <v>162</v>
      </c>
    </row>
  </sheetData>
  <autoFilter ref="H1:H48"/>
  <mergeCells count="17">
    <mergeCell ref="A1:A2"/>
    <mergeCell ref="B1:B2"/>
    <mergeCell ref="F1:F2"/>
    <mergeCell ref="I1:I2"/>
    <mergeCell ref="J1:J2"/>
    <mergeCell ref="C1:C2"/>
    <mergeCell ref="D1:D2"/>
    <mergeCell ref="E1:E2"/>
    <mergeCell ref="G1:G2"/>
    <mergeCell ref="H1:H2"/>
    <mergeCell ref="S1:S2"/>
    <mergeCell ref="T1:T2"/>
    <mergeCell ref="U1:U2"/>
    <mergeCell ref="K1:K2"/>
    <mergeCell ref="L1:L2"/>
    <mergeCell ref="M1:O1"/>
    <mergeCell ref="P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ΤΟΓΚΑτζηδες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2019-08-04T03:21:38Z</dcterms:created>
  <dcterms:modified xsi:type="dcterms:W3CDTF">2026-11-01T19:03:00Z</dcterms:modified>
</cp:coreProperties>
</file>