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28"/>
  </bookViews>
  <sheets>
    <sheet name="συμβολαια" sheetId="1" r:id="rId1"/>
    <sheet name="δικαιώματα" sheetId="13" r:id="rId2"/>
    <sheet name="φύλλα2α" sheetId="12" r:id="rId3"/>
    <sheet name="πολλΣυμβ" sheetId="14" r:id="rId4"/>
    <sheet name="αντίγραφα" sheetId="16" r:id="rId5"/>
    <sheet name="μεταγραφή" sheetId="4" r:id="rId6"/>
    <sheet name="προςΔΟΥ" sheetId="20" r:id="rId7"/>
    <sheet name="κ-15-17" sheetId="11" r:id="rId8"/>
    <sheet name="ταμείαΚατάστ" sheetId="7" r:id="rId9"/>
    <sheet name="χαρτόσ" sheetId="15" r:id="rId10"/>
    <sheet name="βιβλΕσ" sheetId="9" r:id="rId11"/>
    <sheet name="βιβλΕσΕκτ" sheetId="18" r:id="rId12"/>
    <sheet name="φάκελος" sheetId="8" r:id="rId13"/>
    <sheet name="bSymbolaio" sheetId="22" r:id="rId14"/>
    <sheet name="βιβλίοΣυμβ" sheetId="10" r:id="rId15"/>
    <sheet name="εθνΠληρ" sheetId="6" r:id="rId16"/>
    <sheet name="πολίτης200" sheetId="5" r:id="rId17"/>
  </sheets>
  <calcPr calcId="125725"/>
</workbook>
</file>

<file path=xl/calcChain.xml><?xml version="1.0" encoding="utf-8"?>
<calcChain xmlns="http://schemas.openxmlformats.org/spreadsheetml/2006/main">
  <c r="S97" i="9"/>
  <c r="Y87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6"/>
  <c r="E96" i="7" l="1"/>
  <c r="F92" i="4"/>
  <c r="K94" i="1"/>
  <c r="L87" i="12"/>
  <c r="F100" i="13"/>
  <c r="D100"/>
  <c r="S87" i="16" l="1"/>
  <c r="T87"/>
  <c r="U87"/>
  <c r="V87"/>
  <c r="R89" i="7"/>
  <c r="N87"/>
  <c r="O87"/>
  <c r="P87"/>
  <c r="M87"/>
  <c r="O88" l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T3"/>
  <c r="S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3"/>
  <c r="S87" i="9"/>
  <c r="T87"/>
  <c r="U87"/>
  <c r="V87"/>
  <c r="W87"/>
  <c r="E24" i="7"/>
  <c r="E25"/>
  <c r="E26"/>
  <c r="E27"/>
  <c r="E28"/>
  <c r="E29"/>
  <c r="E30"/>
  <c r="E31"/>
  <c r="E32"/>
  <c r="E33"/>
  <c r="E34"/>
  <c r="E35"/>
  <c r="E36"/>
  <c r="E37"/>
  <c r="E38"/>
  <c r="E39"/>
  <c r="E40"/>
  <c r="E41"/>
  <c r="G39"/>
  <c r="G40"/>
  <c r="G41"/>
  <c r="G42"/>
  <c r="F39"/>
  <c r="F40"/>
  <c r="F41"/>
  <c r="F42"/>
  <c r="F43"/>
  <c r="F44"/>
  <c r="F45"/>
  <c r="G17"/>
  <c r="G18"/>
  <c r="G19"/>
  <c r="G20"/>
  <c r="G21"/>
  <c r="G22"/>
  <c r="G23"/>
  <c r="G11"/>
  <c r="G12"/>
  <c r="G13"/>
  <c r="G14"/>
  <c r="F11"/>
  <c r="F12"/>
  <c r="F13"/>
  <c r="F14"/>
  <c r="F15"/>
  <c r="F16"/>
  <c r="F17"/>
  <c r="F18"/>
  <c r="F19"/>
  <c r="F20"/>
  <c r="F21"/>
  <c r="G6"/>
  <c r="G7"/>
  <c r="G8"/>
  <c r="G9"/>
  <c r="F6"/>
  <c r="F7"/>
  <c r="F8"/>
  <c r="P87" i="1"/>
  <c r="P94" s="1"/>
  <c r="R87" i="7" l="1"/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I6" l="1"/>
  <c r="I10"/>
  <c r="I18"/>
  <c r="I29"/>
  <c r="I30"/>
  <c r="I38"/>
  <c r="I42"/>
  <c r="I50"/>
  <c r="I61"/>
  <c r="I62"/>
  <c r="I70"/>
  <c r="I74"/>
  <c r="I82"/>
  <c r="H6"/>
  <c r="H14"/>
  <c r="H26"/>
  <c r="H34"/>
  <c r="H38"/>
  <c r="H46"/>
  <c r="H58"/>
  <c r="H66"/>
  <c r="H70"/>
  <c r="H78"/>
  <c r="G13"/>
  <c r="G57"/>
  <c r="G77"/>
  <c r="G3"/>
  <c r="G4"/>
  <c r="G5"/>
  <c r="I7"/>
  <c r="G8"/>
  <c r="G9"/>
  <c r="H10"/>
  <c r="I11"/>
  <c r="I13"/>
  <c r="I14"/>
  <c r="I15"/>
  <c r="I17"/>
  <c r="H18"/>
  <c r="I19"/>
  <c r="I21"/>
  <c r="I22"/>
  <c r="I23"/>
  <c r="G24"/>
  <c r="I25"/>
  <c r="I26"/>
  <c r="I27"/>
  <c r="H29"/>
  <c r="H30"/>
  <c r="I31"/>
  <c r="I33"/>
  <c r="I34"/>
  <c r="I35"/>
  <c r="I37"/>
  <c r="I39"/>
  <c r="G40"/>
  <c r="G41"/>
  <c r="H42"/>
  <c r="I43"/>
  <c r="I45"/>
  <c r="I46"/>
  <c r="I47"/>
  <c r="H49"/>
  <c r="H50"/>
  <c r="I51"/>
  <c r="I53"/>
  <c r="I54"/>
  <c r="I55"/>
  <c r="G56"/>
  <c r="I58"/>
  <c r="I59"/>
  <c r="H61"/>
  <c r="H62"/>
  <c r="I63"/>
  <c r="H65"/>
  <c r="I66"/>
  <c r="I67"/>
  <c r="I69"/>
  <c r="I71"/>
  <c r="G72"/>
  <c r="I73"/>
  <c r="H74"/>
  <c r="I75"/>
  <c r="I77"/>
  <c r="I78"/>
  <c r="I79"/>
  <c r="H81"/>
  <c r="H82"/>
  <c r="I83"/>
  <c r="I85"/>
  <c r="I86"/>
  <c r="X6" i="9"/>
  <c r="X7"/>
  <c r="X8"/>
  <c r="X11"/>
  <c r="X17"/>
  <c r="X18"/>
  <c r="X19"/>
  <c r="X20"/>
  <c r="X23"/>
  <c r="X32"/>
  <c r="X34"/>
  <c r="X35"/>
  <c r="X36"/>
  <c r="X38"/>
  <c r="X39"/>
  <c r="X40"/>
  <c r="X41"/>
  <c r="X42"/>
  <c r="X43"/>
  <c r="X44"/>
  <c r="X45"/>
  <c r="X50"/>
  <c r="X51"/>
  <c r="X52"/>
  <c r="X53"/>
  <c r="X55"/>
  <c r="X57"/>
  <c r="X59"/>
  <c r="X60"/>
  <c r="X62"/>
  <c r="X63"/>
  <c r="X65"/>
  <c r="X68"/>
  <c r="X71"/>
  <c r="X72"/>
  <c r="X73"/>
  <c r="X74"/>
  <c r="X75"/>
  <c r="X77"/>
  <c r="X80"/>
  <c r="X81"/>
  <c r="X84"/>
  <c r="X87" l="1"/>
  <c r="H17" i="12"/>
  <c r="G73"/>
  <c r="G29"/>
  <c r="H86"/>
  <c r="H77"/>
  <c r="H54"/>
  <c r="H45"/>
  <c r="H33"/>
  <c r="H22"/>
  <c r="H13"/>
  <c r="I5"/>
  <c r="G61"/>
  <c r="G45"/>
  <c r="G25"/>
  <c r="I84"/>
  <c r="H84"/>
  <c r="I76"/>
  <c r="H76"/>
  <c r="I68"/>
  <c r="H68"/>
  <c r="I60"/>
  <c r="H60"/>
  <c r="I52"/>
  <c r="H52"/>
  <c r="I48"/>
  <c r="H48"/>
  <c r="I40"/>
  <c r="H40"/>
  <c r="I32"/>
  <c r="H32"/>
  <c r="I24"/>
  <c r="H24"/>
  <c r="I16"/>
  <c r="H16"/>
  <c r="I8"/>
  <c r="H8"/>
  <c r="G83"/>
  <c r="G51"/>
  <c r="G35"/>
  <c r="G19"/>
  <c r="H11"/>
  <c r="G79"/>
  <c r="G68"/>
  <c r="G52"/>
  <c r="G31"/>
  <c r="G20"/>
  <c r="H71"/>
  <c r="H39"/>
  <c r="H23"/>
  <c r="I3"/>
  <c r="G75"/>
  <c r="G59"/>
  <c r="G43"/>
  <c r="G27"/>
  <c r="G16"/>
  <c r="H83"/>
  <c r="H73"/>
  <c r="H19"/>
  <c r="H9"/>
  <c r="H3"/>
  <c r="I65"/>
  <c r="I57"/>
  <c r="I49"/>
  <c r="I41"/>
  <c r="I9"/>
  <c r="I80"/>
  <c r="H80"/>
  <c r="I72"/>
  <c r="H72"/>
  <c r="I64"/>
  <c r="H64"/>
  <c r="I56"/>
  <c r="H56"/>
  <c r="I44"/>
  <c r="H44"/>
  <c r="I36"/>
  <c r="H36"/>
  <c r="I28"/>
  <c r="H28"/>
  <c r="I20"/>
  <c r="H20"/>
  <c r="I12"/>
  <c r="H12"/>
  <c r="I4"/>
  <c r="H4"/>
  <c r="G67"/>
  <c r="H75"/>
  <c r="H59"/>
  <c r="H43"/>
  <c r="H27"/>
  <c r="G84"/>
  <c r="G63"/>
  <c r="G47"/>
  <c r="G36"/>
  <c r="G15"/>
  <c r="H55"/>
  <c r="H7"/>
  <c r="G85"/>
  <c r="G80"/>
  <c r="G69"/>
  <c r="G64"/>
  <c r="G53"/>
  <c r="G48"/>
  <c r="G37"/>
  <c r="G32"/>
  <c r="G21"/>
  <c r="G11"/>
  <c r="H67"/>
  <c r="H57"/>
  <c r="H51"/>
  <c r="H41"/>
  <c r="H35"/>
  <c r="H25"/>
  <c r="I81"/>
  <c r="G81"/>
  <c r="G76"/>
  <c r="G71"/>
  <c r="G65"/>
  <c r="G60"/>
  <c r="G55"/>
  <c r="G49"/>
  <c r="G44"/>
  <c r="G39"/>
  <c r="G33"/>
  <c r="G28"/>
  <c r="G23"/>
  <c r="G17"/>
  <c r="G12"/>
  <c r="G7"/>
  <c r="H85"/>
  <c r="H79"/>
  <c r="H69"/>
  <c r="H63"/>
  <c r="H53"/>
  <c r="H47"/>
  <c r="H37"/>
  <c r="H31"/>
  <c r="H21"/>
  <c r="H15"/>
  <c r="H5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P4" i="9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3"/>
  <c r="J87" i="5" l="1"/>
  <c r="K87"/>
  <c r="L87"/>
  <c r="H87"/>
  <c r="L87" i="4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3"/>
  <c r="G4" i="7"/>
  <c r="G5"/>
  <c r="G10"/>
  <c r="G15"/>
  <c r="G16"/>
  <c r="G24"/>
  <c r="G25"/>
  <c r="G26"/>
  <c r="G27"/>
  <c r="G28"/>
  <c r="G29"/>
  <c r="G30"/>
  <c r="G31"/>
  <c r="G32"/>
  <c r="G33"/>
  <c r="G34"/>
  <c r="G35"/>
  <c r="G36"/>
  <c r="G37"/>
  <c r="G38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3"/>
  <c r="F4"/>
  <c r="F5"/>
  <c r="F9"/>
  <c r="F10"/>
  <c r="F22"/>
  <c r="F23"/>
  <c r="F24"/>
  <c r="F25"/>
  <c r="F26"/>
  <c r="F27"/>
  <c r="F28"/>
  <c r="F29"/>
  <c r="F30"/>
  <c r="F31"/>
  <c r="F32"/>
  <c r="F33"/>
  <c r="F34"/>
  <c r="F35"/>
  <c r="F36"/>
  <c r="F37"/>
  <c r="F38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3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3"/>
  <c r="AE6" i="11"/>
  <c r="AE11"/>
  <c r="AE17"/>
  <c r="AE18"/>
  <c r="AE19"/>
  <c r="AE20"/>
  <c r="AE21"/>
  <c r="AE22"/>
  <c r="AE35"/>
  <c r="AE36"/>
  <c r="AE37"/>
  <c r="AE38"/>
  <c r="AE39"/>
  <c r="AE40"/>
  <c r="AE41"/>
  <c r="AE42"/>
  <c r="AE43"/>
  <c r="AE44"/>
  <c r="AE45"/>
  <c r="AE46"/>
  <c r="AE47"/>
  <c r="AE48"/>
  <c r="AE60"/>
  <c r="AE61"/>
  <c r="AE62"/>
  <c r="AE63"/>
  <c r="AE64"/>
  <c r="AE67"/>
  <c r="AE71"/>
  <c r="AE72"/>
  <c r="AE73"/>
  <c r="AE74"/>
  <c r="AE75"/>
  <c r="R87" i="9"/>
  <c r="C4" i="1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3"/>
  <c r="AE87" i="11" l="1"/>
  <c r="B4" i="1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3"/>
  <c r="A33" i="8" l="1"/>
  <c r="A86" i="22" l="1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U3" i="5" l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 l="1"/>
  <c r="H91" i="18"/>
  <c r="M87" i="9"/>
  <c r="M87" i="15"/>
  <c r="O87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3"/>
  <c r="Q87" i="15"/>
  <c r="Q91" s="1"/>
  <c r="J4" i="1"/>
  <c r="I6" i="20"/>
  <c r="H8"/>
  <c r="J8" i="1" s="1"/>
  <c r="H11" i="20"/>
  <c r="J12" i="1"/>
  <c r="J15"/>
  <c r="I17" i="20"/>
  <c r="H18"/>
  <c r="H19"/>
  <c r="J19" i="1" s="1"/>
  <c r="I20" i="20"/>
  <c r="H23"/>
  <c r="J23" i="1" s="1"/>
  <c r="J27"/>
  <c r="I28" i="20"/>
  <c r="J31" i="1"/>
  <c r="I32" i="20"/>
  <c r="H35"/>
  <c r="J35" i="1" s="1"/>
  <c r="I36" i="20"/>
  <c r="H38"/>
  <c r="I40"/>
  <c r="I41"/>
  <c r="I44"/>
  <c r="H45"/>
  <c r="I48"/>
  <c r="I52"/>
  <c r="I57"/>
  <c r="I60"/>
  <c r="H65"/>
  <c r="I68"/>
  <c r="I72"/>
  <c r="I73"/>
  <c r="I80"/>
  <c r="I81"/>
  <c r="I84"/>
  <c r="G87"/>
  <c r="F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G87" i="4"/>
  <c r="H87"/>
  <c r="J87"/>
  <c r="T87"/>
  <c r="U87"/>
  <c r="V87"/>
  <c r="W87"/>
  <c r="X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I5" i="1"/>
  <c r="F6" i="4"/>
  <c r="F7"/>
  <c r="I7" s="1"/>
  <c r="I7" i="1" s="1"/>
  <c r="F8" i="4"/>
  <c r="I8" s="1"/>
  <c r="I8" i="1" s="1"/>
  <c r="F11" i="4"/>
  <c r="I11" s="1"/>
  <c r="I11" i="1" s="1"/>
  <c r="I12"/>
  <c r="I13"/>
  <c r="I14"/>
  <c r="I15"/>
  <c r="F17" i="4"/>
  <c r="F18"/>
  <c r="I18" s="1"/>
  <c r="I18" i="1" s="1"/>
  <c r="F19" i="4"/>
  <c r="I19" s="1"/>
  <c r="I19" i="1" s="1"/>
  <c r="F20" i="4"/>
  <c r="I20" s="1"/>
  <c r="I20" i="1" s="1"/>
  <c r="I22"/>
  <c r="F23" i="4"/>
  <c r="I23" s="1"/>
  <c r="I23" i="1" s="1"/>
  <c r="I26"/>
  <c r="I27"/>
  <c r="F28" i="4"/>
  <c r="I28" s="1"/>
  <c r="I28" i="1" s="1"/>
  <c r="F30" i="4"/>
  <c r="I30" s="1"/>
  <c r="I30" i="1" s="1"/>
  <c r="I31"/>
  <c r="F32" i="4"/>
  <c r="I32" s="1"/>
  <c r="I32" i="1" s="1"/>
  <c r="F34" i="4"/>
  <c r="I34" s="1"/>
  <c r="I34" i="1" s="1"/>
  <c r="F35" i="4"/>
  <c r="I35" s="1"/>
  <c r="I35" i="1" s="1"/>
  <c r="F36" i="4"/>
  <c r="I36" s="1"/>
  <c r="I36" i="1" s="1"/>
  <c r="F38" i="4"/>
  <c r="I38" s="1"/>
  <c r="I38" i="1" s="1"/>
  <c r="F39" i="4"/>
  <c r="F40"/>
  <c r="F41"/>
  <c r="F42"/>
  <c r="I42" s="1"/>
  <c r="I42" i="1" s="1"/>
  <c r="F43" i="4"/>
  <c r="F44"/>
  <c r="I44" s="1"/>
  <c r="I44" i="1" s="1"/>
  <c r="F45" i="4"/>
  <c r="I46" i="1"/>
  <c r="F47" i="4"/>
  <c r="F48"/>
  <c r="F50"/>
  <c r="I50" s="1"/>
  <c r="I50" i="1" s="1"/>
  <c r="F51" i="4"/>
  <c r="I51" s="1"/>
  <c r="I51" i="1" s="1"/>
  <c r="F52" i="4"/>
  <c r="F53"/>
  <c r="I54" i="1"/>
  <c r="F55" i="4"/>
  <c r="I56" i="1"/>
  <c r="F57" i="4"/>
  <c r="I58" i="1"/>
  <c r="F59" i="4"/>
  <c r="F60"/>
  <c r="F62"/>
  <c r="I62" s="1"/>
  <c r="I62" i="1" s="1"/>
  <c r="F63" i="4"/>
  <c r="F65"/>
  <c r="I66" i="1"/>
  <c r="I67"/>
  <c r="F68" i="4"/>
  <c r="I68" s="1"/>
  <c r="I68" i="1" s="1"/>
  <c r="I70"/>
  <c r="F71" i="4"/>
  <c r="F72"/>
  <c r="F73"/>
  <c r="F74"/>
  <c r="I74" s="1"/>
  <c r="I74" i="1" s="1"/>
  <c r="F75" i="4"/>
  <c r="I76" i="1"/>
  <c r="F77" i="4"/>
  <c r="I78" i="1"/>
  <c r="F80" i="4"/>
  <c r="F81"/>
  <c r="I82" i="1"/>
  <c r="I83"/>
  <c r="F84" i="4"/>
  <c r="I84" s="1"/>
  <c r="I84" i="1" s="1"/>
  <c r="I86"/>
  <c r="I39" i="4" l="1"/>
  <c r="I39" i="1" s="1"/>
  <c r="I55" i="4"/>
  <c r="I55" i="1" s="1"/>
  <c r="H80" i="20"/>
  <c r="J80" i="1" s="1"/>
  <c r="H20" i="20"/>
  <c r="J20" i="1" s="1"/>
  <c r="H41" i="20"/>
  <c r="I65"/>
  <c r="H73"/>
  <c r="J73" i="1" s="1"/>
  <c r="H48" i="20"/>
  <c r="J48" i="1" s="1"/>
  <c r="I71" i="4"/>
  <c r="I71" i="1" s="1"/>
  <c r="H57" i="20"/>
  <c r="H6"/>
  <c r="I4" i="1"/>
  <c r="I3"/>
  <c r="I59" i="4"/>
  <c r="I59" i="1" s="1"/>
  <c r="I79"/>
  <c r="I63" i="4"/>
  <c r="I63" i="1" s="1"/>
  <c r="I47" i="4"/>
  <c r="I47" i="1" s="1"/>
  <c r="I75" i="4"/>
  <c r="I75" i="1" s="1"/>
  <c r="I43" i="4"/>
  <c r="I43" i="1" s="1"/>
  <c r="I24"/>
  <c r="I16"/>
  <c r="I9"/>
  <c r="I80" i="4"/>
  <c r="I80" i="1" s="1"/>
  <c r="I72" i="4"/>
  <c r="I72" i="1" s="1"/>
  <c r="I64"/>
  <c r="I60" i="4"/>
  <c r="I60" i="1" s="1"/>
  <c r="I52" i="4"/>
  <c r="I52" i="1" s="1"/>
  <c r="I48" i="4"/>
  <c r="I48" i="1" s="1"/>
  <c r="I40" i="4"/>
  <c r="I40" i="1" s="1"/>
  <c r="I33"/>
  <c r="I29"/>
  <c r="I21"/>
  <c r="I10"/>
  <c r="I85"/>
  <c r="I81" i="4"/>
  <c r="I81" i="1" s="1"/>
  <c r="I77" i="4"/>
  <c r="I77" i="1" s="1"/>
  <c r="I73" i="4"/>
  <c r="I73" i="1" s="1"/>
  <c r="I69"/>
  <c r="I65" i="4"/>
  <c r="I65" i="1" s="1"/>
  <c r="I61"/>
  <c r="I57" i="4"/>
  <c r="I57" i="1" s="1"/>
  <c r="I53" i="4"/>
  <c r="I53" i="1" s="1"/>
  <c r="I49"/>
  <c r="I45" i="4"/>
  <c r="I45" i="1" s="1"/>
  <c r="I41" i="4"/>
  <c r="I41" i="1" s="1"/>
  <c r="I37"/>
  <c r="I25"/>
  <c r="I17" i="4"/>
  <c r="I17" i="1" s="1"/>
  <c r="I6" i="4"/>
  <c r="I6" i="1" s="1"/>
  <c r="I38" i="20"/>
  <c r="H81"/>
  <c r="I45"/>
  <c r="H72"/>
  <c r="H40"/>
  <c r="H28"/>
  <c r="H17"/>
  <c r="H84"/>
  <c r="H68"/>
  <c r="H60"/>
  <c r="H52"/>
  <c r="H44"/>
  <c r="H36"/>
  <c r="H32"/>
  <c r="F87" i="4"/>
  <c r="H70" i="20"/>
  <c r="I70"/>
  <c r="H62"/>
  <c r="I62"/>
  <c r="H42"/>
  <c r="I42"/>
  <c r="H34"/>
  <c r="I34"/>
  <c r="J26" i="1"/>
  <c r="I11" i="20"/>
  <c r="H74"/>
  <c r="I74"/>
  <c r="H50"/>
  <c r="I50"/>
  <c r="J38" i="1"/>
  <c r="H30" i="20"/>
  <c r="I30"/>
  <c r="J18" i="1"/>
  <c r="J11"/>
  <c r="H7" i="20"/>
  <c r="I7"/>
  <c r="I18"/>
  <c r="J77" i="1"/>
  <c r="J61"/>
  <c r="J45"/>
  <c r="I35" i="20"/>
  <c r="I23"/>
  <c r="I8"/>
  <c r="H75"/>
  <c r="I75"/>
  <c r="H71"/>
  <c r="I71"/>
  <c r="H63"/>
  <c r="I63"/>
  <c r="H59"/>
  <c r="I59"/>
  <c r="H51"/>
  <c r="I51"/>
  <c r="H47"/>
  <c r="I47"/>
  <c r="H43"/>
  <c r="I43"/>
  <c r="H39"/>
  <c r="I39"/>
  <c r="J65" i="1"/>
  <c r="I19" i="20"/>
  <c r="E87"/>
  <c r="J41" i="1" l="1"/>
  <c r="J81"/>
  <c r="J57"/>
  <c r="J9"/>
  <c r="J32"/>
  <c r="J6"/>
  <c r="J24"/>
  <c r="J10"/>
  <c r="J28"/>
  <c r="J13"/>
  <c r="J16"/>
  <c r="J25"/>
  <c r="J17"/>
  <c r="J5"/>
  <c r="J21"/>
  <c r="J29"/>
  <c r="J36"/>
  <c r="J37"/>
  <c r="J33"/>
  <c r="J50"/>
  <c r="J82"/>
  <c r="J44"/>
  <c r="J76"/>
  <c r="J69"/>
  <c r="J56"/>
  <c r="J64"/>
  <c r="J43"/>
  <c r="J51"/>
  <c r="J59"/>
  <c r="J67"/>
  <c r="J75"/>
  <c r="J83"/>
  <c r="J46"/>
  <c r="J62"/>
  <c r="J78"/>
  <c r="J68"/>
  <c r="J53"/>
  <c r="J40"/>
  <c r="J58"/>
  <c r="J74"/>
  <c r="J86"/>
  <c r="J60"/>
  <c r="J49"/>
  <c r="J66"/>
  <c r="J39"/>
  <c r="J47"/>
  <c r="J55"/>
  <c r="J63"/>
  <c r="J71"/>
  <c r="J79"/>
  <c r="J42"/>
  <c r="J54"/>
  <c r="J70"/>
  <c r="J52"/>
  <c r="J84"/>
  <c r="J72"/>
  <c r="K87"/>
  <c r="I87"/>
  <c r="I87" i="4"/>
  <c r="I97" s="1"/>
  <c r="J85" i="1"/>
  <c r="J3"/>
  <c r="N87" i="4"/>
  <c r="J7" i="1"/>
  <c r="J22"/>
  <c r="J34"/>
  <c r="J30"/>
  <c r="J14"/>
  <c r="H87" i="20"/>
  <c r="H94" s="1"/>
  <c r="I87"/>
  <c r="J87" i="1" l="1"/>
  <c r="E48" i="18" l="1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D82" i="9"/>
  <c r="D83"/>
  <c r="D84"/>
  <c r="D85"/>
  <c r="D86"/>
  <c r="C82"/>
  <c r="C83"/>
  <c r="C84"/>
  <c r="C85"/>
  <c r="C86"/>
  <c r="B82"/>
  <c r="B83"/>
  <c r="B84"/>
  <c r="B85"/>
  <c r="B86"/>
  <c r="A82"/>
  <c r="A83"/>
  <c r="A84"/>
  <c r="A85"/>
  <c r="A86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G40" i="18"/>
  <c r="G41"/>
  <c r="G42"/>
  <c r="G43"/>
  <c r="G44"/>
  <c r="G45"/>
  <c r="G46"/>
  <c r="G47"/>
  <c r="G39"/>
  <c r="F40"/>
  <c r="F41"/>
  <c r="F42"/>
  <c r="F43"/>
  <c r="F44"/>
  <c r="F45"/>
  <c r="F46"/>
  <c r="F47"/>
  <c r="F39"/>
  <c r="E40"/>
  <c r="E41"/>
  <c r="E42"/>
  <c r="E43"/>
  <c r="E44"/>
  <c r="E45"/>
  <c r="E46"/>
  <c r="E47"/>
  <c r="E39"/>
  <c r="A31"/>
  <c r="A32"/>
  <c r="A33"/>
  <c r="A34"/>
  <c r="A35"/>
  <c r="A37"/>
  <c r="A38"/>
  <c r="B31"/>
  <c r="B32"/>
  <c r="B33"/>
  <c r="B34"/>
  <c r="B35"/>
  <c r="B37"/>
  <c r="B38"/>
  <c r="C31"/>
  <c r="C32"/>
  <c r="C33"/>
  <c r="C34"/>
  <c r="C35"/>
  <c r="C36"/>
  <c r="C37"/>
  <c r="C38"/>
  <c r="D31"/>
  <c r="D32"/>
  <c r="D33"/>
  <c r="D34"/>
  <c r="D35"/>
  <c r="D36"/>
  <c r="D37"/>
  <c r="D38"/>
  <c r="E31"/>
  <c r="E32"/>
  <c r="E33"/>
  <c r="E34"/>
  <c r="E35"/>
  <c r="E36"/>
  <c r="E37"/>
  <c r="E38"/>
  <c r="F31"/>
  <c r="F32"/>
  <c r="F33"/>
  <c r="F34"/>
  <c r="F35"/>
  <c r="F36"/>
  <c r="F37"/>
  <c r="F38"/>
  <c r="G32"/>
  <c r="G33"/>
  <c r="G34"/>
  <c r="G35"/>
  <c r="G36"/>
  <c r="G37"/>
  <c r="G38"/>
  <c r="D40" i="9"/>
  <c r="D41"/>
  <c r="D42"/>
  <c r="D43"/>
  <c r="D44"/>
  <c r="D45"/>
  <c r="D46"/>
  <c r="D47"/>
  <c r="D48"/>
  <c r="D49"/>
  <c r="D50"/>
  <c r="D51"/>
  <c r="D52"/>
  <c r="D39"/>
  <c r="D37"/>
  <c r="D38"/>
  <c r="C40"/>
  <c r="C41"/>
  <c r="C42"/>
  <c r="C43"/>
  <c r="C44"/>
  <c r="C45"/>
  <c r="C46"/>
  <c r="C47"/>
  <c r="C48"/>
  <c r="C49"/>
  <c r="C50"/>
  <c r="C51"/>
  <c r="C52"/>
  <c r="C39"/>
  <c r="B40"/>
  <c r="B41"/>
  <c r="B42"/>
  <c r="B43"/>
  <c r="B44"/>
  <c r="B45"/>
  <c r="B46"/>
  <c r="B47"/>
  <c r="B48"/>
  <c r="B49"/>
  <c r="B50"/>
  <c r="B51"/>
  <c r="B52"/>
  <c r="B53"/>
  <c r="B39"/>
  <c r="A40"/>
  <c r="A41"/>
  <c r="A42"/>
  <c r="A43"/>
  <c r="A44"/>
  <c r="A45"/>
  <c r="A46"/>
  <c r="A47"/>
  <c r="A48"/>
  <c r="A49"/>
  <c r="A50"/>
  <c r="A51"/>
  <c r="A52"/>
  <c r="A53"/>
  <c r="A39"/>
  <c r="C37"/>
  <c r="C38"/>
  <c r="B37"/>
  <c r="B38"/>
  <c r="A37"/>
  <c r="A38"/>
  <c r="B4" i="1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3"/>
  <c r="I87" i="13" l="1"/>
  <c r="C21" i="11"/>
  <c r="C22"/>
  <c r="C35"/>
  <c r="C36"/>
  <c r="C37"/>
  <c r="C38"/>
  <c r="C67"/>
  <c r="C71"/>
  <c r="A4" l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3"/>
  <c r="M39" i="13"/>
  <c r="P39" i="14" s="1"/>
  <c r="M40" i="13"/>
  <c r="P40" i="14" s="1"/>
  <c r="M41" i="13"/>
  <c r="P41" i="14" s="1"/>
  <c r="M42" i="13"/>
  <c r="P42" i="14" s="1"/>
  <c r="M43" i="13"/>
  <c r="P43" i="14" s="1"/>
  <c r="M44" i="13"/>
  <c r="P44" i="14" s="1"/>
  <c r="M45" i="13"/>
  <c r="P45" i="14" s="1"/>
  <c r="M46" i="13"/>
  <c r="P46" i="14" s="1"/>
  <c r="M47" i="13"/>
  <c r="P47" i="14" s="1"/>
  <c r="M48" i="13"/>
  <c r="P48" i="14" s="1"/>
  <c r="M49" i="13"/>
  <c r="P49" i="14" s="1"/>
  <c r="M50" i="13"/>
  <c r="P50" i="14" s="1"/>
  <c r="M51" i="13"/>
  <c r="P51" i="14" s="1"/>
  <c r="M52" i="13"/>
  <c r="P52" i="14" s="1"/>
  <c r="M53" i="13"/>
  <c r="P53" i="14" s="1"/>
  <c r="M54" i="13"/>
  <c r="P54" i="14" s="1"/>
  <c r="M55" i="13"/>
  <c r="P55" i="14" s="1"/>
  <c r="M56" i="13"/>
  <c r="P56" i="14" s="1"/>
  <c r="M57" i="13"/>
  <c r="P57" i="14" s="1"/>
  <c r="M58" i="13"/>
  <c r="P58" i="14" s="1"/>
  <c r="M59" i="13"/>
  <c r="P59" i="14" s="1"/>
  <c r="M60" i="13"/>
  <c r="P60" i="14" s="1"/>
  <c r="M61" i="13"/>
  <c r="P61" i="14" s="1"/>
  <c r="M62" i="13"/>
  <c r="P62" i="14" s="1"/>
  <c r="M63" i="13"/>
  <c r="P63" i="14" s="1"/>
  <c r="M64" i="13"/>
  <c r="P64" i="14" s="1"/>
  <c r="M65" i="13"/>
  <c r="P65" i="14" s="1"/>
  <c r="M66" i="13"/>
  <c r="P66" i="14" s="1"/>
  <c r="M67" i="13"/>
  <c r="P67" i="14" s="1"/>
  <c r="M68" i="13"/>
  <c r="P68" i="14" s="1"/>
  <c r="M69" i="13"/>
  <c r="P69" i="14" s="1"/>
  <c r="M70" i="13"/>
  <c r="P70" i="14" s="1"/>
  <c r="M71" i="13"/>
  <c r="P71" i="14" s="1"/>
  <c r="M72" i="13"/>
  <c r="P72" i="14" s="1"/>
  <c r="M73" i="13"/>
  <c r="P73" i="14" s="1"/>
  <c r="M74" i="13"/>
  <c r="P74" i="14" s="1"/>
  <c r="M75" i="13"/>
  <c r="P75" i="14" s="1"/>
  <c r="M76" i="13"/>
  <c r="P76" i="14" s="1"/>
  <c r="M77" i="13"/>
  <c r="P77" i="14" s="1"/>
  <c r="M78" i="13"/>
  <c r="P78" i="14" s="1"/>
  <c r="M79" i="13"/>
  <c r="P79" i="14" s="1"/>
  <c r="M80" i="13"/>
  <c r="P80" i="14" s="1"/>
  <c r="M81" i="13"/>
  <c r="P81" i="14" s="1"/>
  <c r="M82" i="13"/>
  <c r="P82" i="14" s="1"/>
  <c r="M83" i="13"/>
  <c r="P83" i="14" s="1"/>
  <c r="M84" i="13"/>
  <c r="P84" i="14" s="1"/>
  <c r="M85" i="13"/>
  <c r="P85" i="14" s="1"/>
  <c r="M86" i="13"/>
  <c r="P86" i="14" s="1"/>
  <c r="O87" i="10"/>
  <c r="Q87"/>
  <c r="S87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Q79" i="14" l="1"/>
  <c r="Q71"/>
  <c r="Q63"/>
  <c r="Q55"/>
  <c r="Q51"/>
  <c r="Q43"/>
  <c r="Q73"/>
  <c r="Q84"/>
  <c r="Q76"/>
  <c r="Q68"/>
  <c r="Q56"/>
  <c r="Q48"/>
  <c r="Q40"/>
  <c r="Q69"/>
  <c r="Q85"/>
  <c r="Q81"/>
  <c r="Q77"/>
  <c r="Q65"/>
  <c r="Q61"/>
  <c r="Q57"/>
  <c r="Q53"/>
  <c r="Q49"/>
  <c r="Q45"/>
  <c r="Q60"/>
  <c r="Q41"/>
  <c r="Q83"/>
  <c r="Q75"/>
  <c r="Q67"/>
  <c r="Q59"/>
  <c r="Q47"/>
  <c r="Q39"/>
  <c r="Q58"/>
  <c r="Q80"/>
  <c r="Q72"/>
  <c r="Q64"/>
  <c r="Q52"/>
  <c r="Q44"/>
  <c r="Q54"/>
  <c r="Q82"/>
  <c r="Q78"/>
  <c r="Q74"/>
  <c r="Q70"/>
  <c r="Q66"/>
  <c r="Q62"/>
  <c r="Q50"/>
  <c r="Q46"/>
  <c r="Q42"/>
  <c r="Q86"/>
  <c r="M17" i="13"/>
  <c r="P17" i="14" s="1"/>
  <c r="M18" i="13"/>
  <c r="P18" i="14" s="1"/>
  <c r="M19" i="13"/>
  <c r="P19" i="14" s="1"/>
  <c r="M20" i="13"/>
  <c r="P20" i="14" s="1"/>
  <c r="M21" i="13"/>
  <c r="P21" i="14" s="1"/>
  <c r="M22" i="13"/>
  <c r="P22" i="14" s="1"/>
  <c r="M23" i="13"/>
  <c r="P23" i="14" s="1"/>
  <c r="M24" i="13"/>
  <c r="P24" i="14" s="1"/>
  <c r="M25" i="13"/>
  <c r="P25" i="14" s="1"/>
  <c r="M26" i="13"/>
  <c r="P26" i="14" s="1"/>
  <c r="M27" i="13"/>
  <c r="P27" i="14" s="1"/>
  <c r="M28" i="13"/>
  <c r="P28" i="14" s="1"/>
  <c r="M29" i="13"/>
  <c r="P29" i="14" s="1"/>
  <c r="M30" i="13"/>
  <c r="P30" i="14" s="1"/>
  <c r="M31" i="13"/>
  <c r="P31" i="14" s="1"/>
  <c r="M32" i="13"/>
  <c r="P32" i="14" s="1"/>
  <c r="M33" i="13"/>
  <c r="P33" i="14" s="1"/>
  <c r="M34" i="13"/>
  <c r="P34" i="14" s="1"/>
  <c r="M35" i="13"/>
  <c r="P35" i="14" s="1"/>
  <c r="M36" i="13"/>
  <c r="P36" i="14" s="1"/>
  <c r="M37" i="13"/>
  <c r="P37" i="14" s="1"/>
  <c r="M38" i="13"/>
  <c r="P38" i="14" s="1"/>
  <c r="D19" i="7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31" i="15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B32" i="14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E27" i="16"/>
  <c r="I27" s="1"/>
  <c r="E28"/>
  <c r="I28" s="1"/>
  <c r="E29"/>
  <c r="E30"/>
  <c r="I30" s="1"/>
  <c r="E31"/>
  <c r="I31" s="1"/>
  <c r="E32"/>
  <c r="I32" s="1"/>
  <c r="E33"/>
  <c r="I33" s="1"/>
  <c r="E34"/>
  <c r="I34" s="1"/>
  <c r="E35"/>
  <c r="I35" s="1"/>
  <c r="E36"/>
  <c r="I36" s="1"/>
  <c r="E37"/>
  <c r="I37" s="1"/>
  <c r="E38"/>
  <c r="I38" s="1"/>
  <c r="E39"/>
  <c r="I39" s="1"/>
  <c r="E40"/>
  <c r="I40" s="1"/>
  <c r="E41"/>
  <c r="I41" s="1"/>
  <c r="E42"/>
  <c r="I42" s="1"/>
  <c r="E43"/>
  <c r="I43" s="1"/>
  <c r="E44"/>
  <c r="I44" s="1"/>
  <c r="E45"/>
  <c r="E46"/>
  <c r="I46" s="1"/>
  <c r="E47"/>
  <c r="I47" s="1"/>
  <c r="E48"/>
  <c r="I48" s="1"/>
  <c r="I49"/>
  <c r="E50"/>
  <c r="I50" s="1"/>
  <c r="E51"/>
  <c r="I51" s="1"/>
  <c r="E52"/>
  <c r="I52" s="1"/>
  <c r="E53"/>
  <c r="I53" s="1"/>
  <c r="E54"/>
  <c r="I54" s="1"/>
  <c r="E55"/>
  <c r="I55" s="1"/>
  <c r="E56"/>
  <c r="I56" s="1"/>
  <c r="E57"/>
  <c r="I57" s="1"/>
  <c r="E58"/>
  <c r="I58" s="1"/>
  <c r="E59"/>
  <c r="I59" s="1"/>
  <c r="E60"/>
  <c r="I60" s="1"/>
  <c r="E61"/>
  <c r="I61" s="1"/>
  <c r="E62"/>
  <c r="I62" s="1"/>
  <c r="E63"/>
  <c r="I63" s="1"/>
  <c r="E64"/>
  <c r="I64" s="1"/>
  <c r="E65"/>
  <c r="I65" s="1"/>
  <c r="E66"/>
  <c r="I66" s="1"/>
  <c r="E67"/>
  <c r="I67" s="1"/>
  <c r="E68"/>
  <c r="I68" s="1"/>
  <c r="E69"/>
  <c r="I69" s="1"/>
  <c r="E70"/>
  <c r="I70" s="1"/>
  <c r="E71"/>
  <c r="I71" s="1"/>
  <c r="E72"/>
  <c r="I72" s="1"/>
  <c r="E73"/>
  <c r="I73" s="1"/>
  <c r="E74"/>
  <c r="I74" s="1"/>
  <c r="E75"/>
  <c r="I75" s="1"/>
  <c r="E76"/>
  <c r="I76" s="1"/>
  <c r="E77"/>
  <c r="I77" s="1"/>
  <c r="E78"/>
  <c r="I78" s="1"/>
  <c r="E79"/>
  <c r="I79" s="1"/>
  <c r="E80"/>
  <c r="I80" s="1"/>
  <c r="E81"/>
  <c r="I81" s="1"/>
  <c r="E82"/>
  <c r="E83"/>
  <c r="I83" s="1"/>
  <c r="E84"/>
  <c r="I84" s="1"/>
  <c r="E85"/>
  <c r="I85" s="1"/>
  <c r="E86"/>
  <c r="I86" s="1"/>
  <c r="D25"/>
  <c r="H25" s="1"/>
  <c r="D26"/>
  <c r="H26" s="1"/>
  <c r="D27"/>
  <c r="H27" s="1"/>
  <c r="D28"/>
  <c r="H28" s="1"/>
  <c r="D29"/>
  <c r="H29" s="1"/>
  <c r="D30"/>
  <c r="H30" s="1"/>
  <c r="D31"/>
  <c r="H31" s="1"/>
  <c r="D32"/>
  <c r="H32" s="1"/>
  <c r="D33"/>
  <c r="H33" s="1"/>
  <c r="D34"/>
  <c r="H34" s="1"/>
  <c r="D35"/>
  <c r="H35" s="1"/>
  <c r="D36"/>
  <c r="H36" s="1"/>
  <c r="D37"/>
  <c r="H37" s="1"/>
  <c r="D38"/>
  <c r="H38" s="1"/>
  <c r="D39"/>
  <c r="H39" s="1"/>
  <c r="D40"/>
  <c r="H40" s="1"/>
  <c r="D41"/>
  <c r="H41" s="1"/>
  <c r="D42"/>
  <c r="H42" s="1"/>
  <c r="D43"/>
  <c r="H43" s="1"/>
  <c r="D44"/>
  <c r="H44" s="1"/>
  <c r="D45"/>
  <c r="H45" s="1"/>
  <c r="D46"/>
  <c r="H46" s="1"/>
  <c r="D47"/>
  <c r="H47" s="1"/>
  <c r="D48"/>
  <c r="H48" s="1"/>
  <c r="H49"/>
  <c r="D50"/>
  <c r="H50" s="1"/>
  <c r="D51"/>
  <c r="H51" s="1"/>
  <c r="D52"/>
  <c r="H52" s="1"/>
  <c r="D53"/>
  <c r="H53" s="1"/>
  <c r="D54"/>
  <c r="H54" s="1"/>
  <c r="D55"/>
  <c r="H55" s="1"/>
  <c r="D56"/>
  <c r="H56" s="1"/>
  <c r="D57"/>
  <c r="H57" s="1"/>
  <c r="D58"/>
  <c r="H58" s="1"/>
  <c r="D59"/>
  <c r="H59" s="1"/>
  <c r="D60"/>
  <c r="H60" s="1"/>
  <c r="D61"/>
  <c r="H61" s="1"/>
  <c r="D62"/>
  <c r="H62" s="1"/>
  <c r="D63"/>
  <c r="H63" s="1"/>
  <c r="D64"/>
  <c r="H64" s="1"/>
  <c r="D65"/>
  <c r="H65" s="1"/>
  <c r="D66"/>
  <c r="H66" s="1"/>
  <c r="D67"/>
  <c r="H67" s="1"/>
  <c r="D68"/>
  <c r="H68" s="1"/>
  <c r="D69"/>
  <c r="H69" s="1"/>
  <c r="D70"/>
  <c r="H70" s="1"/>
  <c r="D71"/>
  <c r="H71" s="1"/>
  <c r="D72"/>
  <c r="H72" s="1"/>
  <c r="D73"/>
  <c r="H73" s="1"/>
  <c r="D74"/>
  <c r="H74" s="1"/>
  <c r="D75"/>
  <c r="H75" s="1"/>
  <c r="D76"/>
  <c r="H76" s="1"/>
  <c r="D77"/>
  <c r="H77" s="1"/>
  <c r="D78"/>
  <c r="H78" s="1"/>
  <c r="D79"/>
  <c r="H79" s="1"/>
  <c r="D80"/>
  <c r="H80" s="1"/>
  <c r="D81"/>
  <c r="H81" s="1"/>
  <c r="D82"/>
  <c r="H82" s="1"/>
  <c r="D83"/>
  <c r="H83" s="1"/>
  <c r="D84"/>
  <c r="H84" s="1"/>
  <c r="D85"/>
  <c r="H85" s="1"/>
  <c r="D86"/>
  <c r="H86" s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F87" i="9"/>
  <c r="G87"/>
  <c r="H87"/>
  <c r="I87"/>
  <c r="J87"/>
  <c r="D31"/>
  <c r="D32"/>
  <c r="D33"/>
  <c r="D34"/>
  <c r="D35"/>
  <c r="D36"/>
  <c r="C26"/>
  <c r="C27"/>
  <c r="C28"/>
  <c r="C29"/>
  <c r="C30"/>
  <c r="C31"/>
  <c r="C32"/>
  <c r="C33"/>
  <c r="C34"/>
  <c r="C35"/>
  <c r="C3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G4" i="1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D3"/>
  <c r="C3"/>
  <c r="B3"/>
  <c r="A3"/>
  <c r="D29" i="4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B31" i="6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N87" i="5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Q35" i="14" l="1"/>
  <c r="Q31"/>
  <c r="Q23"/>
  <c r="Q36"/>
  <c r="Q32"/>
  <c r="Q25"/>
  <c r="Q38"/>
  <c r="Q33"/>
  <c r="Q27"/>
  <c r="Q34"/>
  <c r="Q30"/>
  <c r="K35" i="12"/>
  <c r="J35" s="1"/>
  <c r="K31"/>
  <c r="J31" s="1"/>
  <c r="S77" i="14"/>
  <c r="R82"/>
  <c r="R58"/>
  <c r="S50"/>
  <c r="R42"/>
  <c r="R30"/>
  <c r="R75"/>
  <c r="R67"/>
  <c r="S43"/>
  <c r="R31"/>
  <c r="R57"/>
  <c r="R45"/>
  <c r="S72"/>
  <c r="K60" i="12"/>
  <c r="J60" s="1"/>
  <c r="K36"/>
  <c r="J36" s="1"/>
  <c r="K32"/>
  <c r="J32" s="1"/>
  <c r="F87" i="18"/>
  <c r="G87"/>
  <c r="E87"/>
  <c r="J24" i="10"/>
  <c r="J25"/>
  <c r="J26"/>
  <c r="J27"/>
  <c r="J28"/>
  <c r="J29"/>
  <c r="J30"/>
  <c r="J31"/>
  <c r="J32"/>
  <c r="J33"/>
  <c r="J34"/>
  <c r="J35"/>
  <c r="J36"/>
  <c r="J37"/>
  <c r="J38"/>
  <c r="J39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H30"/>
  <c r="H31"/>
  <c r="H32"/>
  <c r="G23"/>
  <c r="G24"/>
  <c r="G25"/>
  <c r="G26"/>
  <c r="G27"/>
  <c r="G28"/>
  <c r="G29"/>
  <c r="G30"/>
  <c r="G31"/>
  <c r="G32"/>
  <c r="G33"/>
  <c r="G34"/>
  <c r="G35"/>
  <c r="P31" i="16" l="1"/>
  <c r="R31" i="5" s="1"/>
  <c r="P39" i="16"/>
  <c r="R39" i="5" s="1"/>
  <c r="P47" i="16"/>
  <c r="P55"/>
  <c r="R55" i="5" s="1"/>
  <c r="P63" i="16"/>
  <c r="P71"/>
  <c r="R71" i="5" s="1"/>
  <c r="P79" i="16"/>
  <c r="R79" i="5" s="1"/>
  <c r="P38" i="16"/>
  <c r="R38" i="5" s="1"/>
  <c r="P58" i="16"/>
  <c r="R58" i="5" s="1"/>
  <c r="P74" i="16"/>
  <c r="R74" i="5" s="1"/>
  <c r="P37" i="16"/>
  <c r="R37" i="5" s="1"/>
  <c r="P53" i="16"/>
  <c r="R53" i="5" s="1"/>
  <c r="P73" i="16"/>
  <c r="R73" i="5" s="1"/>
  <c r="P85" i="16"/>
  <c r="R85" i="5" s="1"/>
  <c r="P32" i="16"/>
  <c r="R32" i="5" s="1"/>
  <c r="P40" i="16"/>
  <c r="R40" i="5" s="1"/>
  <c r="P48" i="16"/>
  <c r="P56"/>
  <c r="R56" i="5" s="1"/>
  <c r="P64" i="16"/>
  <c r="P72"/>
  <c r="R72" i="5" s="1"/>
  <c r="P80" i="16"/>
  <c r="R80" i="5" s="1"/>
  <c r="P42" i="16"/>
  <c r="R42" i="5" s="1"/>
  <c r="P54" i="16"/>
  <c r="R54" i="5" s="1"/>
  <c r="P70" i="16"/>
  <c r="R70" i="5" s="1"/>
  <c r="P82" i="16"/>
  <c r="R82" i="5" s="1"/>
  <c r="P41" i="16"/>
  <c r="R41" i="5" s="1"/>
  <c r="P57" i="16"/>
  <c r="R57" i="5" s="1"/>
  <c r="P69" i="16"/>
  <c r="R69" i="5" s="1"/>
  <c r="P27" i="16"/>
  <c r="R27" i="5" s="1"/>
  <c r="P35" i="16"/>
  <c r="R35" i="5" s="1"/>
  <c r="P43" i="16"/>
  <c r="R43" i="5" s="1"/>
  <c r="P51" i="16"/>
  <c r="R51" i="5" s="1"/>
  <c r="P59" i="16"/>
  <c r="R59" i="5" s="1"/>
  <c r="P67" i="16"/>
  <c r="R67" i="5" s="1"/>
  <c r="P75" i="16"/>
  <c r="R75" i="5" s="1"/>
  <c r="P83" i="16"/>
  <c r="R83" i="5" s="1"/>
  <c r="P34" i="16"/>
  <c r="R34" i="5" s="1"/>
  <c r="P46" i="16"/>
  <c r="R46" i="5" s="1"/>
  <c r="P66" i="16"/>
  <c r="R66" i="5" s="1"/>
  <c r="P86" i="16"/>
  <c r="R86" i="5" s="1"/>
  <c r="P33" i="16"/>
  <c r="R33" i="5" s="1"/>
  <c r="P45" i="16"/>
  <c r="R45" i="5" s="1"/>
  <c r="P65" i="16"/>
  <c r="R65" i="5" s="1"/>
  <c r="P81" i="16"/>
  <c r="R81" i="5" s="1"/>
  <c r="P28" i="16"/>
  <c r="R28" i="5" s="1"/>
  <c r="P36" i="16"/>
  <c r="P44"/>
  <c r="R44" i="5" s="1"/>
  <c r="P52" i="16"/>
  <c r="R52" i="5" s="1"/>
  <c r="P60" i="16"/>
  <c r="R60" i="5" s="1"/>
  <c r="P68" i="16"/>
  <c r="R68" i="5" s="1"/>
  <c r="P76" i="16"/>
  <c r="P84"/>
  <c r="R84" i="5" s="1"/>
  <c r="P30" i="16"/>
  <c r="R30" i="5" s="1"/>
  <c r="P50" i="16"/>
  <c r="R50" i="5" s="1"/>
  <c r="P62" i="16"/>
  <c r="R62" i="5" s="1"/>
  <c r="P78" i="16"/>
  <c r="R78" i="5" s="1"/>
  <c r="P29" i="16"/>
  <c r="R29" i="5" s="1"/>
  <c r="P49" i="16"/>
  <c r="R49" i="5" s="1"/>
  <c r="P61" i="16"/>
  <c r="R61" i="5" s="1"/>
  <c r="P77" i="16"/>
  <c r="R77" i="5" s="1"/>
  <c r="F32" i="1"/>
  <c r="F36"/>
  <c r="F31"/>
  <c r="K28" i="12"/>
  <c r="J28" s="1"/>
  <c r="Q24" i="14"/>
  <c r="Q22"/>
  <c r="Q26"/>
  <c r="Q20"/>
  <c r="Q28"/>
  <c r="Q17"/>
  <c r="Q19"/>
  <c r="Q18"/>
  <c r="Q29"/>
  <c r="Q21"/>
  <c r="Q37"/>
  <c r="K22" i="12"/>
  <c r="J22" s="1"/>
  <c r="K24"/>
  <c r="J24" s="1"/>
  <c r="K27"/>
  <c r="J27" s="1"/>
  <c r="K65"/>
  <c r="J65" s="1"/>
  <c r="K56"/>
  <c r="J56" s="1"/>
  <c r="R86" i="14"/>
  <c r="S75"/>
  <c r="R74"/>
  <c r="S80"/>
  <c r="S52"/>
  <c r="R55"/>
  <c r="R54"/>
  <c r="S51"/>
  <c r="S42"/>
  <c r="S69"/>
  <c r="S54"/>
  <c r="R65"/>
  <c r="S33"/>
  <c r="R78"/>
  <c r="R44"/>
  <c r="R68"/>
  <c r="S58"/>
  <c r="R34"/>
  <c r="S49"/>
  <c r="R62"/>
  <c r="S85"/>
  <c r="R43"/>
  <c r="S86"/>
  <c r="S53"/>
  <c r="S74"/>
  <c r="S71"/>
  <c r="S62"/>
  <c r="R29"/>
  <c r="S32"/>
  <c r="S82"/>
  <c r="R61"/>
  <c r="S59"/>
  <c r="R79"/>
  <c r="S70"/>
  <c r="S38"/>
  <c r="R70"/>
  <c r="R59"/>
  <c r="S78"/>
  <c r="S36"/>
  <c r="R47"/>
  <c r="R50"/>
  <c r="S37"/>
  <c r="S81"/>
  <c r="S30"/>
  <c r="R77"/>
  <c r="K51" i="12"/>
  <c r="J51" s="1"/>
  <c r="K67"/>
  <c r="J67" s="1"/>
  <c r="K83"/>
  <c r="J83" s="1"/>
  <c r="K58"/>
  <c r="J58" s="1"/>
  <c r="K49"/>
  <c r="J49" s="1"/>
  <c r="K57"/>
  <c r="J57" s="1"/>
  <c r="K47"/>
  <c r="J47" s="1"/>
  <c r="K63"/>
  <c r="J63" s="1"/>
  <c r="K79"/>
  <c r="J79" s="1"/>
  <c r="K54"/>
  <c r="J54" s="1"/>
  <c r="K86"/>
  <c r="J86" s="1"/>
  <c r="K61"/>
  <c r="J61" s="1"/>
  <c r="K43"/>
  <c r="J43" s="1"/>
  <c r="K59"/>
  <c r="J59" s="1"/>
  <c r="K75"/>
  <c r="J75" s="1"/>
  <c r="K50"/>
  <c r="J50" s="1"/>
  <c r="K66"/>
  <c r="J66" s="1"/>
  <c r="K82"/>
  <c r="J82" s="1"/>
  <c r="K53"/>
  <c r="J53" s="1"/>
  <c r="K85"/>
  <c r="J85" s="1"/>
  <c r="K41"/>
  <c r="J41" s="1"/>
  <c r="K81"/>
  <c r="J81" s="1"/>
  <c r="K55"/>
  <c r="J55" s="1"/>
  <c r="K71"/>
  <c r="J71" s="1"/>
  <c r="K46"/>
  <c r="J46" s="1"/>
  <c r="K78"/>
  <c r="J78" s="1"/>
  <c r="K80"/>
  <c r="J80" s="1"/>
  <c r="K76"/>
  <c r="J76" s="1"/>
  <c r="K39"/>
  <c r="J39" s="1"/>
  <c r="S46" i="14"/>
  <c r="S35"/>
  <c r="R33"/>
  <c r="R51"/>
  <c r="R48"/>
  <c r="R80"/>
  <c r="S48"/>
  <c r="R72"/>
  <c r="S83"/>
  <c r="S55"/>
  <c r="S79"/>
  <c r="S63"/>
  <c r="R52"/>
  <c r="S57"/>
  <c r="R38"/>
  <c r="S65"/>
  <c r="S61"/>
  <c r="S40"/>
  <c r="S60"/>
  <c r="S84"/>
  <c r="S29"/>
  <c r="S45"/>
  <c r="S56"/>
  <c r="S76"/>
  <c r="S39"/>
  <c r="R71"/>
  <c r="R46"/>
  <c r="K72" i="12"/>
  <c r="J72" s="1"/>
  <c r="R66" i="14"/>
  <c r="S66"/>
  <c r="R53"/>
  <c r="R85"/>
  <c r="R35"/>
  <c r="K62" i="12"/>
  <c r="J62" s="1"/>
  <c r="S64" i="14"/>
  <c r="R32"/>
  <c r="R64"/>
  <c r="R40"/>
  <c r="R60"/>
  <c r="R84"/>
  <c r="R81"/>
  <c r="K42" i="12"/>
  <c r="J42" s="1"/>
  <c r="K74"/>
  <c r="J74" s="1"/>
  <c r="K45"/>
  <c r="J45" s="1"/>
  <c r="K77"/>
  <c r="J77" s="1"/>
  <c r="K44"/>
  <c r="J44" s="1"/>
  <c r="K64"/>
  <c r="J64" s="1"/>
  <c r="K68"/>
  <c r="J68" s="1"/>
  <c r="K40"/>
  <c r="J40" s="1"/>
  <c r="S41" i="14"/>
  <c r="R41"/>
  <c r="R73"/>
  <c r="S73"/>
  <c r="K25" i="12"/>
  <c r="J25" s="1"/>
  <c r="S44" i="14"/>
  <c r="S68"/>
  <c r="K84" i="12"/>
  <c r="J84" s="1"/>
  <c r="K73"/>
  <c r="J73" s="1"/>
  <c r="R37" i="14"/>
  <c r="R69"/>
  <c r="R49"/>
  <c r="K26" i="12"/>
  <c r="J26" s="1"/>
  <c r="K70"/>
  <c r="J70" s="1"/>
  <c r="K69"/>
  <c r="J69" s="1"/>
  <c r="K48"/>
  <c r="J48" s="1"/>
  <c r="K52"/>
  <c r="J52" s="1"/>
  <c r="K34"/>
  <c r="J34" s="1"/>
  <c r="K37"/>
  <c r="J37" s="1"/>
  <c r="K33"/>
  <c r="J33" s="1"/>
  <c r="K30"/>
  <c r="J30" s="1"/>
  <c r="S34" i="14"/>
  <c r="K38" i="12"/>
  <c r="J38" s="1"/>
  <c r="K29"/>
  <c r="J29" s="1"/>
  <c r="K23"/>
  <c r="J23" s="1"/>
  <c r="R56" i="14"/>
  <c r="R76"/>
  <c r="S31"/>
  <c r="R39"/>
  <c r="S47"/>
  <c r="R63"/>
  <c r="S67"/>
  <c r="R83"/>
  <c r="R36"/>
  <c r="D4" i="7"/>
  <c r="D5"/>
  <c r="D6"/>
  <c r="D7"/>
  <c r="D8"/>
  <c r="D9"/>
  <c r="D10"/>
  <c r="D11"/>
  <c r="D12"/>
  <c r="D13"/>
  <c r="D14"/>
  <c r="D15"/>
  <c r="D16"/>
  <c r="D17"/>
  <c r="D18"/>
  <c r="C4"/>
  <c r="C5"/>
  <c r="C6"/>
  <c r="C7"/>
  <c r="C8"/>
  <c r="C9"/>
  <c r="C10"/>
  <c r="C11"/>
  <c r="C12"/>
  <c r="C13"/>
  <c r="C14"/>
  <c r="C15"/>
  <c r="C16"/>
  <c r="C17"/>
  <c r="C18"/>
  <c r="C19"/>
  <c r="B4"/>
  <c r="B5"/>
  <c r="B6"/>
  <c r="B7"/>
  <c r="B8"/>
  <c r="B9"/>
  <c r="B10"/>
  <c r="B11"/>
  <c r="B12"/>
  <c r="B13"/>
  <c r="B14"/>
  <c r="B15"/>
  <c r="B16"/>
  <c r="B17"/>
  <c r="B4" i="1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3"/>
  <c r="C4"/>
  <c r="F4" s="1"/>
  <c r="C5"/>
  <c r="F5" s="1"/>
  <c r="C6"/>
  <c r="F6" s="1"/>
  <c r="C7"/>
  <c r="F7" s="1"/>
  <c r="C8"/>
  <c r="F8" s="1"/>
  <c r="C9"/>
  <c r="F9" s="1"/>
  <c r="C10"/>
  <c r="F10" s="1"/>
  <c r="C11"/>
  <c r="F11" s="1"/>
  <c r="C12"/>
  <c r="F12" s="1"/>
  <c r="C13"/>
  <c r="F13" s="1"/>
  <c r="C14"/>
  <c r="F14" s="1"/>
  <c r="C15"/>
  <c r="F15" s="1"/>
  <c r="C16"/>
  <c r="F16" s="1"/>
  <c r="C17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5"/>
  <c r="F25" s="1"/>
  <c r="C26"/>
  <c r="F26" s="1"/>
  <c r="C27"/>
  <c r="F27" s="1"/>
  <c r="C28"/>
  <c r="F28" s="1"/>
  <c r="C29"/>
  <c r="F29" s="1"/>
  <c r="C30"/>
  <c r="F30" s="1"/>
  <c r="C31"/>
  <c r="F31" s="1"/>
  <c r="C32"/>
  <c r="F32" s="1"/>
  <c r="C33"/>
  <c r="F33" s="1"/>
  <c r="C34"/>
  <c r="F34" s="1"/>
  <c r="C35"/>
  <c r="F35" s="1"/>
  <c r="C36"/>
  <c r="F36" s="1"/>
  <c r="C37"/>
  <c r="F37" s="1"/>
  <c r="C38"/>
  <c r="F38" s="1"/>
  <c r="C39"/>
  <c r="F39" s="1"/>
  <c r="C40"/>
  <c r="F40" s="1"/>
  <c r="C41"/>
  <c r="F41" s="1"/>
  <c r="C42"/>
  <c r="F42" s="1"/>
  <c r="C43"/>
  <c r="F43" s="1"/>
  <c r="C44"/>
  <c r="F44" s="1"/>
  <c r="C45"/>
  <c r="F45" s="1"/>
  <c r="C46"/>
  <c r="F46" s="1"/>
  <c r="C47"/>
  <c r="F47" s="1"/>
  <c r="C48"/>
  <c r="F48" s="1"/>
  <c r="C49"/>
  <c r="F49" s="1"/>
  <c r="C50"/>
  <c r="F50" s="1"/>
  <c r="C51"/>
  <c r="F51" s="1"/>
  <c r="C52"/>
  <c r="F52" s="1"/>
  <c r="C53"/>
  <c r="F53" s="1"/>
  <c r="C54"/>
  <c r="F54" s="1"/>
  <c r="C55"/>
  <c r="F55" s="1"/>
  <c r="C56"/>
  <c r="F56" s="1"/>
  <c r="C57"/>
  <c r="F57" s="1"/>
  <c r="C58"/>
  <c r="F58" s="1"/>
  <c r="C59"/>
  <c r="F59" s="1"/>
  <c r="C60"/>
  <c r="F60" s="1"/>
  <c r="C61"/>
  <c r="F61" s="1"/>
  <c r="C62"/>
  <c r="F62" s="1"/>
  <c r="C63"/>
  <c r="F63" s="1"/>
  <c r="C64"/>
  <c r="F64" s="1"/>
  <c r="C65"/>
  <c r="F65" s="1"/>
  <c r="C66"/>
  <c r="F66" s="1"/>
  <c r="C67"/>
  <c r="F67" s="1"/>
  <c r="C68"/>
  <c r="F68" s="1"/>
  <c r="C69"/>
  <c r="F69" s="1"/>
  <c r="C70"/>
  <c r="F70" s="1"/>
  <c r="C71"/>
  <c r="F71" s="1"/>
  <c r="C72"/>
  <c r="F72" s="1"/>
  <c r="C73"/>
  <c r="F73" s="1"/>
  <c r="C74"/>
  <c r="F74" s="1"/>
  <c r="C75"/>
  <c r="F75" s="1"/>
  <c r="C76"/>
  <c r="F76" s="1"/>
  <c r="C77"/>
  <c r="F77" s="1"/>
  <c r="C78"/>
  <c r="F78" s="1"/>
  <c r="C79"/>
  <c r="F79" s="1"/>
  <c r="C80"/>
  <c r="F80" s="1"/>
  <c r="C81"/>
  <c r="F81" s="1"/>
  <c r="C82"/>
  <c r="F82" s="1"/>
  <c r="C83"/>
  <c r="F83" s="1"/>
  <c r="C84"/>
  <c r="F84" s="1"/>
  <c r="C85"/>
  <c r="F85" s="1"/>
  <c r="C86"/>
  <c r="F86" s="1"/>
  <c r="C3"/>
  <c r="F3" s="1"/>
  <c r="U6" i="11"/>
  <c r="U11"/>
  <c r="U17"/>
  <c r="U18"/>
  <c r="U19"/>
  <c r="U20"/>
  <c r="U21"/>
  <c r="U37"/>
  <c r="U38"/>
  <c r="U39"/>
  <c r="U40"/>
  <c r="U41"/>
  <c r="U42"/>
  <c r="U43"/>
  <c r="U44"/>
  <c r="U45"/>
  <c r="U46"/>
  <c r="U47"/>
  <c r="U48"/>
  <c r="U60"/>
  <c r="U61"/>
  <c r="U62"/>
  <c r="U63"/>
  <c r="U64"/>
  <c r="U72"/>
  <c r="U73"/>
  <c r="U74"/>
  <c r="U75"/>
  <c r="L6"/>
  <c r="L11"/>
  <c r="L17"/>
  <c r="L18"/>
  <c r="L19"/>
  <c r="L20"/>
  <c r="L21"/>
  <c r="L37"/>
  <c r="L38"/>
  <c r="L39"/>
  <c r="L40"/>
  <c r="L41"/>
  <c r="L42"/>
  <c r="L43"/>
  <c r="L44"/>
  <c r="L45"/>
  <c r="L46"/>
  <c r="L47"/>
  <c r="L48"/>
  <c r="L60"/>
  <c r="L61"/>
  <c r="L62"/>
  <c r="L63"/>
  <c r="L64"/>
  <c r="L72"/>
  <c r="L73"/>
  <c r="L74"/>
  <c r="L75"/>
  <c r="J4" i="10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C4" i="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D4" i="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E8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E4" i="16"/>
  <c r="E5"/>
  <c r="I5" s="1"/>
  <c r="E6"/>
  <c r="I6" s="1"/>
  <c r="E7"/>
  <c r="I7" s="1"/>
  <c r="E8"/>
  <c r="I8" s="1"/>
  <c r="E9"/>
  <c r="I9" s="1"/>
  <c r="E10"/>
  <c r="I10" s="1"/>
  <c r="E11"/>
  <c r="I11" s="1"/>
  <c r="E12"/>
  <c r="I12" s="1"/>
  <c r="E13"/>
  <c r="I13" s="1"/>
  <c r="E14"/>
  <c r="I14" s="1"/>
  <c r="E15"/>
  <c r="I15" s="1"/>
  <c r="E16"/>
  <c r="I16" s="1"/>
  <c r="E17"/>
  <c r="I17" s="1"/>
  <c r="E18"/>
  <c r="I18" s="1"/>
  <c r="E19"/>
  <c r="I19" s="1"/>
  <c r="E20"/>
  <c r="I20" s="1"/>
  <c r="E21"/>
  <c r="I21" s="1"/>
  <c r="E22"/>
  <c r="I22" s="1"/>
  <c r="E23"/>
  <c r="I23" s="1"/>
  <c r="E24"/>
  <c r="I24" s="1"/>
  <c r="E25"/>
  <c r="I25" s="1"/>
  <c r="E26"/>
  <c r="D4"/>
  <c r="H4" s="1"/>
  <c r="D5"/>
  <c r="H5" s="1"/>
  <c r="D6"/>
  <c r="H6" s="1"/>
  <c r="D7"/>
  <c r="H7" s="1"/>
  <c r="D8"/>
  <c r="H8" s="1"/>
  <c r="D9"/>
  <c r="H9" s="1"/>
  <c r="D10"/>
  <c r="H10" s="1"/>
  <c r="D11"/>
  <c r="H11" s="1"/>
  <c r="D12"/>
  <c r="H12" s="1"/>
  <c r="D13"/>
  <c r="H13" s="1"/>
  <c r="D14"/>
  <c r="H14" s="1"/>
  <c r="D15"/>
  <c r="H15" s="1"/>
  <c r="D16"/>
  <c r="H16" s="1"/>
  <c r="D17"/>
  <c r="H17" s="1"/>
  <c r="D18"/>
  <c r="H18" s="1"/>
  <c r="D19"/>
  <c r="H19" s="1"/>
  <c r="D20"/>
  <c r="H20" s="1"/>
  <c r="D21"/>
  <c r="H21" s="1"/>
  <c r="D22"/>
  <c r="H22" s="1"/>
  <c r="D23"/>
  <c r="H23" s="1"/>
  <c r="D24"/>
  <c r="H24" s="1"/>
  <c r="C4"/>
  <c r="C5"/>
  <c r="C6"/>
  <c r="C7"/>
  <c r="C8"/>
  <c r="C9"/>
  <c r="C10"/>
  <c r="C11"/>
  <c r="C12"/>
  <c r="C13"/>
  <c r="C14"/>
  <c r="C15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C4" i="15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F87"/>
  <c r="H87"/>
  <c r="I87"/>
  <c r="J87"/>
  <c r="D87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7" i="14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4" i="1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4" i="7"/>
  <c r="A85"/>
  <c r="A8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4" i="1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3"/>
  <c r="D87" i="11"/>
  <c r="E87"/>
  <c r="F87"/>
  <c r="H87"/>
  <c r="M87"/>
  <c r="N87"/>
  <c r="O87"/>
  <c r="Q87"/>
  <c r="W87"/>
  <c r="X87"/>
  <c r="Z87"/>
  <c r="AH87"/>
  <c r="AI87"/>
  <c r="AJ87"/>
  <c r="AK87"/>
  <c r="A3"/>
  <c r="A4" i="10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4" i="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E87" i="13"/>
  <c r="G3" i="10"/>
  <c r="M3" i="13"/>
  <c r="P3" i="14" s="1"/>
  <c r="M4" i="13"/>
  <c r="P4" i="14" s="1"/>
  <c r="M5" i="13"/>
  <c r="P5" i="14" s="1"/>
  <c r="M6" i="13"/>
  <c r="P6" i="14" s="1"/>
  <c r="M7" i="13"/>
  <c r="P7" i="14" s="1"/>
  <c r="M8" i="13"/>
  <c r="P8" i="14" s="1"/>
  <c r="M9" i="13"/>
  <c r="P9" i="14" s="1"/>
  <c r="M10" i="13"/>
  <c r="P10" i="14" s="1"/>
  <c r="M11" i="13"/>
  <c r="P11" i="14" s="1"/>
  <c r="M12" i="13"/>
  <c r="P12" i="14" s="1"/>
  <c r="M13" i="13"/>
  <c r="P13" i="14" s="1"/>
  <c r="M14" i="13"/>
  <c r="P14" i="14" s="1"/>
  <c r="M15" i="13"/>
  <c r="P15" i="14" s="1"/>
  <c r="M16" i="13"/>
  <c r="P16" i="14" s="1"/>
  <c r="F87" i="5"/>
  <c r="B3" i="6"/>
  <c r="C3" i="4"/>
  <c r="L44" i="16" l="1"/>
  <c r="K44"/>
  <c r="J44"/>
  <c r="I44" i="7" s="1"/>
  <c r="K85" i="16"/>
  <c r="J85"/>
  <c r="L85"/>
  <c r="K83"/>
  <c r="L83"/>
  <c r="J83"/>
  <c r="I83" i="7" s="1"/>
  <c r="L37" i="16"/>
  <c r="K37"/>
  <c r="J37"/>
  <c r="I37" i="7" s="1"/>
  <c r="J71" i="16"/>
  <c r="I71" i="7" s="1"/>
  <c r="L71" i="16"/>
  <c r="K71"/>
  <c r="K58"/>
  <c r="J58"/>
  <c r="I58" i="7" s="1"/>
  <c r="L58" i="16"/>
  <c r="L56"/>
  <c r="K56"/>
  <c r="J56"/>
  <c r="I56" i="7" s="1"/>
  <c r="K77" i="16"/>
  <c r="J77"/>
  <c r="I77" i="7" s="1"/>
  <c r="L77" i="16"/>
  <c r="L60"/>
  <c r="K60"/>
  <c r="J60"/>
  <c r="I60" i="7" s="1"/>
  <c r="L27" i="16"/>
  <c r="K27"/>
  <c r="J27"/>
  <c r="I27" i="7" s="1"/>
  <c r="L48" i="16"/>
  <c r="K48"/>
  <c r="J48"/>
  <c r="K47"/>
  <c r="J47"/>
  <c r="I47" i="7" s="1"/>
  <c r="L47" i="16"/>
  <c r="K34"/>
  <c r="J34"/>
  <c r="I34" i="7" s="1"/>
  <c r="L34" i="16"/>
  <c r="L72"/>
  <c r="J72"/>
  <c r="K72"/>
  <c r="L57"/>
  <c r="K57"/>
  <c r="J57"/>
  <c r="I57" i="7" s="1"/>
  <c r="L67" i="16"/>
  <c r="K67"/>
  <c r="J67"/>
  <c r="I67" i="7" s="1"/>
  <c r="L35" i="16"/>
  <c r="K35"/>
  <c r="J35"/>
  <c r="I35" i="7" s="1"/>
  <c r="L64" i="16"/>
  <c r="K64"/>
  <c r="J64"/>
  <c r="K69"/>
  <c r="J69"/>
  <c r="L69"/>
  <c r="K55"/>
  <c r="J55"/>
  <c r="I55" i="7" s="1"/>
  <c r="L55" i="16"/>
  <c r="K74"/>
  <c r="J74"/>
  <c r="I74" i="7" s="1"/>
  <c r="L74" i="16"/>
  <c r="K42"/>
  <c r="J42"/>
  <c r="I42" i="7" s="1"/>
  <c r="L42" i="16"/>
  <c r="L52"/>
  <c r="K52"/>
  <c r="J52"/>
  <c r="I52" i="7" s="1"/>
  <c r="K78" i="16"/>
  <c r="J78"/>
  <c r="I78" i="7" s="1"/>
  <c r="L78" i="16"/>
  <c r="K46"/>
  <c r="J46"/>
  <c r="I46" i="7" s="1"/>
  <c r="L46" i="16"/>
  <c r="L68"/>
  <c r="K68"/>
  <c r="J68"/>
  <c r="I68" i="7" s="1"/>
  <c r="L25" i="16"/>
  <c r="K25"/>
  <c r="J25"/>
  <c r="L51"/>
  <c r="K51"/>
  <c r="J51"/>
  <c r="I51" i="7" s="1"/>
  <c r="K39" i="16"/>
  <c r="J39"/>
  <c r="I39" i="7" s="1"/>
  <c r="L39" i="16"/>
  <c r="K26"/>
  <c r="J26"/>
  <c r="I26" i="7" s="1"/>
  <c r="L26" i="16"/>
  <c r="K33"/>
  <c r="J33"/>
  <c r="I33" i="7" s="1"/>
  <c r="L33" i="16"/>
  <c r="K61"/>
  <c r="J61"/>
  <c r="I61" i="7" s="1"/>
  <c r="L61" i="16"/>
  <c r="K62"/>
  <c r="J62"/>
  <c r="I62" i="7" s="1"/>
  <c r="L62" i="16"/>
  <c r="K30"/>
  <c r="J30"/>
  <c r="I30" i="7" s="1"/>
  <c r="L30" i="16"/>
  <c r="L49"/>
  <c r="K49"/>
  <c r="J49"/>
  <c r="L76"/>
  <c r="K76"/>
  <c r="J76"/>
  <c r="I76" i="7" s="1"/>
  <c r="L41" i="16"/>
  <c r="K41"/>
  <c r="J41"/>
  <c r="L59"/>
  <c r="K59"/>
  <c r="J59"/>
  <c r="I59" i="7" s="1"/>
  <c r="K53" i="16"/>
  <c r="J53"/>
  <c r="L53"/>
  <c r="J79"/>
  <c r="I79" i="7" s="1"/>
  <c r="L79" i="16"/>
  <c r="K79"/>
  <c r="K66"/>
  <c r="J66"/>
  <c r="I66" i="7" s="1"/>
  <c r="L66" i="16"/>
  <c r="L28"/>
  <c r="K28"/>
  <c r="J28"/>
  <c r="I28" i="7" s="1"/>
  <c r="L65" i="16"/>
  <c r="K65"/>
  <c r="J65"/>
  <c r="I65" i="7" s="1"/>
  <c r="K70" i="16"/>
  <c r="J70"/>
  <c r="I70" i="7" s="1"/>
  <c r="L70" i="16"/>
  <c r="K38"/>
  <c r="J38"/>
  <c r="I38" i="7" s="1"/>
  <c r="L38" i="16"/>
  <c r="L40"/>
  <c r="K40"/>
  <c r="J40"/>
  <c r="L81"/>
  <c r="K81"/>
  <c r="J81"/>
  <c r="I81" i="7" s="1"/>
  <c r="L32" i="16"/>
  <c r="K32"/>
  <c r="J32"/>
  <c r="I32" i="7" s="1"/>
  <c r="L73" i="16"/>
  <c r="K73"/>
  <c r="J73"/>
  <c r="I73" i="7" s="1"/>
  <c r="K75" i="16"/>
  <c r="L75"/>
  <c r="J75"/>
  <c r="I75" i="7" s="1"/>
  <c r="L43" i="16"/>
  <c r="K43"/>
  <c r="J43"/>
  <c r="I43" i="7" s="1"/>
  <c r="L84" i="16"/>
  <c r="K84"/>
  <c r="J84"/>
  <c r="I84" i="7" s="1"/>
  <c r="K63" i="16"/>
  <c r="J63"/>
  <c r="I63" i="7" s="1"/>
  <c r="L63" i="16"/>
  <c r="K31"/>
  <c r="J31"/>
  <c r="I31" i="7" s="1"/>
  <c r="L31" i="16"/>
  <c r="K82"/>
  <c r="J82"/>
  <c r="I82" i="7" s="1"/>
  <c r="L82" i="16"/>
  <c r="K50"/>
  <c r="J50"/>
  <c r="I50" i="7" s="1"/>
  <c r="L50" i="16"/>
  <c r="L80"/>
  <c r="J80"/>
  <c r="K80"/>
  <c r="L29"/>
  <c r="K29"/>
  <c r="J29"/>
  <c r="I29" i="7" s="1"/>
  <c r="K86" i="16"/>
  <c r="J86"/>
  <c r="I86" i="7" s="1"/>
  <c r="L86" i="16"/>
  <c r="K54"/>
  <c r="J54"/>
  <c r="I54" i="7" s="1"/>
  <c r="L54" i="16"/>
  <c r="L36"/>
  <c r="K36"/>
  <c r="J36"/>
  <c r="I36" i="7" s="1"/>
  <c r="K45" i="16"/>
  <c r="J45"/>
  <c r="L45"/>
  <c r="N68"/>
  <c r="R68" i="10" s="1"/>
  <c r="N64" i="16"/>
  <c r="R64" i="10" s="1"/>
  <c r="R64" i="5"/>
  <c r="N47" i="16"/>
  <c r="R47" i="10" s="1"/>
  <c r="R47" i="5"/>
  <c r="N63" i="16"/>
  <c r="R63" i="10" s="1"/>
  <c r="R63" i="5"/>
  <c r="N36" i="16"/>
  <c r="R36" i="10" s="1"/>
  <c r="R36" i="5"/>
  <c r="N76" i="16"/>
  <c r="R76" i="10" s="1"/>
  <c r="R76" i="5"/>
  <c r="N48" i="16"/>
  <c r="R48" i="10" s="1"/>
  <c r="R48" i="5"/>
  <c r="N80" i="16"/>
  <c r="R80" i="10" s="1"/>
  <c r="N61" i="16"/>
  <c r="R61" i="10" s="1"/>
  <c r="N29" i="16"/>
  <c r="R29" i="10" s="1"/>
  <c r="N62" i="16"/>
  <c r="R62" i="10" s="1"/>
  <c r="N30" i="16"/>
  <c r="R30" i="10" s="1"/>
  <c r="N84" i="16"/>
  <c r="R84" i="10" s="1"/>
  <c r="N52" i="16"/>
  <c r="R52" i="10" s="1"/>
  <c r="N65" i="16"/>
  <c r="R65" i="10" s="1"/>
  <c r="N33" i="16"/>
  <c r="R33" i="10" s="1"/>
  <c r="N86" i="16"/>
  <c r="R86" i="10" s="1"/>
  <c r="N46" i="16"/>
  <c r="R46" i="10" s="1"/>
  <c r="N75" i="16"/>
  <c r="R75" i="10" s="1"/>
  <c r="N59" i="16"/>
  <c r="R59" i="10" s="1"/>
  <c r="N43" i="16"/>
  <c r="R43" i="10" s="1"/>
  <c r="N27" i="16"/>
  <c r="R27" i="10" s="1"/>
  <c r="N69" i="16"/>
  <c r="R69" i="10" s="1"/>
  <c r="N41" i="16"/>
  <c r="R41" i="10" s="1"/>
  <c r="N70" i="16"/>
  <c r="R70" i="10" s="1"/>
  <c r="N42" i="16"/>
  <c r="R42" i="10" s="1"/>
  <c r="N72" i="16"/>
  <c r="R72" i="10" s="1"/>
  <c r="N56" i="16"/>
  <c r="R56" i="10" s="1"/>
  <c r="N40" i="16"/>
  <c r="R40" i="10" s="1"/>
  <c r="N73" i="16"/>
  <c r="R73" i="10" s="1"/>
  <c r="N37" i="16"/>
  <c r="R37" i="10" s="1"/>
  <c r="N58" i="16"/>
  <c r="R58" i="10" s="1"/>
  <c r="N79" i="16"/>
  <c r="R79" i="10" s="1"/>
  <c r="N31" i="16"/>
  <c r="R31" i="10" s="1"/>
  <c r="N77" i="16"/>
  <c r="R77" i="10" s="1"/>
  <c r="N49" i="16"/>
  <c r="R49" i="10" s="1"/>
  <c r="N78" i="16"/>
  <c r="R78" i="10" s="1"/>
  <c r="N50" i="16"/>
  <c r="R50" i="10" s="1"/>
  <c r="N60" i="16"/>
  <c r="R60" i="10" s="1"/>
  <c r="N44" i="16"/>
  <c r="R44" i="10" s="1"/>
  <c r="N28" i="16"/>
  <c r="R28" i="10" s="1"/>
  <c r="N81" i="16"/>
  <c r="R81" i="10" s="1"/>
  <c r="N45" i="16"/>
  <c r="R45" i="10" s="1"/>
  <c r="N66" i="16"/>
  <c r="R66" i="10" s="1"/>
  <c r="N34" i="16"/>
  <c r="R34" i="10" s="1"/>
  <c r="N83" i="16"/>
  <c r="R83" i="10" s="1"/>
  <c r="N67" i="16"/>
  <c r="R67" i="10" s="1"/>
  <c r="N51" i="16"/>
  <c r="R51" i="10" s="1"/>
  <c r="N35" i="16"/>
  <c r="R35" i="10" s="1"/>
  <c r="N57" i="16"/>
  <c r="R57" i="10" s="1"/>
  <c r="N82" i="16"/>
  <c r="R82" i="10" s="1"/>
  <c r="N54" i="16"/>
  <c r="R54" i="10" s="1"/>
  <c r="N32" i="16"/>
  <c r="R32" i="10" s="1"/>
  <c r="N85" i="16"/>
  <c r="R85" i="10" s="1"/>
  <c r="N53" i="16"/>
  <c r="R53" i="10" s="1"/>
  <c r="N74" i="16"/>
  <c r="R74" i="10" s="1"/>
  <c r="N38" i="16"/>
  <c r="R38" i="10" s="1"/>
  <c r="N71" i="16"/>
  <c r="R71" i="10" s="1"/>
  <c r="N55" i="16"/>
  <c r="R55" i="10" s="1"/>
  <c r="N39" i="16"/>
  <c r="R39" i="10" s="1"/>
  <c r="F29" i="1"/>
  <c r="F23"/>
  <c r="F30"/>
  <c r="F81"/>
  <c r="F54"/>
  <c r="F33"/>
  <c r="F34"/>
  <c r="F26"/>
  <c r="F55"/>
  <c r="F38"/>
  <c r="F37"/>
  <c r="F25"/>
  <c r="F85"/>
  <c r="F58"/>
  <c r="F78"/>
  <c r="F52"/>
  <c r="F70"/>
  <c r="F42"/>
  <c r="F76"/>
  <c r="F46"/>
  <c r="F53"/>
  <c r="F79"/>
  <c r="F67"/>
  <c r="F64"/>
  <c r="F80"/>
  <c r="F41"/>
  <c r="F57"/>
  <c r="F84"/>
  <c r="F68"/>
  <c r="F45"/>
  <c r="F66"/>
  <c r="F43"/>
  <c r="F86"/>
  <c r="F22"/>
  <c r="F69"/>
  <c r="F74"/>
  <c r="F50"/>
  <c r="F83"/>
  <c r="F73"/>
  <c r="F62"/>
  <c r="F72"/>
  <c r="F39"/>
  <c r="F63"/>
  <c r="F51"/>
  <c r="F35"/>
  <c r="Q12" i="14"/>
  <c r="Q4"/>
  <c r="Q13"/>
  <c r="Q5"/>
  <c r="Q10"/>
  <c r="Q6"/>
  <c r="Q15"/>
  <c r="Q8"/>
  <c r="Q16"/>
  <c r="Q9"/>
  <c r="Q14"/>
  <c r="Q11"/>
  <c r="Q7"/>
  <c r="Q3"/>
  <c r="AD71" i="11"/>
  <c r="AF71" s="1"/>
  <c r="AD43"/>
  <c r="AF43" s="1"/>
  <c r="AD35"/>
  <c r="AF35" s="1"/>
  <c r="G86" i="5"/>
  <c r="AD74" i="11"/>
  <c r="AF74" s="1"/>
  <c r="G70" i="5"/>
  <c r="AD62" i="11"/>
  <c r="AF62" s="1"/>
  <c r="G54" i="5"/>
  <c r="AD46" i="11"/>
  <c r="AF46" s="1"/>
  <c r="AD42"/>
  <c r="AF42" s="1"/>
  <c r="AD38"/>
  <c r="AF38" s="1"/>
  <c r="G38" i="5" s="1"/>
  <c r="AD22" i="11"/>
  <c r="AF22" s="1"/>
  <c r="G22" i="5" s="1"/>
  <c r="AD18" i="11"/>
  <c r="AF18" s="1"/>
  <c r="AD11"/>
  <c r="AF11" s="1"/>
  <c r="G7" i="5"/>
  <c r="AD75" i="11"/>
  <c r="AF75" s="1"/>
  <c r="AD67"/>
  <c r="AF67" s="1"/>
  <c r="AD63"/>
  <c r="AF63" s="1"/>
  <c r="AD47"/>
  <c r="AF47" s="1"/>
  <c r="AD39"/>
  <c r="AF39" s="1"/>
  <c r="AD19"/>
  <c r="AF19" s="1"/>
  <c r="G81" i="5"/>
  <c r="AD73" i="11"/>
  <c r="AF73" s="1"/>
  <c r="G65" i="5"/>
  <c r="AD61" i="11"/>
  <c r="AF61" s="1"/>
  <c r="G49" i="5"/>
  <c r="AD45" i="11"/>
  <c r="AF45" s="1"/>
  <c r="AD41"/>
  <c r="AF41" s="1"/>
  <c r="AD37"/>
  <c r="AF37" s="1"/>
  <c r="G33" i="5"/>
  <c r="AD21" i="11"/>
  <c r="AF21" s="1"/>
  <c r="AD17"/>
  <c r="AF17" s="1"/>
  <c r="AD6"/>
  <c r="AF6" s="1"/>
  <c r="G80" i="5"/>
  <c r="G76"/>
  <c r="AD72" i="11"/>
  <c r="AF72" s="1"/>
  <c r="AD64"/>
  <c r="AF64" s="1"/>
  <c r="G64" i="5" s="1"/>
  <c r="AD60" i="11"/>
  <c r="AF60" s="1"/>
  <c r="G60" i="5" s="1"/>
  <c r="AD48" i="11"/>
  <c r="AF48" s="1"/>
  <c r="G48" i="5" s="1"/>
  <c r="AD44" i="11"/>
  <c r="AF44" s="1"/>
  <c r="G44" i="5" s="1"/>
  <c r="AD40" i="11"/>
  <c r="AF40" s="1"/>
  <c r="AD36"/>
  <c r="AF36" s="1"/>
  <c r="G32" i="5"/>
  <c r="G28"/>
  <c r="AD20" i="11"/>
  <c r="AF20" s="1"/>
  <c r="G16" i="5"/>
  <c r="G13"/>
  <c r="H79" i="13"/>
  <c r="H79" i="7" s="1"/>
  <c r="G79" i="13"/>
  <c r="J79" s="1"/>
  <c r="H75"/>
  <c r="H75" i="7" s="1"/>
  <c r="G75" i="13"/>
  <c r="J75" s="1"/>
  <c r="H67"/>
  <c r="H67" i="7" s="1"/>
  <c r="G67" i="13"/>
  <c r="J67" s="1"/>
  <c r="H59"/>
  <c r="H59" i="7" s="1"/>
  <c r="G59" i="13"/>
  <c r="J59" s="1"/>
  <c r="H51"/>
  <c r="H51" i="7" s="1"/>
  <c r="G51" i="13"/>
  <c r="J51" s="1"/>
  <c r="H43"/>
  <c r="H43" i="7" s="1"/>
  <c r="G43" i="13"/>
  <c r="J43" s="1"/>
  <c r="H15"/>
  <c r="H15" i="7" s="1"/>
  <c r="G15" i="13"/>
  <c r="J15" s="1"/>
  <c r="H8"/>
  <c r="H8" i="7" s="1"/>
  <c r="G8" i="13"/>
  <c r="J8" s="1"/>
  <c r="H84"/>
  <c r="H84" i="7" s="1"/>
  <c r="G84" i="13"/>
  <c r="J84" s="1"/>
  <c r="G76"/>
  <c r="J76" s="1"/>
  <c r="H76"/>
  <c r="H76" i="7" s="1"/>
  <c r="H64" i="13"/>
  <c r="H64" i="7" s="1"/>
  <c r="G64" i="13"/>
  <c r="J64" s="1"/>
  <c r="G56"/>
  <c r="J56" s="1"/>
  <c r="H56"/>
  <c r="H56" i="7" s="1"/>
  <c r="H48" i="13"/>
  <c r="H48" i="7" s="1"/>
  <c r="G48" i="13"/>
  <c r="J48" s="1"/>
  <c r="G40"/>
  <c r="J40" s="1"/>
  <c r="H40"/>
  <c r="H40" i="7" s="1"/>
  <c r="H20" i="13"/>
  <c r="H20" i="7" s="1"/>
  <c r="G20" i="13"/>
  <c r="J20" s="1"/>
  <c r="H16"/>
  <c r="H16" i="7" s="1"/>
  <c r="G16" i="13"/>
  <c r="J16" s="1"/>
  <c r="H9"/>
  <c r="H9" i="7" s="1"/>
  <c r="G9" i="13"/>
  <c r="J9" s="1"/>
  <c r="H85"/>
  <c r="H85" i="7" s="1"/>
  <c r="G85" i="13"/>
  <c r="J85" s="1"/>
  <c r="H81"/>
  <c r="H81" i="7" s="1"/>
  <c r="G81" i="13"/>
  <c r="J81" s="1"/>
  <c r="H77"/>
  <c r="H77" i="7" s="1"/>
  <c r="G77" i="13"/>
  <c r="J77" s="1"/>
  <c r="H73"/>
  <c r="H73" i="7" s="1"/>
  <c r="G73" i="13"/>
  <c r="J73" s="1"/>
  <c r="H69"/>
  <c r="H69" i="7" s="1"/>
  <c r="G69" i="13"/>
  <c r="J69" s="1"/>
  <c r="H65"/>
  <c r="H65" i="7" s="1"/>
  <c r="G65" i="13"/>
  <c r="J65" s="1"/>
  <c r="H61"/>
  <c r="H61" i="7" s="1"/>
  <c r="G61" i="13"/>
  <c r="J61" s="1"/>
  <c r="H57"/>
  <c r="H57" i="7" s="1"/>
  <c r="G57" i="13"/>
  <c r="J57" s="1"/>
  <c r="H53"/>
  <c r="H53" i="7" s="1"/>
  <c r="G53" i="13"/>
  <c r="J53" s="1"/>
  <c r="H49"/>
  <c r="H49" i="7" s="1"/>
  <c r="G49" i="13"/>
  <c r="J49" s="1"/>
  <c r="H45"/>
  <c r="H45" i="7" s="1"/>
  <c r="G45" i="13"/>
  <c r="J45" s="1"/>
  <c r="H41"/>
  <c r="H41" i="7" s="1"/>
  <c r="G41" i="13"/>
  <c r="J41" s="1"/>
  <c r="H21"/>
  <c r="H21" i="7" s="1"/>
  <c r="G21" i="13"/>
  <c r="J21" s="1"/>
  <c r="H17"/>
  <c r="H17" i="7" s="1"/>
  <c r="G17" i="13"/>
  <c r="J17" s="1"/>
  <c r="H10"/>
  <c r="H10" i="7" s="1"/>
  <c r="G10" i="13"/>
  <c r="J10" s="1"/>
  <c r="H6"/>
  <c r="H6" i="7" s="1"/>
  <c r="G6" i="13"/>
  <c r="J6" s="1"/>
  <c r="G83"/>
  <c r="J83" s="1"/>
  <c r="H83"/>
  <c r="H83" i="7" s="1"/>
  <c r="H71" i="13"/>
  <c r="H71" i="7" s="1"/>
  <c r="G71" i="13"/>
  <c r="J71" s="1"/>
  <c r="H63"/>
  <c r="H63" i="7" s="1"/>
  <c r="G63" i="13"/>
  <c r="J63" s="1"/>
  <c r="H55"/>
  <c r="H55" i="7" s="1"/>
  <c r="G55" i="13"/>
  <c r="J55" s="1"/>
  <c r="H47"/>
  <c r="H47" i="7" s="1"/>
  <c r="G47" i="13"/>
  <c r="J47" s="1"/>
  <c r="G39"/>
  <c r="J39" s="1"/>
  <c r="H39"/>
  <c r="H39" i="7" s="1"/>
  <c r="H19" i="13"/>
  <c r="H19" i="7" s="1"/>
  <c r="G19" i="13"/>
  <c r="J19" s="1"/>
  <c r="H12"/>
  <c r="H12" i="7" s="1"/>
  <c r="G12" i="13"/>
  <c r="J12" s="1"/>
  <c r="G4"/>
  <c r="J4" s="1"/>
  <c r="H4"/>
  <c r="H4" i="7" s="1"/>
  <c r="H3" i="13"/>
  <c r="H3" i="7" s="1"/>
  <c r="G3" i="13"/>
  <c r="J3" s="1"/>
  <c r="H80"/>
  <c r="H80" i="7" s="1"/>
  <c r="G80" i="13"/>
  <c r="J80" s="1"/>
  <c r="G72"/>
  <c r="J72" s="1"/>
  <c r="H72"/>
  <c r="H72" i="7" s="1"/>
  <c r="H68" i="13"/>
  <c r="H68" i="7" s="1"/>
  <c r="G68" i="13"/>
  <c r="J68" s="1"/>
  <c r="G60"/>
  <c r="J60" s="1"/>
  <c r="H60"/>
  <c r="H60" i="7" s="1"/>
  <c r="H52" i="13"/>
  <c r="H52" i="7" s="1"/>
  <c r="G52" i="13"/>
  <c r="J52" s="1"/>
  <c r="G44"/>
  <c r="J44" s="1"/>
  <c r="H44"/>
  <c r="H44" i="7" s="1"/>
  <c r="H13" i="13"/>
  <c r="H13" i="7" s="1"/>
  <c r="G13" i="13"/>
  <c r="J13" s="1"/>
  <c r="H5"/>
  <c r="H5" i="7" s="1"/>
  <c r="G5" i="13"/>
  <c r="J5" s="1"/>
  <c r="H86"/>
  <c r="H86" i="7" s="1"/>
  <c r="G86" i="13"/>
  <c r="J86" s="1"/>
  <c r="G82"/>
  <c r="J82" s="1"/>
  <c r="H82"/>
  <c r="H82" i="7" s="1"/>
  <c r="G78" i="13"/>
  <c r="J78" s="1"/>
  <c r="H78"/>
  <c r="H78" i="7" s="1"/>
  <c r="H74" i="13"/>
  <c r="H74" i="7" s="1"/>
  <c r="G74" i="13"/>
  <c r="J74" s="1"/>
  <c r="H70"/>
  <c r="H70" i="7" s="1"/>
  <c r="G70" i="13"/>
  <c r="J70" s="1"/>
  <c r="H66"/>
  <c r="H66" i="7" s="1"/>
  <c r="G66" i="13"/>
  <c r="J66" s="1"/>
  <c r="G62"/>
  <c r="J62" s="1"/>
  <c r="H62"/>
  <c r="H62" i="7" s="1"/>
  <c r="H58" i="13"/>
  <c r="H58" i="7" s="1"/>
  <c r="G58" i="13"/>
  <c r="J58" s="1"/>
  <c r="H54"/>
  <c r="H54" i="7" s="1"/>
  <c r="G54" i="13"/>
  <c r="J54" s="1"/>
  <c r="H50"/>
  <c r="H50" i="7" s="1"/>
  <c r="G50" i="13"/>
  <c r="J50" s="1"/>
  <c r="G46"/>
  <c r="J46" s="1"/>
  <c r="H46"/>
  <c r="H46" i="7" s="1"/>
  <c r="H42" i="13"/>
  <c r="H42" i="7" s="1"/>
  <c r="G42" i="13"/>
  <c r="J42" s="1"/>
  <c r="G22"/>
  <c r="J22" s="1"/>
  <c r="H22"/>
  <c r="H22" i="7" s="1"/>
  <c r="G18" i="13"/>
  <c r="J18" s="1"/>
  <c r="H18"/>
  <c r="H18" i="7" s="1"/>
  <c r="G14" i="13"/>
  <c r="J14" s="1"/>
  <c r="H14"/>
  <c r="H14" i="7" s="1"/>
  <c r="G11" i="13"/>
  <c r="J11" s="1"/>
  <c r="H11"/>
  <c r="H11" i="7" s="1"/>
  <c r="G7" i="13"/>
  <c r="J7" s="1"/>
  <c r="H7"/>
  <c r="H7" i="7" s="1"/>
  <c r="U75" i="14"/>
  <c r="U42"/>
  <c r="U30"/>
  <c r="U86"/>
  <c r="U78"/>
  <c r="U54"/>
  <c r="U50"/>
  <c r="U74"/>
  <c r="U43"/>
  <c r="U70"/>
  <c r="U58"/>
  <c r="U62"/>
  <c r="U59"/>
  <c r="U82"/>
  <c r="S25"/>
  <c r="R27"/>
  <c r="R26"/>
  <c r="R28"/>
  <c r="U77"/>
  <c r="F60" i="1"/>
  <c r="U79" i="14"/>
  <c r="U45"/>
  <c r="U83"/>
  <c r="U65"/>
  <c r="U80"/>
  <c r="U55"/>
  <c r="U71"/>
  <c r="U76"/>
  <c r="U68"/>
  <c r="U44"/>
  <c r="U48"/>
  <c r="U57"/>
  <c r="U67"/>
  <c r="U56"/>
  <c r="U33"/>
  <c r="U41"/>
  <c r="U64"/>
  <c r="U29"/>
  <c r="U73"/>
  <c r="U38"/>
  <c r="U69"/>
  <c r="U32"/>
  <c r="U60"/>
  <c r="U37"/>
  <c r="U49"/>
  <c r="U52"/>
  <c r="U51"/>
  <c r="U46"/>
  <c r="U61"/>
  <c r="U84"/>
  <c r="U35"/>
  <c r="U34"/>
  <c r="U40"/>
  <c r="U31"/>
  <c r="U66"/>
  <c r="U81"/>
  <c r="U53"/>
  <c r="U85"/>
  <c r="U36"/>
  <c r="U39"/>
  <c r="U63"/>
  <c r="U47"/>
  <c r="U72"/>
  <c r="C87" i="11"/>
  <c r="M87" i="13"/>
  <c r="V87" i="11"/>
  <c r="C3" i="6"/>
  <c r="D3" i="4"/>
  <c r="C3" i="16"/>
  <c r="B3"/>
  <c r="A3"/>
  <c r="H3" i="10"/>
  <c r="M71" l="1"/>
  <c r="M57"/>
  <c r="O77" i="16"/>
  <c r="M77" s="1"/>
  <c r="H77" i="1" s="1"/>
  <c r="O67" i="16"/>
  <c r="Q67" s="1"/>
  <c r="O58"/>
  <c r="Q58" s="1"/>
  <c r="M66" i="10"/>
  <c r="M81"/>
  <c r="M43"/>
  <c r="M59"/>
  <c r="O81" i="16"/>
  <c r="M81" s="1"/>
  <c r="H81" i="1" s="1"/>
  <c r="O46" i="16"/>
  <c r="M46" s="1"/>
  <c r="O60"/>
  <c r="Q60" s="1"/>
  <c r="L7"/>
  <c r="L15"/>
  <c r="K23"/>
  <c r="J14"/>
  <c r="O50"/>
  <c r="Q50" s="1"/>
  <c r="O31"/>
  <c r="Q31" s="1"/>
  <c r="O84"/>
  <c r="Q84" s="1"/>
  <c r="O38"/>
  <c r="M38" s="1"/>
  <c r="H38" i="1" s="1"/>
  <c r="O65" i="16"/>
  <c r="Q65" s="1"/>
  <c r="O39"/>
  <c r="Q39" s="1"/>
  <c r="O52"/>
  <c r="M52" s="1"/>
  <c r="O68"/>
  <c r="M68" s="1"/>
  <c r="O27"/>
  <c r="Q27" s="1"/>
  <c r="O71"/>
  <c r="Q71" s="1"/>
  <c r="O57"/>
  <c r="Q57" s="1"/>
  <c r="O32"/>
  <c r="Q32" s="1"/>
  <c r="O54"/>
  <c r="M54" s="1"/>
  <c r="M67" i="10"/>
  <c r="M46"/>
  <c r="M70"/>
  <c r="M68"/>
  <c r="M63"/>
  <c r="M77"/>
  <c r="M82"/>
  <c r="M60"/>
  <c r="M42"/>
  <c r="M44"/>
  <c r="M39"/>
  <c r="M56"/>
  <c r="M76"/>
  <c r="M86"/>
  <c r="M84"/>
  <c r="O62" i="16"/>
  <c r="Q62" s="1"/>
  <c r="O33"/>
  <c r="Q33" s="1"/>
  <c r="M58" i="10"/>
  <c r="O86" i="16"/>
  <c r="Q86" s="1"/>
  <c r="J11"/>
  <c r="J19"/>
  <c r="L17"/>
  <c r="O29"/>
  <c r="Q29" s="1"/>
  <c r="O82"/>
  <c r="Q82" s="1"/>
  <c r="O63"/>
  <c r="Q63" s="1"/>
  <c r="O73"/>
  <c r="Q73" s="1"/>
  <c r="O70"/>
  <c r="M70" s="1"/>
  <c r="O66"/>
  <c r="Q66" s="1"/>
  <c r="O26"/>
  <c r="M26" s="1"/>
  <c r="H26" i="1" s="1"/>
  <c r="O34" i="16"/>
  <c r="Q34" s="1"/>
  <c r="O47"/>
  <c r="Q47" s="1"/>
  <c r="O83"/>
  <c r="Q83" s="1"/>
  <c r="O35"/>
  <c r="Q35" s="1"/>
  <c r="M50" i="10"/>
  <c r="M74"/>
  <c r="M55"/>
  <c r="M65"/>
  <c r="M73"/>
  <c r="M75"/>
  <c r="M83"/>
  <c r="I53" i="7"/>
  <c r="M53" i="10" s="1"/>
  <c r="O53" i="16"/>
  <c r="I64" i="7"/>
  <c r="M64" i="10" s="1"/>
  <c r="O64" i="16"/>
  <c r="O40"/>
  <c r="I40" i="7"/>
  <c r="M40" i="10" s="1"/>
  <c r="O69" i="16"/>
  <c r="I69" i="7"/>
  <c r="M69" i="10" s="1"/>
  <c r="I41" i="7"/>
  <c r="M41" i="10" s="1"/>
  <c r="O41" i="16"/>
  <c r="I49" i="7"/>
  <c r="M49" i="10" s="1"/>
  <c r="O49" i="16"/>
  <c r="O25"/>
  <c r="M25" s="1"/>
  <c r="H25" i="1" s="1"/>
  <c r="I25" i="7"/>
  <c r="O61" i="16"/>
  <c r="M61" s="1"/>
  <c r="H61" i="1" s="1"/>
  <c r="M54" i="10"/>
  <c r="M52"/>
  <c r="M47"/>
  <c r="M61"/>
  <c r="M51"/>
  <c r="M79"/>
  <c r="O78" i="16"/>
  <c r="M78" s="1"/>
  <c r="H78" i="1" s="1"/>
  <c r="O44" i="16"/>
  <c r="Q44" s="1"/>
  <c r="O76"/>
  <c r="M76" s="1"/>
  <c r="H76" i="1" s="1"/>
  <c r="O59" i="16"/>
  <c r="Q59" s="1"/>
  <c r="O30"/>
  <c r="M30" s="1"/>
  <c r="O43"/>
  <c r="Q43" s="1"/>
  <c r="O75"/>
  <c r="Q75" s="1"/>
  <c r="O36"/>
  <c r="M36" s="1"/>
  <c r="O55"/>
  <c r="Q55" s="1"/>
  <c r="O80"/>
  <c r="I80" i="7"/>
  <c r="M80" i="10" s="1"/>
  <c r="I72" i="7"/>
  <c r="M72" i="10" s="1"/>
  <c r="O72" i="16"/>
  <c r="I48" i="7"/>
  <c r="M48" i="10" s="1"/>
  <c r="O48" i="16"/>
  <c r="O45"/>
  <c r="I45" i="7"/>
  <c r="M45" i="10" s="1"/>
  <c r="I85" i="7"/>
  <c r="M85" i="10" s="1"/>
  <c r="O85" i="16"/>
  <c r="M62" i="10"/>
  <c r="M78"/>
  <c r="O42" i="16"/>
  <c r="Q42" s="1"/>
  <c r="O74"/>
  <c r="Q74" s="1"/>
  <c r="O51"/>
  <c r="Q51" s="1"/>
  <c r="O79"/>
  <c r="Q79" s="1"/>
  <c r="O56"/>
  <c r="O28"/>
  <c r="O37"/>
  <c r="Q77"/>
  <c r="P6"/>
  <c r="P14"/>
  <c r="P22"/>
  <c r="R22" i="5" s="1"/>
  <c r="P5" i="16"/>
  <c r="P25"/>
  <c r="P12"/>
  <c r="P7"/>
  <c r="P15"/>
  <c r="P23"/>
  <c r="P17"/>
  <c r="P8"/>
  <c r="P24"/>
  <c r="P10"/>
  <c r="P18"/>
  <c r="P26"/>
  <c r="P13"/>
  <c r="P4"/>
  <c r="P20"/>
  <c r="R20" i="5" s="1"/>
  <c r="P11" i="16"/>
  <c r="P19"/>
  <c r="R19" i="5" s="1"/>
  <c r="P9" i="16"/>
  <c r="P21"/>
  <c r="P16"/>
  <c r="Q24" i="9"/>
  <c r="G24" i="5"/>
  <c r="Q56" i="9"/>
  <c r="G56" i="5"/>
  <c r="Q6" i="9"/>
  <c r="G6" i="5"/>
  <c r="Q41" i="9"/>
  <c r="G41" i="5"/>
  <c r="Q73" i="9"/>
  <c r="G73" i="5"/>
  <c r="Q4" i="9"/>
  <c r="G4" i="5"/>
  <c r="Q67" i="9"/>
  <c r="Q30"/>
  <c r="G30" i="5"/>
  <c r="Q62" i="9"/>
  <c r="G62" i="5"/>
  <c r="Q23" i="9"/>
  <c r="G23" i="5"/>
  <c r="Q5" i="9"/>
  <c r="G5" i="5"/>
  <c r="Q52" i="9"/>
  <c r="G52" i="5"/>
  <c r="Q84" i="9"/>
  <c r="G84" i="5"/>
  <c r="Q21" i="9"/>
  <c r="G21" i="5"/>
  <c r="Q53" i="9"/>
  <c r="G53" i="5"/>
  <c r="Q85" i="9"/>
  <c r="G85" i="5"/>
  <c r="Q27" i="9"/>
  <c r="G27" i="5"/>
  <c r="Q26" i="9"/>
  <c r="G26" i="5"/>
  <c r="Q58" i="9"/>
  <c r="G58" i="5"/>
  <c r="Q15" i="9"/>
  <c r="G15" i="5"/>
  <c r="Q79" i="9"/>
  <c r="G79" i="5"/>
  <c r="Q19" i="9"/>
  <c r="Q55"/>
  <c r="G55" i="5"/>
  <c r="Q83" i="9"/>
  <c r="G83" i="5"/>
  <c r="Q8" i="9"/>
  <c r="G8" i="5"/>
  <c r="Q35" i="9"/>
  <c r="G35" i="5"/>
  <c r="Q71" i="9"/>
  <c r="G71" i="5"/>
  <c r="Q9" i="9"/>
  <c r="G9" i="5"/>
  <c r="Q40" i="9"/>
  <c r="G40" i="5"/>
  <c r="Q72" i="9"/>
  <c r="G72" i="5"/>
  <c r="Q25" i="9"/>
  <c r="G25" i="5"/>
  <c r="Q57" i="9"/>
  <c r="G57" i="5"/>
  <c r="Q39" i="9"/>
  <c r="G39" i="5"/>
  <c r="Q14" i="9"/>
  <c r="G14" i="5"/>
  <c r="Q46" i="9"/>
  <c r="G46" i="5"/>
  <c r="Q78" i="9"/>
  <c r="G78" i="5"/>
  <c r="Q51" i="9"/>
  <c r="G51" i="5"/>
  <c r="Q20" i="9"/>
  <c r="G20" i="5"/>
  <c r="Q36" i="9"/>
  <c r="G36" i="5"/>
  <c r="Q68" i="9"/>
  <c r="G68" i="5"/>
  <c r="Q37" i="9"/>
  <c r="G37" i="5"/>
  <c r="Q69" i="9"/>
  <c r="G69" i="5"/>
  <c r="Q63" i="9"/>
  <c r="G63" i="5"/>
  <c r="Q11" i="9"/>
  <c r="G11" i="5"/>
  <c r="Q42" i="9"/>
  <c r="G42" i="5"/>
  <c r="Q74" i="9"/>
  <c r="G74" i="5"/>
  <c r="Q43" i="9"/>
  <c r="G43" i="5"/>
  <c r="Q10" i="9"/>
  <c r="G10" i="5"/>
  <c r="Q29" i="9"/>
  <c r="G29" i="5"/>
  <c r="Q45" i="9"/>
  <c r="G45" i="5"/>
  <c r="Q61" i="9"/>
  <c r="G61" i="5"/>
  <c r="Q77" i="9"/>
  <c r="G77" i="5"/>
  <c r="Q12" i="9"/>
  <c r="G12" i="5"/>
  <c r="Q47" i="9"/>
  <c r="G47" i="5"/>
  <c r="Q75" i="9"/>
  <c r="G75" i="5"/>
  <c r="Q18" i="9"/>
  <c r="Q34"/>
  <c r="G34" i="5"/>
  <c r="Q50" i="9"/>
  <c r="G50" i="5"/>
  <c r="Q66" i="9"/>
  <c r="G66" i="5"/>
  <c r="Q82" i="9"/>
  <c r="G82" i="5"/>
  <c r="Q31" i="9"/>
  <c r="G31" i="5"/>
  <c r="Q59" i="9"/>
  <c r="G59" i="5"/>
  <c r="Q64" i="9"/>
  <c r="Q49"/>
  <c r="Q81"/>
  <c r="Q70"/>
  <c r="Q86"/>
  <c r="Q48"/>
  <c r="Q80"/>
  <c r="Q65"/>
  <c r="Q54"/>
  <c r="Q60"/>
  <c r="Q76"/>
  <c r="Q32"/>
  <c r="Q17"/>
  <c r="Q38"/>
  <c r="Q13"/>
  <c r="Q28"/>
  <c r="Q44"/>
  <c r="Q16"/>
  <c r="Q33"/>
  <c r="Q7"/>
  <c r="Q22"/>
  <c r="AD87" i="11"/>
  <c r="G3" i="5"/>
  <c r="F61" i="1"/>
  <c r="F49"/>
  <c r="F28"/>
  <c r="F65"/>
  <c r="F47"/>
  <c r="F40"/>
  <c r="F56"/>
  <c r="F27"/>
  <c r="F75"/>
  <c r="F59"/>
  <c r="F24"/>
  <c r="F82"/>
  <c r="F48"/>
  <c r="F44"/>
  <c r="F77"/>
  <c r="F71"/>
  <c r="T36" i="14"/>
  <c r="V92" s="1"/>
  <c r="T38"/>
  <c r="T34"/>
  <c r="T35"/>
  <c r="T33"/>
  <c r="T31"/>
  <c r="T30"/>
  <c r="T37"/>
  <c r="T32"/>
  <c r="T29"/>
  <c r="T53"/>
  <c r="T51"/>
  <c r="T69"/>
  <c r="T68"/>
  <c r="T59"/>
  <c r="T39"/>
  <c r="T85"/>
  <c r="T40"/>
  <c r="T60"/>
  <c r="T67"/>
  <c r="T45"/>
  <c r="T82"/>
  <c r="T50"/>
  <c r="T42"/>
  <c r="T72"/>
  <c r="T52"/>
  <c r="T56"/>
  <c r="T48"/>
  <c r="T44"/>
  <c r="T71"/>
  <c r="T55"/>
  <c r="T65"/>
  <c r="T83"/>
  <c r="T79"/>
  <c r="T74"/>
  <c r="T78"/>
  <c r="T47"/>
  <c r="T46"/>
  <c r="T49"/>
  <c r="T76"/>
  <c r="T58"/>
  <c r="T86"/>
  <c r="T81"/>
  <c r="T61"/>
  <c r="T41"/>
  <c r="T80"/>
  <c r="T70"/>
  <c r="T75"/>
  <c r="T63"/>
  <c r="T66"/>
  <c r="T84"/>
  <c r="T73"/>
  <c r="T64"/>
  <c r="T57"/>
  <c r="T77"/>
  <c r="T62"/>
  <c r="T43"/>
  <c r="T54"/>
  <c r="K18" i="12"/>
  <c r="J18" s="1"/>
  <c r="K19"/>
  <c r="J19" s="1"/>
  <c r="F87" i="13"/>
  <c r="H37"/>
  <c r="H37" i="7" s="1"/>
  <c r="M37" i="10" s="1"/>
  <c r="G37" i="13"/>
  <c r="J37" s="1"/>
  <c r="J54" i="7"/>
  <c r="K54" i="13"/>
  <c r="K54" i="7" s="1"/>
  <c r="J70"/>
  <c r="K70" i="13"/>
  <c r="K70" i="7" s="1"/>
  <c r="J86"/>
  <c r="K86" i="13"/>
  <c r="K86" i="7" s="1"/>
  <c r="K13" i="13"/>
  <c r="K83"/>
  <c r="K83" i="7" s="1"/>
  <c r="J83"/>
  <c r="G34" i="13"/>
  <c r="J34" s="1"/>
  <c r="H34"/>
  <c r="H34" i="7" s="1"/>
  <c r="M34" i="10" s="1"/>
  <c r="H24" i="13"/>
  <c r="H24" i="7" s="1"/>
  <c r="G24" i="13"/>
  <c r="J24" s="1"/>
  <c r="H36"/>
  <c r="H36" i="7" s="1"/>
  <c r="M36" i="10" s="1"/>
  <c r="G36" i="13"/>
  <c r="J36" s="1"/>
  <c r="S36" i="7" s="1"/>
  <c r="G35" i="13"/>
  <c r="J35" s="1"/>
  <c r="S35" i="7" s="1"/>
  <c r="H35" i="13"/>
  <c r="H35" i="7" s="1"/>
  <c r="M35" i="10" s="1"/>
  <c r="H25" i="13"/>
  <c r="H25" i="7" s="1"/>
  <c r="G25" i="13"/>
  <c r="J25" s="1"/>
  <c r="K11"/>
  <c r="J82" i="7"/>
  <c r="K82" i="13"/>
  <c r="K82" i="7" s="1"/>
  <c r="K19" i="13"/>
  <c r="K47"/>
  <c r="K47" i="7" s="1"/>
  <c r="J47"/>
  <c r="K63" i="13"/>
  <c r="K63" i="7" s="1"/>
  <c r="J63"/>
  <c r="K6" i="13"/>
  <c r="K21"/>
  <c r="K45"/>
  <c r="K45" i="7" s="1"/>
  <c r="J45"/>
  <c r="K53" i="13"/>
  <c r="K53" i="7" s="1"/>
  <c r="J53"/>
  <c r="K61" i="13"/>
  <c r="K61" i="7" s="1"/>
  <c r="J61"/>
  <c r="K69" i="13"/>
  <c r="K69" i="7" s="1"/>
  <c r="J69"/>
  <c r="K77" i="13"/>
  <c r="K77" i="7" s="1"/>
  <c r="J77"/>
  <c r="K85" i="13"/>
  <c r="K85" i="7" s="1"/>
  <c r="J85"/>
  <c r="K20" i="13"/>
  <c r="K48"/>
  <c r="K48" i="7" s="1"/>
  <c r="J48"/>
  <c r="K64" i="13"/>
  <c r="K64" i="7" s="1"/>
  <c r="J64"/>
  <c r="K84" i="13"/>
  <c r="K84" i="7" s="1"/>
  <c r="J84"/>
  <c r="K8" i="13"/>
  <c r="K15"/>
  <c r="K51"/>
  <c r="K51" i="7" s="1"/>
  <c r="J51"/>
  <c r="K67" i="13"/>
  <c r="K67" i="7" s="1"/>
  <c r="J67"/>
  <c r="K79" i="13"/>
  <c r="K79" i="7" s="1"/>
  <c r="J79"/>
  <c r="H33" i="13"/>
  <c r="H33" i="7" s="1"/>
  <c r="M33" i="10" s="1"/>
  <c r="G33" i="13"/>
  <c r="J33" s="1"/>
  <c r="G27"/>
  <c r="J27" s="1"/>
  <c r="H27"/>
  <c r="H27" i="7" s="1"/>
  <c r="M27" i="10" s="1"/>
  <c r="J42" i="7"/>
  <c r="K42" i="13"/>
  <c r="K42" i="7" s="1"/>
  <c r="J50"/>
  <c r="K50" i="13"/>
  <c r="K50" i="7" s="1"/>
  <c r="J58"/>
  <c r="K58" i="13"/>
  <c r="K58" i="7" s="1"/>
  <c r="J66"/>
  <c r="K66" i="13"/>
  <c r="K66" i="7" s="1"/>
  <c r="J74"/>
  <c r="K74" i="13"/>
  <c r="K74" i="7" s="1"/>
  <c r="K5" i="13"/>
  <c r="K52"/>
  <c r="K52" i="7" s="1"/>
  <c r="J52"/>
  <c r="K68" i="13"/>
  <c r="K68" i="7" s="1"/>
  <c r="J68"/>
  <c r="K80" i="13"/>
  <c r="K80" i="7" s="1"/>
  <c r="J80"/>
  <c r="K3" i="13"/>
  <c r="K4"/>
  <c r="K39"/>
  <c r="K39" i="7" s="1"/>
  <c r="J39"/>
  <c r="K40" i="13"/>
  <c r="K40" i="7" s="1"/>
  <c r="J40"/>
  <c r="K56" i="13"/>
  <c r="K56" i="7" s="1"/>
  <c r="J56"/>
  <c r="K76" i="13"/>
  <c r="K76" i="7" s="1"/>
  <c r="J76"/>
  <c r="H29" i="13"/>
  <c r="H29" i="7" s="1"/>
  <c r="M29" i="10" s="1"/>
  <c r="G29" i="13"/>
  <c r="J29" s="1"/>
  <c r="G23"/>
  <c r="J23" s="1"/>
  <c r="H23"/>
  <c r="H23" i="7" s="1"/>
  <c r="G30" i="13"/>
  <c r="J30" s="1"/>
  <c r="H30"/>
  <c r="H30" i="7" s="1"/>
  <c r="M30" i="10" s="1"/>
  <c r="K18" i="13"/>
  <c r="K12"/>
  <c r="H26"/>
  <c r="H26" i="7" s="1"/>
  <c r="M26" i="10" s="1"/>
  <c r="G26" i="13"/>
  <c r="J26" s="1"/>
  <c r="H38"/>
  <c r="H38" i="7" s="1"/>
  <c r="M38" i="10" s="1"/>
  <c r="G38" i="13"/>
  <c r="J38" s="1"/>
  <c r="H32"/>
  <c r="H32" i="7" s="1"/>
  <c r="M32" i="10" s="1"/>
  <c r="G32" i="13"/>
  <c r="J32" s="1"/>
  <c r="H31"/>
  <c r="H31" i="7" s="1"/>
  <c r="M31" i="10" s="1"/>
  <c r="G31" i="13"/>
  <c r="J31" s="1"/>
  <c r="H28"/>
  <c r="H28" i="7" s="1"/>
  <c r="M28" i="10" s="1"/>
  <c r="G28" i="13"/>
  <c r="J28" s="1"/>
  <c r="K7"/>
  <c r="K14"/>
  <c r="K22"/>
  <c r="J46" i="7"/>
  <c r="K46" i="13"/>
  <c r="K46" i="7" s="1"/>
  <c r="J62"/>
  <c r="K62" i="13"/>
  <c r="K62" i="7" s="1"/>
  <c r="J78"/>
  <c r="K78" i="13"/>
  <c r="K78" i="7" s="1"/>
  <c r="K44" i="13"/>
  <c r="K44" i="7" s="1"/>
  <c r="J44"/>
  <c r="K60" i="13"/>
  <c r="K60" i="7" s="1"/>
  <c r="J60"/>
  <c r="K72" i="13"/>
  <c r="K72" i="7" s="1"/>
  <c r="J72"/>
  <c r="K55" i="13"/>
  <c r="K55" i="7" s="1"/>
  <c r="J55"/>
  <c r="K71" i="13"/>
  <c r="K71" i="7" s="1"/>
  <c r="J71"/>
  <c r="K10" i="13"/>
  <c r="K17"/>
  <c r="J41" i="7"/>
  <c r="K41" i="13"/>
  <c r="K41" i="7" s="1"/>
  <c r="K49" i="13"/>
  <c r="K49" i="7" s="1"/>
  <c r="J49"/>
  <c r="J57"/>
  <c r="K57" i="13"/>
  <c r="K57" i="7" s="1"/>
  <c r="J65"/>
  <c r="K65" i="13"/>
  <c r="K65" i="7" s="1"/>
  <c r="J73"/>
  <c r="K73" i="13"/>
  <c r="K73" i="7" s="1"/>
  <c r="K81" i="13"/>
  <c r="K81" i="7" s="1"/>
  <c r="J81"/>
  <c r="K9" i="13"/>
  <c r="K16"/>
  <c r="K43"/>
  <c r="K43" i="7" s="1"/>
  <c r="J43"/>
  <c r="K59" i="13"/>
  <c r="K59" i="7" s="1"/>
  <c r="J59"/>
  <c r="K75" i="13"/>
  <c r="K75" i="7" s="1"/>
  <c r="J75"/>
  <c r="S23" i="14"/>
  <c r="S28"/>
  <c r="R24"/>
  <c r="S26"/>
  <c r="R23"/>
  <c r="S24"/>
  <c r="R25"/>
  <c r="S27"/>
  <c r="K12" i="12"/>
  <c r="J12" s="1"/>
  <c r="K17"/>
  <c r="J17" s="1"/>
  <c r="K11"/>
  <c r="J11" s="1"/>
  <c r="K6"/>
  <c r="J6" s="1"/>
  <c r="K8"/>
  <c r="J8" s="1"/>
  <c r="K15"/>
  <c r="J15" s="1"/>
  <c r="K7"/>
  <c r="J7" s="1"/>
  <c r="K14"/>
  <c r="J14" s="1"/>
  <c r="K4"/>
  <c r="J4" s="1"/>
  <c r="K10"/>
  <c r="J10" s="1"/>
  <c r="K16"/>
  <c r="J16" s="1"/>
  <c r="K20"/>
  <c r="J20" s="1"/>
  <c r="K9"/>
  <c r="J9" s="1"/>
  <c r="K13"/>
  <c r="J13" s="1"/>
  <c r="K21"/>
  <c r="J21" s="1"/>
  <c r="K5"/>
  <c r="J5" s="1"/>
  <c r="S87" i="7" l="1"/>
  <c r="M67" i="16"/>
  <c r="H67" i="1" s="1"/>
  <c r="L23" i="16"/>
  <c r="J23"/>
  <c r="I23" i="7" s="1"/>
  <c r="M23" i="10" s="1"/>
  <c r="M31" i="16"/>
  <c r="H31" i="1" s="1"/>
  <c r="M50" i="16"/>
  <c r="H50" i="1" s="1"/>
  <c r="M58" i="16"/>
  <c r="H58" i="1" s="1"/>
  <c r="M34" i="16"/>
  <c r="H34" i="1" s="1"/>
  <c r="Q52" i="16"/>
  <c r="Q46"/>
  <c r="K15"/>
  <c r="Q38"/>
  <c r="M27"/>
  <c r="H27" i="1" s="1"/>
  <c r="K17" i="16"/>
  <c r="J15"/>
  <c r="M73"/>
  <c r="H73" i="1" s="1"/>
  <c r="M84" i="16"/>
  <c r="H84" i="1" s="1"/>
  <c r="Q54" i="16"/>
  <c r="M65"/>
  <c r="H65" i="1" s="1"/>
  <c r="Q81" i="16"/>
  <c r="M71"/>
  <c r="H71" i="1" s="1"/>
  <c r="M63" i="16"/>
  <c r="H63" i="1" s="1"/>
  <c r="L11" i="16"/>
  <c r="J7"/>
  <c r="L14"/>
  <c r="M62"/>
  <c r="H62" i="1" s="1"/>
  <c r="M86" i="16"/>
  <c r="H86" i="1" s="1"/>
  <c r="M42" i="16"/>
  <c r="H42" i="1" s="1"/>
  <c r="M43" i="16"/>
  <c r="H43" i="1" s="1"/>
  <c r="K11" i="16"/>
  <c r="Q78"/>
  <c r="K14"/>
  <c r="M39"/>
  <c r="H39" i="1" s="1"/>
  <c r="M57" i="16"/>
  <c r="H57" i="1" s="1"/>
  <c r="Q68" i="16"/>
  <c r="M60"/>
  <c r="H60" i="1" s="1"/>
  <c r="M47" i="16"/>
  <c r="H47" i="1" s="1"/>
  <c r="L19" i="16"/>
  <c r="M33"/>
  <c r="H33" i="1" s="1"/>
  <c r="K7" i="16"/>
  <c r="J17"/>
  <c r="M32"/>
  <c r="H32" i="1" s="1"/>
  <c r="Q76" i="16"/>
  <c r="M83"/>
  <c r="H83" i="1" s="1"/>
  <c r="Q61" i="16"/>
  <c r="Q36"/>
  <c r="M82"/>
  <c r="H82" i="1" s="1"/>
  <c r="M35" i="16"/>
  <c r="H35" i="1" s="1"/>
  <c r="Q30" i="16"/>
  <c r="K19"/>
  <c r="M29"/>
  <c r="H29" i="1" s="1"/>
  <c r="M66" i="16"/>
  <c r="H66" i="1" s="1"/>
  <c r="Q26" i="16"/>
  <c r="M44"/>
  <c r="H44" i="1" s="1"/>
  <c r="Q70" i="16"/>
  <c r="M75"/>
  <c r="H75" i="1" s="1"/>
  <c r="M79" i="16"/>
  <c r="H79" i="1" s="1"/>
  <c r="M25" i="10"/>
  <c r="L13" i="16"/>
  <c r="K13"/>
  <c r="J13"/>
  <c r="M28"/>
  <c r="H28" i="1" s="1"/>
  <c r="Q28" i="16"/>
  <c r="M48"/>
  <c r="H48" i="1" s="1"/>
  <c r="Q48" i="16"/>
  <c r="L9"/>
  <c r="K9"/>
  <c r="J9"/>
  <c r="L8"/>
  <c r="K8"/>
  <c r="J8"/>
  <c r="M37"/>
  <c r="H37" i="1" s="1"/>
  <c r="Q37" i="16"/>
  <c r="Q85"/>
  <c r="M85"/>
  <c r="H85" i="1" s="1"/>
  <c r="L20" i="16"/>
  <c r="K20"/>
  <c r="J20"/>
  <c r="Q41"/>
  <c r="M41"/>
  <c r="H41" i="1" s="1"/>
  <c r="Q64" i="16"/>
  <c r="M64"/>
  <c r="H64" i="1" s="1"/>
  <c r="K22" i="16"/>
  <c r="J22"/>
  <c r="I22" i="7" s="1"/>
  <c r="M22" i="10" s="1"/>
  <c r="L22" i="16"/>
  <c r="K10"/>
  <c r="J10"/>
  <c r="L10"/>
  <c r="L16"/>
  <c r="K16"/>
  <c r="J16"/>
  <c r="M72"/>
  <c r="H72" i="1" s="1"/>
  <c r="Q72" i="16"/>
  <c r="K5"/>
  <c r="J5"/>
  <c r="L5"/>
  <c r="M40"/>
  <c r="H40" i="1" s="1"/>
  <c r="Q40" i="16"/>
  <c r="M55"/>
  <c r="H55" i="1" s="1"/>
  <c r="M59" i="16"/>
  <c r="H59" i="1" s="1"/>
  <c r="M74" i="16"/>
  <c r="H74" i="1" s="1"/>
  <c r="K18" i="16"/>
  <c r="J18"/>
  <c r="L18"/>
  <c r="M45"/>
  <c r="H45" i="1" s="1"/>
  <c r="Q45" i="16"/>
  <c r="L12"/>
  <c r="K12"/>
  <c r="J12"/>
  <c r="M69"/>
  <c r="H69" i="1" s="1"/>
  <c r="Q69" i="16"/>
  <c r="K6"/>
  <c r="J6"/>
  <c r="L6"/>
  <c r="M56"/>
  <c r="H56" i="1" s="1"/>
  <c r="Q56" i="16"/>
  <c r="M80"/>
  <c r="H80" i="1" s="1"/>
  <c r="Q80" i="16"/>
  <c r="L24"/>
  <c r="K24"/>
  <c r="J24" i="7" s="1"/>
  <c r="J24" i="16"/>
  <c r="L21"/>
  <c r="K21"/>
  <c r="J21"/>
  <c r="L4"/>
  <c r="J4"/>
  <c r="K4"/>
  <c r="M49"/>
  <c r="H49" i="1" s="1"/>
  <c r="Q49" i="16"/>
  <c r="Q53"/>
  <c r="M53"/>
  <c r="H53" i="1" s="1"/>
  <c r="M51" i="16"/>
  <c r="H51" i="1" s="1"/>
  <c r="N4" i="16"/>
  <c r="R4" i="10" s="1"/>
  <c r="R4" i="5"/>
  <c r="N10" i="16"/>
  <c r="R10" i="10" s="1"/>
  <c r="R10" i="5"/>
  <c r="N23" i="16"/>
  <c r="R23" i="10" s="1"/>
  <c r="R23" i="5"/>
  <c r="N6" i="16"/>
  <c r="R6" i="10" s="1"/>
  <c r="R6" i="5"/>
  <c r="N12" i="16"/>
  <c r="R12" i="10" s="1"/>
  <c r="R12" i="5"/>
  <c r="N21" i="16"/>
  <c r="R21" i="10" s="1"/>
  <c r="R21" i="5"/>
  <c r="N11" i="16"/>
  <c r="R11" i="10" s="1"/>
  <c r="R11" i="5"/>
  <c r="N13" i="16"/>
  <c r="R13" i="10" s="1"/>
  <c r="R13" i="5"/>
  <c r="N24" i="16"/>
  <c r="R24" i="10" s="1"/>
  <c r="R24" i="5"/>
  <c r="N15" i="16"/>
  <c r="R15" i="10" s="1"/>
  <c r="R15" i="5"/>
  <c r="N5" i="16"/>
  <c r="R5" i="10" s="1"/>
  <c r="R5" i="5"/>
  <c r="N16" i="16"/>
  <c r="R16" i="10" s="1"/>
  <c r="R16" i="5"/>
  <c r="N25" i="16"/>
  <c r="R25" i="10" s="1"/>
  <c r="R25" i="5"/>
  <c r="Q25" i="16"/>
  <c r="N18"/>
  <c r="R18" i="10" s="1"/>
  <c r="R18" i="5"/>
  <c r="N17" i="16"/>
  <c r="R17" i="10" s="1"/>
  <c r="R17" i="5"/>
  <c r="N14" i="16"/>
  <c r="R14" i="10" s="1"/>
  <c r="R14" i="5"/>
  <c r="N9" i="16"/>
  <c r="R9" i="10" s="1"/>
  <c r="R9" i="5"/>
  <c r="N26" i="16"/>
  <c r="R26" i="10" s="1"/>
  <c r="R26" i="5"/>
  <c r="N8" i="16"/>
  <c r="R8" i="10" s="1"/>
  <c r="R8" i="5"/>
  <c r="N7" i="16"/>
  <c r="R7" i="10" s="1"/>
  <c r="R7" i="5"/>
  <c r="N19" i="16"/>
  <c r="R19" i="10" s="1"/>
  <c r="N20" i="16"/>
  <c r="R20" i="10" s="1"/>
  <c r="N22" i="16"/>
  <c r="R22" i="10" s="1"/>
  <c r="H52" i="1"/>
  <c r="Q3" i="9"/>
  <c r="Q87" s="1"/>
  <c r="G87" i="5"/>
  <c r="N75" i="10"/>
  <c r="N43"/>
  <c r="N73"/>
  <c r="N57"/>
  <c r="N41"/>
  <c r="N55"/>
  <c r="N72"/>
  <c r="N44"/>
  <c r="N62"/>
  <c r="N76"/>
  <c r="N40"/>
  <c r="N68"/>
  <c r="N79"/>
  <c r="N51"/>
  <c r="N64"/>
  <c r="N47"/>
  <c r="N65"/>
  <c r="N77"/>
  <c r="N61"/>
  <c r="N45"/>
  <c r="N70"/>
  <c r="N59"/>
  <c r="N81"/>
  <c r="N49"/>
  <c r="N71"/>
  <c r="N60"/>
  <c r="N78"/>
  <c r="N46"/>
  <c r="N56"/>
  <c r="N39"/>
  <c r="N80"/>
  <c r="N52"/>
  <c r="N74"/>
  <c r="N58"/>
  <c r="N42"/>
  <c r="N67"/>
  <c r="N84"/>
  <c r="N48"/>
  <c r="N63"/>
  <c r="N83"/>
  <c r="N66"/>
  <c r="N50"/>
  <c r="N85"/>
  <c r="N69"/>
  <c r="N53"/>
  <c r="N82"/>
  <c r="N86"/>
  <c r="N54"/>
  <c r="AF87" i="11"/>
  <c r="G79" i="1"/>
  <c r="G61"/>
  <c r="G37"/>
  <c r="G52"/>
  <c r="G62"/>
  <c r="G71"/>
  <c r="G43"/>
  <c r="G29"/>
  <c r="G38"/>
  <c r="G48"/>
  <c r="G63"/>
  <c r="G35"/>
  <c r="G40"/>
  <c r="G32"/>
  <c r="G83"/>
  <c r="G68"/>
  <c r="G67"/>
  <c r="G51"/>
  <c r="G60"/>
  <c r="G64"/>
  <c r="G45"/>
  <c r="G49"/>
  <c r="G41"/>
  <c r="G47"/>
  <c r="G55"/>
  <c r="G81"/>
  <c r="G39"/>
  <c r="G84"/>
  <c r="G33"/>
  <c r="G31"/>
  <c r="G34"/>
  <c r="G30"/>
  <c r="G36"/>
  <c r="G75"/>
  <c r="G50"/>
  <c r="G59"/>
  <c r="G70"/>
  <c r="G58"/>
  <c r="G74"/>
  <c r="G85"/>
  <c r="G72"/>
  <c r="G76"/>
  <c r="G73"/>
  <c r="G69"/>
  <c r="G53"/>
  <c r="G86"/>
  <c r="G77"/>
  <c r="G54"/>
  <c r="G42"/>
  <c r="G82"/>
  <c r="G80"/>
  <c r="G46"/>
  <c r="G44"/>
  <c r="G56"/>
  <c r="G65"/>
  <c r="G66"/>
  <c r="G57"/>
  <c r="G78"/>
  <c r="H70"/>
  <c r="H46"/>
  <c r="H68"/>
  <c r="H30"/>
  <c r="H36"/>
  <c r="H54"/>
  <c r="N68" i="13"/>
  <c r="N61"/>
  <c r="N55"/>
  <c r="N66"/>
  <c r="N57"/>
  <c r="N50"/>
  <c r="N62"/>
  <c r="N40"/>
  <c r="N72"/>
  <c r="N56"/>
  <c r="N58"/>
  <c r="N69"/>
  <c r="N59"/>
  <c r="N71"/>
  <c r="N3"/>
  <c r="N65"/>
  <c r="N67"/>
  <c r="K30"/>
  <c r="K30" i="7" s="1"/>
  <c r="J30"/>
  <c r="K28" i="13"/>
  <c r="K28" i="7" s="1"/>
  <c r="J28"/>
  <c r="K38" i="13"/>
  <c r="K38" i="7" s="1"/>
  <c r="J38"/>
  <c r="J27"/>
  <c r="K27" i="13"/>
  <c r="K27" i="7" s="1"/>
  <c r="K24" i="13"/>
  <c r="K34"/>
  <c r="K34" i="7" s="1"/>
  <c r="J34"/>
  <c r="J23"/>
  <c r="K23" i="13"/>
  <c r="K25"/>
  <c r="K25" i="7" s="1"/>
  <c r="J25"/>
  <c r="J35"/>
  <c r="K35" i="13"/>
  <c r="K37"/>
  <c r="K37" i="7" s="1"/>
  <c r="J37"/>
  <c r="N42" i="13"/>
  <c r="N85"/>
  <c r="N53"/>
  <c r="N43"/>
  <c r="N78"/>
  <c r="N49"/>
  <c r="N70"/>
  <c r="N77"/>
  <c r="N45"/>
  <c r="N74"/>
  <c r="N79"/>
  <c r="N63"/>
  <c r="N47"/>
  <c r="N76"/>
  <c r="N60"/>
  <c r="N44"/>
  <c r="N82"/>
  <c r="N83"/>
  <c r="N51"/>
  <c r="G87"/>
  <c r="K32"/>
  <c r="K32" i="7" s="1"/>
  <c r="J32"/>
  <c r="K36" i="13"/>
  <c r="J36" i="7"/>
  <c r="K29" i="13"/>
  <c r="K29" i="7" s="1"/>
  <c r="J29"/>
  <c r="J31"/>
  <c r="K31" i="13"/>
  <c r="K31" i="7" s="1"/>
  <c r="K26" i="13"/>
  <c r="K26" i="7" s="1"/>
  <c r="J26"/>
  <c r="K33" i="13"/>
  <c r="K33" i="7" s="1"/>
  <c r="J33"/>
  <c r="N84" i="13"/>
  <c r="N52"/>
  <c r="N81"/>
  <c r="H87"/>
  <c r="N54"/>
  <c r="N75"/>
  <c r="N46"/>
  <c r="N39"/>
  <c r="N86"/>
  <c r="N73"/>
  <c r="N41"/>
  <c r="N80"/>
  <c r="N64"/>
  <c r="N48"/>
  <c r="U28" i="14"/>
  <c r="U26"/>
  <c r="U24"/>
  <c r="U23"/>
  <c r="U25"/>
  <c r="U27"/>
  <c r="N19" i="13"/>
  <c r="N18"/>
  <c r="N17"/>
  <c r="N20"/>
  <c r="N21"/>
  <c r="N22"/>
  <c r="N4"/>
  <c r="S22" i="14"/>
  <c r="R22"/>
  <c r="D3" i="5"/>
  <c r="C3"/>
  <c r="J3" i="10"/>
  <c r="E3" i="16"/>
  <c r="I3" s="1"/>
  <c r="D3"/>
  <c r="H3" s="1"/>
  <c r="H87" s="1"/>
  <c r="K36" i="7" l="1"/>
  <c r="T36"/>
  <c r="K35"/>
  <c r="N35" i="10" s="1"/>
  <c r="T35" i="7"/>
  <c r="T87" s="1"/>
  <c r="K23"/>
  <c r="N23" i="10" s="1"/>
  <c r="O23" i="16"/>
  <c r="M23" s="1"/>
  <c r="H23" i="1" s="1"/>
  <c r="K22" i="7"/>
  <c r="O22" i="16"/>
  <c r="Q22" s="1"/>
  <c r="J22" i="7"/>
  <c r="O24" i="16"/>
  <c r="I24" i="7"/>
  <c r="M24" i="10" s="1"/>
  <c r="K24" i="7"/>
  <c r="N24" i="10" s="1"/>
  <c r="N37"/>
  <c r="N25"/>
  <c r="N27"/>
  <c r="N33"/>
  <c r="N36"/>
  <c r="N30"/>
  <c r="N26"/>
  <c r="N29"/>
  <c r="L58" i="13"/>
  <c r="E58" i="1" s="1"/>
  <c r="L58" s="1"/>
  <c r="N38" i="10"/>
  <c r="N32"/>
  <c r="N31"/>
  <c r="N34"/>
  <c r="N28"/>
  <c r="L68" i="13"/>
  <c r="E68" i="1" s="1"/>
  <c r="L68" s="1"/>
  <c r="T28" i="14"/>
  <c r="T26"/>
  <c r="T23"/>
  <c r="T24"/>
  <c r="T27"/>
  <c r="T25"/>
  <c r="L4" i="13"/>
  <c r="L56" i="9"/>
  <c r="N56" i="1" s="1"/>
  <c r="L40" i="9"/>
  <c r="N40" i="1" s="1"/>
  <c r="L18" i="13"/>
  <c r="L50" i="9"/>
  <c r="N50" i="1" s="1"/>
  <c r="L17" i="13"/>
  <c r="L71" i="9"/>
  <c r="N71" i="1" s="1"/>
  <c r="L69" i="9"/>
  <c r="N69" i="1" s="1"/>
  <c r="L55" i="9"/>
  <c r="N55" i="1" s="1"/>
  <c r="L21" i="13"/>
  <c r="L58" i="9"/>
  <c r="N58" i="1" s="1"/>
  <c r="L62" i="9"/>
  <c r="N62" i="1" s="1"/>
  <c r="L68" i="9"/>
  <c r="N68" i="1" s="1"/>
  <c r="L22" i="13"/>
  <c r="E22" i="1" s="1"/>
  <c r="L65" i="9"/>
  <c r="N65" i="1" s="1"/>
  <c r="L61" i="9"/>
  <c r="N61" i="1" s="1"/>
  <c r="L20" i="13"/>
  <c r="L67" i="9"/>
  <c r="N67" i="1" s="1"/>
  <c r="L72" i="9"/>
  <c r="N72" i="1" s="1"/>
  <c r="L57" i="9"/>
  <c r="N57" i="1" s="1"/>
  <c r="L66" i="9"/>
  <c r="N66" i="1" s="1"/>
  <c r="L67" i="13"/>
  <c r="L72"/>
  <c r="L57"/>
  <c r="L61"/>
  <c r="L55"/>
  <c r="L62"/>
  <c r="L56"/>
  <c r="L3"/>
  <c r="L66"/>
  <c r="L69"/>
  <c r="L50"/>
  <c r="L40"/>
  <c r="N29"/>
  <c r="L59" i="9"/>
  <c r="N59" i="1" s="1"/>
  <c r="L59" i="13"/>
  <c r="L71"/>
  <c r="L65"/>
  <c r="N24"/>
  <c r="N26"/>
  <c r="L82" i="9"/>
  <c r="N82" i="1" s="1"/>
  <c r="L82" i="13"/>
  <c r="L45" i="9"/>
  <c r="N45" i="1" s="1"/>
  <c r="L45" i="13"/>
  <c r="L70" i="9"/>
  <c r="N70" i="1" s="1"/>
  <c r="L70" i="13"/>
  <c r="L19"/>
  <c r="L80" i="9"/>
  <c r="N80" i="1" s="1"/>
  <c r="L80" i="13"/>
  <c r="L39" i="9"/>
  <c r="N39" i="1" s="1"/>
  <c r="L39" i="13"/>
  <c r="L46" i="9"/>
  <c r="N46" i="1" s="1"/>
  <c r="L46" i="13"/>
  <c r="L81" i="9"/>
  <c r="N81" i="1" s="1"/>
  <c r="L81" i="13"/>
  <c r="L84" i="9"/>
  <c r="N84" i="1" s="1"/>
  <c r="L84" i="13"/>
  <c r="N32"/>
  <c r="L83" i="9"/>
  <c r="N83" i="1" s="1"/>
  <c r="L83" i="13"/>
  <c r="L60" i="9"/>
  <c r="N60" i="1" s="1"/>
  <c r="L60" i="13"/>
  <c r="L63" i="9"/>
  <c r="N63" i="1" s="1"/>
  <c r="L63" i="13"/>
  <c r="L78" i="9"/>
  <c r="N78" i="1" s="1"/>
  <c r="L78" i="13"/>
  <c r="L43" i="9"/>
  <c r="N43" i="1" s="1"/>
  <c r="L43" i="13"/>
  <c r="L85" i="9"/>
  <c r="N85" i="1" s="1"/>
  <c r="L85" i="13"/>
  <c r="N23"/>
  <c r="N34"/>
  <c r="N38"/>
  <c r="N25"/>
  <c r="N37"/>
  <c r="L64" i="9"/>
  <c r="N64" i="1" s="1"/>
  <c r="L64" i="13"/>
  <c r="L73" i="9"/>
  <c r="N73" i="1" s="1"/>
  <c r="L73" i="13"/>
  <c r="L86" i="9"/>
  <c r="N86" i="1" s="1"/>
  <c r="L86" i="13"/>
  <c r="L54" i="9"/>
  <c r="N54" i="1" s="1"/>
  <c r="L54" i="13"/>
  <c r="L52" i="9"/>
  <c r="N52" i="1" s="1"/>
  <c r="L52" i="13"/>
  <c r="N33"/>
  <c r="L51" i="9"/>
  <c r="N51" i="1" s="1"/>
  <c r="L51" i="13"/>
  <c r="L44" i="9"/>
  <c r="N44" i="1" s="1"/>
  <c r="L44" i="13"/>
  <c r="L47" i="9"/>
  <c r="N47" i="1" s="1"/>
  <c r="L47" i="13"/>
  <c r="L77" i="9"/>
  <c r="N77" i="1" s="1"/>
  <c r="L77" i="13"/>
  <c r="L49" i="9"/>
  <c r="N49" i="1" s="1"/>
  <c r="L49" i="13"/>
  <c r="L53" i="9"/>
  <c r="N53" i="1" s="1"/>
  <c r="L53" i="13"/>
  <c r="N27"/>
  <c r="N28"/>
  <c r="L48" i="9"/>
  <c r="N48" i="1" s="1"/>
  <c r="L48" i="13"/>
  <c r="L41" i="9"/>
  <c r="N41" i="1" s="1"/>
  <c r="L41" i="13"/>
  <c r="L75" i="9"/>
  <c r="N75" i="1" s="1"/>
  <c r="L75" i="13"/>
  <c r="L74" i="9"/>
  <c r="N74" i="1" s="1"/>
  <c r="L74" i="13"/>
  <c r="L42" i="9"/>
  <c r="N42" i="1" s="1"/>
  <c r="L42" i="13"/>
  <c r="N35"/>
  <c r="L76" i="9"/>
  <c r="N76" i="1" s="1"/>
  <c r="L76" i="13"/>
  <c r="L79" i="9"/>
  <c r="N79" i="1" s="1"/>
  <c r="L79" i="13"/>
  <c r="N31"/>
  <c r="N36"/>
  <c r="N30"/>
  <c r="U22" i="14"/>
  <c r="F87" i="12"/>
  <c r="F95" s="1"/>
  <c r="B3" i="5"/>
  <c r="A3"/>
  <c r="A3" i="6"/>
  <c r="I17" i="7"/>
  <c r="M17" i="10" s="1"/>
  <c r="I21" i="7"/>
  <c r="M21" i="10" s="1"/>
  <c r="C3" i="15"/>
  <c r="B3"/>
  <c r="A3"/>
  <c r="B3" i="14"/>
  <c r="A3"/>
  <c r="A3" i="12"/>
  <c r="E3" i="10"/>
  <c r="C3"/>
  <c r="A3"/>
  <c r="A3" i="4"/>
  <c r="A3" i="8"/>
  <c r="L87" i="10"/>
  <c r="D3" i="9"/>
  <c r="C3"/>
  <c r="B3"/>
  <c r="A3"/>
  <c r="Q23" i="16" l="1"/>
  <c r="N22" i="10"/>
  <c r="M22" i="16"/>
  <c r="H22" i="1" s="1"/>
  <c r="Q68" i="5"/>
  <c r="Q58"/>
  <c r="Q24" i="16"/>
  <c r="M24"/>
  <c r="H24" i="1" s="1"/>
  <c r="O54" i="9"/>
  <c r="E54" i="5" s="1"/>
  <c r="M54" s="1"/>
  <c r="I54" i="18"/>
  <c r="K54" i="9"/>
  <c r="H54" i="18" s="1"/>
  <c r="P54" i="10" s="1"/>
  <c r="O39" i="9"/>
  <c r="E39" i="5" s="1"/>
  <c r="M39" s="1"/>
  <c r="I39" i="18"/>
  <c r="K39" i="9"/>
  <c r="H39" i="18" s="1"/>
  <c r="P39" i="10" s="1"/>
  <c r="O49" i="9"/>
  <c r="E49" i="5" s="1"/>
  <c r="M49" s="1"/>
  <c r="K49" i="9"/>
  <c r="H49" i="18" s="1"/>
  <c r="P49" i="10" s="1"/>
  <c r="I49" i="18"/>
  <c r="O47" i="9"/>
  <c r="E47" i="5" s="1"/>
  <c r="M47" s="1"/>
  <c r="I47" i="18"/>
  <c r="K47" i="9"/>
  <c r="H47" i="18" s="1"/>
  <c r="P47" i="10" s="1"/>
  <c r="O85" i="9"/>
  <c r="E85" i="5" s="1"/>
  <c r="M85" s="1"/>
  <c r="K85" i="9"/>
  <c r="H85" i="18" s="1"/>
  <c r="P85" i="10" s="1"/>
  <c r="I85" i="18"/>
  <c r="O82" i="9"/>
  <c r="E82" i="5" s="1"/>
  <c r="M82" s="1"/>
  <c r="I82" i="18"/>
  <c r="K82" i="9"/>
  <c r="H82" i="18" s="1"/>
  <c r="P82" i="10" s="1"/>
  <c r="O72" i="9"/>
  <c r="E72" i="5" s="1"/>
  <c r="M72" s="1"/>
  <c r="I72" i="18"/>
  <c r="K72" i="9"/>
  <c r="H72" i="18" s="1"/>
  <c r="P72" i="10" s="1"/>
  <c r="O62" i="9"/>
  <c r="E62" i="5" s="1"/>
  <c r="M62" s="1"/>
  <c r="I62" i="18"/>
  <c r="K62" i="9"/>
  <c r="H62" i="18" s="1"/>
  <c r="P62" i="10" s="1"/>
  <c r="O76" i="9"/>
  <c r="E76" i="5" s="1"/>
  <c r="M76" s="1"/>
  <c r="K76" i="9"/>
  <c r="H76" i="18" s="1"/>
  <c r="P76" i="10" s="1"/>
  <c r="I76" i="18"/>
  <c r="O73" i="9"/>
  <c r="E73" i="5" s="1"/>
  <c r="M73" s="1"/>
  <c r="K73" i="9"/>
  <c r="H73" i="18" s="1"/>
  <c r="P73" i="10" s="1"/>
  <c r="I73" i="18"/>
  <c r="O64" i="9"/>
  <c r="E64" i="5" s="1"/>
  <c r="M64" s="1"/>
  <c r="I64" i="18"/>
  <c r="K64" i="9"/>
  <c r="H64" i="18" s="1"/>
  <c r="P64" i="10" s="1"/>
  <c r="O84" i="9"/>
  <c r="E84" i="5" s="1"/>
  <c r="M84" s="1"/>
  <c r="K84" i="9"/>
  <c r="H84" i="18" s="1"/>
  <c r="P84" i="10" s="1"/>
  <c r="I84" i="18"/>
  <c r="O46" i="9"/>
  <c r="E46" i="5" s="1"/>
  <c r="M46" s="1"/>
  <c r="I46" i="18"/>
  <c r="K46" i="9"/>
  <c r="H46" i="18" s="1"/>
  <c r="P46" i="10" s="1"/>
  <c r="O59" i="9"/>
  <c r="E59" i="5" s="1"/>
  <c r="M59" s="1"/>
  <c r="I59" i="18"/>
  <c r="K59" i="9"/>
  <c r="H59" i="18" s="1"/>
  <c r="P59" i="10" s="1"/>
  <c r="O57" i="9"/>
  <c r="E57" i="5" s="1"/>
  <c r="M57" s="1"/>
  <c r="K57" i="9"/>
  <c r="H57" i="18" s="1"/>
  <c r="P57" i="10" s="1"/>
  <c r="I57" i="18"/>
  <c r="O67" i="9"/>
  <c r="E67" i="5" s="1"/>
  <c r="M67" s="1"/>
  <c r="I67" i="18"/>
  <c r="K67" i="9"/>
  <c r="H67" i="18" s="1"/>
  <c r="P67" i="10" s="1"/>
  <c r="O55" i="9"/>
  <c r="E55" i="5" s="1"/>
  <c r="M55" s="1"/>
  <c r="I55" i="18"/>
  <c r="K55" i="9"/>
  <c r="H55" i="18" s="1"/>
  <c r="P55" i="10" s="1"/>
  <c r="O71" i="9"/>
  <c r="E71" i="5" s="1"/>
  <c r="M71" s="1"/>
  <c r="I71" i="18"/>
  <c r="K71" i="9"/>
  <c r="H71" i="18" s="1"/>
  <c r="P71" i="10" s="1"/>
  <c r="O40" i="9"/>
  <c r="E40" i="5" s="1"/>
  <c r="M40" s="1"/>
  <c r="K40" i="9"/>
  <c r="H40" i="18" s="1"/>
  <c r="P40" i="10" s="1"/>
  <c r="I40" i="18"/>
  <c r="O79" i="9"/>
  <c r="E79" i="5" s="1"/>
  <c r="M79" s="1"/>
  <c r="I79" i="18"/>
  <c r="K79" i="9"/>
  <c r="H79" i="18" s="1"/>
  <c r="P79" i="10" s="1"/>
  <c r="O52" i="9"/>
  <c r="E52" i="5" s="1"/>
  <c r="M52" s="1"/>
  <c r="K52" i="9"/>
  <c r="H52" i="18" s="1"/>
  <c r="P52" i="10" s="1"/>
  <c r="I52" i="18"/>
  <c r="O86" i="9"/>
  <c r="E86" i="5" s="1"/>
  <c r="M86" s="1"/>
  <c r="K86" i="9"/>
  <c r="H86" i="18" s="1"/>
  <c r="P86" i="10" s="1"/>
  <c r="I86" i="18"/>
  <c r="O81" i="9"/>
  <c r="E81" i="5" s="1"/>
  <c r="M81" s="1"/>
  <c r="K81" i="9"/>
  <c r="H81" i="18" s="1"/>
  <c r="P81" i="10" s="1"/>
  <c r="I81" i="18"/>
  <c r="O80" i="9"/>
  <c r="E80" i="5" s="1"/>
  <c r="M80" s="1"/>
  <c r="I80" i="18"/>
  <c r="K80" i="9"/>
  <c r="H80" i="18" s="1"/>
  <c r="P80" i="10" s="1"/>
  <c r="O65" i="9"/>
  <c r="E65" i="5" s="1"/>
  <c r="M65" s="1"/>
  <c r="K65" i="9"/>
  <c r="H65" i="18" s="1"/>
  <c r="P65" i="10" s="1"/>
  <c r="I65" i="18"/>
  <c r="O69" i="9"/>
  <c r="E69" i="5" s="1"/>
  <c r="M69" s="1"/>
  <c r="K69" i="9"/>
  <c r="H69" i="18" s="1"/>
  <c r="P69" i="10" s="1"/>
  <c r="I69" i="18"/>
  <c r="O75" i="9"/>
  <c r="E75" i="5" s="1"/>
  <c r="M75" s="1"/>
  <c r="I75" i="18"/>
  <c r="K75" i="9"/>
  <c r="H75" i="18" s="1"/>
  <c r="P75" i="10" s="1"/>
  <c r="O48" i="9"/>
  <c r="E48" i="5" s="1"/>
  <c r="M48" s="1"/>
  <c r="I48" i="18"/>
  <c r="K48" i="9"/>
  <c r="H48" i="18" s="1"/>
  <c r="P48" i="10" s="1"/>
  <c r="O53" i="9"/>
  <c r="E53" i="5" s="1"/>
  <c r="M53" s="1"/>
  <c r="K53" i="9"/>
  <c r="H53" i="18" s="1"/>
  <c r="P53" i="10" s="1"/>
  <c r="I53" i="18"/>
  <c r="O51" i="9"/>
  <c r="E51" i="5" s="1"/>
  <c r="M51" s="1"/>
  <c r="I51" i="18"/>
  <c r="K51" i="9"/>
  <c r="H51" i="18" s="1"/>
  <c r="P51" i="10" s="1"/>
  <c r="O78" i="9"/>
  <c r="E78" i="5" s="1"/>
  <c r="M78" s="1"/>
  <c r="I78" i="18"/>
  <c r="K78" i="9"/>
  <c r="H78" i="18" s="1"/>
  <c r="P78" i="10" s="1"/>
  <c r="O60" i="9"/>
  <c r="E60" i="5" s="1"/>
  <c r="M60" s="1"/>
  <c r="K60" i="9"/>
  <c r="H60" i="18" s="1"/>
  <c r="P60" i="10" s="1"/>
  <c r="I60" i="18"/>
  <c r="O70" i="9"/>
  <c r="E70" i="5" s="1"/>
  <c r="M70" s="1"/>
  <c r="I70" i="18"/>
  <c r="K70" i="9"/>
  <c r="H70" i="18" s="1"/>
  <c r="P70" i="10" s="1"/>
  <c r="O56" i="9"/>
  <c r="E56" i="5" s="1"/>
  <c r="M56" s="1"/>
  <c r="I56" i="18"/>
  <c r="K56" i="9"/>
  <c r="H56" i="18" s="1"/>
  <c r="P56" i="10" s="1"/>
  <c r="O42" i="9"/>
  <c r="E42" i="5" s="1"/>
  <c r="M42" s="1"/>
  <c r="K42" i="9"/>
  <c r="H42" i="18" s="1"/>
  <c r="P42" i="10" s="1"/>
  <c r="I42" i="18"/>
  <c r="O74" i="9"/>
  <c r="E74" i="5" s="1"/>
  <c r="M74" s="1"/>
  <c r="K74" i="9"/>
  <c r="H74" i="18" s="1"/>
  <c r="P74" i="10" s="1"/>
  <c r="I74" i="18"/>
  <c r="O41" i="9"/>
  <c r="E41" i="5" s="1"/>
  <c r="M41" s="1"/>
  <c r="K41" i="9"/>
  <c r="H41" i="18" s="1"/>
  <c r="P41" i="10" s="1"/>
  <c r="I41" i="18"/>
  <c r="O77" i="9"/>
  <c r="E77" i="5" s="1"/>
  <c r="M77" s="1"/>
  <c r="K77" i="9"/>
  <c r="H77" i="18" s="1"/>
  <c r="P77" i="10" s="1"/>
  <c r="I77" i="18"/>
  <c r="O44" i="9"/>
  <c r="E44" i="5" s="1"/>
  <c r="M44" s="1"/>
  <c r="K44" i="9"/>
  <c r="H44" i="18" s="1"/>
  <c r="P44" i="10" s="1"/>
  <c r="I44" i="18"/>
  <c r="O43" i="9"/>
  <c r="E43" i="5" s="1"/>
  <c r="M43" s="1"/>
  <c r="I43" i="18"/>
  <c r="K43" i="9"/>
  <c r="H43" i="18" s="1"/>
  <c r="P43" i="10" s="1"/>
  <c r="O63" i="9"/>
  <c r="E63" i="5" s="1"/>
  <c r="M63" s="1"/>
  <c r="I63" i="18"/>
  <c r="K63" i="9"/>
  <c r="H63" i="18" s="1"/>
  <c r="P63" i="10" s="1"/>
  <c r="O83" i="9"/>
  <c r="E83" i="5" s="1"/>
  <c r="M83" s="1"/>
  <c r="I83" i="18"/>
  <c r="K83" i="9"/>
  <c r="H83" i="18" s="1"/>
  <c r="P83" i="10" s="1"/>
  <c r="O45" i="9"/>
  <c r="E45" i="5" s="1"/>
  <c r="M45" s="1"/>
  <c r="K45" i="9"/>
  <c r="H45" i="18" s="1"/>
  <c r="P45" i="10" s="1"/>
  <c r="I45" i="18"/>
  <c r="O66" i="9"/>
  <c r="E66" i="5" s="1"/>
  <c r="M66" s="1"/>
  <c r="K66" i="9"/>
  <c r="H66" i="18" s="1"/>
  <c r="P66" i="10" s="1"/>
  <c r="I66" i="18"/>
  <c r="O61" i="9"/>
  <c r="E61" i="5" s="1"/>
  <c r="M61" s="1"/>
  <c r="K61" i="9"/>
  <c r="H61" i="18" s="1"/>
  <c r="P61" i="10" s="1"/>
  <c r="I61" i="18"/>
  <c r="O68" i="9"/>
  <c r="E68" i="5" s="1"/>
  <c r="M68" s="1"/>
  <c r="K68" i="9"/>
  <c r="H68" i="18" s="1"/>
  <c r="P68" i="10" s="1"/>
  <c r="I68" i="18"/>
  <c r="O58" i="9"/>
  <c r="E58" i="5" s="1"/>
  <c r="M58" s="1"/>
  <c r="K58" i="9"/>
  <c r="H58" i="18" s="1"/>
  <c r="P58" i="10" s="1"/>
  <c r="I58" i="18"/>
  <c r="O50" i="9"/>
  <c r="E50" i="5" s="1"/>
  <c r="M50" s="1"/>
  <c r="K50" i="9"/>
  <c r="H50" i="18" s="1"/>
  <c r="P50" i="10" s="1"/>
  <c r="I50" i="18"/>
  <c r="I87" i="16"/>
  <c r="I94" s="1"/>
  <c r="P3"/>
  <c r="R3" i="5" s="1"/>
  <c r="G26" i="1"/>
  <c r="G27"/>
  <c r="G23"/>
  <c r="T22" i="14"/>
  <c r="G25" i="1"/>
  <c r="G24"/>
  <c r="G28"/>
  <c r="E4"/>
  <c r="E18"/>
  <c r="E20"/>
  <c r="E17"/>
  <c r="E21"/>
  <c r="L27" i="9"/>
  <c r="N27" i="1" s="1"/>
  <c r="L26" i="9"/>
  <c r="N26" i="1" s="1"/>
  <c r="L24" i="9"/>
  <c r="N24" i="1" s="1"/>
  <c r="L29" i="9"/>
  <c r="N29" i="1" s="1"/>
  <c r="L36" i="9"/>
  <c r="N36" i="1" s="1"/>
  <c r="L28" i="9"/>
  <c r="N28" i="1" s="1"/>
  <c r="L25" i="9"/>
  <c r="N25" i="1" s="1"/>
  <c r="E85"/>
  <c r="L85" s="1"/>
  <c r="Q85" i="5" s="1"/>
  <c r="E65" i="1"/>
  <c r="L65" s="1"/>
  <c r="Q65" i="5" s="1"/>
  <c r="E3" i="1"/>
  <c r="E72"/>
  <c r="L72" s="1"/>
  <c r="Q72" i="5" s="1"/>
  <c r="E48" i="1"/>
  <c r="L48" s="1"/>
  <c r="Q48" i="5" s="1"/>
  <c r="E49" i="1"/>
  <c r="L49" s="1"/>
  <c r="Q49" i="5" s="1"/>
  <c r="E47" i="1"/>
  <c r="L47" s="1"/>
  <c r="Q47" i="5" s="1"/>
  <c r="E54" i="1"/>
  <c r="L54" s="1"/>
  <c r="Q54" i="5" s="1"/>
  <c r="E86" i="1"/>
  <c r="L86" s="1"/>
  <c r="Q86" i="5" s="1"/>
  <c r="E46" i="1"/>
  <c r="L46" s="1"/>
  <c r="Q46" i="5" s="1"/>
  <c r="E45" i="1"/>
  <c r="L45" s="1"/>
  <c r="Q45" i="5" s="1"/>
  <c r="E50" i="1"/>
  <c r="L50" s="1"/>
  <c r="Q50" i="5" s="1"/>
  <c r="E67" i="1"/>
  <c r="L67" s="1"/>
  <c r="Q67" i="5" s="1"/>
  <c r="E79" i="1"/>
  <c r="L79" s="1"/>
  <c r="Q79" i="5" s="1"/>
  <c r="E43" i="1"/>
  <c r="L43" s="1"/>
  <c r="Q43" i="5" s="1"/>
  <c r="E63" i="1"/>
  <c r="L63" s="1"/>
  <c r="Q63" i="5" s="1"/>
  <c r="E83" i="1"/>
  <c r="L83" s="1"/>
  <c r="Q83" i="5" s="1"/>
  <c r="E71" i="1"/>
  <c r="L71" s="1"/>
  <c r="Q71" i="5" s="1"/>
  <c r="E40" i="1"/>
  <c r="L40" s="1"/>
  <c r="Q40" i="5" s="1"/>
  <c r="E66" i="1"/>
  <c r="L66" s="1"/>
  <c r="Q66" i="5" s="1"/>
  <c r="E55" i="1"/>
  <c r="L55" s="1"/>
  <c r="Q55" i="5" s="1"/>
  <c r="E76" i="1"/>
  <c r="L76" s="1"/>
  <c r="Q76" i="5" s="1"/>
  <c r="E78" i="1"/>
  <c r="L78" s="1"/>
  <c r="Q78" i="5" s="1"/>
  <c r="E60" i="1"/>
  <c r="L60" s="1"/>
  <c r="Q60" i="5" s="1"/>
  <c r="E61" i="1"/>
  <c r="L61" s="1"/>
  <c r="Q61" i="5" s="1"/>
  <c r="E41" i="1"/>
  <c r="L41" s="1"/>
  <c r="Q41" i="5" s="1"/>
  <c r="E53" i="1"/>
  <c r="L53" s="1"/>
  <c r="Q53" i="5" s="1"/>
  <c r="E52" i="1"/>
  <c r="L52" s="1"/>
  <c r="Q52" i="5" s="1"/>
  <c r="E84" i="1"/>
  <c r="L84" s="1"/>
  <c r="Q84" i="5" s="1"/>
  <c r="E19" i="1"/>
  <c r="E82"/>
  <c r="L82" s="1"/>
  <c r="Q82" i="5" s="1"/>
  <c r="E59" i="1"/>
  <c r="L59" s="1"/>
  <c r="Q59" i="5" s="1"/>
  <c r="E62" i="1"/>
  <c r="L62" s="1"/>
  <c r="Q62" i="5" s="1"/>
  <c r="E42" i="1"/>
  <c r="L42" s="1"/>
  <c r="Q42" i="5" s="1"/>
  <c r="E74" i="1"/>
  <c r="L74" s="1"/>
  <c r="Q74" i="5" s="1"/>
  <c r="E75" i="1"/>
  <c r="L75" s="1"/>
  <c r="Q75" i="5" s="1"/>
  <c r="E77" i="1"/>
  <c r="L77" s="1"/>
  <c r="Q77" i="5" s="1"/>
  <c r="E44" i="1"/>
  <c r="L44" s="1"/>
  <c r="Q44" i="5" s="1"/>
  <c r="E51" i="1"/>
  <c r="L51" s="1"/>
  <c r="Q51" i="5" s="1"/>
  <c r="E73" i="1"/>
  <c r="L73" s="1"/>
  <c r="Q73" i="5" s="1"/>
  <c r="E64" i="1"/>
  <c r="L64" s="1"/>
  <c r="Q64" i="5" s="1"/>
  <c r="E81" i="1"/>
  <c r="L81" s="1"/>
  <c r="Q81" i="5" s="1"/>
  <c r="E39" i="1"/>
  <c r="L39" s="1"/>
  <c r="Q39" i="5" s="1"/>
  <c r="E80" i="1"/>
  <c r="L80" s="1"/>
  <c r="Q80" i="5" s="1"/>
  <c r="E70" i="1"/>
  <c r="L70" s="1"/>
  <c r="Q70" i="5" s="1"/>
  <c r="E69" i="1"/>
  <c r="L69" s="1"/>
  <c r="Q69" i="5" s="1"/>
  <c r="E56" i="1"/>
  <c r="L56" s="1"/>
  <c r="Q56" i="5" s="1"/>
  <c r="E57" i="1"/>
  <c r="L57" s="1"/>
  <c r="Q57" i="5" s="1"/>
  <c r="M87" i="1"/>
  <c r="L29" i="13"/>
  <c r="L24"/>
  <c r="L36"/>
  <c r="L35" i="9"/>
  <c r="N35" i="1" s="1"/>
  <c r="L35" i="13"/>
  <c r="L23"/>
  <c r="L30" i="9"/>
  <c r="N30" i="1" s="1"/>
  <c r="L30" i="13"/>
  <c r="L31" i="9"/>
  <c r="N31" i="1" s="1"/>
  <c r="L31" i="13"/>
  <c r="L27"/>
  <c r="L33" i="9"/>
  <c r="N33" i="1" s="1"/>
  <c r="L33" i="13"/>
  <c r="L25"/>
  <c r="L34" i="9"/>
  <c r="N34" i="1" s="1"/>
  <c r="L34" i="13"/>
  <c r="L23" i="9"/>
  <c r="N23" i="1" s="1"/>
  <c r="L28" i="13"/>
  <c r="L38" i="9"/>
  <c r="N38" i="1" s="1"/>
  <c r="L38" i="13"/>
  <c r="L32" i="9"/>
  <c r="N32" i="1" s="1"/>
  <c r="L32" i="13"/>
  <c r="L37" i="9"/>
  <c r="N37" i="1" s="1"/>
  <c r="L37" i="13"/>
  <c r="L26"/>
  <c r="L22" i="9"/>
  <c r="N22" i="1" s="1"/>
  <c r="G87" i="12"/>
  <c r="P87" i="14"/>
  <c r="P92" s="1"/>
  <c r="K93" i="9" s="1"/>
  <c r="L87" i="11"/>
  <c r="U87"/>
  <c r="I4" i="7"/>
  <c r="M4" i="10" s="1"/>
  <c r="R18" i="14"/>
  <c r="S9"/>
  <c r="R4"/>
  <c r="S4"/>
  <c r="R14"/>
  <c r="I8" i="7"/>
  <c r="M8" i="10" s="1"/>
  <c r="I20" i="7"/>
  <c r="M20" i="10" s="1"/>
  <c r="I5" i="7"/>
  <c r="M5" i="10" s="1"/>
  <c r="I13" i="7"/>
  <c r="M13" i="10" s="1"/>
  <c r="I9" i="7"/>
  <c r="M9" i="10" s="1"/>
  <c r="I16" i="7"/>
  <c r="M16" i="10" s="1"/>
  <c r="I19" i="7"/>
  <c r="M19" i="10" s="1"/>
  <c r="I6" i="7"/>
  <c r="M6" i="10" s="1"/>
  <c r="I10" i="7"/>
  <c r="M10" i="10" s="1"/>
  <c r="I15" i="7"/>
  <c r="M15" i="10" s="1"/>
  <c r="I7" i="7"/>
  <c r="M7" i="10" s="1"/>
  <c r="I11" i="7"/>
  <c r="M11" i="10" s="1"/>
  <c r="I12" i="7"/>
  <c r="M12" i="10" s="1"/>
  <c r="I14" i="7"/>
  <c r="M14" i="10" s="1"/>
  <c r="I18" i="7"/>
  <c r="M18" i="10" s="1"/>
  <c r="S6" i="14"/>
  <c r="S15"/>
  <c r="R13"/>
  <c r="R16"/>
  <c r="S13"/>
  <c r="R15"/>
  <c r="J15" i="7" s="1"/>
  <c r="S16" i="14"/>
  <c r="K16" i="7" s="1"/>
  <c r="R6" i="14"/>
  <c r="D3" i="7"/>
  <c r="C3"/>
  <c r="B3"/>
  <c r="A3"/>
  <c r="K3" i="16" l="1"/>
  <c r="K87" s="1"/>
  <c r="L3"/>
  <c r="L87" s="1"/>
  <c r="J3"/>
  <c r="I3" i="7" s="1"/>
  <c r="M3" i="10" s="1"/>
  <c r="M87" s="1"/>
  <c r="S58" i="5"/>
  <c r="I58" s="1"/>
  <c r="S68"/>
  <c r="I68" s="1"/>
  <c r="O68" i="1"/>
  <c r="N68" i="9" s="1"/>
  <c r="O33"/>
  <c r="E33" i="5" s="1"/>
  <c r="M33" s="1"/>
  <c r="K33" i="9"/>
  <c r="H33" i="18" s="1"/>
  <c r="P33" i="10" s="1"/>
  <c r="I33" i="18"/>
  <c r="O35" i="9"/>
  <c r="E35" i="5" s="1"/>
  <c r="M35" s="1"/>
  <c r="I35" i="18"/>
  <c r="K35" i="9"/>
  <c r="H35" i="18" s="1"/>
  <c r="P35" i="10" s="1"/>
  <c r="O24" i="9"/>
  <c r="E24" i="5" s="1"/>
  <c r="M24" s="1"/>
  <c r="K24" i="9"/>
  <c r="H24" i="18" s="1"/>
  <c r="P24" i="10" s="1"/>
  <c r="I24" i="18"/>
  <c r="O32" i="9"/>
  <c r="E32" i="5" s="1"/>
  <c r="M32" s="1"/>
  <c r="K32" i="9"/>
  <c r="H32" i="18" s="1"/>
  <c r="P32" i="10" s="1"/>
  <c r="I32" i="18"/>
  <c r="O31" i="9"/>
  <c r="E31" i="5" s="1"/>
  <c r="M31" s="1"/>
  <c r="I31" i="18"/>
  <c r="K31" i="9"/>
  <c r="H31" i="18" s="1"/>
  <c r="P31" i="10" s="1"/>
  <c r="O29" i="9"/>
  <c r="E29" i="5" s="1"/>
  <c r="M29" s="1"/>
  <c r="K29" i="9"/>
  <c r="H29" i="18" s="1"/>
  <c r="P29" i="10" s="1"/>
  <c r="I29" i="18"/>
  <c r="O27" i="9"/>
  <c r="E27" i="5" s="1"/>
  <c r="M27" s="1"/>
  <c r="I27" i="18"/>
  <c r="K27" i="9"/>
  <c r="H27" i="18" s="1"/>
  <c r="P27" i="10" s="1"/>
  <c r="O58" i="1"/>
  <c r="N58" i="9" s="1"/>
  <c r="O28"/>
  <c r="E28" i="5" s="1"/>
  <c r="M28" s="1"/>
  <c r="I28" i="18"/>
  <c r="K28" i="9"/>
  <c r="H28" i="18" s="1"/>
  <c r="P28" i="10" s="1"/>
  <c r="O23" i="9"/>
  <c r="E23" i="5" s="1"/>
  <c r="M23" s="1"/>
  <c r="I23" i="18"/>
  <c r="K23" i="9"/>
  <c r="H23" i="18" s="1"/>
  <c r="P23" i="10" s="1"/>
  <c r="O25" i="9"/>
  <c r="E25" i="5" s="1"/>
  <c r="M25" s="1"/>
  <c r="K25" i="9"/>
  <c r="H25" i="18" s="1"/>
  <c r="P25" i="10" s="1"/>
  <c r="I25" i="18"/>
  <c r="O22" i="9"/>
  <c r="E22" i="5" s="1"/>
  <c r="M22" s="1"/>
  <c r="I22" i="18"/>
  <c r="K22" i="9"/>
  <c r="H22" i="18" s="1"/>
  <c r="P22" i="10" s="1"/>
  <c r="O37" i="9"/>
  <c r="E37" i="5" s="1"/>
  <c r="M37" s="1"/>
  <c r="K37" i="9"/>
  <c r="H37" i="18" s="1"/>
  <c r="P37" i="10" s="1"/>
  <c r="I37" i="18"/>
  <c r="O38" i="9"/>
  <c r="E38" i="5" s="1"/>
  <c r="M38" s="1"/>
  <c r="I38" i="18"/>
  <c r="K38" i="9"/>
  <c r="H38" i="18" s="1"/>
  <c r="P38" i="10" s="1"/>
  <c r="O34" i="9"/>
  <c r="E34" i="5" s="1"/>
  <c r="M34" s="1"/>
  <c r="K34" i="9"/>
  <c r="H34" i="18" s="1"/>
  <c r="P34" i="10" s="1"/>
  <c r="I34" i="18"/>
  <c r="O30" i="9"/>
  <c r="E30" i="5" s="1"/>
  <c r="M30" s="1"/>
  <c r="I30" i="18"/>
  <c r="K30" i="9"/>
  <c r="H30" i="18" s="1"/>
  <c r="P30" i="10" s="1"/>
  <c r="O36" i="9"/>
  <c r="E36" i="5" s="1"/>
  <c r="M36" s="1"/>
  <c r="I36" i="18"/>
  <c r="K36" i="9"/>
  <c r="H36" i="18" s="1"/>
  <c r="P36" i="10" s="1"/>
  <c r="O26" i="9"/>
  <c r="E26" i="5" s="1"/>
  <c r="M26" s="1"/>
  <c r="K26" i="9"/>
  <c r="H26" i="18" s="1"/>
  <c r="P26" i="10" s="1"/>
  <c r="I26" i="18"/>
  <c r="J4" i="7"/>
  <c r="R87" i="5"/>
  <c r="N3" i="16"/>
  <c r="K13" i="7"/>
  <c r="K6"/>
  <c r="K15"/>
  <c r="N15" i="10" s="1"/>
  <c r="J13" i="7"/>
  <c r="J18"/>
  <c r="J14"/>
  <c r="J6"/>
  <c r="J16"/>
  <c r="N16" i="10" s="1"/>
  <c r="K9" i="7"/>
  <c r="K4"/>
  <c r="O57" i="1"/>
  <c r="N57" i="9" s="1"/>
  <c r="O70" i="1"/>
  <c r="N70" i="9" s="1"/>
  <c r="O81" i="1"/>
  <c r="N81" i="9" s="1"/>
  <c r="O64" i="1"/>
  <c r="N64" i="9" s="1"/>
  <c r="O51" i="1"/>
  <c r="N51" i="9" s="1"/>
  <c r="O77" i="1"/>
  <c r="N77" i="9" s="1"/>
  <c r="O74" i="1"/>
  <c r="N74" i="9" s="1"/>
  <c r="O59" i="1"/>
  <c r="N59" i="9" s="1"/>
  <c r="O82" i="1"/>
  <c r="N82" i="9" s="1"/>
  <c r="O52" i="1"/>
  <c r="N52" i="9" s="1"/>
  <c r="O53" i="1"/>
  <c r="N53" i="9" s="1"/>
  <c r="O78" i="1"/>
  <c r="N78" i="9" s="1"/>
  <c r="O76" i="1"/>
  <c r="N76" i="9" s="1"/>
  <c r="O83" i="1"/>
  <c r="N83" i="9" s="1"/>
  <c r="O79" i="1"/>
  <c r="N79" i="9" s="1"/>
  <c r="O67" i="1"/>
  <c r="N67" i="9" s="1"/>
  <c r="O86" i="1"/>
  <c r="N86" i="9" s="1"/>
  <c r="O47" i="1"/>
  <c r="N47" i="9" s="1"/>
  <c r="O65" i="1"/>
  <c r="N65" i="9" s="1"/>
  <c r="O85" i="1"/>
  <c r="N85" i="9" s="1"/>
  <c r="O56" i="1"/>
  <c r="N56" i="9" s="1"/>
  <c r="O69" i="1"/>
  <c r="N69" i="9" s="1"/>
  <c r="O80" i="1"/>
  <c r="N80" i="9" s="1"/>
  <c r="O73" i="1"/>
  <c r="N73" i="9" s="1"/>
  <c r="O75" i="1"/>
  <c r="N75" i="9" s="1"/>
  <c r="O62" i="1"/>
  <c r="N62" i="9" s="1"/>
  <c r="O84" i="1"/>
  <c r="N84" i="9" s="1"/>
  <c r="O61" i="1"/>
  <c r="N61" i="9" s="1"/>
  <c r="O60" i="1"/>
  <c r="N60" i="9" s="1"/>
  <c r="O55" i="1"/>
  <c r="N55" i="9" s="1"/>
  <c r="O66" i="1"/>
  <c r="N66" i="9" s="1"/>
  <c r="O71" i="1"/>
  <c r="N71" i="9" s="1"/>
  <c r="O63" i="1"/>
  <c r="N63" i="9" s="1"/>
  <c r="O50" i="1"/>
  <c r="N50" i="9" s="1"/>
  <c r="O45" i="1"/>
  <c r="N45" i="9" s="1"/>
  <c r="O46" i="1"/>
  <c r="N46" i="9" s="1"/>
  <c r="O54" i="1"/>
  <c r="N54" i="9" s="1"/>
  <c r="O49" i="1"/>
  <c r="N49" i="9" s="1"/>
  <c r="O48" i="1"/>
  <c r="N48" i="9" s="1"/>
  <c r="O72" i="1"/>
  <c r="N72" i="9" s="1"/>
  <c r="O39" i="1"/>
  <c r="N39" i="9" s="1"/>
  <c r="O44" i="1"/>
  <c r="N44" i="9" s="1"/>
  <c r="O42" i="1"/>
  <c r="N42" i="9" s="1"/>
  <c r="O41" i="1"/>
  <c r="N41" i="9" s="1"/>
  <c r="O40" i="1"/>
  <c r="N40" i="9" s="1"/>
  <c r="O43" i="1"/>
  <c r="N43" i="9" s="1"/>
  <c r="G22" i="1"/>
  <c r="L22" s="1"/>
  <c r="Q22" i="5" s="1"/>
  <c r="E36" i="1"/>
  <c r="L36" s="1"/>
  <c r="Q36" i="5" s="1"/>
  <c r="E24" i="1"/>
  <c r="L24" s="1"/>
  <c r="Q24" i="5" s="1"/>
  <c r="E29" i="1"/>
  <c r="L29" s="1"/>
  <c r="Q29" i="5" s="1"/>
  <c r="E38" i="1"/>
  <c r="L38" s="1"/>
  <c r="Q38" i="5" s="1"/>
  <c r="E37" i="1"/>
  <c r="L37" s="1"/>
  <c r="Q37" i="5" s="1"/>
  <c r="E27" i="1"/>
  <c r="L27" s="1"/>
  <c r="Q27" i="5" s="1"/>
  <c r="E30" i="1"/>
  <c r="L30" s="1"/>
  <c r="Q30" i="5" s="1"/>
  <c r="E35" i="1"/>
  <c r="L35" s="1"/>
  <c r="Q35" i="5" s="1"/>
  <c r="E32" i="1"/>
  <c r="L32" s="1"/>
  <c r="Q32" i="5" s="1"/>
  <c r="E28" i="1"/>
  <c r="L28" s="1"/>
  <c r="Q28" i="5" s="1"/>
  <c r="E25" i="1"/>
  <c r="L25" s="1"/>
  <c r="Q25" i="5" s="1"/>
  <c r="E23" i="1"/>
  <c r="L23" s="1"/>
  <c r="Q23" i="5" s="1"/>
  <c r="E26" i="1"/>
  <c r="L26" s="1"/>
  <c r="Q26" i="5" s="1"/>
  <c r="E34" i="1"/>
  <c r="L34" s="1"/>
  <c r="Q34" i="5" s="1"/>
  <c r="E33" i="1"/>
  <c r="L33" s="1"/>
  <c r="Q33" i="5" s="1"/>
  <c r="E31" i="1"/>
  <c r="L31" s="1"/>
  <c r="Q31" i="5" s="1"/>
  <c r="H87" i="12"/>
  <c r="I87"/>
  <c r="F8" i="1"/>
  <c r="Q87" i="14"/>
  <c r="N5" i="13"/>
  <c r="N16"/>
  <c r="N13"/>
  <c r="N11"/>
  <c r="N10"/>
  <c r="N15"/>
  <c r="K87"/>
  <c r="N14"/>
  <c r="N8"/>
  <c r="N6"/>
  <c r="N12"/>
  <c r="N7"/>
  <c r="J87"/>
  <c r="N9"/>
  <c r="F7" i="1"/>
  <c r="F12"/>
  <c r="F6"/>
  <c r="F10"/>
  <c r="F11"/>
  <c r="F5"/>
  <c r="F21"/>
  <c r="K3" i="12"/>
  <c r="J3" s="1"/>
  <c r="U6" i="14"/>
  <c r="F16" i="1"/>
  <c r="F19"/>
  <c r="F14"/>
  <c r="F17"/>
  <c r="U15" i="14"/>
  <c r="U16"/>
  <c r="F13" i="1"/>
  <c r="U13" i="14"/>
  <c r="F15" i="1"/>
  <c r="U4" i="14"/>
  <c r="F18" i="1"/>
  <c r="F20"/>
  <c r="R12" i="14"/>
  <c r="J12" i="7" s="1"/>
  <c r="R10" i="14"/>
  <c r="J10" i="7" s="1"/>
  <c r="S5" i="14"/>
  <c r="K5" i="7" s="1"/>
  <c r="R5" i="14"/>
  <c r="J5" i="7" s="1"/>
  <c r="O15" i="16"/>
  <c r="O12"/>
  <c r="O9"/>
  <c r="O4"/>
  <c r="O7"/>
  <c r="O5"/>
  <c r="O17"/>
  <c r="O14"/>
  <c r="O19"/>
  <c r="O11"/>
  <c r="O10"/>
  <c r="O16"/>
  <c r="O18"/>
  <c r="O6"/>
  <c r="O13"/>
  <c r="O20"/>
  <c r="O8"/>
  <c r="O21"/>
  <c r="S20" i="14"/>
  <c r="K20" i="7" s="1"/>
  <c r="R20" i="14"/>
  <c r="J20" i="7" s="1"/>
  <c r="S18" i="14"/>
  <c r="K18" i="7" s="1"/>
  <c r="R9" i="14"/>
  <c r="J9" i="7" s="1"/>
  <c r="S10" i="14"/>
  <c r="K10" i="7" s="1"/>
  <c r="R17" i="14"/>
  <c r="J17" i="7" s="1"/>
  <c r="S17" i="14"/>
  <c r="K17" i="7" s="1"/>
  <c r="R19" i="14"/>
  <c r="J19" i="7" s="1"/>
  <c r="S21" i="14"/>
  <c r="K21" i="7" s="1"/>
  <c r="R21" i="14"/>
  <c r="J21" i="7" s="1"/>
  <c r="S19" i="14"/>
  <c r="K19" i="7" s="1"/>
  <c r="S7" i="14"/>
  <c r="K7" i="7" s="1"/>
  <c r="S11" i="14"/>
  <c r="K11" i="7" s="1"/>
  <c r="S12" i="14"/>
  <c r="K12" i="7" s="1"/>
  <c r="S8" i="14"/>
  <c r="K8" i="7" s="1"/>
  <c r="R8" i="14"/>
  <c r="J8" i="7" s="1"/>
  <c r="R11" i="14"/>
  <c r="J11" i="7" s="1"/>
  <c r="S14" i="14"/>
  <c r="K14" i="7" s="1"/>
  <c r="R7" i="14"/>
  <c r="J7" i="7" s="1"/>
  <c r="S3" i="14"/>
  <c r="R3"/>
  <c r="D87" i="13"/>
  <c r="J87" i="16" l="1"/>
  <c r="K3" i="7"/>
  <c r="O3" i="16"/>
  <c r="Q3" s="1"/>
  <c r="J3" i="7"/>
  <c r="J87" s="1"/>
  <c r="S81" i="5"/>
  <c r="I81" s="1"/>
  <c r="S53"/>
  <c r="I53" s="1"/>
  <c r="S41"/>
  <c r="I41" s="1"/>
  <c r="S47"/>
  <c r="I47" s="1"/>
  <c r="S66"/>
  <c r="I66" s="1"/>
  <c r="S70"/>
  <c r="I70" s="1"/>
  <c r="S48"/>
  <c r="I48" s="1"/>
  <c r="S57"/>
  <c r="I57" s="1"/>
  <c r="S72"/>
  <c r="I72" s="1"/>
  <c r="S64"/>
  <c r="I64" s="1"/>
  <c r="S43"/>
  <c r="I43" s="1"/>
  <c r="S74"/>
  <c r="I74" s="1"/>
  <c r="S67"/>
  <c r="I67" s="1"/>
  <c r="S75"/>
  <c r="I75" s="1"/>
  <c r="S56"/>
  <c r="I56" s="1"/>
  <c r="S52"/>
  <c r="I52" s="1"/>
  <c r="S54"/>
  <c r="I54" s="1"/>
  <c r="S63"/>
  <c r="I63" s="1"/>
  <c r="S55"/>
  <c r="I55" s="1"/>
  <c r="S65"/>
  <c r="I65" s="1"/>
  <c r="S86"/>
  <c r="I86" s="1"/>
  <c r="S83"/>
  <c r="I83" s="1"/>
  <c r="S84"/>
  <c r="I84" s="1"/>
  <c r="S61"/>
  <c r="I61" s="1"/>
  <c r="S39"/>
  <c r="I39" s="1"/>
  <c r="S40"/>
  <c r="I40" s="1"/>
  <c r="S59"/>
  <c r="I59" s="1"/>
  <c r="S80"/>
  <c r="I80" s="1"/>
  <c r="S44"/>
  <c r="I44" s="1"/>
  <c r="S79"/>
  <c r="I79" s="1"/>
  <c r="S62"/>
  <c r="I62" s="1"/>
  <c r="S42"/>
  <c r="I42" s="1"/>
  <c r="S50"/>
  <c r="I50" s="1"/>
  <c r="S45"/>
  <c r="I45" s="1"/>
  <c r="S71"/>
  <c r="I71" s="1"/>
  <c r="S82"/>
  <c r="I82" s="1"/>
  <c r="S51"/>
  <c r="I51" s="1"/>
  <c r="S60"/>
  <c r="I60" s="1"/>
  <c r="S73"/>
  <c r="I73" s="1"/>
  <c r="S46"/>
  <c r="I46" s="1"/>
  <c r="S78"/>
  <c r="I78" s="1"/>
  <c r="S77"/>
  <c r="I77" s="1"/>
  <c r="S85"/>
  <c r="I85" s="1"/>
  <c r="S69"/>
  <c r="I69" s="1"/>
  <c r="S49"/>
  <c r="I49" s="1"/>
  <c r="S76"/>
  <c r="I76" s="1"/>
  <c r="Q21" i="16"/>
  <c r="M21"/>
  <c r="H21" i="1" s="1"/>
  <c r="Q11" i="16"/>
  <c r="M11"/>
  <c r="H11" i="1" s="1"/>
  <c r="Q12" i="16"/>
  <c r="M12"/>
  <c r="H12" i="1" s="1"/>
  <c r="Q13" i="16"/>
  <c r="M13"/>
  <c r="H13" i="1" s="1"/>
  <c r="Q10" i="16"/>
  <c r="M10"/>
  <c r="H10" i="1" s="1"/>
  <c r="Q17" i="16"/>
  <c r="M17"/>
  <c r="H17" i="1" s="1"/>
  <c r="Q9" i="16"/>
  <c r="M9"/>
  <c r="H9" i="1" s="1"/>
  <c r="Q20" i="16"/>
  <c r="M20"/>
  <c r="H20" i="1" s="1"/>
  <c r="Q16" i="16"/>
  <c r="M16"/>
  <c r="H16" i="1" s="1"/>
  <c r="Q14" i="16"/>
  <c r="M14"/>
  <c r="H14" i="1" s="1"/>
  <c r="Q4" i="16"/>
  <c r="M4"/>
  <c r="H4" i="1" s="1"/>
  <c r="Q6" i="16"/>
  <c r="M6"/>
  <c r="H6" i="1" s="1"/>
  <c r="Q5" i="16"/>
  <c r="M5"/>
  <c r="Q8"/>
  <c r="M8"/>
  <c r="H8" i="1" s="1"/>
  <c r="Q18" i="16"/>
  <c r="M18"/>
  <c r="H18" i="1" s="1"/>
  <c r="Q19" i="16"/>
  <c r="M19"/>
  <c r="H19" i="1" s="1"/>
  <c r="Q7" i="16"/>
  <c r="M7"/>
  <c r="H7" i="1" s="1"/>
  <c r="Q15" i="16"/>
  <c r="M15"/>
  <c r="H15" i="1" s="1"/>
  <c r="N4" i="10"/>
  <c r="R3"/>
  <c r="N87" i="16"/>
  <c r="N14" i="10"/>
  <c r="N13"/>
  <c r="N18"/>
  <c r="N9"/>
  <c r="N6"/>
  <c r="N11"/>
  <c r="J87" i="12"/>
  <c r="N17" i="10"/>
  <c r="N20"/>
  <c r="N7"/>
  <c r="N8"/>
  <c r="N21"/>
  <c r="N10"/>
  <c r="N5"/>
  <c r="N12"/>
  <c r="N19"/>
  <c r="O58" i="5"/>
  <c r="O68"/>
  <c r="O27" i="1"/>
  <c r="N27" i="9" s="1"/>
  <c r="O31" i="1"/>
  <c r="N31" i="9" s="1"/>
  <c r="O28" i="1"/>
  <c r="N28" i="9" s="1"/>
  <c r="O33" i="1"/>
  <c r="N33" i="9" s="1"/>
  <c r="O26" i="1"/>
  <c r="N26" i="9" s="1"/>
  <c r="O25" i="1"/>
  <c r="N25" i="9" s="1"/>
  <c r="O32" i="1"/>
  <c r="N32" i="9" s="1"/>
  <c r="O35" i="1"/>
  <c r="N35" i="9" s="1"/>
  <c r="O38" i="1"/>
  <c r="N38" i="9" s="1"/>
  <c r="O29" i="1"/>
  <c r="N29" i="9" s="1"/>
  <c r="O36" i="1"/>
  <c r="N36" i="9" s="1"/>
  <c r="O34" i="1"/>
  <c r="N34" i="9" s="1"/>
  <c r="O23" i="1"/>
  <c r="N23" i="9" s="1"/>
  <c r="O30" i="1"/>
  <c r="N30" i="9" s="1"/>
  <c r="O37" i="1"/>
  <c r="N37" i="9" s="1"/>
  <c r="O24" i="1"/>
  <c r="N24" i="9" s="1"/>
  <c r="O22" i="1"/>
  <c r="N22" i="9" s="1"/>
  <c r="T4" i="14"/>
  <c r="T13"/>
  <c r="T15"/>
  <c r="T16"/>
  <c r="T6"/>
  <c r="L9" i="13"/>
  <c r="L10"/>
  <c r="L16"/>
  <c r="L7"/>
  <c r="L6"/>
  <c r="L14"/>
  <c r="L15"/>
  <c r="L13"/>
  <c r="L12"/>
  <c r="L8"/>
  <c r="L11"/>
  <c r="P87" i="5"/>
  <c r="L5" i="13"/>
  <c r="N87"/>
  <c r="L16" i="9"/>
  <c r="N16" i="1" s="1"/>
  <c r="L6" i="9"/>
  <c r="N6" i="1" s="1"/>
  <c r="L13" i="9"/>
  <c r="N13" i="1" s="1"/>
  <c r="L4" i="9"/>
  <c r="N4" i="1" s="1"/>
  <c r="L15" i="9"/>
  <c r="N15" i="1" s="1"/>
  <c r="F9"/>
  <c r="K87" i="12"/>
  <c r="F4" i="1"/>
  <c r="R87" i="14"/>
  <c r="S87"/>
  <c r="U9"/>
  <c r="U14"/>
  <c r="U10"/>
  <c r="U21"/>
  <c r="U5"/>
  <c r="U18"/>
  <c r="U8"/>
  <c r="U7"/>
  <c r="U3"/>
  <c r="U12"/>
  <c r="U19"/>
  <c r="U20"/>
  <c r="U11"/>
  <c r="U17"/>
  <c r="E87" i="7"/>
  <c r="G87"/>
  <c r="P89" s="1"/>
  <c r="H87"/>
  <c r="F87"/>
  <c r="O89" s="1"/>
  <c r="M3" i="16" l="1"/>
  <c r="H3" i="1" s="1"/>
  <c r="O87" i="16"/>
  <c r="N3" i="10"/>
  <c r="N87" s="1"/>
  <c r="F3" i="1"/>
  <c r="F87" s="1"/>
  <c r="S25" i="5"/>
  <c r="I25" s="1"/>
  <c r="S26"/>
  <c r="I26" s="1"/>
  <c r="S27"/>
  <c r="I27" s="1"/>
  <c r="S23"/>
  <c r="I23" s="1"/>
  <c r="S35"/>
  <c r="I35" s="1"/>
  <c r="S36"/>
  <c r="I36" s="1"/>
  <c r="S33"/>
  <c r="I33" s="1"/>
  <c r="S29"/>
  <c r="I29" s="1"/>
  <c r="S28"/>
  <c r="I28" s="1"/>
  <c r="S24"/>
  <c r="I24" s="1"/>
  <c r="S34"/>
  <c r="I34" s="1"/>
  <c r="S31"/>
  <c r="I31" s="1"/>
  <c r="S37"/>
  <c r="I37" s="1"/>
  <c r="S32"/>
  <c r="I32" s="1"/>
  <c r="S22"/>
  <c r="I22" s="1"/>
  <c r="S38"/>
  <c r="I38" s="1"/>
  <c r="S30"/>
  <c r="I30" s="1"/>
  <c r="O6" i="9"/>
  <c r="E6" i="5" s="1"/>
  <c r="M6" s="1"/>
  <c r="K6" i="9"/>
  <c r="H6" i="18" s="1"/>
  <c r="P6" i="10" s="1"/>
  <c r="I6" i="18"/>
  <c r="O13" i="9"/>
  <c r="E13" i="5" s="1"/>
  <c r="M13" s="1"/>
  <c r="K13" i="9"/>
  <c r="H13" i="18" s="1"/>
  <c r="P13" i="10" s="1"/>
  <c r="I13" i="18"/>
  <c r="O4" i="9"/>
  <c r="E4" i="5" s="1"/>
  <c r="M4" s="1"/>
  <c r="I4" i="18"/>
  <c r="K4" i="9"/>
  <c r="H4" i="18" s="1"/>
  <c r="P4" i="10" s="1"/>
  <c r="O15" i="9"/>
  <c r="E15" i="5" s="1"/>
  <c r="M15" s="1"/>
  <c r="I15" i="18"/>
  <c r="K15" i="9"/>
  <c r="H15" i="18" s="1"/>
  <c r="P15" i="10" s="1"/>
  <c r="O16" i="9"/>
  <c r="E16" i="5" s="1"/>
  <c r="M16" s="1"/>
  <c r="K16" i="9"/>
  <c r="H16" i="18" s="1"/>
  <c r="P16" i="10" s="1"/>
  <c r="I16" i="18"/>
  <c r="M87" i="16"/>
  <c r="H5" i="1"/>
  <c r="O60" i="5"/>
  <c r="O85"/>
  <c r="O50"/>
  <c r="O39"/>
  <c r="O51"/>
  <c r="O62"/>
  <c r="O72"/>
  <c r="O73"/>
  <c r="O48"/>
  <c r="O84"/>
  <c r="O69"/>
  <c r="O63"/>
  <c r="O64"/>
  <c r="O83"/>
  <c r="O78"/>
  <c r="O82"/>
  <c r="O54"/>
  <c r="O55"/>
  <c r="O67"/>
  <c r="O77"/>
  <c r="O79"/>
  <c r="O53"/>
  <c r="O47"/>
  <c r="O57"/>
  <c r="O86"/>
  <c r="O45"/>
  <c r="O59"/>
  <c r="O61"/>
  <c r="O76"/>
  <c r="O81"/>
  <c r="O49"/>
  <c r="O66"/>
  <c r="O56"/>
  <c r="O71"/>
  <c r="O80"/>
  <c r="O70"/>
  <c r="O75"/>
  <c r="O46"/>
  <c r="O52"/>
  <c r="O65"/>
  <c r="O74"/>
  <c r="O42"/>
  <c r="O43"/>
  <c r="O40"/>
  <c r="O44"/>
  <c r="O41"/>
  <c r="G16" i="1"/>
  <c r="G13"/>
  <c r="G15"/>
  <c r="G6"/>
  <c r="G4"/>
  <c r="L4" s="1"/>
  <c r="Q4" i="5" s="1"/>
  <c r="T3" i="14"/>
  <c r="T18"/>
  <c r="T14"/>
  <c r="T17"/>
  <c r="T7"/>
  <c r="T20"/>
  <c r="T21"/>
  <c r="T19"/>
  <c r="T12"/>
  <c r="T8"/>
  <c r="T10"/>
  <c r="T11"/>
  <c r="T5"/>
  <c r="T9"/>
  <c r="E11" i="1"/>
  <c r="E7"/>
  <c r="E8"/>
  <c r="E13"/>
  <c r="E14"/>
  <c r="E16"/>
  <c r="E6"/>
  <c r="E9"/>
  <c r="E10"/>
  <c r="E12"/>
  <c r="E15"/>
  <c r="E5"/>
  <c r="L87" i="13"/>
  <c r="L19" i="9"/>
  <c r="N19" i="1" s="1"/>
  <c r="L5" i="9"/>
  <c r="N5" i="1" s="1"/>
  <c r="L10" i="9"/>
  <c r="N10" i="1" s="1"/>
  <c r="L3" i="9"/>
  <c r="N3" i="1" s="1"/>
  <c r="L11" i="9"/>
  <c r="N11" i="1" s="1"/>
  <c r="L8" i="9"/>
  <c r="N8" i="1" s="1"/>
  <c r="L12" i="9"/>
  <c r="N12" i="1" s="1"/>
  <c r="L17" i="9"/>
  <c r="N17" i="1" s="1"/>
  <c r="L9" i="9"/>
  <c r="N9" i="1" s="1"/>
  <c r="L21" i="9"/>
  <c r="N21" i="1" s="1"/>
  <c r="L7" i="9"/>
  <c r="N7" i="1" s="1"/>
  <c r="L14" i="9"/>
  <c r="N14" i="1" s="1"/>
  <c r="L20" i="9"/>
  <c r="N20" i="1" s="1"/>
  <c r="L18" i="9"/>
  <c r="N18" i="1" s="1"/>
  <c r="U87" i="14"/>
  <c r="Q87" i="16"/>
  <c r="I87" i="7"/>
  <c r="K87"/>
  <c r="O17" i="9" l="1"/>
  <c r="E17" i="5" s="1"/>
  <c r="M17" s="1"/>
  <c r="K17" i="9"/>
  <c r="H17" i="18" s="1"/>
  <c r="P17" i="10" s="1"/>
  <c r="I17" i="18"/>
  <c r="O20" i="9"/>
  <c r="E20" i="5" s="1"/>
  <c r="M20" s="1"/>
  <c r="K20" i="9"/>
  <c r="H20" i="18" s="1"/>
  <c r="P20" i="10" s="1"/>
  <c r="I20" i="18"/>
  <c r="O9" i="9"/>
  <c r="E9" i="5" s="1"/>
  <c r="M9" s="1"/>
  <c r="K9" i="9"/>
  <c r="H9" i="18" s="1"/>
  <c r="P9" i="10" s="1"/>
  <c r="I9" i="18"/>
  <c r="O11" i="9"/>
  <c r="E11" i="5" s="1"/>
  <c r="M11" s="1"/>
  <c r="I11" i="18"/>
  <c r="K11" i="9"/>
  <c r="H11" i="18" s="1"/>
  <c r="P11" i="10" s="1"/>
  <c r="O19" i="9"/>
  <c r="E19" i="5" s="1"/>
  <c r="M19" s="1"/>
  <c r="I19" i="18"/>
  <c r="K19" i="9"/>
  <c r="H19" i="18" s="1"/>
  <c r="P19" i="10" s="1"/>
  <c r="O7" i="9"/>
  <c r="E7" i="5" s="1"/>
  <c r="M7" s="1"/>
  <c r="I7" i="18"/>
  <c r="K7" i="9"/>
  <c r="H7" i="18" s="1"/>
  <c r="P7" i="10" s="1"/>
  <c r="O12" i="9"/>
  <c r="E12" i="5" s="1"/>
  <c r="M12" s="1"/>
  <c r="K12" i="9"/>
  <c r="H12" i="18" s="1"/>
  <c r="P12" i="10" s="1"/>
  <c r="I12" i="18"/>
  <c r="O10" i="9"/>
  <c r="E10" i="5" s="1"/>
  <c r="M10" s="1"/>
  <c r="I10" i="18"/>
  <c r="K10" i="9"/>
  <c r="H10" i="18" s="1"/>
  <c r="P10" i="10" s="1"/>
  <c r="O14" i="9"/>
  <c r="E14" i="5" s="1"/>
  <c r="M14" s="1"/>
  <c r="I14" i="18"/>
  <c r="K14" i="9"/>
  <c r="H14" i="18" s="1"/>
  <c r="P14" i="10" s="1"/>
  <c r="O18" i="9"/>
  <c r="E18" i="5" s="1"/>
  <c r="M18" s="1"/>
  <c r="K18" i="9"/>
  <c r="H18" i="18" s="1"/>
  <c r="P18" i="10" s="1"/>
  <c r="I18" i="18"/>
  <c r="O21" i="9"/>
  <c r="E21" i="5" s="1"/>
  <c r="M21" s="1"/>
  <c r="K21" i="9"/>
  <c r="H21" i="18" s="1"/>
  <c r="P21" i="10" s="1"/>
  <c r="I21" i="18"/>
  <c r="O8" i="9"/>
  <c r="E8" i="5" s="1"/>
  <c r="M8" s="1"/>
  <c r="K8" i="9"/>
  <c r="H8" i="18" s="1"/>
  <c r="P8" i="10" s="1"/>
  <c r="I8" i="18"/>
  <c r="O5" i="9"/>
  <c r="E5" i="5" s="1"/>
  <c r="M5" s="1"/>
  <c r="K5" i="9"/>
  <c r="H5" i="18" s="1"/>
  <c r="P5" i="10" s="1"/>
  <c r="I5" i="18"/>
  <c r="O3" i="9"/>
  <c r="E3" i="5" s="1"/>
  <c r="M3" s="1"/>
  <c r="I3" i="18"/>
  <c r="K3" i="9"/>
  <c r="O25" i="5"/>
  <c r="O29"/>
  <c r="O23"/>
  <c r="O30"/>
  <c r="O28"/>
  <c r="O31"/>
  <c r="O32"/>
  <c r="O36"/>
  <c r="O24"/>
  <c r="O33"/>
  <c r="O26"/>
  <c r="O27"/>
  <c r="O38"/>
  <c r="O37"/>
  <c r="O34"/>
  <c r="O35"/>
  <c r="O22"/>
  <c r="O4" i="1"/>
  <c r="N4" i="9" s="1"/>
  <c r="L15" i="1"/>
  <c r="Q15" i="5" s="1"/>
  <c r="L16" i="1"/>
  <c r="Q16" i="5" s="1"/>
  <c r="G8" i="1"/>
  <c r="L8" s="1"/>
  <c r="Q8" i="5" s="1"/>
  <c r="L13" i="1"/>
  <c r="Q13" i="5" s="1"/>
  <c r="G19" i="1"/>
  <c r="L19" s="1"/>
  <c r="Q19" i="5" s="1"/>
  <c r="G21" i="1"/>
  <c r="L21" s="1"/>
  <c r="Q21" i="5" s="1"/>
  <c r="L6" i="1"/>
  <c r="Q6" i="5" s="1"/>
  <c r="G20" i="1"/>
  <c r="Q20" i="5" s="1"/>
  <c r="G18" i="1"/>
  <c r="L18" s="1"/>
  <c r="Q18" i="5" s="1"/>
  <c r="G11" i="1"/>
  <c r="L11" s="1"/>
  <c r="Q11" i="5" s="1"/>
  <c r="G17" i="1"/>
  <c r="L17" s="1"/>
  <c r="Q17" i="5" s="1"/>
  <c r="G3" i="1"/>
  <c r="L3" s="1"/>
  <c r="Q3" i="5" s="1"/>
  <c r="G14" i="1"/>
  <c r="L14" s="1"/>
  <c r="Q14" i="5" s="1"/>
  <c r="G10" i="1"/>
  <c r="L10" s="1"/>
  <c r="Q10" i="5" s="1"/>
  <c r="G7" i="1"/>
  <c r="L7" s="1"/>
  <c r="Q7" i="5" s="1"/>
  <c r="G5" i="1"/>
  <c r="L5" s="1"/>
  <c r="Q5" i="5" s="1"/>
  <c r="G9" i="1"/>
  <c r="L9" s="1"/>
  <c r="Q9" i="5" s="1"/>
  <c r="G12" i="1"/>
  <c r="L12" s="1"/>
  <c r="Q12" i="5" s="1"/>
  <c r="T87" i="14"/>
  <c r="L87" i="9"/>
  <c r="S4" i="5" l="1"/>
  <c r="I4" s="1"/>
  <c r="O87" i="9"/>
  <c r="O3" i="1"/>
  <c r="N3" i="9" s="1"/>
  <c r="O5" i="1"/>
  <c r="N5" i="9" s="1"/>
  <c r="O20" i="1"/>
  <c r="N20" i="9" s="1"/>
  <c r="O9" i="1"/>
  <c r="N9" i="9" s="1"/>
  <c r="O14" i="1"/>
  <c r="N14" i="9" s="1"/>
  <c r="O18" i="1"/>
  <c r="N18" i="9" s="1"/>
  <c r="O19" i="1"/>
  <c r="N19" i="9" s="1"/>
  <c r="O15" i="1"/>
  <c r="N15" i="9" s="1"/>
  <c r="O13" i="1"/>
  <c r="N13" i="9" s="1"/>
  <c r="O12" i="1"/>
  <c r="N12" i="9" s="1"/>
  <c r="O10" i="1"/>
  <c r="N10" i="9" s="1"/>
  <c r="O11" i="1"/>
  <c r="N11" i="9" s="1"/>
  <c r="O21" i="1"/>
  <c r="N21" i="9" s="1"/>
  <c r="O16" i="1"/>
  <c r="N16" i="9" s="1"/>
  <c r="O7" i="1"/>
  <c r="N7" i="9" s="1"/>
  <c r="O17" i="1"/>
  <c r="N17" i="9" s="1"/>
  <c r="O6" i="1"/>
  <c r="N6" i="9" s="1"/>
  <c r="O8" i="1"/>
  <c r="N8" i="9" s="1"/>
  <c r="H3" i="18"/>
  <c r="K87" i="9"/>
  <c r="G87" i="1"/>
  <c r="I87" i="18"/>
  <c r="E87" i="5"/>
  <c r="L87" i="1"/>
  <c r="S5" i="5" l="1"/>
  <c r="I5" s="1"/>
  <c r="S21"/>
  <c r="I21" s="1"/>
  <c r="S15"/>
  <c r="I15" s="1"/>
  <c r="S13"/>
  <c r="I13" s="1"/>
  <c r="S7"/>
  <c r="I7" s="1"/>
  <c r="S8"/>
  <c r="I8" s="1"/>
  <c r="S14"/>
  <c r="I14" s="1"/>
  <c r="S20"/>
  <c r="I20" s="1"/>
  <c r="S10"/>
  <c r="I10" s="1"/>
  <c r="S6"/>
  <c r="I6" s="1"/>
  <c r="S11"/>
  <c r="I11" s="1"/>
  <c r="S9"/>
  <c r="I9" s="1"/>
  <c r="S18"/>
  <c r="S19"/>
  <c r="S17"/>
  <c r="S12"/>
  <c r="I12" s="1"/>
  <c r="S16"/>
  <c r="I16" s="1"/>
  <c r="O87" i="1"/>
  <c r="O4" i="5"/>
  <c r="N87" i="9"/>
  <c r="N95" s="1"/>
  <c r="H87" i="18"/>
  <c r="P3" i="10"/>
  <c r="N87" i="1"/>
  <c r="K89" i="9"/>
  <c r="K95" s="1"/>
  <c r="S99" s="1"/>
  <c r="I18" i="5" l="1"/>
  <c r="O18"/>
  <c r="I19"/>
  <c r="O19"/>
  <c r="I17"/>
  <c r="O17"/>
  <c r="O16"/>
  <c r="O13"/>
  <c r="O9"/>
  <c r="O5"/>
  <c r="O12"/>
  <c r="O7"/>
  <c r="O20"/>
  <c r="O6"/>
  <c r="O14"/>
  <c r="O8"/>
  <c r="O11"/>
  <c r="O10"/>
  <c r="O21"/>
  <c r="O15"/>
  <c r="S3"/>
  <c r="I3" s="1"/>
  <c r="Q87"/>
  <c r="I87" l="1"/>
  <c r="S87"/>
  <c r="O3"/>
  <c r="M87" l="1"/>
  <c r="H87" i="1" l="1"/>
  <c r="E87" l="1"/>
  <c r="O87" i="5" l="1"/>
  <c r="R87" i="10" l="1"/>
  <c r="P87"/>
</calcChain>
</file>

<file path=xl/sharedStrings.xml><?xml version="1.0" encoding="utf-8"?>
<sst xmlns="http://schemas.openxmlformats.org/spreadsheetml/2006/main" count="2182" uniqueCount="476">
  <si>
    <t>ΕΙΔΟΣ</t>
  </si>
  <si>
    <t>συνολο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</si>
  <si>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</si>
  <si>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</si>
  <si>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</si>
  <si>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</si>
  <si>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</si>
  <si>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</si>
  <si>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</si>
  <si>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</si>
  <si>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</si>
  <si>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</si>
  <si>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</si>
  <si>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</si>
  <si>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</si>
  <si>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</si>
  <si>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</si>
  <si>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</si>
  <si>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</si>
  <si>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1η σφραγίδα περί ''εθνικής'' στο συμβόλαιο ( τελευταία σελίδα )</t>
  </si>
  <si>
    <t>1ο παραστατικό της ''εθνικής''</t>
  </si>
  <si>
    <t>2η σφραγίδα περί ''εθνικής'' στο συμβόλαιο ( τελευταία σελίδα )</t>
  </si>
  <si>
    <t>2ο παραστατικό της ''εθνικής''</t>
  </si>
  <si>
    <t>3η σφραγίδα περί ''εθνικής'' στο συμβόλαιο ( τελευταία σελίδα )</t>
  </si>
  <si>
    <t>3ο παραστατικό της ''εθνικής''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</si>
  <si>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</si>
  <si>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</si>
  <si>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</si>
  <si>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</si>
  <si>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</si>
  <si>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</si>
  <si>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</si>
  <si>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</si>
  <si>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παρατηρήσεις - Α'</t>
  </si>
  <si>
    <t>παρατηρήσεις - Β'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</si>
  <si>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</si>
  <si>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</si>
  <si>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</si>
  <si>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</si>
  <si>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</si>
  <si>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Νο</t>
  </si>
  <si>
    <t>καταστημα</t>
  </si>
  <si>
    <t>κωδικός αιτιολογίας</t>
  </si>
  <si>
    <t>πόρος</t>
  </si>
  <si>
    <t>κανονικός πόρος</t>
  </si>
  <si>
    <t>καταθέτης βάσει ΑΓΑΠΕ</t>
  </si>
  <si>
    <t>καταθέτης βάσει ταμία</t>
  </si>
  <si>
    <t>πραγματικός καταθέτης</t>
  </si>
  <si>
    <t>αιτιολογία παππού ή ΑΓΑΠΕ</t>
  </si>
  <si>
    <t>αιτιολογία ''εθνικής''</t>
  </si>
  <si>
    <t>συμβόλαιο</t>
  </si>
  <si>
    <t>ημ/νία απόδειξης</t>
  </si>
  <si>
    <t>από</t>
  </si>
  <si>
    <t>προς</t>
  </si>
  <si>
    <t>ΤΑΝ</t>
  </si>
  <si>
    <t>Κ-15=1,3%</t>
  </si>
  <si>
    <t>Κ-15=0,65%</t>
  </si>
  <si>
    <t>Κ-17=0,125%</t>
  </si>
  <si>
    <t>ΤΑΝ-9%</t>
  </si>
  <si>
    <t>ΤΑΣ-1%</t>
  </si>
  <si>
    <t>ΤΑΝ-5%</t>
  </si>
  <si>
    <t>διαφορά</t>
  </si>
  <si>
    <t>ΤΑΧΔΙΚ</t>
  </si>
  <si>
    <t>200π.χ.-1</t>
  </si>
  <si>
    <t>είδος</t>
  </si>
  <si>
    <t>αξία πράξης</t>
  </si>
  <si>
    <t>ΣΥΝΟΛΑ</t>
  </si>
  <si>
    <t>παρατηρησεις</t>
  </si>
  <si>
    <t>βιβλίο εξόδων</t>
  </si>
  <si>
    <t>βιβλίο εσόδων</t>
  </si>
  <si>
    <t>ταμεια</t>
  </si>
  <si>
    <t>έλεγχος</t>
  </si>
  <si>
    <t>ΤΑΜΕΙΑ</t>
  </si>
  <si>
    <t>κ-15-17</t>
  </si>
  <si>
    <t>ταμεία</t>
  </si>
  <si>
    <t>μεγαροσημα = αναφορά ΣΥΜΒΟΛΑΙΟ</t>
  </si>
  <si>
    <t>μεγαροσημα = στο ΣΥΜΒΟΛΑΙΟ</t>
  </si>
  <si>
    <t>ΤΑΣ</t>
  </si>
  <si>
    <t>ΤΑΝ = κ-15-17</t>
  </si>
  <si>
    <t>ΤΑΣ-5% ή **1**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</si>
  <si>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</si>
  <si>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</si>
  <si>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</si>
  <si>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</si>
  <si>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</si>
  <si>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</si>
  <si>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</si>
  <si>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</si>
  <si>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παρατηρήσεις -1</t>
  </si>
  <si>
    <t>παρατηρήσεις -2</t>
  </si>
  <si>
    <t>παρατηρήσεις -3</t>
  </si>
  <si>
    <t>παρατηρήσεις -4</t>
  </si>
  <si>
    <t>αντιγραφα</t>
  </si>
  <si>
    <t xml:space="preserve">σύνολο </t>
  </si>
  <si>
    <t xml:space="preserve">ΤΑΝ-9% </t>
  </si>
  <si>
    <t xml:space="preserve">ΤΑΝ-5% </t>
  </si>
  <si>
    <t>Νο ''εθνικής''</t>
  </si>
  <si>
    <t>κωδικός συμβ/φου</t>
  </si>
  <si>
    <t>κανονικός κωδ. Αιτιολ</t>
  </si>
  <si>
    <t>ημερ/νία ''εθνικής''</t>
  </si>
  <si>
    <t xml:space="preserve">ταμεία </t>
  </si>
  <si>
    <t>ηθικώς πρέπει</t>
  </si>
  <si>
    <t>ΤΑΝ- 5%</t>
  </si>
  <si>
    <t>συνολα</t>
  </si>
  <si>
    <t>εξαιρέσεις = ΙΔΕ νομοθεσία</t>
  </si>
  <si>
    <t>αξια Πραξης</t>
  </si>
  <si>
    <t>συμβολαιογραφος ΤΕΛΙΚΟ</t>
  </si>
  <si>
    <t>παρακρατηση</t>
  </si>
  <si>
    <t>συμβολαιογραφος</t>
  </si>
  <si>
    <t>αριθμος</t>
  </si>
  <si>
    <t>ημερομηνία</t>
  </si>
  <si>
    <t>βιβλίο</t>
  </si>
  <si>
    <t>χαρτοσήμου</t>
  </si>
  <si>
    <t>ειδος</t>
  </si>
  <si>
    <t>ΑΓΑΠΕ σύνολο</t>
  </si>
  <si>
    <t>πάγιο</t>
  </si>
  <si>
    <t>ή πάγια</t>
  </si>
  <si>
    <t>Κ-15-17</t>
  </si>
  <si>
    <t>δικαιώματα καθαρό</t>
  </si>
  <si>
    <t>καθυστέρηση μεταγραφή</t>
  </si>
  <si>
    <t>δικαιώματα επί μεταγραφής</t>
  </si>
  <si>
    <t xml:space="preserve">φύλλα περίληψης   </t>
  </si>
  <si>
    <t xml:space="preserve">σύνταξη περίληψης   </t>
  </si>
  <si>
    <t>διαφορά σε μήνες</t>
  </si>
  <si>
    <t>διαφορά σε έτη</t>
  </si>
  <si>
    <t>ΒΙΒΛΙΑ ΕΣΟΔΩΝ</t>
  </si>
  <si>
    <t>καθαρό</t>
  </si>
  <si>
    <t>ΦΑΚΕΛΟΣ</t>
  </si>
  <si>
    <t>έπρεπε</t>
  </si>
  <si>
    <t>πήρε</t>
  </si>
  <si>
    <t>ΤΟΓΚΑ</t>
  </si>
  <si>
    <t>σύνολο συμβολαίου</t>
  </si>
  <si>
    <t>παρατηρήσεις -5</t>
  </si>
  <si>
    <t>παρατηρήσεις -6</t>
  </si>
  <si>
    <t>παρατηρήσεις -7</t>
  </si>
  <si>
    <t>μεγαροσημα μεταγραφής</t>
  </si>
  <si>
    <t>μεγαροσημα προς Δ.Ο.Υ.</t>
  </si>
  <si>
    <t>σχετικά συμβόλαια</t>
  </si>
  <si>
    <t>παρα κρατηση</t>
  </si>
  <si>
    <t>συμβολαιο γραφος</t>
  </si>
  <si>
    <t>ζημιά</t>
  </si>
  <si>
    <t>έτη/μήνες εξόφλησης</t>
  </si>
  <si>
    <t>ΣΥΝΟΛΟΝ</t>
  </si>
  <si>
    <t>πληρώθηκαν ταμεία - φόρος - ΦΠΑ</t>
  </si>
  <si>
    <t>ΠΑΡΑΤΗΡΗΣΕΙΣ</t>
  </si>
  <si>
    <t>εφαρμογή b-Symbolaio</t>
  </si>
  <si>
    <t>παρατηρήσεις -8</t>
  </si>
  <si>
    <t>παρατηρήσεις -9</t>
  </si>
  <si>
    <t>παρατηρήσεις -11</t>
  </si>
  <si>
    <t>παρατηρήσεις -10</t>
  </si>
  <si>
    <t>ημερ/νία ΑΓΑΠΕ</t>
  </si>
  <si>
    <t>αιτιολογία ΑΓΑΠΕ</t>
  </si>
  <si>
    <t>γιαΠολλ</t>
  </si>
  <si>
    <t>πληθος</t>
  </si>
  <si>
    <t>δικαιώματα πολλαπλής σύμβασης</t>
  </si>
  <si>
    <t>γιαΒιβλΣυμβ</t>
  </si>
  <si>
    <t>προς υποθη κοφυλακείο</t>
  </si>
  <si>
    <t>από υποθη κοφυλακείο</t>
  </si>
  <si>
    <t>προς Δ.Ο.Υ</t>
  </si>
  <si>
    <t>από Δ.Ο.Υ</t>
  </si>
  <si>
    <t>αθΑποδ ή Τ.Π.Υ.</t>
  </si>
  <si>
    <t>συμβό λαιο</t>
  </si>
  <si>
    <t>αντί γραφα</t>
  </si>
  <si>
    <t>υπο γραφές</t>
  </si>
  <si>
    <t>200πχ-1</t>
  </si>
  <si>
    <t>χαρτό σημα</t>
  </si>
  <si>
    <t>ΤΑΣ-5%</t>
  </si>
  <si>
    <t>πολίτηΕν200</t>
  </si>
  <si>
    <t>ΤΑΣ = 5%</t>
  </si>
  <si>
    <t>**1** = αφαίρεση ΤΑΧΔΙΚ - κλπ</t>
  </si>
  <si>
    <t>**1β** = δικηγόροι</t>
  </si>
  <si>
    <t>εκτοςΓρ</t>
  </si>
  <si>
    <t>**14** = εκτός γραφείου = ΔΕΝ γράφει</t>
  </si>
  <si>
    <t>πάγιες</t>
  </si>
  <si>
    <t>διαθήκη</t>
  </si>
  <si>
    <t>αποδοχή</t>
  </si>
  <si>
    <t xml:space="preserve">ΤΑΣυγείας = 1% </t>
  </si>
  <si>
    <t>ΤΑΝ = πάγιες = 5%  --- διαθήκες = 0,73 ( έως ???</t>
  </si>
  <si>
    <t>ΤΑΣπρονείας = 5% πάγιες = 0,03 --- διαθήκες = 0,15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</si>
  <si>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</si>
  <si>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</si>
  <si>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</si>
  <si>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</si>
  <si>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**7** = αντίγραφα ΚΛΠ συνημμένα = από αρχείο φωτοτυπία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</si>
  <si>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</si>
  <si>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</si>
  <si>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</si>
  <si>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</si>
  <si>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 xml:space="preserve">**13** = περί δήλωση φόρου = ΔΕΝ γράφει </t>
  </si>
  <si>
    <t>**15** = κ-15-17 = ΔΕΝ χρεώνει</t>
  </si>
  <si>
    <t>**16** = κ-15-17 = ΔΕΝ γράφει ποσά</t>
  </si>
  <si>
    <t>**17** = κ-15-17 = ΔΕΝ γράφει αΑ εθνικής &amp; ποσά</t>
  </si>
  <si>
    <t>**4** = πληρωμή στην εθνική</t>
  </si>
  <si>
    <t>**5** = πληρωμή με κατάσταση μηνός</t>
  </si>
  <si>
    <t>**6** = πληρωμή από ΑΓΑΠΕ</t>
  </si>
  <si>
    <t>**7** = σφραγίδα τελευταία σελίδα συμβολαίου</t>
  </si>
  <si>
    <t>**19** = ΤΑΧΔΙΚ = ΔΕΝ χρεώνει</t>
  </si>
  <si>
    <t>**21** = ΤΑΧΔΙΚ = ΔΕΝ έχει στο συμβόλαιο</t>
  </si>
  <si>
    <t>**22** = ΤΑΝ = ΔΕΝ έχει στο συμβόλαιο</t>
  </si>
  <si>
    <t>**23** = ΤΑΣ = ΔΕΝ έχει στο συμβόλαιο</t>
  </si>
  <si>
    <t>**25** = αντίγραφα ΚΛΠ συνημμένα = από αρχείο φωτοτυπία</t>
  </si>
  <si>
    <t>**26** = ταμεία &amp; χαρτόσημα μεταγραφής</t>
  </si>
  <si>
    <t>**27** = ταμεία &amp; χαρτόσημα δήλωση φόρου Δ.Ο.Υ.</t>
  </si>
  <si>
    <t>**27α** = αιτήσεις</t>
  </si>
  <si>
    <t>**27β** = υπεύθυνες δηλώσεις</t>
  </si>
  <si>
    <t>**26** = χαρτόσημα μεταγραφής</t>
  </si>
  <si>
    <t>**27** = χαρτόσημα δήλωση φόρου Δ.Ο.Υ.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</si>
  <si>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</si>
  <si>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</si>
  <si>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</si>
  <si>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**32** = φάκελος - συμβόλαιο = ΕΧΕΙ επάνω όνομα συμβολαιογράφου = διόρθωση από κύρο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</si>
  <si>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</si>
  <si>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</si>
  <si>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</si>
  <si>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**37** = φάκελος = έχω αντίγραφα σε WORD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</si>
  <si>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</si>
  <si>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</si>
  <si>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</si>
  <si>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</si>
  <si>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</si>
  <si>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</si>
  <si>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**41β** =  εφαρμογή ''e'' = ΔΕΝ έχει επάνω αριθμό ή φύλλο ή όνομα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</si>
  <si>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</si>
  <si>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</si>
  <si>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</si>
  <si>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</si>
  <si>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</si>
  <si>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</si>
  <si>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</si>
  <si>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</si>
  <si>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</si>
  <si>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</si>
  <si>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</si>
  <si>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>**52** = πληρωμές εθνική - 1η σφραγίδα περί ''εθνικής'' στο συμβόλαιο ( τελευταία σελίδα ) = ΔΕΝ υπάρχει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</si>
  <si>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</si>
  <si>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</si>
  <si>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</si>
  <si>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**12** = συμβόλαιο - 1η σελίδα , αριστερά , επάνω = ΔΕΝ έχει σφραγίδα</t>
  </si>
  <si>
    <t>**41β** =  εφαρμογή ''e'' = ΔΕΝ έχει επάνω αριθμό ή φύλλο ή όνομα συμβολαιογράφου ή έχει Κύρου</t>
  </si>
  <si>
    <t>δικαιώματα</t>
  </si>
  <si>
    <t>πολλΣυμβ</t>
  </si>
  <si>
    <t>μεταγραφή</t>
  </si>
  <si>
    <t>δήλΦόρου</t>
  </si>
  <si>
    <t>τροποποίηση</t>
  </si>
  <si>
    <t>αναλογικά</t>
  </si>
  <si>
    <t>έσοδα</t>
  </si>
  <si>
    <t>2α φύλλα</t>
  </si>
  <si>
    <t>πολλ</t>
  </si>
  <si>
    <t>ζημιά εκπρόθεσμου</t>
  </si>
  <si>
    <t>διαφοροποίηση ποσών</t>
  </si>
  <si>
    <t>μαντενιωτου</t>
  </si>
  <si>
    <t>10/φύλο</t>
  </si>
  <si>
    <t>*7*</t>
  </si>
  <si>
    <t>*4*</t>
  </si>
  <si>
    <t>*5*</t>
  </si>
  <si>
    <t>*6*</t>
  </si>
  <si>
    <t>καθυστέρηση</t>
  </si>
  <si>
    <t>προς 291</t>
  </si>
  <si>
    <t>πολΕν200</t>
  </si>
  <si>
    <t>κανονικός κωδΣυμβ</t>
  </si>
  <si>
    <t>εθνικη</t>
  </si>
  <si>
    <t>σύσταση</t>
  </si>
  <si>
    <t>δήλωσης φόρου ή προς Δ.Ο.Υ.</t>
  </si>
  <si>
    <t>*1*</t>
  </si>
  <si>
    <t>*1β1*</t>
  </si>
  <si>
    <t>**1β3** = μεσιτης</t>
  </si>
  <si>
    <t>*1β1* = γραμματοσειρά</t>
  </si>
  <si>
    <t>*1β2* = πολύ ψηλά το κείμενο</t>
  </si>
  <si>
    <t>**14** = εκτός γραφείου = ΔΕΝ χρεώνει</t>
  </si>
  <si>
    <t>**1δ1** = πάγιο αναλογικής ΔΕΝ χρεώνει</t>
  </si>
  <si>
    <t>*1δ1*</t>
  </si>
  <si>
    <t>*2β*</t>
  </si>
  <si>
    <t>αντιγράφων</t>
  </si>
  <si>
    <t>**7α**=συν (+) 1 για μεταγραφή</t>
  </si>
  <si>
    <t>**7β**=συν (+) 1 για κτηματολόγιο</t>
  </si>
  <si>
    <t>**7γ**=συν (+) 1 για Δ.Ο.Υ.</t>
  </si>
  <si>
    <t>**9α** = φάκελο ΔΕΝ έχω</t>
  </si>
  <si>
    <t>*13*</t>
  </si>
  <si>
    <t>**25β** = αντίγραφα ΚΛΠ συνημμένα = από αρχείο φωτοτυπία</t>
  </si>
  <si>
    <t>*26*</t>
  </si>
  <si>
    <t>*27*</t>
  </si>
  <si>
    <t>*27α*</t>
  </si>
  <si>
    <t>*27β*</t>
  </si>
  <si>
    <t>*7α+7β+7γ*=</t>
  </si>
  <si>
    <t>προ ταμεία</t>
  </si>
  <si>
    <t>ταμεία - χαρτόσημο</t>
  </si>
  <si>
    <t>ελεγχος</t>
  </si>
  <si>
    <t>ΤΑΣ-1</t>
  </si>
  <si>
    <t>ΤΑΣ-2</t>
  </si>
  <si>
    <t>καταστασεις</t>
  </si>
  <si>
    <t>κ-18</t>
  </si>
  <si>
    <t>ΕΠΙ ΠΑΝΤΟΣ συμβολαιογραφικού εγγράφου ο Συμβολαιογράφος παίρνει ως αμοιβή = 12€ ( 10/5/2005 έως 2/8/2009 )</t>
  </si>
  <si>
    <t>1,20% ( 10-5-2005 έως 2-8-2009 }}}</t>
  </si>
  <si>
    <t>πάγιαςΑναλογικής</t>
  </si>
  <si>
    <t>4€ για υπόλοιπα {{ 10/5/2005 έως 2/8/2009 }}}</t>
  </si>
  <si>
    <t>4€ για κάθε φύλλο {{ 10/5/2005 έως 2/8/2009 }}}</t>
  </si>
  <si>
    <t>7,4 + 11</t>
  </si>
  <si>
    <t>7,4 συν (+) 11</t>
  </si>
  <si>
    <t>δικαιώματα = 12 ή 12 + D*1,2%</t>
  </si>
  <si>
    <t>**8α** = αίτηση ΔΕΝ χρεώνει</t>
  </si>
  <si>
    <t>*8* &amp; *8α*</t>
  </si>
  <si>
    <t>7,4 έως 74</t>
  </si>
  <si>
    <t>3,7 έως 36,7</t>
  </si>
  <si>
    <t>κληρονομιάςΑποδοχή</t>
  </si>
  <si>
    <t>3,7 έως 74</t>
  </si>
  <si>
    <t>οριζόντιος</t>
  </si>
  <si>
    <t>**2** = ΤΑΝ - ΤΑΣ παγίων σε ένσημα</t>
  </si>
  <si>
    <t>πληρεξούσιο</t>
  </si>
  <si>
    <t>δωρεά</t>
  </si>
  <si>
    <t>γονική</t>
  </si>
  <si>
    <t>διανομή</t>
  </si>
  <si>
    <t>παραχωρησης θεσης σταθμ.</t>
  </si>
  <si>
    <t>αγοραπωλησία τίμημα = Δ.Ο.Υ. =</t>
  </si>
  <si>
    <t>αγοραπωλησίας ΠΡΟΣΥΜΦΩΝΟ τίμημα 50.000 αρραβών =</t>
  </si>
  <si>
    <t>κατάθεση ένορκη</t>
  </si>
  <si>
    <t>βεβαίωση ένορκος</t>
  </si>
  <si>
    <t>κληρονομιάς αποδοχή</t>
  </si>
  <si>
    <t>δικαιώματα 2'+κλπ φύλλα = 4€</t>
  </si>
  <si>
    <t>γράφει 1 ΑΛΛΑ δεν το χρεώνει</t>
  </si>
  <si>
    <t>*19*</t>
  </si>
  <si>
    <t>*21*</t>
  </si>
  <si>
    <t>*22*</t>
  </si>
  <si>
    <t>*23*</t>
  </si>
  <si>
    <t>χρεώνει ΚΑΙ το προγούμενο</t>
  </si>
  <si>
    <t>χρεώνει ΚΑΙ το προηγούμενο ΤΑΧΔΙΚ</t>
  </si>
  <si>
    <t>*1β1*=13</t>
  </si>
  <si>
    <t>παρατη ρήσεις</t>
  </si>
  <si>
    <t>*9α*</t>
  </si>
  <si>
    <t>*15*</t>
  </si>
  <si>
    <t>*1β1*=14</t>
  </si>
  <si>
    <t>αγοραπωλησίας ΠΡΟΣΥΜΦΩΝΟ τίμημα = αρραβών =</t>
  </si>
  <si>
    <t>χρεώνει 8 περισσότερα</t>
  </si>
  <si>
    <t>γιατί;;;???</t>
  </si>
  <si>
    <t>10 έτη &amp; 2 μήνες</t>
  </si>
  <si>
    <t>μπιρζαμανηΑννα</t>
  </si>
  <si>
    <t>567-4-07</t>
  </si>
  <si>
    <t>χρεώνει 28 περισσότερα</t>
  </si>
  <si>
    <t>1οχιΚανενα</t>
  </si>
  <si>
    <t>ΔΕΝ γράφει ΑΛΛΑ το χρεώνει</t>
  </si>
  <si>
    <t>8-12-2010αίτησηΔΟΥυποθυκοφυλακειο</t>
  </si>
  <si>
    <t>*9*</t>
  </si>
  <si>
    <t>δωρεά ΨΙΛΗΣ κυριότητας</t>
  </si>
  <si>
    <t>12 έτη &amp; 7 μήνες</t>
  </si>
  <si>
    <t>2374-2019</t>
  </si>
  <si>
    <t>μωυσιαδου</t>
  </si>
  <si>
    <t>γονική ΨΙΛΗΣ κυριότητας</t>
  </si>
  <si>
    <t>*38α* &amp; παλιό</t>
  </si>
  <si>
    <t>ΛΕΙΠΟΥΝ σελίδες</t>
  </si>
  <si>
    <t>*1β1*=11</t>
  </si>
  <si>
    <t>δεν γράφει ΑΛΛΑ χρεώνει</t>
  </si>
  <si>
    <t>6605-12-14</t>
  </si>
  <si>
    <t>6610-2-4</t>
  </si>
  <si>
    <t>6605-10-14</t>
  </si>
  <si>
    <t>6605-10-12</t>
  </si>
  <si>
    <t>593-1-2007</t>
  </si>
  <si>
    <t>γράφει εκτός έδρας ΑΛΛΑ δεν χρεώνει</t>
  </si>
  <si>
    <t>γράφει 2 ΑΛΛΑ χρεώνει 1</t>
  </si>
  <si>
    <t>γράφει 4 ΑΛΛΑ χρεώνει 3</t>
  </si>
  <si>
    <t>χρεώνει 8 λιγότερα</t>
  </si>
  <si>
    <t>5431-2-5960-1-2-6134-5-294-5-619-20-1-2-3-4-5</t>
  </si>
  <si>
    <t>5431-2-5960-1-2-6134-5-294-5-616-20-1-2-3-4-5</t>
  </si>
  <si>
    <t>5431-2-5960-1-2-6134-5-294-5-616-9-21-2-3-4-5</t>
  </si>
  <si>
    <t>5431-2-5960-1-2-6134-5-294-5-616-9-20-2-3-4-5</t>
  </si>
  <si>
    <t>5431-2-5960-1-2-6134-5-294-5-616-9-20-1-3-4-5</t>
  </si>
  <si>
    <t>5431-2-5960-1-2-6134-5-294-5-616-9-20-1-2-4-5</t>
  </si>
  <si>
    <t>5431-2-5960-1-2-6134-5-294-5-616-9-20-1-2-3-5</t>
  </si>
  <si>
    <t>5431-2-5960-1-2-6134-5-294-5-616-9-20-1-2-3-4</t>
  </si>
  <si>
    <t>612-2007</t>
  </si>
  <si>
    <t>2οχιΚανενα</t>
  </si>
  <si>
    <t>το βάζει πάγια</t>
  </si>
  <si>
    <t>593-2007</t>
  </si>
  <si>
    <t>για τροπ/ηση</t>
  </si>
  <si>
    <t>διανομή ( 52.747,66 &amp; 7.650,36 )</t>
  </si>
  <si>
    <t>μήπως πρέπει στην μεγαλύτερη τιμη ;;;</t>
  </si>
  <si>
    <t>612-10-2007</t>
  </si>
  <si>
    <t>612-9-2007</t>
  </si>
  <si>
    <t>612-11-2007</t>
  </si>
  <si>
    <t>612-12-2007</t>
  </si>
  <si>
    <t>612-13-2007</t>
  </si>
  <si>
    <t>612-14-2007</t>
  </si>
  <si>
    <t>*16*</t>
  </si>
  <si>
    <t>612-15-2007</t>
  </si>
  <si>
    <t>6628-9-31-2</t>
  </si>
  <si>
    <t>6626-9-31-2</t>
  </si>
  <si>
    <t>6626-8-31-2</t>
  </si>
  <si>
    <t>6626-8-9-32</t>
  </si>
  <si>
    <t>6626-8-9-31</t>
  </si>
  <si>
    <t>631-2007</t>
  </si>
  <si>
    <t>γράφει 1 ΑΛΛΑ χρεώνει 2</t>
  </si>
  <si>
    <t>3οχι1</t>
  </si>
  <si>
    <t>ΤΟΓΚΑΤΖΗΔΕΣ</t>
  </si>
  <si>
    <t>631-1-2007</t>
  </si>
  <si>
    <t>631-2-2007</t>
  </si>
  <si>
    <t>631-3-2007</t>
  </si>
  <si>
    <t>631-4-2007</t>
  </si>
  <si>
    <t>γράφει εκτός έδρας ΑΛΛΑ ΔΕΝ βγαίνει στην σούμα</t>
  </si>
  <si>
    <t>χρεώνει 115,5 παραπανω</t>
  </si>
  <si>
    <t>χρεώνει 8 παραπανω</t>
  </si>
  <si>
    <t>*38*</t>
  </si>
  <si>
    <t>*38α* = 394,40 + παλιό 144,86</t>
  </si>
  <si>
    <t>*37*</t>
  </si>
  <si>
    <t>χρεώνει 20 παραπανω</t>
  </si>
  <si>
    <t>640-2007</t>
  </si>
  <si>
    <t>χρεώνει 5 λιγότερα</t>
  </si>
  <si>
    <t>664-5-2007</t>
  </si>
  <si>
    <t>6538-9-40-1-2-3</t>
  </si>
  <si>
    <t>ΕΠΡΕΠΕ να είχε εξοφληθεί ΕΩΣ 7/11/2006</t>
  </si>
  <si>
    <t>734-1-2007</t>
  </si>
  <si>
    <t>πραγματική αξία = 70.000</t>
  </si>
  <si>
    <t>6121-641-3-4-6</t>
  </si>
  <si>
    <t>708-1-2007</t>
  </si>
  <si>
    <t>708-2-2007</t>
  </si>
  <si>
    <t>διευθυνση= Αρχιλοχου</t>
  </si>
  <si>
    <t>ΛΑΘΟΣ αθροιση</t>
  </si>
  <si>
    <t>σημειώσεις = ΛΑΘΟΣ αθροιση</t>
  </si>
  <si>
    <t>*38α* = ΚΑΙ με άλλα ποσά = 460,96</t>
  </si>
  <si>
    <t>708-3-2007</t>
  </si>
  <si>
    <t>708-4-2007</t>
  </si>
  <si>
    <t>αγοραπωλησία = τίμημα Δ.Ο.Υ. =</t>
  </si>
  <si>
    <t>708-5-2007</t>
  </si>
  <si>
    <t>τωρα πληρώνει το προσύμφωνο του 2.000</t>
  </si>
  <si>
    <t>*38* εξόφληση 2007-05-16</t>
  </si>
  <si>
    <t>τωρα πληρώνει το πληρεξούσιο 6.603</t>
  </si>
  <si>
    <t>283-9-2007</t>
  </si>
  <si>
    <t>1777-8-4912-6250-6691-2--3-4-725</t>
  </si>
  <si>
    <t>ως πάγια</t>
  </si>
  <si>
    <t>*38*= ποσά &amp; απλήρωτα</t>
  </si>
  <si>
    <t>6653-4-5-6</t>
  </si>
  <si>
    <t>6652-4-5-6</t>
  </si>
  <si>
    <t>6652-3-5-6</t>
  </si>
  <si>
    <t>6652-3-4-6</t>
  </si>
  <si>
    <t>6652-3-4-5</t>
  </si>
  <si>
    <t>752-3-2007</t>
  </si>
  <si>
    <t>752-4-2007</t>
  </si>
  <si>
    <t>752-5-2007</t>
  </si>
  <si>
    <t>752-6-2007</t>
  </si>
  <si>
    <t>ποσεςΠολυπρόσωπεςΕιναι;;;???</t>
  </si>
  <si>
    <t>χρεώνει το επόμενο</t>
  </si>
  <si>
    <t>χρεώνει το επόμενο = 355,38 σύνολο</t>
  </si>
  <si>
    <t>*38* = βάζει τα σωστά ποσά</t>
  </si>
  <si>
    <t>752-7-2007</t>
  </si>
  <si>
    <t>χρεώνει 11</t>
  </si>
  <si>
    <t>αγοραπωλησίας …… ;;;?????;;;;; ΕΞΟΦΛΗΣΗ</t>
  </si>
  <si>
    <t>ΔΕΝ γράφει πουθενά  το πρώην συμβόλαιο</t>
  </si>
  <si>
    <t>ΔΕΝ γράφει ποσά</t>
  </si>
  <si>
    <t>*1β1* = 14</t>
  </si>
  <si>
    <t>χρεώνει 12 παραπανω</t>
  </si>
  <si>
    <t>734-6-2007</t>
  </si>
  <si>
    <t>ΔΕΝ γράφει ΑΛΛΑ χρεώνει</t>
  </si>
  <si>
    <t>χρεώνει 4 παραπανω</t>
  </si>
  <si>
    <t>ΕΣΠΑ</t>
  </si>
  <si>
    <t>πάγιες36</t>
  </si>
  <si>
    <t>ΛΕΙΠΕΙ 3η σελίδα &amp; σούμα</t>
  </si>
  <si>
    <t>ΔΕΝ γράφει πόρους</t>
  </si>
  <si>
    <t>ΔΕΝ έχω καταστάσεις</t>
  </si>
  <si>
    <t>το2021θάπερνε</t>
  </si>
  <si>
    <t>15*12</t>
  </si>
  <si>
    <t>πολλαπλή</t>
  </si>
  <si>
    <t>52*6</t>
  </si>
  <si>
    <t>το2022θάΠαίρνει</t>
  </si>
  <si>
    <t>συν(+)</t>
  </si>
  <si>
    <t>χρεώνει 19,5 παραπανω</t>
  </si>
  <si>
    <t xml:space="preserve">οριζόντιος σύσταση ΠΡΟ </t>
  </si>
  <si>
    <t>734-2007</t>
  </si>
  <si>
    <t>συμβ/γράφος</t>
  </si>
  <si>
    <t>..???..</t>
  </si>
  <si>
    <t>..???..  /// ..???..</t>
  </si>
  <si>
    <t>ΔΕΝ υπάρχει παράταση ..???.. , ΟΥΤΕ εξόφληση</t>
  </si>
  <si>
    <t>αγοραπωλησίας προσυμφώνου ..???.. ΛΥΣΗ τίμημα 35.000 αρραβών =</t>
  </si>
  <si>
    <t>κληρονομιάς αποδοχή ..???.. ΔΙΟΡΘΩΣΗ</t>
  </si>
  <si>
    <t>αγοραπωλησία ΒΑΣΕΙ προσυμφώνου ..???.. τίμημα = αρραβών = 2.934,7 Δ.Ο.Υ = 11.143,31</t>
  </si>
  <si>
    <t>αγοραπωλησίας ..???.. {{{ ή ..???.. }}} ΔΙΟΡΘΩΣΗ</t>
  </si>
  <si>
    <t>αγοραπωλησίας ..???.. ΕΞΟΦΛΗΣΗ</t>
  </si>
  <si>
    <t>αγοραπωλησίας προσύμφωνο ..???.. ΛΥΣΗ τίμημα 4.000.000δρχ = 11.738,81€ αρραβών =325.000δρχ =</t>
  </si>
  <si>
    <t>αγοραπωλησία ΒΑΣΕΙ προσυμφώνου ..???.. τίμημα = αρραβών = Δ.Ο.Υ = 20518,31</t>
  </si>
  <si>
    <t>ΟΛΟ το ..???.. του 2016 είναι εδώ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</si>
</sst>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</numFmts>
  <fonts count="47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9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4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6"/>
      <color indexed="8"/>
      <name val="Arial"/>
      <family val="2"/>
      <charset val="161"/>
    </font>
    <font>
      <sz val="8"/>
      <color rgb="FF0070C0"/>
      <name val="Arial"/>
      <family val="2"/>
      <charset val="161"/>
    </font>
    <font>
      <sz val="7"/>
      <color indexed="8"/>
      <name val="Arial"/>
      <family val="2"/>
      <charset val="161"/>
    </font>
    <font>
      <sz val="7"/>
      <name val="Arial"/>
      <family val="2"/>
      <charset val="161"/>
    </font>
    <font>
      <b/>
      <sz val="7"/>
      <color theme="1"/>
      <name val="Arial"/>
      <family val="2"/>
      <charset val="161"/>
    </font>
    <font>
      <sz val="16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7"/>
      <color theme="1"/>
      <name val="Arial"/>
      <family val="2"/>
      <charset val="161"/>
    </font>
    <font>
      <b/>
      <sz val="16"/>
      <name val="Arial"/>
      <family val="2"/>
      <charset val="161"/>
    </font>
    <font>
      <b/>
      <sz val="12"/>
      <color rgb="FF0070C0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258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755">
    <xf numFmtId="0" fontId="0" fillId="0" borderId="0" xfId="0"/>
    <xf numFmtId="0" fontId="17" fillId="0" borderId="0" xfId="0" applyFont="1"/>
    <xf numFmtId="43" fontId="15" fillId="0" borderId="1" xfId="0" applyNumberFormat="1" applyFont="1" applyFill="1" applyBorder="1" applyAlignment="1"/>
    <xf numFmtId="43" fontId="17" fillId="0" borderId="0" xfId="1" applyFont="1"/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0" xfId="0" applyFont="1"/>
    <xf numFmtId="43" fontId="17" fillId="0" borderId="0" xfId="1" applyFont="1" applyFill="1"/>
    <xf numFmtId="0" fontId="17" fillId="0" borderId="0" xfId="0" applyFont="1" applyFill="1"/>
    <xf numFmtId="43" fontId="16" fillId="6" borderId="16" xfId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164" fontId="16" fillId="0" borderId="9" xfId="1" applyNumberFormat="1" applyFont="1" applyBorder="1" applyAlignment="1">
      <alignment horizontal="center" vertical="center" wrapText="1"/>
    </xf>
    <xf numFmtId="164" fontId="17" fillId="0" borderId="0" xfId="1" applyNumberFormat="1" applyFont="1"/>
    <xf numFmtId="0" fontId="17" fillId="0" borderId="0" xfId="0" applyFont="1" applyAlignment="1">
      <alignment horizontal="center"/>
    </xf>
    <xf numFmtId="164" fontId="15" fillId="0" borderId="1" xfId="1" applyNumberFormat="1" applyFont="1" applyFill="1" applyBorder="1" applyAlignment="1"/>
    <xf numFmtId="164" fontId="16" fillId="0" borderId="10" xfId="1" applyNumberFormat="1" applyFont="1" applyBorder="1" applyAlignment="1">
      <alignment vertical="center" wrapText="1"/>
    </xf>
    <xf numFmtId="164" fontId="16" fillId="0" borderId="9" xfId="1" applyNumberFormat="1" applyFont="1" applyFill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center" vertical="center" wrapText="1"/>
    </xf>
    <xf numFmtId="43" fontId="15" fillId="0" borderId="1" xfId="1" applyFont="1" applyBorder="1"/>
    <xf numFmtId="0" fontId="16" fillId="0" borderId="0" xfId="0" applyFont="1"/>
    <xf numFmtId="164" fontId="14" fillId="7" borderId="1" xfId="1" applyNumberFormat="1" applyFont="1" applyFill="1" applyBorder="1" applyAlignment="1">
      <alignment horizontal="right" vertical="center"/>
    </xf>
    <xf numFmtId="164" fontId="19" fillId="7" borderId="2" xfId="1" applyNumberFormat="1" applyFont="1" applyFill="1" applyBorder="1" applyAlignment="1">
      <alignment horizontal="center" vertical="center"/>
    </xf>
    <xf numFmtId="0" fontId="14" fillId="7" borderId="1" xfId="0" applyFont="1" applyFill="1" applyBorder="1"/>
    <xf numFmtId="164" fontId="14" fillId="7" borderId="1" xfId="1" applyNumberFormat="1" applyFont="1" applyFill="1" applyBorder="1"/>
    <xf numFmtId="43" fontId="14" fillId="7" borderId="15" xfId="1" applyFont="1" applyFill="1" applyBorder="1" applyAlignment="1">
      <alignment horizontal="right" vertical="center"/>
    </xf>
    <xf numFmtId="43" fontId="14" fillId="7" borderId="1" xfId="1" applyFont="1" applyFill="1" applyBorder="1" applyAlignment="1">
      <alignment horizontal="right" vertical="center"/>
    </xf>
    <xf numFmtId="0" fontId="17" fillId="7" borderId="0" xfId="0" applyFont="1" applyFill="1"/>
    <xf numFmtId="43" fontId="16" fillId="7" borderId="10" xfId="1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/>
    </xf>
    <xf numFmtId="164" fontId="14" fillId="7" borderId="15" xfId="1" applyNumberFormat="1" applyFont="1" applyFill="1" applyBorder="1"/>
    <xf numFmtId="1" fontId="19" fillId="7" borderId="1" xfId="1" applyNumberFormat="1" applyFont="1" applyFill="1" applyBorder="1" applyAlignment="1">
      <alignment horizontal="center" vertical="center"/>
    </xf>
    <xf numFmtId="43" fontId="19" fillId="7" borderId="1" xfId="0" applyNumberFormat="1" applyFont="1" applyFill="1" applyBorder="1" applyAlignment="1">
      <alignment horizontal="center" vertical="center" wrapText="1"/>
    </xf>
    <xf numFmtId="43" fontId="14" fillId="7" borderId="3" xfId="1" applyFont="1" applyFill="1" applyBorder="1" applyAlignment="1">
      <alignment horizontal="right" vertical="center"/>
    </xf>
    <xf numFmtId="43" fontId="14" fillId="7" borderId="3" xfId="1" applyFont="1" applyFill="1" applyBorder="1" applyAlignment="1">
      <alignment horizontal="center" vertical="center"/>
    </xf>
    <xf numFmtId="0" fontId="17" fillId="7" borderId="1" xfId="0" applyFont="1" applyFill="1" applyBorder="1"/>
    <xf numFmtId="0" fontId="17" fillId="7" borderId="1" xfId="0" applyFont="1" applyFill="1" applyBorder="1" applyAlignment="1">
      <alignment wrapText="1"/>
    </xf>
    <xf numFmtId="164" fontId="19" fillId="7" borderId="1" xfId="1" applyNumberFormat="1" applyFont="1" applyFill="1" applyBorder="1" applyAlignment="1">
      <alignment horizontal="center" vertical="center"/>
    </xf>
    <xf numFmtId="43" fontId="19" fillId="7" borderId="1" xfId="1" applyFont="1" applyFill="1" applyBorder="1" applyAlignment="1">
      <alignment horizontal="center" vertical="center"/>
    </xf>
    <xf numFmtId="164" fontId="17" fillId="7" borderId="15" xfId="1" applyNumberFormat="1" applyFont="1" applyFill="1" applyBorder="1"/>
    <xf numFmtId="43" fontId="17" fillId="7" borderId="15" xfId="1" applyFont="1" applyFill="1" applyBorder="1"/>
    <xf numFmtId="14" fontId="17" fillId="0" borderId="0" xfId="0" applyNumberFormat="1" applyFont="1"/>
    <xf numFmtId="14" fontId="17" fillId="7" borderId="1" xfId="0" applyNumberFormat="1" applyFont="1" applyFill="1" applyBorder="1"/>
    <xf numFmtId="164" fontId="17" fillId="7" borderId="1" xfId="1" applyNumberFormat="1" applyFont="1" applyFill="1" applyBorder="1" applyAlignment="1">
      <alignment wrapText="1"/>
    </xf>
    <xf numFmtId="14" fontId="17" fillId="7" borderId="1" xfId="1" applyNumberFormat="1" applyFont="1" applyFill="1" applyBorder="1" applyAlignment="1">
      <alignment wrapText="1"/>
    </xf>
    <xf numFmtId="165" fontId="17" fillId="7" borderId="1" xfId="1" applyNumberFormat="1" applyFont="1" applyFill="1" applyBorder="1" applyAlignment="1">
      <alignment wrapText="1"/>
    </xf>
    <xf numFmtId="43" fontId="17" fillId="7" borderId="1" xfId="1" applyFont="1" applyFill="1" applyBorder="1" applyAlignment="1">
      <alignment wrapText="1"/>
    </xf>
    <xf numFmtId="43" fontId="17" fillId="7" borderId="0" xfId="1" applyFont="1" applyFill="1" applyAlignment="1">
      <alignment wrapText="1"/>
    </xf>
    <xf numFmtId="43" fontId="17" fillId="7" borderId="1" xfId="1" applyFont="1" applyFill="1" applyBorder="1"/>
    <xf numFmtId="0" fontId="16" fillId="6" borderId="9" xfId="0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14" fontId="16" fillId="0" borderId="16" xfId="1" applyNumberFormat="1" applyFont="1" applyFill="1" applyBorder="1" applyAlignment="1">
      <alignment horizontal="center" vertical="center" wrapText="1"/>
    </xf>
    <xf numFmtId="43" fontId="16" fillId="0" borderId="16" xfId="1" applyFont="1" applyFill="1" applyBorder="1" applyAlignment="1">
      <alignment horizontal="center"/>
    </xf>
    <xf numFmtId="43" fontId="16" fillId="0" borderId="16" xfId="1" applyFont="1" applyFill="1" applyBorder="1" applyAlignment="1">
      <alignment horizontal="center" wrapText="1"/>
    </xf>
    <xf numFmtId="43" fontId="16" fillId="7" borderId="16" xfId="1" applyFont="1" applyFill="1" applyBorder="1" applyAlignment="1">
      <alignment horizontal="center" wrapText="1"/>
    </xf>
    <xf numFmtId="43" fontId="16" fillId="2" borderId="16" xfId="1" applyFont="1" applyFill="1" applyBorder="1" applyAlignment="1">
      <alignment horizontal="center" wrapText="1"/>
    </xf>
    <xf numFmtId="43" fontId="16" fillId="7" borderId="9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0" fontId="17" fillId="7" borderId="15" xfId="0" applyFont="1" applyFill="1" applyBorder="1"/>
    <xf numFmtId="43" fontId="25" fillId="0" borderId="1" xfId="1" applyFont="1" applyFill="1" applyBorder="1" applyAlignment="1">
      <alignment horizontal="center" vertical="center"/>
    </xf>
    <xf numFmtId="43" fontId="16" fillId="0" borderId="0" xfId="1" applyFont="1" applyFill="1"/>
    <xf numFmtId="14" fontId="17" fillId="7" borderId="15" xfId="0" applyNumberFormat="1" applyFont="1" applyFill="1" applyBorder="1"/>
    <xf numFmtId="164" fontId="19" fillId="7" borderId="19" xfId="1" applyNumberFormat="1" applyFont="1" applyFill="1" applyBorder="1" applyAlignment="1">
      <alignment horizontal="center" vertical="center"/>
    </xf>
    <xf numFmtId="43" fontId="15" fillId="0" borderId="1" xfId="1" applyFont="1" applyFill="1" applyBorder="1" applyAlignment="1"/>
    <xf numFmtId="43" fontId="16" fillId="7" borderId="10" xfId="1" applyFont="1" applyFill="1" applyBorder="1" applyAlignment="1">
      <alignment vertical="center" wrapText="1"/>
    </xf>
    <xf numFmtId="43" fontId="25" fillId="2" borderId="2" xfId="1" applyFont="1" applyFill="1" applyBorder="1" applyAlignment="1">
      <alignment horizontal="center" vertical="center"/>
    </xf>
    <xf numFmtId="164" fontId="16" fillId="7" borderId="9" xfId="1" applyNumberFormat="1" applyFont="1" applyFill="1" applyBorder="1" applyAlignment="1">
      <alignment horizontal="center" vertical="center" wrapText="1"/>
    </xf>
    <xf numFmtId="164" fontId="16" fillId="6" borderId="9" xfId="1" applyNumberFormat="1" applyFont="1" applyFill="1" applyBorder="1" applyAlignment="1">
      <alignment horizontal="center" vertical="center" wrapText="1"/>
    </xf>
    <xf numFmtId="43" fontId="16" fillId="0" borderId="9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43" fontId="16" fillId="0" borderId="15" xfId="1" applyFont="1" applyBorder="1"/>
    <xf numFmtId="0" fontId="11" fillId="0" borderId="0" xfId="0" applyFont="1" applyAlignment="1">
      <alignment wrapText="1"/>
    </xf>
    <xf numFmtId="43" fontId="16" fillId="0" borderId="9" xfId="1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15" fillId="2" borderId="13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3" fontId="16" fillId="6" borderId="9" xfId="1" applyFont="1" applyFill="1" applyBorder="1" applyAlignment="1">
      <alignment horizontal="center" vertical="center" wrapText="1"/>
    </xf>
    <xf numFmtId="0" fontId="10" fillId="0" borderId="0" xfId="0" applyFont="1"/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64" fontId="19" fillId="7" borderId="14" xfId="1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3" fontId="16" fillId="0" borderId="9" xfId="1" applyFont="1" applyBorder="1" applyAlignment="1">
      <alignment vertical="center" wrapText="1"/>
    </xf>
    <xf numFmtId="43" fontId="17" fillId="0" borderId="9" xfId="1" applyFont="1" applyBorder="1" applyAlignment="1">
      <alignment horizontal="center" vertical="center" wrapText="1"/>
    </xf>
    <xf numFmtId="43" fontId="17" fillId="0" borderId="10" xfId="1" applyFont="1" applyBorder="1" applyAlignment="1">
      <alignment horizontal="center" vertical="center" wrapText="1"/>
    </xf>
    <xf numFmtId="43" fontId="16" fillId="0" borderId="1" xfId="1" applyFont="1" applyBorder="1"/>
    <xf numFmtId="43" fontId="16" fillId="0" borderId="10" xfId="1" applyFont="1" applyFill="1" applyBorder="1" applyAlignment="1">
      <alignment vertical="center" wrapText="1"/>
    </xf>
    <xf numFmtId="164" fontId="17" fillId="7" borderId="15" xfId="1" applyNumberFormat="1" applyFont="1" applyFill="1" applyBorder="1" applyAlignment="1">
      <alignment wrapText="1"/>
    </xf>
    <xf numFmtId="14" fontId="16" fillId="0" borderId="9" xfId="1" applyNumberFormat="1" applyFont="1" applyFill="1" applyBorder="1" applyAlignment="1">
      <alignment horizontal="center" vertical="center" wrapText="1"/>
    </xf>
    <xf numFmtId="43" fontId="16" fillId="0" borderId="9" xfId="1" applyFont="1" applyFill="1" applyBorder="1" applyAlignment="1">
      <alignment horizontal="center"/>
    </xf>
    <xf numFmtId="14" fontId="16" fillId="0" borderId="9" xfId="1" applyNumberFormat="1" applyFont="1" applyFill="1" applyBorder="1" applyAlignment="1">
      <alignment horizontal="center"/>
    </xf>
    <xf numFmtId="164" fontId="16" fillId="2" borderId="10" xfId="1" applyNumberFormat="1" applyFont="1" applyFill="1" applyBorder="1" applyAlignment="1">
      <alignment horizontal="center" vertical="center" wrapText="1"/>
    </xf>
    <xf numFmtId="43" fontId="16" fillId="0" borderId="10" xfId="1" applyFont="1" applyBorder="1" applyAlignment="1">
      <alignment horizontal="center" vertical="center" wrapText="1"/>
    </xf>
    <xf numFmtId="43" fontId="24" fillId="0" borderId="0" xfId="1" applyFont="1" applyFill="1" applyAlignment="1"/>
    <xf numFmtId="43" fontId="15" fillId="0" borderId="9" xfId="1" applyFont="1" applyFill="1" applyBorder="1" applyAlignment="1">
      <alignment horizontal="center" wrapText="1"/>
    </xf>
    <xf numFmtId="43" fontId="15" fillId="6" borderId="9" xfId="1" applyFont="1" applyFill="1" applyBorder="1" applyAlignment="1">
      <alignment horizontal="center" wrapText="1"/>
    </xf>
    <xf numFmtId="43" fontId="17" fillId="4" borderId="0" xfId="1" applyFont="1" applyFill="1"/>
    <xf numFmtId="43" fontId="20" fillId="0" borderId="0" xfId="1" applyFont="1"/>
    <xf numFmtId="43" fontId="24" fillId="7" borderId="28" xfId="1" applyFont="1" applyFill="1" applyBorder="1" applyAlignment="1">
      <alignment horizontal="center" wrapText="1"/>
    </xf>
    <xf numFmtId="43" fontId="24" fillId="6" borderId="28" xfId="1" applyFont="1" applyFill="1" applyBorder="1" applyAlignment="1">
      <alignment horizontal="center" wrapText="1"/>
    </xf>
    <xf numFmtId="43" fontId="13" fillId="7" borderId="28" xfId="1" applyFont="1" applyFill="1" applyBorder="1" applyAlignment="1">
      <alignment horizontal="center" wrapText="1"/>
    </xf>
    <xf numFmtId="43" fontId="22" fillId="7" borderId="28" xfId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3" fontId="8" fillId="0" borderId="0" xfId="1" applyFont="1" applyFill="1"/>
    <xf numFmtId="14" fontId="22" fillId="0" borderId="9" xfId="1" applyNumberFormat="1" applyFont="1" applyFill="1" applyBorder="1" applyAlignment="1">
      <alignment horizontal="center" vertical="center" wrapText="1"/>
    </xf>
    <xf numFmtId="14" fontId="22" fillId="7" borderId="9" xfId="1" applyNumberFormat="1" applyFont="1" applyFill="1" applyBorder="1" applyAlignment="1">
      <alignment horizontal="center" vertical="center" wrapText="1"/>
    </xf>
    <xf numFmtId="43" fontId="16" fillId="0" borderId="9" xfId="1" applyFont="1" applyFill="1" applyBorder="1" applyAlignment="1">
      <alignment horizontal="center" wrapText="1"/>
    </xf>
    <xf numFmtId="43" fontId="16" fillId="0" borderId="14" xfId="1" applyFont="1" applyFill="1" applyBorder="1" applyAlignment="1">
      <alignment horizontal="right"/>
    </xf>
    <xf numFmtId="43" fontId="16" fillId="6" borderId="10" xfId="1" applyFont="1" applyFill="1" applyBorder="1" applyAlignment="1">
      <alignment horizontal="center" vertical="center" wrapText="1"/>
    </xf>
    <xf numFmtId="43" fontId="25" fillId="2" borderId="14" xfId="1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8" fillId="0" borderId="0" xfId="0" applyFont="1"/>
    <xf numFmtId="43" fontId="17" fillId="2" borderId="9" xfId="1" applyFont="1" applyFill="1" applyBorder="1" applyAlignment="1">
      <alignment horizontal="center" vertical="center" wrapText="1"/>
    </xf>
    <xf numFmtId="43" fontId="17" fillId="7" borderId="9" xfId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wrapText="1"/>
    </xf>
    <xf numFmtId="43" fontId="27" fillId="0" borderId="10" xfId="1" applyFont="1" applyFill="1" applyBorder="1" applyAlignment="1">
      <alignment horizontal="center" vertical="center" wrapText="1"/>
    </xf>
    <xf numFmtId="164" fontId="16" fillId="10" borderId="9" xfId="1" applyNumberFormat="1" applyFont="1" applyFill="1" applyBorder="1" applyAlignment="1">
      <alignment horizontal="center" vertical="center" wrapText="1"/>
    </xf>
    <xf numFmtId="43" fontId="17" fillId="4" borderId="1" xfId="1" applyFont="1" applyFill="1" applyBorder="1"/>
    <xf numFmtId="164" fontId="16" fillId="5" borderId="9" xfId="1" applyNumberFormat="1" applyFont="1" applyFill="1" applyBorder="1" applyAlignment="1">
      <alignment horizontal="center" vertical="center" wrapText="1"/>
    </xf>
    <xf numFmtId="164" fontId="16" fillId="0" borderId="14" xfId="1" applyNumberFormat="1" applyFont="1" applyFill="1" applyBorder="1" applyAlignment="1">
      <alignment horizontal="right"/>
    </xf>
    <xf numFmtId="14" fontId="22" fillId="3" borderId="9" xfId="1" applyNumberFormat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vertical="center" wrapText="1"/>
    </xf>
    <xf numFmtId="43" fontId="7" fillId="2" borderId="28" xfId="1" applyFont="1" applyFill="1" applyBorder="1" applyAlignment="1">
      <alignment horizontal="center" vertical="center" wrapText="1"/>
    </xf>
    <xf numFmtId="43" fontId="17" fillId="7" borderId="1" xfId="0" applyNumberFormat="1" applyFont="1" applyFill="1" applyBorder="1"/>
    <xf numFmtId="43" fontId="16" fillId="4" borderId="10" xfId="1" applyFont="1" applyFill="1" applyBorder="1" applyAlignment="1">
      <alignment horizontal="center" vertical="center" wrapText="1"/>
    </xf>
    <xf numFmtId="43" fontId="14" fillId="4" borderId="1" xfId="1" applyFont="1" applyFill="1" applyBorder="1" applyAlignment="1">
      <alignment horizontal="center" vertical="center"/>
    </xf>
    <xf numFmtId="43" fontId="14" fillId="4" borderId="1" xfId="1" applyFont="1" applyFill="1" applyBorder="1" applyAlignment="1">
      <alignment horizontal="right" vertical="center" wrapText="1"/>
    </xf>
    <xf numFmtId="43" fontId="17" fillId="4" borderId="1" xfId="1" applyFont="1" applyFill="1" applyBorder="1" applyAlignment="1">
      <alignment wrapText="1"/>
    </xf>
    <xf numFmtId="43" fontId="17" fillId="0" borderId="0" xfId="1" applyFont="1" applyAlignment="1">
      <alignment wrapText="1"/>
    </xf>
    <xf numFmtId="0" fontId="17" fillId="0" borderId="1" xfId="0" applyFont="1" applyBorder="1"/>
    <xf numFmtId="164" fontId="17" fillId="7" borderId="15" xfId="1" applyNumberFormat="1" applyFont="1" applyFill="1" applyBorder="1" applyAlignment="1">
      <alignment horizontal="center"/>
    </xf>
    <xf numFmtId="164" fontId="17" fillId="7" borderId="1" xfId="1" applyNumberFormat="1" applyFont="1" applyFill="1" applyBorder="1" applyAlignment="1">
      <alignment horizontal="center"/>
    </xf>
    <xf numFmtId="164" fontId="17" fillId="0" borderId="0" xfId="1" applyNumberFormat="1" applyFont="1" applyAlignment="1">
      <alignment horizontal="center"/>
    </xf>
    <xf numFmtId="0" fontId="17" fillId="7" borderId="1" xfId="267" applyFont="1" applyFill="1" applyBorder="1"/>
    <xf numFmtId="0" fontId="16" fillId="0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 vertical="center" wrapText="1"/>
    </xf>
    <xf numFmtId="164" fontId="14" fillId="7" borderId="1" xfId="1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/>
    </xf>
    <xf numFmtId="6" fontId="16" fillId="3" borderId="10" xfId="1" applyNumberFormat="1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left"/>
    </xf>
    <xf numFmtId="43" fontId="22" fillId="0" borderId="23" xfId="1" applyFont="1" applyFill="1" applyBorder="1" applyAlignment="1">
      <alignment horizontal="center" vertical="center" wrapText="1"/>
    </xf>
    <xf numFmtId="43" fontId="17" fillId="0" borderId="23" xfId="1" applyFont="1" applyFill="1" applyBorder="1" applyAlignment="1">
      <alignment horizontal="center" vertical="center" wrapText="1"/>
    </xf>
    <xf numFmtId="43" fontId="17" fillId="5" borderId="23" xfId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/>
    </xf>
    <xf numFmtId="164" fontId="16" fillId="4" borderId="9" xfId="1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5" fillId="0" borderId="0" xfId="0" applyFont="1"/>
    <xf numFmtId="43" fontId="5" fillId="0" borderId="0" xfId="1" applyFont="1"/>
    <xf numFmtId="43" fontId="29" fillId="0" borderId="0" xfId="1" applyFont="1" applyFill="1" applyAlignment="1"/>
    <xf numFmtId="0" fontId="24" fillId="0" borderId="0" xfId="0" applyFont="1" applyFill="1" applyAlignment="1">
      <alignment horizontal="left"/>
    </xf>
    <xf numFmtId="0" fontId="31" fillId="7" borderId="0" xfId="0" applyFont="1" applyFill="1" applyAlignment="1"/>
    <xf numFmtId="0" fontId="22" fillId="0" borderId="0" xfId="0" applyFont="1" applyAlignment="1">
      <alignment horizontal="left"/>
    </xf>
    <xf numFmtId="43" fontId="22" fillId="0" borderId="0" xfId="1" applyFont="1" applyAlignment="1"/>
    <xf numFmtId="0" fontId="23" fillId="0" borderId="0" xfId="0" applyFont="1" applyFill="1" applyBorder="1" applyAlignment="1">
      <alignment wrapText="1"/>
    </xf>
    <xf numFmtId="0" fontId="23" fillId="7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5" fillId="0" borderId="0" xfId="0" applyFont="1" applyFill="1"/>
    <xf numFmtId="43" fontId="24" fillId="0" borderId="0" xfId="1" applyFont="1" applyFill="1" applyAlignment="1">
      <alignment horizontal="left"/>
    </xf>
    <xf numFmtId="0" fontId="13" fillId="0" borderId="0" xfId="0" applyFont="1" applyAlignment="1"/>
    <xf numFmtId="0" fontId="33" fillId="0" borderId="0" xfId="0" applyFont="1" applyFill="1" applyAlignment="1"/>
    <xf numFmtId="0" fontId="22" fillId="0" borderId="0" xfId="0" applyFont="1"/>
    <xf numFmtId="0" fontId="24" fillId="0" borderId="0" xfId="0" applyFont="1" applyFill="1" applyAlignment="1"/>
    <xf numFmtId="0" fontId="24" fillId="0" borderId="0" xfId="0" applyFont="1" applyFill="1"/>
    <xf numFmtId="0" fontId="13" fillId="0" borderId="0" xfId="0" applyFont="1" applyFill="1"/>
    <xf numFmtId="0" fontId="24" fillId="0" borderId="0" xfId="0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2" fillId="0" borderId="0" xfId="0" applyFont="1" applyAlignment="1"/>
    <xf numFmtId="43" fontId="17" fillId="0" borderId="10" xfId="1" applyFont="1" applyFill="1" applyBorder="1" applyAlignment="1">
      <alignment horizontal="center" vertical="center" wrapText="1"/>
    </xf>
    <xf numFmtId="43" fontId="28" fillId="0" borderId="10" xfId="1" applyFont="1" applyFill="1" applyBorder="1" applyAlignment="1">
      <alignment horizontal="center" vertical="center" wrapText="1"/>
    </xf>
    <xf numFmtId="43" fontId="17" fillId="7" borderId="9" xfId="1" applyFont="1" applyFill="1" applyBorder="1" applyAlignment="1">
      <alignment vertical="center" wrapText="1"/>
    </xf>
    <xf numFmtId="43" fontId="30" fillId="7" borderId="18" xfId="1" applyFont="1" applyFill="1" applyBorder="1" applyAlignment="1">
      <alignment horizontal="center" vertical="center" wrapText="1"/>
    </xf>
    <xf numFmtId="43" fontId="17" fillId="4" borderId="9" xfId="1" applyFont="1" applyFill="1" applyBorder="1" applyAlignment="1">
      <alignment horizontal="center" wrapText="1"/>
    </xf>
    <xf numFmtId="43" fontId="16" fillId="7" borderId="18" xfId="1" applyFont="1" applyFill="1" applyBorder="1" applyAlignment="1">
      <alignment vertical="center" wrapText="1"/>
    </xf>
    <xf numFmtId="43" fontId="17" fillId="2" borderId="10" xfId="1" applyFont="1" applyFill="1" applyBorder="1" applyAlignment="1">
      <alignment horizontal="center" vertical="center" wrapText="1"/>
    </xf>
    <xf numFmtId="164" fontId="17" fillId="0" borderId="9" xfId="1" applyNumberFormat="1" applyFont="1" applyFill="1" applyBorder="1" applyAlignment="1">
      <alignment horizontal="center" vertical="center" wrapText="1"/>
    </xf>
    <xf numFmtId="164" fontId="34" fillId="0" borderId="0" xfId="1" applyNumberFormat="1" applyFont="1" applyAlignment="1"/>
    <xf numFmtId="43" fontId="34" fillId="0" borderId="0" xfId="1" applyFont="1" applyAlignment="1"/>
    <xf numFmtId="164" fontId="31" fillId="7" borderId="0" xfId="1" applyNumberFormat="1" applyFont="1" applyFill="1" applyAlignment="1"/>
    <xf numFmtId="43" fontId="31" fillId="7" borderId="0" xfId="1" applyFont="1" applyFill="1" applyAlignment="1"/>
    <xf numFmtId="43" fontId="16" fillId="9" borderId="10" xfId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3" fontId="16" fillId="0" borderId="23" xfId="1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wrapText="1"/>
    </xf>
    <xf numFmtId="164" fontId="22" fillId="0" borderId="9" xfId="1" applyNumberFormat="1" applyFont="1" applyFill="1" applyBorder="1" applyAlignment="1">
      <alignment horizontal="center"/>
    </xf>
    <xf numFmtId="43" fontId="17" fillId="7" borderId="1" xfId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/>
    </xf>
    <xf numFmtId="0" fontId="4" fillId="0" borderId="0" xfId="0" applyFont="1"/>
    <xf numFmtId="43" fontId="17" fillId="3" borderId="1" xfId="1" applyFont="1" applyFill="1" applyBorder="1"/>
    <xf numFmtId="43" fontId="3" fillId="0" borderId="0" xfId="1" applyFont="1" applyFill="1"/>
    <xf numFmtId="43" fontId="22" fillId="0" borderId="9" xfId="1" applyFont="1" applyFill="1" applyBorder="1" applyAlignment="1">
      <alignment horizontal="center" vertical="center" wrapText="1"/>
    </xf>
    <xf numFmtId="0" fontId="3" fillId="0" borderId="0" xfId="0" applyFont="1"/>
    <xf numFmtId="43" fontId="22" fillId="0" borderId="14" xfId="1" applyFont="1" applyFill="1" applyBorder="1" applyAlignment="1">
      <alignment horizontal="right"/>
    </xf>
    <xf numFmtId="14" fontId="3" fillId="0" borderId="0" xfId="0" applyNumberFormat="1" applyFont="1" applyAlignment="1">
      <alignment horizontal="left"/>
    </xf>
    <xf numFmtId="43" fontId="3" fillId="0" borderId="0" xfId="1" applyFont="1"/>
    <xf numFmtId="0" fontId="23" fillId="0" borderId="0" xfId="0" applyFont="1"/>
    <xf numFmtId="43" fontId="27" fillId="0" borderId="9" xfId="1" applyFont="1" applyFill="1" applyBorder="1" applyAlignment="1">
      <alignment horizontal="center" vertical="center" wrapText="1"/>
    </xf>
    <xf numFmtId="14" fontId="27" fillId="0" borderId="9" xfId="1" applyNumberFormat="1" applyFont="1" applyFill="1" applyBorder="1" applyAlignment="1">
      <alignment horizontal="center" vertical="center" wrapText="1"/>
    </xf>
    <xf numFmtId="0" fontId="34" fillId="0" borderId="0" xfId="0" applyFont="1" applyAlignment="1"/>
    <xf numFmtId="0" fontId="31" fillId="0" borderId="0" xfId="0" applyFont="1" applyFill="1" applyAlignment="1"/>
    <xf numFmtId="0" fontId="34" fillId="0" borderId="0" xfId="0" applyFont="1"/>
    <xf numFmtId="0" fontId="34" fillId="0" borderId="0" xfId="0" applyFont="1" applyAlignment="1">
      <alignment horizontal="left"/>
    </xf>
    <xf numFmtId="43" fontId="17" fillId="0" borderId="0" xfId="1" applyFont="1" applyAlignment="1">
      <alignment horizontal="left"/>
    </xf>
    <xf numFmtId="0" fontId="31" fillId="0" borderId="0" xfId="0" applyFont="1" applyFill="1" applyAlignment="1">
      <alignment horizontal="left"/>
    </xf>
    <xf numFmtId="0" fontId="15" fillId="5" borderId="0" xfId="0" applyFont="1" applyFill="1" applyAlignment="1"/>
    <xf numFmtId="164" fontId="31" fillId="6" borderId="0" xfId="1" applyNumberFormat="1" applyFont="1" applyFill="1"/>
    <xf numFmtId="0" fontId="17" fillId="11" borderId="0" xfId="0" applyFont="1" applyFill="1"/>
    <xf numFmtId="43" fontId="34" fillId="0" borderId="0" xfId="1" applyFont="1"/>
    <xf numFmtId="0" fontId="14" fillId="0" borderId="0" xfId="0" applyFont="1" applyFill="1"/>
    <xf numFmtId="43" fontId="23" fillId="7" borderId="0" xfId="1" applyFont="1" applyFill="1" applyAlignment="1"/>
    <xf numFmtId="0" fontId="22" fillId="0" borderId="0" xfId="0" applyFont="1" applyFill="1" applyAlignment="1"/>
    <xf numFmtId="43" fontId="17" fillId="0" borderId="1" xfId="1" applyFont="1" applyFill="1" applyBorder="1"/>
    <xf numFmtId="43" fontId="17" fillId="0" borderId="1" xfId="0" applyNumberFormat="1" applyFont="1" applyFill="1" applyBorder="1"/>
    <xf numFmtId="0" fontId="17" fillId="0" borderId="1" xfId="0" applyFont="1" applyFill="1" applyBorder="1"/>
    <xf numFmtId="164" fontId="24" fillId="0" borderId="0" xfId="1" applyNumberFormat="1" applyFont="1" applyFill="1" applyAlignment="1"/>
    <xf numFmtId="0" fontId="2" fillId="0" borderId="0" xfId="0" applyFont="1"/>
    <xf numFmtId="164" fontId="24" fillId="5" borderId="0" xfId="1" applyNumberFormat="1" applyFont="1" applyFill="1" applyAlignment="1"/>
    <xf numFmtId="43" fontId="34" fillId="0" borderId="0" xfId="1" applyFont="1" applyFill="1" applyAlignment="1"/>
    <xf numFmtId="43" fontId="16" fillId="0" borderId="9" xfId="1" applyFont="1" applyBorder="1" applyAlignment="1">
      <alignment horizontal="center" vertical="center" wrapText="1"/>
    </xf>
    <xf numFmtId="0" fontId="33" fillId="0" borderId="0" xfId="0" applyFont="1"/>
    <xf numFmtId="0" fontId="23" fillId="7" borderId="0" xfId="0" applyFont="1" applyFill="1" applyAlignment="1"/>
    <xf numFmtId="0" fontId="23" fillId="0" borderId="0" xfId="0" applyFont="1" applyFill="1" applyAlignment="1"/>
    <xf numFmtId="164" fontId="16" fillId="0" borderId="9" xfId="1" applyNumberFormat="1" applyFont="1" applyBorder="1" applyAlignment="1">
      <alignment horizontal="center" vertical="center" wrapText="1"/>
    </xf>
    <xf numFmtId="43" fontId="17" fillId="0" borderId="1" xfId="1" applyFont="1" applyFill="1" applyBorder="1" applyAlignment="1">
      <alignment horizontal="left" vertical="center"/>
    </xf>
    <xf numFmtId="43" fontId="17" fillId="0" borderId="1" xfId="1" applyFont="1" applyFill="1" applyBorder="1" applyAlignment="1">
      <alignment horizontal="right" vertical="center"/>
    </xf>
    <xf numFmtId="43" fontId="14" fillId="0" borderId="1" xfId="1" applyFont="1" applyFill="1" applyBorder="1" applyAlignment="1">
      <alignment horizontal="right" vertical="center"/>
    </xf>
    <xf numFmtId="43" fontId="14" fillId="0" borderId="15" xfId="1" applyFont="1" applyFill="1" applyBorder="1" applyAlignment="1">
      <alignment horizontal="right" vertical="center"/>
    </xf>
    <xf numFmtId="43" fontId="14" fillId="0" borderId="1" xfId="1" applyFont="1" applyFill="1" applyBorder="1"/>
    <xf numFmtId="43" fontId="17" fillId="0" borderId="15" xfId="1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5" xfId="0" applyFont="1" applyFill="1" applyBorder="1"/>
    <xf numFmtId="0" fontId="23" fillId="11" borderId="0" xfId="0" applyFont="1" applyFill="1" applyAlignment="1"/>
    <xf numFmtId="164" fontId="19" fillId="0" borderId="2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43" fontId="14" fillId="0" borderId="15" xfId="1" applyFont="1" applyFill="1" applyBorder="1"/>
    <xf numFmtId="0" fontId="19" fillId="0" borderId="14" xfId="1" applyNumberFormat="1" applyFont="1" applyFill="1" applyBorder="1" applyAlignment="1">
      <alignment horizontal="left" vertical="center"/>
    </xf>
    <xf numFmtId="164" fontId="19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/>
    <xf numFmtId="164" fontId="19" fillId="0" borderId="1" xfId="1" applyNumberFormat="1" applyFont="1" applyFill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right" vertical="center"/>
    </xf>
    <xf numFmtId="43" fontId="14" fillId="0" borderId="3" xfId="1" applyFont="1" applyFill="1" applyBorder="1" applyAlignment="1">
      <alignment horizontal="right"/>
    </xf>
    <xf numFmtId="0" fontId="34" fillId="0" borderId="1" xfId="0" applyFont="1" applyFill="1" applyBorder="1"/>
    <xf numFmtId="164" fontId="17" fillId="0" borderId="15" xfId="1" applyNumberFormat="1" applyFont="1" applyFill="1" applyBorder="1" applyAlignment="1">
      <alignment wrapText="1"/>
    </xf>
    <xf numFmtId="0" fontId="17" fillId="0" borderId="15" xfId="1" applyNumberFormat="1" applyFont="1" applyFill="1" applyBorder="1" applyAlignment="1">
      <alignment horizontal="left" wrapText="1"/>
    </xf>
    <xf numFmtId="43" fontId="34" fillId="0" borderId="1" xfId="1" applyFont="1" applyFill="1" applyBorder="1" applyAlignment="1">
      <alignment horizontal="center"/>
    </xf>
    <xf numFmtId="14" fontId="17" fillId="0" borderId="15" xfId="1" applyNumberFormat="1" applyFont="1" applyFill="1" applyBorder="1" applyAlignment="1">
      <alignment wrapText="1"/>
    </xf>
    <xf numFmtId="165" fontId="17" fillId="0" borderId="15" xfId="1" applyNumberFormat="1" applyFont="1" applyFill="1" applyBorder="1" applyAlignment="1">
      <alignment wrapText="1"/>
    </xf>
    <xf numFmtId="165" fontId="17" fillId="0" borderId="15" xfId="1" applyNumberFormat="1" applyFont="1" applyFill="1" applyBorder="1" applyAlignment="1">
      <alignment horizontal="center" wrapText="1"/>
    </xf>
    <xf numFmtId="43" fontId="17" fillId="0" borderId="15" xfId="1" applyFont="1" applyFill="1" applyBorder="1" applyAlignment="1">
      <alignment wrapText="1"/>
    </xf>
    <xf numFmtId="43" fontId="17" fillId="0" borderId="0" xfId="1" applyFont="1" applyFill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3" fillId="0" borderId="15" xfId="1" applyNumberFormat="1" applyFont="1" applyFill="1" applyBorder="1" applyAlignment="1">
      <alignment horizontal="left" wrapText="1"/>
    </xf>
    <xf numFmtId="164" fontId="13" fillId="0" borderId="15" xfId="1" applyNumberFormat="1" applyFont="1" applyFill="1" applyBorder="1"/>
    <xf numFmtId="43" fontId="13" fillId="0" borderId="15" xfId="1" applyFont="1" applyFill="1" applyBorder="1"/>
    <xf numFmtId="43" fontId="3" fillId="0" borderId="0" xfId="1" applyFont="1" applyFill="1" applyAlignment="1">
      <alignment wrapText="1"/>
    </xf>
    <xf numFmtId="43" fontId="19" fillId="0" borderId="1" xfId="1" applyFont="1" applyFill="1" applyBorder="1" applyAlignment="1">
      <alignment horizontal="center" vertical="center"/>
    </xf>
    <xf numFmtId="43" fontId="19" fillId="0" borderId="15" xfId="1" applyFont="1" applyFill="1" applyBorder="1" applyAlignment="1">
      <alignment horizontal="center" vertical="center"/>
    </xf>
    <xf numFmtId="164" fontId="17" fillId="0" borderId="15" xfId="1" applyNumberFormat="1" applyFont="1" applyFill="1" applyBorder="1"/>
    <xf numFmtId="0" fontId="17" fillId="0" borderId="15" xfId="0" applyFont="1" applyFill="1" applyBorder="1" applyAlignment="1">
      <alignment horizontal="left"/>
    </xf>
    <xf numFmtId="43" fontId="14" fillId="0" borderId="15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164" fontId="19" fillId="0" borderId="15" xfId="1" applyNumberFormat="1" applyFont="1" applyFill="1" applyBorder="1" applyAlignment="1">
      <alignment horizontal="center" vertical="center"/>
    </xf>
    <xf numFmtId="0" fontId="19" fillId="0" borderId="15" xfId="1" applyNumberFormat="1" applyFont="1" applyFill="1" applyBorder="1" applyAlignment="1">
      <alignment horizontal="left" vertical="center"/>
    </xf>
    <xf numFmtId="43" fontId="19" fillId="0" borderId="15" xfId="1" applyFont="1" applyFill="1" applyBorder="1" applyAlignment="1">
      <alignment horizontal="right" vertical="center"/>
    </xf>
    <xf numFmtId="164" fontId="34" fillId="0" borderId="1" xfId="1" applyNumberFormat="1" applyFont="1" applyFill="1" applyBorder="1"/>
    <xf numFmtId="43" fontId="31" fillId="0" borderId="1" xfId="1" applyFont="1" applyFill="1" applyBorder="1"/>
    <xf numFmtId="164" fontId="17" fillId="0" borderId="1" xfId="1" applyNumberFormat="1" applyFont="1" applyFill="1" applyBorder="1" applyAlignment="1">
      <alignment wrapText="1"/>
    </xf>
    <xf numFmtId="14" fontId="17" fillId="0" borderId="1" xfId="1" applyNumberFormat="1" applyFont="1" applyFill="1" applyBorder="1" applyAlignment="1">
      <alignment wrapText="1"/>
    </xf>
    <xf numFmtId="165" fontId="17" fillId="0" borderId="1" xfId="1" applyNumberFormat="1" applyFont="1" applyFill="1" applyBorder="1" applyAlignment="1">
      <alignment wrapText="1"/>
    </xf>
    <xf numFmtId="43" fontId="17" fillId="0" borderId="1" xfId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0" fontId="19" fillId="0" borderId="1" xfId="1" applyNumberFormat="1" applyFont="1" applyFill="1" applyBorder="1" applyAlignment="1">
      <alignment horizontal="left" vertical="center"/>
    </xf>
    <xf numFmtId="43" fontId="19" fillId="0" borderId="1" xfId="1" applyFont="1" applyFill="1" applyBorder="1" applyAlignment="1">
      <alignment horizontal="right" vertical="center"/>
    </xf>
    <xf numFmtId="164" fontId="17" fillId="6" borderId="2" xfId="1" applyNumberFormat="1" applyFont="1" applyFill="1" applyBorder="1" applyAlignment="1">
      <alignment horizontal="center" vertical="center"/>
    </xf>
    <xf numFmtId="164" fontId="17" fillId="6" borderId="1" xfId="1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14" fontId="17" fillId="0" borderId="9" xfId="1" applyNumberFormat="1" applyFont="1" applyFill="1" applyBorder="1" applyAlignment="1">
      <alignment horizontal="center" vertical="center" wrapText="1"/>
    </xf>
    <xf numFmtId="43" fontId="17" fillId="0" borderId="9" xfId="1" applyFont="1" applyFill="1" applyBorder="1" applyAlignment="1">
      <alignment horizontal="center" vertical="center" wrapText="1"/>
    </xf>
    <xf numFmtId="43" fontId="34" fillId="0" borderId="9" xfId="1" applyFont="1" applyFill="1" applyBorder="1" applyAlignment="1">
      <alignment horizontal="center" vertical="center" wrapText="1"/>
    </xf>
    <xf numFmtId="43" fontId="34" fillId="2" borderId="9" xfId="1" applyFont="1" applyFill="1" applyBorder="1" applyAlignment="1">
      <alignment horizontal="center" wrapText="1"/>
    </xf>
    <xf numFmtId="164" fontId="17" fillId="4" borderId="2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center" vertical="center"/>
    </xf>
    <xf numFmtId="164" fontId="34" fillId="0" borderId="1" xfId="1" applyNumberFormat="1" applyFont="1" applyFill="1" applyBorder="1" applyAlignment="1">
      <alignment horizontal="center"/>
    </xf>
    <xf numFmtId="14" fontId="17" fillId="4" borderId="1" xfId="1" applyNumberFormat="1" applyFont="1" applyFill="1" applyBorder="1" applyAlignment="1">
      <alignment wrapText="1"/>
    </xf>
    <xf numFmtId="43" fontId="34" fillId="0" borderId="1" xfId="1" applyFont="1" applyFill="1" applyBorder="1" applyAlignment="1">
      <alignment horizontal="center" vertical="center"/>
    </xf>
    <xf numFmtId="43" fontId="34" fillId="3" borderId="1" xfId="1" applyFont="1" applyFill="1" applyBorder="1" applyAlignment="1">
      <alignment horizontal="center" vertical="center"/>
    </xf>
    <xf numFmtId="0" fontId="34" fillId="3" borderId="1" xfId="0" applyFont="1" applyFill="1" applyBorder="1"/>
    <xf numFmtId="43" fontId="14" fillId="5" borderId="15" xfId="1" applyFont="1" applyFill="1" applyBorder="1" applyAlignment="1">
      <alignment horizontal="right" vertical="center"/>
    </xf>
    <xf numFmtId="43" fontId="14" fillId="4" borderId="1" xfId="1" applyFont="1" applyFill="1" applyBorder="1" applyAlignment="1">
      <alignment horizontal="right" vertical="center"/>
    </xf>
    <xf numFmtId="43" fontId="34" fillId="4" borderId="1" xfId="1" applyFont="1" applyFill="1" applyBorder="1" applyAlignment="1">
      <alignment horizontal="center"/>
    </xf>
    <xf numFmtId="0" fontId="17" fillId="4" borderId="1" xfId="0" applyFont="1" applyFill="1" applyBorder="1"/>
    <xf numFmtId="43" fontId="17" fillId="4" borderId="15" xfId="1" applyFont="1" applyFill="1" applyBorder="1"/>
    <xf numFmtId="0" fontId="34" fillId="4" borderId="1" xfId="0" applyFont="1" applyFill="1" applyBorder="1" applyAlignment="1">
      <alignment horizontal="center"/>
    </xf>
    <xf numFmtId="43" fontId="14" fillId="4" borderId="3" xfId="1" applyFont="1" applyFill="1" applyBorder="1" applyAlignment="1">
      <alignment horizontal="right" vertical="center"/>
    </xf>
    <xf numFmtId="43" fontId="19" fillId="11" borderId="1" xfId="1" applyFont="1" applyFill="1" applyBorder="1" applyAlignment="1">
      <alignment horizontal="center" vertical="center"/>
    </xf>
    <xf numFmtId="43" fontId="34" fillId="11" borderId="1" xfId="1" applyFont="1" applyFill="1" applyBorder="1" applyAlignment="1">
      <alignment horizontal="center" vertical="center"/>
    </xf>
    <xf numFmtId="43" fontId="19" fillId="11" borderId="15" xfId="1" applyFont="1" applyFill="1" applyBorder="1" applyAlignment="1">
      <alignment horizontal="center" vertical="center"/>
    </xf>
    <xf numFmtId="43" fontId="17" fillId="11" borderId="15" xfId="1" applyFont="1" applyFill="1" applyBorder="1"/>
    <xf numFmtId="43" fontId="19" fillId="0" borderId="14" xfId="1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/>
    </xf>
    <xf numFmtId="0" fontId="34" fillId="11" borderId="1" xfId="0" applyFont="1" applyFill="1" applyBorder="1"/>
    <xf numFmtId="0" fontId="34" fillId="11" borderId="1" xfId="0" applyFont="1" applyFill="1" applyBorder="1" applyAlignment="1">
      <alignment horizontal="left"/>
    </xf>
    <xf numFmtId="0" fontId="34" fillId="11" borderId="15" xfId="0" applyFont="1" applyFill="1" applyBorder="1"/>
    <xf numFmtId="0" fontId="34" fillId="11" borderId="15" xfId="0" applyFont="1" applyFill="1" applyBorder="1" applyAlignment="1">
      <alignment horizontal="left"/>
    </xf>
    <xf numFmtId="43" fontId="34" fillId="11" borderId="1" xfId="1" applyFont="1" applyFill="1" applyBorder="1" applyAlignment="1">
      <alignment horizontal="center"/>
    </xf>
    <xf numFmtId="43" fontId="17" fillId="11" borderId="1" xfId="1" applyFont="1" applyFill="1" applyBorder="1" applyAlignment="1">
      <alignment horizontal="right" vertical="center"/>
    </xf>
    <xf numFmtId="43" fontId="14" fillId="11" borderId="15" xfId="1" applyFont="1" applyFill="1" applyBorder="1" applyAlignment="1">
      <alignment horizontal="right" vertical="center"/>
    </xf>
    <xf numFmtId="43" fontId="14" fillId="11" borderId="1" xfId="1" applyFont="1" applyFill="1" applyBorder="1"/>
    <xf numFmtId="0" fontId="38" fillId="0" borderId="1" xfId="0" applyFont="1" applyFill="1" applyBorder="1"/>
    <xf numFmtId="14" fontId="34" fillId="0" borderId="1" xfId="1" applyNumberFormat="1" applyFont="1" applyFill="1" applyBorder="1" applyAlignment="1">
      <alignment wrapText="1"/>
    </xf>
    <xf numFmtId="43" fontId="34" fillId="3" borderId="1" xfId="1" applyFont="1" applyFill="1" applyBorder="1" applyAlignment="1">
      <alignment horizontal="center"/>
    </xf>
    <xf numFmtId="43" fontId="14" fillId="11" borderId="15" xfId="1" applyFont="1" applyFill="1" applyBorder="1"/>
    <xf numFmtId="43" fontId="14" fillId="11" borderId="1" xfId="1" applyFont="1" applyFill="1" applyBorder="1" applyAlignment="1">
      <alignment horizontal="right" vertical="center"/>
    </xf>
    <xf numFmtId="0" fontId="34" fillId="11" borderId="15" xfId="0" applyFont="1" applyFill="1" applyBorder="1" applyAlignment="1">
      <alignment horizontal="center"/>
    </xf>
    <xf numFmtId="0" fontId="17" fillId="11" borderId="15" xfId="0" applyFont="1" applyFill="1" applyBorder="1"/>
    <xf numFmtId="0" fontId="17" fillId="11" borderId="1" xfId="0" applyFont="1" applyFill="1" applyBorder="1"/>
    <xf numFmtId="43" fontId="17" fillId="5" borderId="15" xfId="1" applyFont="1" applyFill="1" applyBorder="1"/>
    <xf numFmtId="43" fontId="19" fillId="4" borderId="1" xfId="1" applyFont="1" applyFill="1" applyBorder="1" applyAlignment="1">
      <alignment horizontal="center" vertical="center"/>
    </xf>
    <xf numFmtId="43" fontId="19" fillId="11" borderId="14" xfId="1" applyFont="1" applyFill="1" applyBorder="1" applyAlignment="1">
      <alignment horizontal="center" vertical="center"/>
    </xf>
    <xf numFmtId="164" fontId="19" fillId="6" borderId="1" xfId="1" applyNumberFormat="1" applyFont="1" applyFill="1" applyBorder="1" applyAlignment="1">
      <alignment horizontal="center" vertical="center"/>
    </xf>
    <xf numFmtId="43" fontId="17" fillId="6" borderId="15" xfId="1" applyFont="1" applyFill="1" applyBorder="1"/>
    <xf numFmtId="164" fontId="14" fillId="11" borderId="1" xfId="1" applyNumberFormat="1" applyFont="1" applyFill="1" applyBorder="1"/>
    <xf numFmtId="43" fontId="17" fillId="11" borderId="1" xfId="1" applyFont="1" applyFill="1" applyBorder="1"/>
    <xf numFmtId="164" fontId="19" fillId="5" borderId="1" xfId="1" applyNumberFormat="1" applyFont="1" applyFill="1" applyBorder="1" applyAlignment="1">
      <alignment horizontal="center" vertical="center" wrapText="1"/>
    </xf>
    <xf numFmtId="164" fontId="19" fillId="6" borderId="1" xfId="1" applyNumberFormat="1" applyFont="1" applyFill="1" applyBorder="1" applyAlignment="1">
      <alignment horizontal="center" vertical="center" wrapText="1"/>
    </xf>
    <xf numFmtId="43" fontId="14" fillId="5" borderId="3" xfId="1" applyFont="1" applyFill="1" applyBorder="1" applyAlignment="1">
      <alignment horizontal="right" vertical="center"/>
    </xf>
    <xf numFmtId="43" fontId="14" fillId="6" borderId="3" xfId="1" applyFont="1" applyFill="1" applyBorder="1" applyAlignment="1">
      <alignment horizontal="right" vertical="center"/>
    </xf>
    <xf numFmtId="14" fontId="17" fillId="11" borderId="1" xfId="1" applyNumberFormat="1" applyFont="1" applyFill="1" applyBorder="1" applyAlignment="1">
      <alignment wrapText="1"/>
    </xf>
    <xf numFmtId="164" fontId="17" fillId="11" borderId="1" xfId="1" applyNumberFormat="1" applyFont="1" applyFill="1" applyBorder="1" applyAlignment="1">
      <alignment wrapText="1"/>
    </xf>
    <xf numFmtId="165" fontId="17" fillId="11" borderId="15" xfId="1" applyNumberFormat="1" applyFont="1" applyFill="1" applyBorder="1" applyAlignment="1">
      <alignment wrapText="1"/>
    </xf>
    <xf numFmtId="165" fontId="17" fillId="11" borderId="1" xfId="1" applyNumberFormat="1" applyFont="1" applyFill="1" applyBorder="1" applyAlignment="1">
      <alignment wrapText="1"/>
    </xf>
    <xf numFmtId="165" fontId="17" fillId="11" borderId="15" xfId="1" applyNumberFormat="1" applyFont="1" applyFill="1" applyBorder="1" applyAlignment="1">
      <alignment horizontal="center" wrapText="1"/>
    </xf>
    <xf numFmtId="164" fontId="14" fillId="11" borderId="15" xfId="1" applyNumberFormat="1" applyFont="1" applyFill="1" applyBorder="1"/>
    <xf numFmtId="14" fontId="17" fillId="11" borderId="15" xfId="1" applyNumberFormat="1" applyFont="1" applyFill="1" applyBorder="1" applyAlignment="1">
      <alignment wrapText="1"/>
    </xf>
    <xf numFmtId="164" fontId="17" fillId="11" borderId="15" xfId="1" applyNumberFormat="1" applyFont="1" applyFill="1" applyBorder="1" applyAlignment="1">
      <alignment wrapText="1"/>
    </xf>
    <xf numFmtId="164" fontId="13" fillId="11" borderId="15" xfId="1" applyNumberFormat="1" applyFont="1" applyFill="1" applyBorder="1"/>
    <xf numFmtId="43" fontId="13" fillId="11" borderId="15" xfId="1" applyFont="1" applyFill="1" applyBorder="1"/>
    <xf numFmtId="165" fontId="34" fillId="11" borderId="15" xfId="1" applyNumberFormat="1" applyFont="1" applyFill="1" applyBorder="1" applyAlignment="1">
      <alignment horizontal="center" wrapText="1"/>
    </xf>
    <xf numFmtId="165" fontId="3" fillId="11" borderId="15" xfId="1" applyNumberFormat="1" applyFont="1" applyFill="1" applyBorder="1" applyAlignment="1">
      <alignment wrapText="1"/>
    </xf>
    <xf numFmtId="164" fontId="3" fillId="11" borderId="15" xfId="1" applyNumberFormat="1" applyFont="1" applyFill="1" applyBorder="1" applyAlignment="1">
      <alignment wrapText="1"/>
    </xf>
    <xf numFmtId="165" fontId="3" fillId="11" borderId="1" xfId="1" applyNumberFormat="1" applyFont="1" applyFill="1" applyBorder="1" applyAlignment="1">
      <alignment wrapText="1"/>
    </xf>
    <xf numFmtId="164" fontId="3" fillId="11" borderId="1" xfId="1" applyNumberFormat="1" applyFont="1" applyFill="1" applyBorder="1" applyAlignment="1">
      <alignment wrapText="1"/>
    </xf>
    <xf numFmtId="43" fontId="19" fillId="11" borderId="15" xfId="1" applyFont="1" applyFill="1" applyBorder="1" applyAlignment="1">
      <alignment horizontal="right" vertical="center"/>
    </xf>
    <xf numFmtId="43" fontId="19" fillId="11" borderId="1" xfId="1" applyFont="1" applyFill="1" applyBorder="1" applyAlignment="1">
      <alignment horizontal="right" vertical="center"/>
    </xf>
    <xf numFmtId="164" fontId="34" fillId="11" borderId="1" xfId="1" applyNumberFormat="1" applyFont="1" applyFill="1" applyBorder="1"/>
    <xf numFmtId="0" fontId="17" fillId="0" borderId="1" xfId="0" applyFont="1" applyFill="1" applyBorder="1" applyAlignment="1">
      <alignment wrapText="1"/>
    </xf>
    <xf numFmtId="14" fontId="17" fillId="0" borderId="1" xfId="0" applyNumberFormat="1" applyFont="1" applyFill="1" applyBorder="1" applyAlignment="1">
      <alignment wrapText="1"/>
    </xf>
    <xf numFmtId="43" fontId="34" fillId="0" borderId="1" xfId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wrapText="1"/>
    </xf>
    <xf numFmtId="14" fontId="16" fillId="0" borderId="14" xfId="1" applyNumberFormat="1" applyFont="1" applyFill="1" applyBorder="1" applyAlignment="1">
      <alignment horizontal="right"/>
    </xf>
    <xf numFmtId="14" fontId="31" fillId="7" borderId="0" xfId="0" applyNumberFormat="1" applyFont="1" applyFill="1" applyAlignment="1"/>
    <xf numFmtId="164" fontId="17" fillId="0" borderId="1" xfId="1" applyNumberFormat="1" applyFont="1" applyFill="1" applyBorder="1"/>
    <xf numFmtId="14" fontId="17" fillId="0" borderId="1" xfId="0" applyNumberFormat="1" applyFont="1" applyFill="1" applyBorder="1"/>
    <xf numFmtId="0" fontId="3" fillId="0" borderId="0" xfId="0" applyFont="1" applyFill="1"/>
    <xf numFmtId="49" fontId="16" fillId="0" borderId="9" xfId="1" applyNumberFormat="1" applyFont="1" applyFill="1" applyBorder="1" applyAlignment="1">
      <alignment horizontal="center" vertical="center" wrapText="1"/>
    </xf>
    <xf numFmtId="49" fontId="17" fillId="0" borderId="15" xfId="1" applyNumberFormat="1" applyFont="1" applyFill="1" applyBorder="1" applyAlignment="1">
      <alignment wrapText="1"/>
    </xf>
    <xf numFmtId="49" fontId="17" fillId="0" borderId="1" xfId="1" applyNumberFormat="1" applyFont="1" applyFill="1" applyBorder="1" applyAlignment="1">
      <alignment wrapText="1"/>
    </xf>
    <xf numFmtId="49" fontId="17" fillId="0" borderId="1" xfId="0" applyNumberFormat="1" applyFont="1" applyFill="1" applyBorder="1"/>
    <xf numFmtId="49" fontId="16" fillId="0" borderId="14" xfId="1" applyNumberFormat="1" applyFont="1" applyFill="1" applyBorder="1" applyAlignment="1">
      <alignment horizontal="right"/>
    </xf>
    <xf numFmtId="49" fontId="17" fillId="0" borderId="0" xfId="0" applyNumberFormat="1" applyFont="1"/>
    <xf numFmtId="0" fontId="34" fillId="6" borderId="1" xfId="0" applyFont="1" applyFill="1" applyBorder="1"/>
    <xf numFmtId="43" fontId="31" fillId="6" borderId="1" xfId="1" applyFont="1" applyFill="1" applyBorder="1"/>
    <xf numFmtId="43" fontId="17" fillId="2" borderId="1" xfId="1" applyFont="1" applyFill="1" applyBorder="1"/>
    <xf numFmtId="43" fontId="17" fillId="9" borderId="1" xfId="1" applyFont="1" applyFill="1" applyBorder="1"/>
    <xf numFmtId="164" fontId="17" fillId="5" borderId="1" xfId="1" applyNumberFormat="1" applyFont="1" applyFill="1" applyBorder="1"/>
    <xf numFmtId="164" fontId="17" fillId="6" borderId="1" xfId="1" applyNumberFormat="1" applyFont="1" applyFill="1" applyBorder="1"/>
    <xf numFmtId="164" fontId="17" fillId="11" borderId="1" xfId="1" applyNumberFormat="1" applyFont="1" applyFill="1" applyBorder="1"/>
    <xf numFmtId="0" fontId="3" fillId="11" borderId="1" xfId="0" applyFont="1" applyFill="1" applyBorder="1"/>
    <xf numFmtId="0" fontId="39" fillId="0" borderId="1" xfId="1" applyNumberFormat="1" applyFont="1" applyFill="1" applyBorder="1" applyAlignment="1">
      <alignment horizontal="left" vertical="center"/>
    </xf>
    <xf numFmtId="14" fontId="17" fillId="0" borderId="16" xfId="1" applyNumberFormat="1" applyFont="1" applyFill="1" applyBorder="1" applyAlignment="1">
      <alignment wrapText="1"/>
    </xf>
    <xf numFmtId="164" fontId="17" fillId="0" borderId="16" xfId="1" applyNumberFormat="1" applyFont="1" applyFill="1" applyBorder="1" applyAlignment="1">
      <alignment wrapText="1"/>
    </xf>
    <xf numFmtId="165" fontId="17" fillId="0" borderId="16" xfId="1" applyNumberFormat="1" applyFont="1" applyFill="1" applyBorder="1" applyAlignment="1">
      <alignment wrapText="1"/>
    </xf>
    <xf numFmtId="43" fontId="17" fillId="0" borderId="16" xfId="1" applyFont="1" applyFill="1" applyBorder="1" applyAlignment="1">
      <alignment wrapText="1"/>
    </xf>
    <xf numFmtId="49" fontId="17" fillId="0" borderId="16" xfId="1" applyNumberFormat="1" applyFont="1" applyFill="1" applyBorder="1" applyAlignment="1">
      <alignment wrapText="1"/>
    </xf>
    <xf numFmtId="164" fontId="19" fillId="0" borderId="19" xfId="1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/>
    </xf>
    <xf numFmtId="164" fontId="14" fillId="0" borderId="15" xfId="1" applyNumberFormat="1" applyFont="1" applyFill="1" applyBorder="1"/>
    <xf numFmtId="164" fontId="17" fillId="0" borderId="1" xfId="1" applyNumberFormat="1" applyFont="1" applyFill="1" applyBorder="1" applyAlignment="1">
      <alignment horizontal="center"/>
    </xf>
    <xf numFmtId="165" fontId="3" fillId="11" borderId="16" xfId="1" applyNumberFormat="1" applyFont="1" applyFill="1" applyBorder="1" applyAlignment="1">
      <alignment wrapText="1"/>
    </xf>
    <xf numFmtId="164" fontId="3" fillId="11" borderId="16" xfId="1" applyNumberFormat="1" applyFont="1" applyFill="1" applyBorder="1" applyAlignment="1">
      <alignment wrapText="1"/>
    </xf>
    <xf numFmtId="164" fontId="14" fillId="11" borderId="16" xfId="1" applyNumberFormat="1" applyFont="1" applyFill="1" applyBorder="1"/>
    <xf numFmtId="43" fontId="14" fillId="11" borderId="16" xfId="1" applyFont="1" applyFill="1" applyBorder="1"/>
    <xf numFmtId="14" fontId="17" fillId="11" borderId="16" xfId="1" applyNumberFormat="1" applyFont="1" applyFill="1" applyBorder="1" applyAlignment="1">
      <alignment wrapText="1"/>
    </xf>
    <xf numFmtId="164" fontId="17" fillId="11" borderId="16" xfId="1" applyNumberFormat="1" applyFont="1" applyFill="1" applyBorder="1" applyAlignment="1">
      <alignment wrapText="1"/>
    </xf>
    <xf numFmtId="165" fontId="17" fillId="11" borderId="16" xfId="1" applyNumberFormat="1" applyFont="1" applyFill="1" applyBorder="1" applyAlignment="1">
      <alignment wrapText="1"/>
    </xf>
    <xf numFmtId="43" fontId="41" fillId="6" borderId="10" xfId="1" applyFont="1" applyFill="1" applyBorder="1" applyAlignment="1">
      <alignment vertical="center" wrapText="1"/>
    </xf>
    <xf numFmtId="43" fontId="19" fillId="3" borderId="1" xfId="1" applyFont="1" applyFill="1" applyBorder="1" applyAlignment="1">
      <alignment horizontal="center" vertical="center"/>
    </xf>
    <xf numFmtId="43" fontId="31" fillId="11" borderId="0" xfId="1" applyFont="1" applyFill="1" applyAlignment="1"/>
    <xf numFmtId="43" fontId="17" fillId="11" borderId="0" xfId="1" applyFont="1" applyFill="1"/>
    <xf numFmtId="43" fontId="34" fillId="11" borderId="0" xfId="1" applyFont="1" applyFill="1" applyAlignment="1"/>
    <xf numFmtId="43" fontId="34" fillId="11" borderId="1" xfId="0" applyNumberFormat="1" applyFont="1" applyFill="1" applyBorder="1"/>
    <xf numFmtId="43" fontId="17" fillId="12" borderId="1" xfId="1" applyFont="1" applyFill="1" applyBorder="1"/>
    <xf numFmtId="0" fontId="14" fillId="0" borderId="1" xfId="0" applyFont="1" applyFill="1" applyBorder="1"/>
    <xf numFmtId="164" fontId="19" fillId="6" borderId="2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14" fontId="17" fillId="11" borderId="1" xfId="0" applyNumberFormat="1" applyFont="1" applyFill="1" applyBorder="1"/>
    <xf numFmtId="0" fontId="34" fillId="0" borderId="1" xfId="0" applyFont="1" applyFill="1" applyBorder="1" applyAlignment="1">
      <alignment horizontal="left"/>
    </xf>
    <xf numFmtId="164" fontId="19" fillId="4" borderId="2" xfId="1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0" borderId="1" xfId="0" applyFont="1" applyFill="1" applyBorder="1"/>
    <xf numFmtId="0" fontId="42" fillId="0" borderId="1" xfId="0" applyFont="1" applyFill="1" applyBorder="1"/>
    <xf numFmtId="0" fontId="1" fillId="0" borderId="15" xfId="1" applyNumberFormat="1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/>
    </xf>
    <xf numFmtId="0" fontId="44" fillId="0" borderId="15" xfId="1" applyNumberFormat="1" applyFont="1" applyFill="1" applyBorder="1" applyAlignment="1">
      <alignment horizontal="left" wrapText="1"/>
    </xf>
    <xf numFmtId="0" fontId="37" fillId="0" borderId="14" xfId="1" applyNumberFormat="1" applyFont="1" applyFill="1" applyBorder="1" applyAlignment="1">
      <alignment horizontal="left" vertical="center"/>
    </xf>
    <xf numFmtId="0" fontId="37" fillId="0" borderId="1" xfId="1" applyNumberFormat="1" applyFont="1" applyFill="1" applyBorder="1" applyAlignment="1">
      <alignment horizontal="left" vertical="center"/>
    </xf>
    <xf numFmtId="49" fontId="17" fillId="11" borderId="1" xfId="0" applyNumberFormat="1" applyFont="1" applyFill="1" applyBorder="1"/>
    <xf numFmtId="43" fontId="38" fillId="0" borderId="15" xfId="1" applyFont="1" applyFill="1" applyBorder="1"/>
    <xf numFmtId="43" fontId="20" fillId="0" borderId="15" xfId="1" applyFont="1" applyFill="1" applyBorder="1"/>
    <xf numFmtId="164" fontId="14" fillId="3" borderId="1" xfId="1" applyNumberFormat="1" applyFont="1" applyFill="1" applyBorder="1"/>
    <xf numFmtId="164" fontId="14" fillId="4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164" fontId="19" fillId="0" borderId="14" xfId="1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right" vertical="center"/>
    </xf>
    <xf numFmtId="43" fontId="19" fillId="0" borderId="1" xfId="0" applyNumberFormat="1" applyFont="1" applyFill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center" vertical="center"/>
    </xf>
    <xf numFmtId="43" fontId="45" fillId="0" borderId="3" xfId="1" applyFont="1" applyFill="1" applyBorder="1" applyAlignment="1">
      <alignment horizontal="right" vertical="center"/>
    </xf>
    <xf numFmtId="0" fontId="17" fillId="2" borderId="0" xfId="0" applyFont="1" applyFill="1"/>
    <xf numFmtId="0" fontId="39" fillId="0" borderId="14" xfId="1" applyNumberFormat="1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center"/>
    </xf>
    <xf numFmtId="43" fontId="17" fillId="0" borderId="1" xfId="0" applyNumberFormat="1" applyFont="1" applyBorder="1"/>
    <xf numFmtId="43" fontId="17" fillId="0" borderId="15" xfId="0" applyNumberFormat="1" applyFont="1" applyFill="1" applyBorder="1"/>
    <xf numFmtId="0" fontId="17" fillId="0" borderId="15" xfId="0" applyFont="1" applyFill="1" applyBorder="1"/>
    <xf numFmtId="0" fontId="17" fillId="0" borderId="9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/>
    <xf numFmtId="10" fontId="17" fillId="0" borderId="9" xfId="0" applyNumberFormat="1" applyFont="1" applyBorder="1" applyAlignment="1">
      <alignment horizontal="center"/>
    </xf>
    <xf numFmtId="43" fontId="14" fillId="13" borderId="1" xfId="1" applyFont="1" applyFill="1" applyBorder="1" applyAlignment="1">
      <alignment horizontal="center" vertical="center"/>
    </xf>
    <xf numFmtId="43" fontId="14" fillId="6" borderId="1" xfId="1" applyFont="1" applyFill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43" fontId="14" fillId="5" borderId="1" xfId="1" applyFont="1" applyFill="1" applyBorder="1" applyAlignment="1">
      <alignment horizontal="center" vertical="center"/>
    </xf>
    <xf numFmtId="43" fontId="34" fillId="0" borderId="0" xfId="0" applyNumberFormat="1" applyFont="1"/>
    <xf numFmtId="43" fontId="38" fillId="0" borderId="0" xfId="0" applyNumberFormat="1" applyFont="1"/>
    <xf numFmtId="43" fontId="14" fillId="11" borderId="3" xfId="1" applyFont="1" applyFill="1" applyBorder="1" applyAlignment="1">
      <alignment horizontal="right" vertical="center"/>
    </xf>
    <xf numFmtId="43" fontId="14" fillId="11" borderId="3" xfId="1" applyFont="1" applyFill="1" applyBorder="1" applyAlignment="1">
      <alignment horizontal="right"/>
    </xf>
    <xf numFmtId="43" fontId="46" fillId="0" borderId="0" xfId="1" applyFont="1"/>
    <xf numFmtId="43" fontId="17" fillId="2" borderId="0" xfId="1" applyFont="1" applyFill="1"/>
    <xf numFmtId="43" fontId="46" fillId="0" borderId="0" xfId="1" applyFont="1" applyAlignment="1">
      <alignment horizontal="right"/>
    </xf>
    <xf numFmtId="164" fontId="17" fillId="2" borderId="0" xfId="1" applyNumberFormat="1" applyFont="1" applyFill="1"/>
    <xf numFmtId="16" fontId="17" fillId="0" borderId="0" xfId="1" applyNumberFormat="1" applyFont="1" applyAlignment="1">
      <alignment horizontal="right"/>
    </xf>
    <xf numFmtId="43" fontId="46" fillId="0" borderId="0" xfId="1" applyFont="1" applyAlignment="1">
      <alignment horizontal="left"/>
    </xf>
    <xf numFmtId="43" fontId="17" fillId="2" borderId="0" xfId="0" applyNumberFormat="1" applyFont="1" applyFill="1"/>
    <xf numFmtId="164" fontId="17" fillId="3" borderId="0" xfId="1" applyNumberFormat="1" applyFont="1" applyFill="1"/>
    <xf numFmtId="43" fontId="46" fillId="3" borderId="0" xfId="1" applyFont="1" applyFill="1" applyAlignment="1">
      <alignment horizontal="left"/>
    </xf>
    <xf numFmtId="43" fontId="3" fillId="3" borderId="0" xfId="1" applyFont="1" applyFill="1"/>
    <xf numFmtId="43" fontId="17" fillId="3" borderId="0" xfId="1" applyFont="1" applyFill="1"/>
    <xf numFmtId="43" fontId="17" fillId="0" borderId="0" xfId="1" applyFont="1" applyAlignment="1">
      <alignment horizontal="right"/>
    </xf>
    <xf numFmtId="43" fontId="14" fillId="5" borderId="1" xfId="1" applyFont="1" applyFill="1" applyBorder="1" applyAlignment="1">
      <alignment horizontal="right" vertical="center"/>
    </xf>
    <xf numFmtId="165" fontId="34" fillId="0" borderId="15" xfId="1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64" fontId="19" fillId="2" borderId="2" xfId="1" applyNumberFormat="1" applyFont="1" applyFill="1" applyBorder="1" applyAlignment="1">
      <alignment horizontal="center" vertical="center"/>
    </xf>
    <xf numFmtId="164" fontId="19" fillId="2" borderId="15" xfId="1" applyNumberFormat="1" applyFont="1" applyFill="1" applyBorder="1" applyAlignment="1">
      <alignment horizontal="center" vertical="center"/>
    </xf>
    <xf numFmtId="43" fontId="31" fillId="0" borderId="0" xfId="0" applyNumberFormat="1" applyFont="1" applyAlignment="1">
      <alignment horizontal="left"/>
    </xf>
    <xf numFmtId="0" fontId="17" fillId="0" borderId="27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43" fontId="16" fillId="7" borderId="1" xfId="1" applyFont="1" applyFill="1" applyBorder="1" applyAlignment="1">
      <alignment horizontal="center" vertical="center" wrapText="1"/>
    </xf>
    <xf numFmtId="43" fontId="16" fillId="6" borderId="1" xfId="1" applyFont="1" applyFill="1" applyBorder="1" applyAlignment="1">
      <alignment horizontal="center" vertical="center" wrapText="1"/>
    </xf>
    <xf numFmtId="43" fontId="22" fillId="7" borderId="3" xfId="1" applyFont="1" applyFill="1" applyBorder="1" applyAlignment="1">
      <alignment horizontal="center" vertical="center" wrapText="1"/>
    </xf>
    <xf numFmtId="43" fontId="22" fillId="7" borderId="13" xfId="1" applyFont="1" applyFill="1" applyBorder="1" applyAlignment="1">
      <alignment horizontal="center" vertical="center" wrapText="1"/>
    </xf>
    <xf numFmtId="43" fontId="22" fillId="7" borderId="14" xfId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164" fontId="16" fillId="0" borderId="5" xfId="1" applyNumberFormat="1" applyFont="1" applyBorder="1" applyAlignment="1">
      <alignment horizontal="center" vertical="center" wrapText="1"/>
    </xf>
    <xf numFmtId="164" fontId="16" fillId="0" borderId="8" xfId="1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3" fontId="16" fillId="0" borderId="4" xfId="1" applyFont="1" applyFill="1" applyBorder="1" applyAlignment="1">
      <alignment horizontal="center" vertical="center" wrapText="1"/>
    </xf>
    <xf numFmtId="43" fontId="16" fillId="0" borderId="10" xfId="1" applyFont="1" applyFill="1" applyBorder="1" applyAlignment="1">
      <alignment horizontal="center" vertical="center" wrapText="1"/>
    </xf>
    <xf numFmtId="164" fontId="17" fillId="6" borderId="35" xfId="1" applyNumberFormat="1" applyFont="1" applyFill="1" applyBorder="1" applyAlignment="1">
      <alignment horizontal="center" vertical="center"/>
    </xf>
    <xf numFmtId="164" fontId="17" fillId="6" borderId="19" xfId="1" applyNumberFormat="1" applyFont="1" applyFill="1" applyBorder="1" applyAlignment="1">
      <alignment horizontal="center" vertical="center"/>
    </xf>
    <xf numFmtId="164" fontId="17" fillId="6" borderId="16" xfId="1" applyNumberFormat="1" applyFont="1" applyFill="1" applyBorder="1" applyAlignment="1">
      <alignment horizontal="center" vertical="center"/>
    </xf>
    <xf numFmtId="164" fontId="17" fillId="6" borderId="15" xfId="1" applyNumberFormat="1" applyFont="1" applyFill="1" applyBorder="1" applyAlignment="1">
      <alignment horizontal="center" vertical="center"/>
    </xf>
    <xf numFmtId="0" fontId="36" fillId="6" borderId="0" xfId="0" applyFont="1" applyFill="1" applyAlignment="1">
      <alignment horizontal="left"/>
    </xf>
    <xf numFmtId="43" fontId="22" fillId="2" borderId="16" xfId="1" applyFont="1" applyFill="1" applyBorder="1" applyAlignment="1">
      <alignment horizontal="center" wrapText="1"/>
    </xf>
    <xf numFmtId="43" fontId="22" fillId="2" borderId="10" xfId="1" applyFont="1" applyFill="1" applyBorder="1" applyAlignment="1">
      <alignment horizontal="center" wrapText="1"/>
    </xf>
    <xf numFmtId="164" fontId="24" fillId="8" borderId="0" xfId="1" applyNumberFormat="1" applyFont="1" applyFill="1" applyAlignment="1">
      <alignment horizontal="left"/>
    </xf>
    <xf numFmtId="0" fontId="22" fillId="7" borderId="27" xfId="0" applyFont="1" applyFill="1" applyBorder="1" applyAlignment="1">
      <alignment horizontal="center" wrapText="1"/>
    </xf>
    <xf numFmtId="0" fontId="22" fillId="7" borderId="31" xfId="0" applyFont="1" applyFill="1" applyBorder="1" applyAlignment="1">
      <alignment horizontal="center" wrapText="1"/>
    </xf>
    <xf numFmtId="0" fontId="22" fillId="7" borderId="32" xfId="0" applyFont="1" applyFill="1" applyBorder="1" applyAlignment="1">
      <alignment horizontal="center" wrapText="1"/>
    </xf>
    <xf numFmtId="0" fontId="22" fillId="7" borderId="23" xfId="0" applyFont="1" applyFill="1" applyBorder="1" applyAlignment="1">
      <alignment horizontal="center" wrapText="1"/>
    </xf>
    <xf numFmtId="0" fontId="22" fillId="7" borderId="33" xfId="0" applyFont="1" applyFill="1" applyBorder="1" applyAlignment="1">
      <alignment horizontal="center" wrapText="1"/>
    </xf>
    <xf numFmtId="0" fontId="22" fillId="7" borderId="18" xfId="0" applyFont="1" applyFill="1" applyBorder="1" applyAlignment="1">
      <alignment horizont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3" fontId="21" fillId="0" borderId="4" xfId="1" applyFont="1" applyFill="1" applyBorder="1" applyAlignment="1">
      <alignment horizontal="center" vertical="center" wrapText="1"/>
    </xf>
    <xf numFmtId="43" fontId="21" fillId="0" borderId="10" xfId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19" fillId="2" borderId="35" xfId="1" applyNumberFormat="1" applyFont="1" applyFill="1" applyBorder="1" applyAlignment="1">
      <alignment horizontal="center" vertical="center"/>
    </xf>
    <xf numFmtId="164" fontId="19" fillId="2" borderId="19" xfId="1" applyNumberFormat="1" applyFont="1" applyFill="1" applyBorder="1" applyAlignment="1">
      <alignment horizontal="center" vertical="center"/>
    </xf>
    <xf numFmtId="164" fontId="24" fillId="12" borderId="0" xfId="1" applyNumberFormat="1" applyFont="1" applyFill="1" applyAlignment="1">
      <alignment horizontal="left"/>
    </xf>
    <xf numFmtId="43" fontId="16" fillId="0" borderId="21" xfId="1" applyFont="1" applyBorder="1" applyAlignment="1">
      <alignment horizontal="center" vertical="center" wrapText="1"/>
    </xf>
    <xf numFmtId="43" fontId="16" fillId="0" borderId="10" xfId="1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right"/>
    </xf>
    <xf numFmtId="43" fontId="23" fillId="7" borderId="1" xfId="1" applyFont="1" applyFill="1" applyBorder="1" applyAlignment="1">
      <alignment horizontal="center" vertical="center" wrapText="1"/>
    </xf>
    <xf numFmtId="164" fontId="22" fillId="2" borderId="3" xfId="1" applyNumberFormat="1" applyFont="1" applyFill="1" applyBorder="1" applyAlignment="1">
      <alignment horizontal="center" vertical="center" wrapText="1"/>
    </xf>
    <xf numFmtId="164" fontId="22" fillId="2" borderId="14" xfId="1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3" fontId="27" fillId="6" borderId="16" xfId="1" applyFont="1" applyFill="1" applyBorder="1" applyAlignment="1">
      <alignment horizontal="center" vertical="center" wrapText="1"/>
    </xf>
    <xf numFmtId="43" fontId="27" fillId="6" borderId="10" xfId="1" applyFont="1" applyFill="1" applyBorder="1" applyAlignment="1">
      <alignment horizontal="center" vertical="center" wrapText="1"/>
    </xf>
    <xf numFmtId="43" fontId="22" fillId="7" borderId="16" xfId="1" applyFont="1" applyFill="1" applyBorder="1" applyAlignment="1">
      <alignment horizontal="center" wrapText="1"/>
    </xf>
    <xf numFmtId="43" fontId="22" fillId="7" borderId="10" xfId="1" applyFont="1" applyFill="1" applyBorder="1" applyAlignment="1">
      <alignment horizontal="center" wrapText="1"/>
    </xf>
    <xf numFmtId="43" fontId="16" fillId="2" borderId="16" xfId="1" applyFont="1" applyFill="1" applyBorder="1" applyAlignment="1">
      <alignment horizontal="center" wrapText="1"/>
    </xf>
    <xf numFmtId="43" fontId="16" fillId="2" borderId="10" xfId="1" applyFont="1" applyFill="1" applyBorder="1" applyAlignment="1">
      <alignment horizontal="center" wrapText="1"/>
    </xf>
    <xf numFmtId="43" fontId="16" fillId="2" borderId="1" xfId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43" fontId="26" fillId="7" borderId="16" xfId="1" applyFont="1" applyFill="1" applyBorder="1" applyAlignment="1">
      <alignment horizontal="center" vertical="center" wrapText="1"/>
    </xf>
    <xf numFmtId="43" fontId="26" fillId="7" borderId="10" xfId="1" applyFont="1" applyFill="1" applyBorder="1" applyAlignment="1">
      <alignment horizontal="center" vertical="center" wrapText="1"/>
    </xf>
    <xf numFmtId="43" fontId="26" fillId="6" borderId="16" xfId="1" applyFont="1" applyFill="1" applyBorder="1" applyAlignment="1">
      <alignment horizontal="center" wrapText="1"/>
    </xf>
    <xf numFmtId="43" fontId="26" fillId="6" borderId="10" xfId="1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164" fontId="22" fillId="6" borderId="1" xfId="1" applyNumberFormat="1" applyFont="1" applyFill="1" applyBorder="1" applyAlignment="1">
      <alignment horizont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43" fontId="27" fillId="7" borderId="13" xfId="1" applyFont="1" applyFill="1" applyBorder="1" applyAlignment="1">
      <alignment horizontal="center" vertical="center" wrapText="1"/>
    </xf>
    <xf numFmtId="6" fontId="16" fillId="2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164" fontId="24" fillId="12" borderId="31" xfId="1" applyNumberFormat="1" applyFont="1" applyFill="1" applyBorder="1" applyAlignment="1">
      <alignment horizontal="left"/>
    </xf>
    <xf numFmtId="43" fontId="16" fillId="2" borderId="3" xfId="1" applyFont="1" applyFill="1" applyBorder="1" applyAlignment="1">
      <alignment horizontal="right"/>
    </xf>
    <xf numFmtId="43" fontId="16" fillId="2" borderId="13" xfId="1" applyFont="1" applyFill="1" applyBorder="1" applyAlignment="1">
      <alignment horizontal="right"/>
    </xf>
    <xf numFmtId="43" fontId="16" fillId="2" borderId="14" xfId="1" applyFont="1" applyFill="1" applyBorder="1" applyAlignment="1">
      <alignment horizontal="right"/>
    </xf>
    <xf numFmtId="164" fontId="22" fillId="7" borderId="3" xfId="1" applyNumberFormat="1" applyFont="1" applyFill="1" applyBorder="1" applyAlignment="1">
      <alignment horizontal="center"/>
    </xf>
    <xf numFmtId="164" fontId="22" fillId="7" borderId="13" xfId="1" applyNumberFormat="1" applyFont="1" applyFill="1" applyBorder="1" applyAlignment="1">
      <alignment horizontal="center"/>
    </xf>
    <xf numFmtId="164" fontId="22" fillId="7" borderId="14" xfId="1" applyNumberFormat="1" applyFont="1" applyFill="1" applyBorder="1" applyAlignment="1">
      <alignment horizontal="center"/>
    </xf>
    <xf numFmtId="164" fontId="22" fillId="6" borderId="1" xfId="1" applyNumberFormat="1" applyFont="1" applyFill="1" applyBorder="1" applyAlignment="1">
      <alignment horizontal="center"/>
    </xf>
    <xf numFmtId="164" fontId="22" fillId="2" borderId="3" xfId="1" applyNumberFormat="1" applyFont="1" applyFill="1" applyBorder="1" applyAlignment="1">
      <alignment horizontal="center"/>
    </xf>
    <xf numFmtId="164" fontId="22" fillId="2" borderId="13" xfId="1" applyNumberFormat="1" applyFont="1" applyFill="1" applyBorder="1" applyAlignment="1">
      <alignment horizontal="center"/>
    </xf>
    <xf numFmtId="164" fontId="22" fillId="2" borderId="14" xfId="1" applyNumberFormat="1" applyFont="1" applyFill="1" applyBorder="1" applyAlignment="1">
      <alignment horizontal="center"/>
    </xf>
    <xf numFmtId="164" fontId="32" fillId="5" borderId="21" xfId="1" applyNumberFormat="1" applyFont="1" applyFill="1" applyBorder="1" applyAlignment="1">
      <alignment horizontal="center" vertical="center" wrapText="1"/>
    </xf>
    <xf numFmtId="164" fontId="32" fillId="5" borderId="10" xfId="1" applyNumberFormat="1" applyFont="1" applyFill="1" applyBorder="1" applyAlignment="1">
      <alignment horizontal="center" vertical="center" wrapText="1"/>
    </xf>
    <xf numFmtId="164" fontId="17" fillId="2" borderId="16" xfId="1" applyNumberFormat="1" applyFont="1" applyFill="1" applyBorder="1" applyAlignment="1">
      <alignment horizontal="center" wrapText="1"/>
    </xf>
    <xf numFmtId="164" fontId="17" fillId="2" borderId="15" xfId="1" applyNumberFormat="1" applyFont="1" applyFill="1" applyBorder="1" applyAlignment="1">
      <alignment horizontal="center" wrapText="1"/>
    </xf>
    <xf numFmtId="0" fontId="31" fillId="7" borderId="0" xfId="0" applyFont="1" applyFill="1" applyAlignment="1">
      <alignment horizontal="left"/>
    </xf>
    <xf numFmtId="164" fontId="22" fillId="9" borderId="16" xfId="1" applyNumberFormat="1" applyFont="1" applyFill="1" applyBorder="1" applyAlignment="1">
      <alignment horizontal="center" wrapText="1"/>
    </xf>
    <xf numFmtId="164" fontId="22" fillId="9" borderId="10" xfId="1" applyNumberFormat="1" applyFont="1" applyFill="1" applyBorder="1" applyAlignment="1">
      <alignment horizontal="center" wrapText="1"/>
    </xf>
    <xf numFmtId="164" fontId="22" fillId="2" borderId="1" xfId="1" applyNumberFormat="1" applyFont="1" applyFill="1" applyBorder="1" applyAlignment="1">
      <alignment horizontal="center"/>
    </xf>
    <xf numFmtId="43" fontId="26" fillId="7" borderId="3" xfId="1" applyFont="1" applyFill="1" applyBorder="1" applyAlignment="1">
      <alignment horizontal="center"/>
    </xf>
    <xf numFmtId="43" fontId="26" fillId="7" borderId="13" xfId="1" applyFont="1" applyFill="1" applyBorder="1" applyAlignment="1">
      <alignment horizontal="center"/>
    </xf>
    <xf numFmtId="43" fontId="26" fillId="7" borderId="14" xfId="1" applyFont="1" applyFill="1" applyBorder="1" applyAlignment="1">
      <alignment horizontal="center"/>
    </xf>
    <xf numFmtId="43" fontId="16" fillId="7" borderId="28" xfId="1" applyFont="1" applyFill="1" applyBorder="1" applyAlignment="1">
      <alignment horizontal="center" vertical="center" wrapText="1"/>
    </xf>
    <xf numFmtId="43" fontId="16" fillId="7" borderId="20" xfId="1" applyFont="1" applyFill="1" applyBorder="1" applyAlignment="1">
      <alignment horizontal="center" vertical="center" wrapText="1"/>
    </xf>
    <xf numFmtId="43" fontId="22" fillId="6" borderId="16" xfId="1" applyFont="1" applyFill="1" applyBorder="1" applyAlignment="1">
      <alignment horizontal="center" wrapText="1"/>
    </xf>
    <xf numFmtId="43" fontId="22" fillId="6" borderId="10" xfId="1" applyFont="1" applyFill="1" applyBorder="1" applyAlignment="1">
      <alignment horizontal="center" wrapText="1"/>
    </xf>
    <xf numFmtId="43" fontId="22" fillId="2" borderId="3" xfId="1" applyFont="1" applyFill="1" applyBorder="1" applyAlignment="1">
      <alignment horizontal="right"/>
    </xf>
    <xf numFmtId="43" fontId="22" fillId="2" borderId="13" xfId="1" applyFont="1" applyFill="1" applyBorder="1" applyAlignment="1">
      <alignment horizontal="right"/>
    </xf>
    <xf numFmtId="43" fontId="22" fillId="2" borderId="14" xfId="1" applyFont="1" applyFill="1" applyBorder="1" applyAlignment="1">
      <alignment horizontal="right"/>
    </xf>
    <xf numFmtId="43" fontId="22" fillId="7" borderId="27" xfId="1" applyFont="1" applyFill="1" applyBorder="1" applyAlignment="1">
      <alignment horizontal="center" vertical="center" wrapText="1"/>
    </xf>
    <xf numFmtId="43" fontId="22" fillId="7" borderId="31" xfId="1" applyFont="1" applyFill="1" applyBorder="1" applyAlignment="1">
      <alignment horizontal="center" vertical="center" wrapText="1"/>
    </xf>
    <xf numFmtId="43" fontId="22" fillId="7" borderId="32" xfId="1" applyFont="1" applyFill="1" applyBorder="1" applyAlignment="1">
      <alignment horizontal="center" vertical="center" wrapText="1"/>
    </xf>
    <xf numFmtId="43" fontId="22" fillId="7" borderId="23" xfId="1" applyFont="1" applyFill="1" applyBorder="1" applyAlignment="1">
      <alignment horizontal="center" vertical="center" wrapText="1"/>
    </xf>
    <xf numFmtId="43" fontId="22" fillId="7" borderId="33" xfId="1" applyFont="1" applyFill="1" applyBorder="1" applyAlignment="1">
      <alignment horizontal="center" vertical="center" wrapText="1"/>
    </xf>
    <xf numFmtId="43" fontId="22" fillId="7" borderId="18" xfId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wrapText="1"/>
    </xf>
    <xf numFmtId="164" fontId="3" fillId="2" borderId="15" xfId="1" applyNumberFormat="1" applyFont="1" applyFill="1" applyBorder="1" applyAlignment="1">
      <alignment horizontal="center" wrapText="1"/>
    </xf>
    <xf numFmtId="164" fontId="34" fillId="0" borderId="0" xfId="1" applyNumberFormat="1" applyFont="1" applyAlignment="1">
      <alignment horizontal="left"/>
    </xf>
    <xf numFmtId="43" fontId="16" fillId="6" borderId="28" xfId="1" applyFont="1" applyFill="1" applyBorder="1" applyAlignment="1">
      <alignment horizontal="center" vertical="center" wrapText="1"/>
    </xf>
    <xf numFmtId="43" fontId="16" fillId="6" borderId="20" xfId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4" fillId="5" borderId="16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43" fontId="22" fillId="2" borderId="1" xfId="1" applyFont="1" applyFill="1" applyBorder="1" applyAlignment="1">
      <alignment horizontal="center" vertical="center" wrapText="1"/>
    </xf>
    <xf numFmtId="164" fontId="22" fillId="0" borderId="16" xfId="1" applyNumberFormat="1" applyFont="1" applyBorder="1" applyAlignment="1">
      <alignment horizontal="center"/>
    </xf>
    <xf numFmtId="164" fontId="22" fillId="0" borderId="10" xfId="1" applyNumberFormat="1" applyFont="1" applyBorder="1" applyAlignment="1">
      <alignment horizontal="center"/>
    </xf>
    <xf numFmtId="164" fontId="16" fillId="0" borderId="16" xfId="1" applyNumberFormat="1" applyFont="1" applyBorder="1" applyAlignment="1">
      <alignment horizontal="center"/>
    </xf>
    <xf numFmtId="164" fontId="16" fillId="0" borderId="10" xfId="1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3" fontId="22" fillId="0" borderId="16" xfId="1" applyFont="1" applyFill="1" applyBorder="1" applyAlignment="1">
      <alignment horizontal="center"/>
    </xf>
    <xf numFmtId="43" fontId="22" fillId="0" borderId="10" xfId="1" applyFont="1" applyFill="1" applyBorder="1" applyAlignment="1">
      <alignment horizontal="center"/>
    </xf>
    <xf numFmtId="43" fontId="22" fillId="6" borderId="3" xfId="1" applyFont="1" applyFill="1" applyBorder="1" applyAlignment="1">
      <alignment horizontal="center" vertical="center" wrapText="1"/>
    </xf>
    <xf numFmtId="43" fontId="22" fillId="6" borderId="13" xfId="1" applyFont="1" applyFill="1" applyBorder="1" applyAlignment="1">
      <alignment horizontal="center" vertical="center" wrapText="1"/>
    </xf>
    <xf numFmtId="164" fontId="17" fillId="2" borderId="16" xfId="1" applyNumberFormat="1" applyFont="1" applyFill="1" applyBorder="1" applyAlignment="1">
      <alignment horizontal="center"/>
    </xf>
    <xf numFmtId="164" fontId="17" fillId="2" borderId="15" xfId="1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3" fontId="16" fillId="2" borderId="7" xfId="1" applyFont="1" applyFill="1" applyBorder="1" applyAlignment="1">
      <alignment horizontal="center" vertical="center" wrapText="1"/>
    </xf>
    <xf numFmtId="43" fontId="16" fillId="2" borderId="11" xfId="1" applyFont="1" applyFill="1" applyBorder="1" applyAlignment="1">
      <alignment horizontal="center" vertical="center" wrapText="1"/>
    </xf>
    <xf numFmtId="43" fontId="16" fillId="2" borderId="12" xfId="1" applyFont="1" applyFill="1" applyBorder="1" applyAlignment="1">
      <alignment horizontal="center" vertical="center" wrapText="1"/>
    </xf>
    <xf numFmtId="43" fontId="16" fillId="4" borderId="16" xfId="1" applyFont="1" applyFill="1" applyBorder="1" applyAlignment="1">
      <alignment horizontal="center" wrapText="1"/>
    </xf>
    <xf numFmtId="43" fontId="16" fillId="4" borderId="10" xfId="1" applyFont="1" applyFill="1" applyBorder="1" applyAlignment="1">
      <alignment horizontal="center" wrapText="1"/>
    </xf>
    <xf numFmtId="43" fontId="16" fillId="7" borderId="7" xfId="1" applyFont="1" applyFill="1" applyBorder="1" applyAlignment="1">
      <alignment horizontal="center" vertical="center" wrapText="1"/>
    </xf>
    <xf numFmtId="43" fontId="16" fillId="7" borderId="12" xfId="1" applyFont="1" applyFill="1" applyBorder="1" applyAlignment="1">
      <alignment horizontal="center" vertical="center" wrapText="1"/>
    </xf>
    <xf numFmtId="43" fontId="16" fillId="6" borderId="24" xfId="1" applyFont="1" applyFill="1" applyBorder="1" applyAlignment="1">
      <alignment horizontal="center" vertical="center" wrapText="1"/>
    </xf>
    <xf numFmtId="43" fontId="16" fillId="6" borderId="26" xfId="1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7" borderId="0" xfId="0" applyFont="1" applyFill="1" applyAlignment="1">
      <alignment horizontal="left"/>
    </xf>
    <xf numFmtId="43" fontId="22" fillId="5" borderId="1" xfId="1" applyFont="1" applyFill="1" applyBorder="1" applyAlignment="1">
      <alignment horizontal="center" vertical="center" wrapText="1"/>
    </xf>
    <xf numFmtId="43" fontId="24" fillId="7" borderId="3" xfId="1" applyFont="1" applyFill="1" applyBorder="1" applyAlignment="1">
      <alignment horizontal="center" wrapText="1"/>
    </xf>
    <xf numFmtId="43" fontId="24" fillId="7" borderId="14" xfId="1" applyFont="1" applyFill="1" applyBorder="1" applyAlignment="1">
      <alignment horizontal="center" wrapText="1"/>
    </xf>
    <xf numFmtId="43" fontId="24" fillId="6" borderId="3" xfId="1" applyFont="1" applyFill="1" applyBorder="1" applyAlignment="1">
      <alignment horizontal="center" wrapText="1"/>
    </xf>
    <xf numFmtId="43" fontId="24" fillId="6" borderId="14" xfId="1" applyFont="1" applyFill="1" applyBorder="1" applyAlignment="1">
      <alignment horizontal="center" wrapText="1"/>
    </xf>
    <xf numFmtId="43" fontId="15" fillId="7" borderId="3" xfId="1" applyFont="1" applyFill="1" applyBorder="1" applyAlignment="1">
      <alignment horizontal="center" wrapText="1"/>
    </xf>
    <xf numFmtId="43" fontId="15" fillId="7" borderId="14" xfId="1" applyFont="1" applyFill="1" applyBorder="1" applyAlignment="1">
      <alignment horizontal="center" wrapText="1"/>
    </xf>
    <xf numFmtId="43" fontId="28" fillId="2" borderId="16" xfId="1" applyFont="1" applyFill="1" applyBorder="1" applyAlignment="1">
      <alignment horizontal="center" vertical="center" wrapText="1"/>
    </xf>
    <xf numFmtId="43" fontId="28" fillId="2" borderId="10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/>
    </xf>
    <xf numFmtId="0" fontId="16" fillId="0" borderId="16" xfId="0" applyFont="1" applyBorder="1" applyAlignment="1">
      <alignment horizontal="center" vertical="center" wrapText="1"/>
    </xf>
    <xf numFmtId="164" fontId="16" fillId="0" borderId="16" xfId="1" applyNumberFormat="1" applyFont="1" applyBorder="1" applyAlignment="1">
      <alignment horizontal="center" vertical="center" wrapText="1"/>
    </xf>
    <xf numFmtId="164" fontId="16" fillId="0" borderId="10" xfId="1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64" fontId="19" fillId="2" borderId="16" xfId="1" applyNumberFormat="1" applyFont="1" applyFill="1" applyBorder="1" applyAlignment="1">
      <alignment horizontal="center" vertical="center"/>
    </xf>
    <xf numFmtId="164" fontId="19" fillId="2" borderId="15" xfId="1" applyNumberFormat="1" applyFont="1" applyFill="1" applyBorder="1" applyAlignment="1">
      <alignment horizontal="center" vertical="center"/>
    </xf>
    <xf numFmtId="164" fontId="19" fillId="0" borderId="16" xfId="1" applyNumberFormat="1" applyFont="1" applyFill="1" applyBorder="1" applyAlignment="1">
      <alignment horizontal="center" vertical="center"/>
    </xf>
    <xf numFmtId="164" fontId="19" fillId="0" borderId="15" xfId="1" applyNumberFormat="1" applyFont="1" applyFill="1" applyBorder="1" applyAlignment="1">
      <alignment horizontal="center" vertical="center"/>
    </xf>
    <xf numFmtId="43" fontId="22" fillId="0" borderId="0" xfId="1" applyFont="1" applyAlignment="1">
      <alignment horizontal="left"/>
    </xf>
    <xf numFmtId="164" fontId="22" fillId="7" borderId="31" xfId="1" applyNumberFormat="1" applyFont="1" applyFill="1" applyBorder="1" applyAlignment="1">
      <alignment horizontal="center" vertical="center" wrapText="1"/>
    </xf>
    <xf numFmtId="164" fontId="22" fillId="7" borderId="32" xfId="1" applyNumberFormat="1" applyFont="1" applyFill="1" applyBorder="1" applyAlignment="1">
      <alignment horizontal="center" vertical="center" wrapText="1"/>
    </xf>
    <xf numFmtId="164" fontId="22" fillId="7" borderId="33" xfId="1" applyNumberFormat="1" applyFont="1" applyFill="1" applyBorder="1" applyAlignment="1">
      <alignment horizontal="center" vertical="center" wrapText="1"/>
    </xf>
    <xf numFmtId="164" fontId="22" fillId="7" borderId="18" xfId="1" applyNumberFormat="1" applyFont="1" applyFill="1" applyBorder="1" applyAlignment="1">
      <alignment horizontal="center" vertical="center" wrapText="1"/>
    </xf>
    <xf numFmtId="164" fontId="23" fillId="7" borderId="0" xfId="1" applyNumberFormat="1" applyFont="1" applyFill="1" applyAlignment="1">
      <alignment horizontal="left" wrapText="1"/>
    </xf>
    <xf numFmtId="43" fontId="23" fillId="7" borderId="0" xfId="1" applyFont="1" applyFill="1" applyAlignment="1">
      <alignment horizontal="left"/>
    </xf>
    <xf numFmtId="0" fontId="23" fillId="0" borderId="25" xfId="0" applyFont="1" applyBorder="1" applyAlignment="1">
      <alignment horizontal="center"/>
    </xf>
    <xf numFmtId="0" fontId="23" fillId="6" borderId="2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3" fillId="7" borderId="0" xfId="0" applyFont="1" applyFill="1" applyBorder="1" applyAlignment="1">
      <alignment horizontal="left" wrapText="1"/>
    </xf>
    <xf numFmtId="0" fontId="22" fillId="2" borderId="28" xfId="0" applyFont="1" applyFill="1" applyBorder="1" applyAlignment="1">
      <alignment horizontal="center" wrapText="1"/>
    </xf>
    <xf numFmtId="0" fontId="22" fillId="2" borderId="34" xfId="0" applyFont="1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wrapText="1"/>
    </xf>
    <xf numFmtId="0" fontId="24" fillId="6" borderId="0" xfId="0" applyFont="1" applyFill="1" applyBorder="1" applyAlignment="1">
      <alignment horizontal="left" wrapText="1"/>
    </xf>
    <xf numFmtId="0" fontId="22" fillId="0" borderId="27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6" fillId="7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wrapText="1"/>
    </xf>
    <xf numFmtId="43" fontId="16" fillId="7" borderId="3" xfId="1" applyFont="1" applyFill="1" applyBorder="1" applyAlignment="1">
      <alignment horizontal="center" vertical="center" wrapText="1"/>
    </xf>
    <xf numFmtId="43" fontId="16" fillId="7" borderId="14" xfId="1" applyFont="1" applyFill="1" applyBorder="1" applyAlignment="1">
      <alignment horizontal="center" vertical="center" wrapText="1"/>
    </xf>
    <xf numFmtId="43" fontId="22" fillId="7" borderId="3" xfId="1" applyFont="1" applyFill="1" applyBorder="1" applyAlignment="1">
      <alignment horizontal="center" wrapText="1"/>
    </xf>
    <xf numFmtId="43" fontId="22" fillId="7" borderId="13" xfId="1" applyFont="1" applyFill="1" applyBorder="1" applyAlignment="1">
      <alignment horizontal="center" wrapText="1"/>
    </xf>
    <xf numFmtId="43" fontId="22" fillId="7" borderId="14" xfId="1" applyFont="1" applyFill="1" applyBorder="1" applyAlignment="1">
      <alignment horizontal="center" wrapText="1"/>
    </xf>
    <xf numFmtId="164" fontId="22" fillId="7" borderId="3" xfId="1" applyNumberFormat="1" applyFont="1" applyFill="1" applyBorder="1" applyAlignment="1">
      <alignment horizontal="center" wrapText="1"/>
    </xf>
    <xf numFmtId="164" fontId="22" fillId="7" borderId="13" xfId="1" applyNumberFormat="1" applyFont="1" applyFill="1" applyBorder="1" applyAlignment="1">
      <alignment horizontal="center" wrapText="1"/>
    </xf>
    <xf numFmtId="164" fontId="22" fillId="7" borderId="14" xfId="1" applyNumberFormat="1" applyFont="1" applyFill="1" applyBorder="1" applyAlignment="1">
      <alignment horizontal="center" wrapText="1"/>
    </xf>
    <xf numFmtId="43" fontId="26" fillId="6" borderId="3" xfId="1" applyFont="1" applyFill="1" applyBorder="1" applyAlignment="1">
      <alignment horizontal="center" wrapText="1"/>
    </xf>
    <xf numFmtId="43" fontId="26" fillId="6" borderId="13" xfId="1" applyFont="1" applyFill="1" applyBorder="1" applyAlignment="1">
      <alignment horizontal="center" wrapText="1"/>
    </xf>
    <xf numFmtId="43" fontId="26" fillId="6" borderId="14" xfId="1" applyFont="1" applyFill="1" applyBorder="1" applyAlignment="1">
      <alignment horizontal="center" wrapText="1"/>
    </xf>
    <xf numFmtId="43" fontId="22" fillId="2" borderId="3" xfId="1" applyFont="1" applyFill="1" applyBorder="1" applyAlignment="1">
      <alignment horizontal="center" wrapText="1"/>
    </xf>
    <xf numFmtId="43" fontId="22" fillId="2" borderId="13" xfId="1" applyFont="1" applyFill="1" applyBorder="1" applyAlignment="1">
      <alignment horizontal="center" wrapText="1"/>
    </xf>
    <xf numFmtId="43" fontId="22" fillId="2" borderId="14" xfId="1" applyFont="1" applyFill="1" applyBorder="1" applyAlignment="1">
      <alignment horizontal="center" wrapText="1"/>
    </xf>
    <xf numFmtId="43" fontId="22" fillId="6" borderId="3" xfId="1" applyFont="1" applyFill="1" applyBorder="1" applyAlignment="1">
      <alignment horizontal="center" wrapText="1"/>
    </xf>
    <xf numFmtId="43" fontId="22" fillId="6" borderId="13" xfId="1" applyFont="1" applyFill="1" applyBorder="1" applyAlignment="1">
      <alignment horizontal="center" wrapText="1"/>
    </xf>
    <xf numFmtId="43" fontId="22" fillId="6" borderId="14" xfId="1" applyFont="1" applyFill="1" applyBorder="1" applyAlignment="1">
      <alignment horizontal="center" wrapText="1"/>
    </xf>
    <xf numFmtId="14" fontId="26" fillId="6" borderId="22" xfId="0" applyNumberFormat="1" applyFont="1" applyFill="1" applyBorder="1" applyAlignment="1">
      <alignment horizontal="center" textRotation="57" wrapText="1"/>
    </xf>
    <xf numFmtId="14" fontId="26" fillId="6" borderId="23" xfId="0" applyNumberFormat="1" applyFont="1" applyFill="1" applyBorder="1" applyAlignment="1">
      <alignment horizontal="center" textRotation="57" wrapText="1"/>
    </xf>
    <xf numFmtId="14" fontId="26" fillId="7" borderId="21" xfId="0" applyNumberFormat="1" applyFont="1" applyFill="1" applyBorder="1" applyAlignment="1">
      <alignment horizontal="center" textRotation="57" wrapText="1"/>
    </xf>
    <xf numFmtId="14" fontId="26" fillId="7" borderId="10" xfId="0" applyNumberFormat="1" applyFont="1" applyFill="1" applyBorder="1" applyAlignment="1">
      <alignment horizontal="center" textRotation="57" wrapText="1"/>
    </xf>
    <xf numFmtId="0" fontId="16" fillId="2" borderId="24" xfId="0" applyFont="1" applyFill="1" applyBorder="1" applyAlignment="1">
      <alignment horizontal="right"/>
    </xf>
    <xf numFmtId="0" fontId="16" fillId="2" borderId="25" xfId="0" applyFont="1" applyFill="1" applyBorder="1" applyAlignment="1">
      <alignment horizontal="right"/>
    </xf>
    <xf numFmtId="0" fontId="16" fillId="2" borderId="26" xfId="0" applyFont="1" applyFill="1" applyBorder="1" applyAlignment="1">
      <alignment horizontal="right"/>
    </xf>
    <xf numFmtId="0" fontId="22" fillId="8" borderId="16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164" fontId="22" fillId="6" borderId="16" xfId="1" applyNumberFormat="1" applyFont="1" applyFill="1" applyBorder="1" applyAlignment="1">
      <alignment horizontal="center" vertical="center" wrapText="1"/>
    </xf>
    <xf numFmtId="164" fontId="22" fillId="6" borderId="10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3" fontId="27" fillId="4" borderId="3" xfId="1" applyFont="1" applyFill="1" applyBorder="1" applyAlignment="1">
      <alignment horizontal="center" vertical="center" wrapText="1"/>
    </xf>
    <xf numFmtId="43" fontId="27" fillId="4" borderId="13" xfId="1" applyFont="1" applyFill="1" applyBorder="1" applyAlignment="1">
      <alignment horizontal="center" vertical="center" wrapText="1"/>
    </xf>
    <xf numFmtId="43" fontId="27" fillId="4" borderId="14" xfId="1" applyFont="1" applyFill="1" applyBorder="1" applyAlignment="1">
      <alignment horizontal="center" vertical="center" wrapText="1"/>
    </xf>
    <xf numFmtId="43" fontId="27" fillId="11" borderId="3" xfId="1" applyFont="1" applyFill="1" applyBorder="1" applyAlignment="1">
      <alignment horizontal="center" vertical="center" wrapText="1"/>
    </xf>
    <xf numFmtId="43" fontId="27" fillId="11" borderId="13" xfId="1" applyFont="1" applyFill="1" applyBorder="1" applyAlignment="1">
      <alignment horizontal="center" vertical="center" wrapText="1"/>
    </xf>
    <xf numFmtId="43" fontId="16" fillId="4" borderId="3" xfId="1" applyFont="1" applyFill="1" applyBorder="1" applyAlignment="1">
      <alignment horizontal="center" vertical="center" wrapText="1"/>
    </xf>
    <xf numFmtId="43" fontId="16" fillId="4" borderId="14" xfId="1" applyFont="1" applyFill="1" applyBorder="1" applyAlignment="1">
      <alignment horizontal="center" vertical="center" wrapText="1"/>
    </xf>
    <xf numFmtId="43" fontId="22" fillId="5" borderId="3" xfId="1" applyFont="1" applyFill="1" applyBorder="1" applyAlignment="1">
      <alignment horizontal="center" vertical="center" wrapText="1"/>
    </xf>
    <xf numFmtId="43" fontId="22" fillId="5" borderId="14" xfId="1" applyFont="1" applyFill="1" applyBorder="1" applyAlignment="1">
      <alignment horizontal="center" vertical="center" wrapText="1"/>
    </xf>
    <xf numFmtId="164" fontId="22" fillId="7" borderId="16" xfId="1" applyNumberFormat="1" applyFont="1" applyFill="1" applyBorder="1" applyAlignment="1">
      <alignment horizontal="center" vertical="center" wrapText="1"/>
    </xf>
    <xf numFmtId="164" fontId="22" fillId="7" borderId="10" xfId="1" applyNumberFormat="1" applyFont="1" applyFill="1" applyBorder="1" applyAlignment="1">
      <alignment horizontal="center" vertical="center" wrapText="1"/>
    </xf>
    <xf numFmtId="164" fontId="27" fillId="6" borderId="16" xfId="1" applyNumberFormat="1" applyFont="1" applyFill="1" applyBorder="1" applyAlignment="1">
      <alignment horizontal="center" vertical="center" wrapText="1"/>
    </xf>
    <xf numFmtId="164" fontId="27" fillId="6" borderId="10" xfId="1" applyNumberFormat="1" applyFont="1" applyFill="1" applyBorder="1" applyAlignment="1">
      <alignment horizontal="center" vertical="center" wrapText="1"/>
    </xf>
    <xf numFmtId="43" fontId="22" fillId="4" borderId="3" xfId="1" applyFont="1" applyFill="1" applyBorder="1" applyAlignment="1">
      <alignment horizontal="center" vertical="center" wrapText="1"/>
    </xf>
    <xf numFmtId="43" fontId="22" fillId="4" borderId="14" xfId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4" fontId="21" fillId="2" borderId="21" xfId="1" applyNumberFormat="1" applyFont="1" applyFill="1" applyBorder="1" applyAlignment="1">
      <alignment horizontal="center" textRotation="30" wrapText="1"/>
    </xf>
    <xf numFmtId="164" fontId="21" fillId="2" borderId="10" xfId="1" applyNumberFormat="1" applyFont="1" applyFill="1" applyBorder="1" applyAlignment="1">
      <alignment horizontal="center" textRotation="30" wrapText="1"/>
    </xf>
    <xf numFmtId="0" fontId="16" fillId="7" borderId="22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4" fontId="21" fillId="0" borderId="21" xfId="0" applyNumberFormat="1" applyFont="1" applyFill="1" applyBorder="1" applyAlignment="1">
      <alignment horizontal="center" textRotation="22" wrapText="1"/>
    </xf>
    <xf numFmtId="14" fontId="21" fillId="0" borderId="10" xfId="0" applyNumberFormat="1" applyFont="1" applyFill="1" applyBorder="1" applyAlignment="1">
      <alignment horizontal="center" textRotation="22" wrapText="1"/>
    </xf>
    <xf numFmtId="43" fontId="24" fillId="0" borderId="0" xfId="1" applyFont="1" applyFill="1" applyAlignment="1">
      <alignment horizontal="left"/>
    </xf>
    <xf numFmtId="0" fontId="24" fillId="0" borderId="0" xfId="0" applyFont="1" applyAlignment="1">
      <alignment horizontal="left"/>
    </xf>
    <xf numFmtId="0" fontId="33" fillId="0" borderId="1" xfId="0" applyFont="1" applyFill="1" applyBorder="1"/>
    <xf numFmtId="0" fontId="42" fillId="0" borderId="1" xfId="0" applyFont="1" applyFill="1" applyBorder="1" applyAlignment="1">
      <alignment horizontal="left"/>
    </xf>
    <xf numFmtId="0" fontId="42" fillId="14" borderId="1" xfId="0" applyFont="1" applyFill="1" applyBorder="1"/>
    <xf numFmtId="14" fontId="31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center"/>
    </xf>
  </cellXfs>
  <cellStyles count="44258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44257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18" xfId="26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FF00FF"/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workbookViewId="0">
      <pane ySplit="2" topLeftCell="A3" activePane="bottomLeft" state="frozen"/>
      <selection pane="bottomLeft" activeCell="C32" sqref="C32"/>
    </sheetView>
  </sheetViews>
  <sheetFormatPr defaultRowHeight="11.25"/>
  <cols>
    <col min="1" max="1" width="7.28515625" style="12" bestFit="1" customWidth="1"/>
    <col min="2" max="2" width="5.5703125" style="12" bestFit="1" customWidth="1"/>
    <col min="3" max="3" width="74.5703125" style="1" bestFit="1" customWidth="1"/>
    <col min="4" max="4" width="11.140625" style="3" bestFit="1" customWidth="1"/>
    <col min="5" max="10" width="9.42578125" style="3" bestFit="1" customWidth="1"/>
    <col min="11" max="11" width="8.5703125" style="3" customWidth="1"/>
    <col min="12" max="12" width="10.28515625" style="3" bestFit="1" customWidth="1"/>
    <col min="13" max="13" width="10.42578125" style="3" bestFit="1" customWidth="1"/>
    <col min="14" max="14" width="10.28515625" style="3" bestFit="1" customWidth="1"/>
    <col min="15" max="15" width="10.5703125" style="3" bestFit="1" customWidth="1"/>
    <col min="16" max="16" width="9" style="1" customWidth="1"/>
    <col min="17" max="17" width="8.42578125" style="6" customWidth="1"/>
    <col min="18" max="18" width="6.42578125" style="6" customWidth="1"/>
    <col min="19" max="19" width="45.140625" style="1" bestFit="1" customWidth="1"/>
    <col min="20" max="20" width="13.42578125" style="124" bestFit="1" customWidth="1"/>
    <col min="21" max="21" width="8" style="124" customWidth="1"/>
    <col min="22" max="22" width="68.42578125" style="124" bestFit="1" customWidth="1"/>
    <col min="23" max="229" width="9.140625" style="1"/>
    <col min="230" max="230" width="9" style="1" bestFit="1" customWidth="1"/>
    <col min="231" max="231" width="9.85546875" style="1" bestFit="1" customWidth="1"/>
    <col min="232" max="232" width="9.140625" style="1" bestFit="1" customWidth="1"/>
    <col min="233" max="233" width="16" style="1" bestFit="1" customWidth="1"/>
    <col min="234" max="234" width="9" style="1" bestFit="1" customWidth="1"/>
    <col min="235" max="235" width="7.85546875" style="1" bestFit="1" customWidth="1"/>
    <col min="236" max="236" width="11.7109375" style="1" bestFit="1" customWidth="1"/>
    <col min="237" max="237" width="14.28515625" style="1" customWidth="1"/>
    <col min="238" max="238" width="11.7109375" style="1" bestFit="1" customWidth="1"/>
    <col min="239" max="239" width="14.140625" style="1" bestFit="1" customWidth="1"/>
    <col min="240" max="240" width="16.7109375" style="1" customWidth="1"/>
    <col min="241" max="241" width="16.5703125" style="1" customWidth="1"/>
    <col min="242" max="243" width="7.85546875" style="1" bestFit="1" customWidth="1"/>
    <col min="244" max="244" width="8" style="1" bestFit="1" customWidth="1"/>
    <col min="245" max="246" width="7.85546875" style="1" bestFit="1" customWidth="1"/>
    <col min="247" max="247" width="9.7109375" style="1" customWidth="1"/>
    <col min="248" max="248" width="12.85546875" style="1" customWidth="1"/>
    <col min="249" max="485" width="9.140625" style="1"/>
    <col min="486" max="486" width="9" style="1" bestFit="1" customWidth="1"/>
    <col min="487" max="487" width="9.85546875" style="1" bestFit="1" customWidth="1"/>
    <col min="488" max="488" width="9.140625" style="1" bestFit="1" customWidth="1"/>
    <col min="489" max="489" width="16" style="1" bestFit="1" customWidth="1"/>
    <col min="490" max="490" width="9" style="1" bestFit="1" customWidth="1"/>
    <col min="491" max="491" width="7.85546875" style="1" bestFit="1" customWidth="1"/>
    <col min="492" max="492" width="11.7109375" style="1" bestFit="1" customWidth="1"/>
    <col min="493" max="493" width="14.28515625" style="1" customWidth="1"/>
    <col min="494" max="494" width="11.7109375" style="1" bestFit="1" customWidth="1"/>
    <col min="495" max="495" width="14.140625" style="1" bestFit="1" customWidth="1"/>
    <col min="496" max="496" width="16.7109375" style="1" customWidth="1"/>
    <col min="497" max="497" width="16.5703125" style="1" customWidth="1"/>
    <col min="498" max="499" width="7.85546875" style="1" bestFit="1" customWidth="1"/>
    <col min="500" max="500" width="8" style="1" bestFit="1" customWidth="1"/>
    <col min="501" max="502" width="7.85546875" style="1" bestFit="1" customWidth="1"/>
    <col min="503" max="503" width="9.7109375" style="1" customWidth="1"/>
    <col min="504" max="504" width="12.85546875" style="1" customWidth="1"/>
    <col min="505" max="741" width="9.140625" style="1"/>
    <col min="742" max="742" width="9" style="1" bestFit="1" customWidth="1"/>
    <col min="743" max="743" width="9.85546875" style="1" bestFit="1" customWidth="1"/>
    <col min="744" max="744" width="9.140625" style="1" bestFit="1" customWidth="1"/>
    <col min="745" max="745" width="16" style="1" bestFit="1" customWidth="1"/>
    <col min="746" max="746" width="9" style="1" bestFit="1" customWidth="1"/>
    <col min="747" max="747" width="7.85546875" style="1" bestFit="1" customWidth="1"/>
    <col min="748" max="748" width="11.7109375" style="1" bestFit="1" customWidth="1"/>
    <col min="749" max="749" width="14.28515625" style="1" customWidth="1"/>
    <col min="750" max="750" width="11.7109375" style="1" bestFit="1" customWidth="1"/>
    <col min="751" max="751" width="14.140625" style="1" bestFit="1" customWidth="1"/>
    <col min="752" max="752" width="16.7109375" style="1" customWidth="1"/>
    <col min="753" max="753" width="16.5703125" style="1" customWidth="1"/>
    <col min="754" max="755" width="7.85546875" style="1" bestFit="1" customWidth="1"/>
    <col min="756" max="756" width="8" style="1" bestFit="1" customWidth="1"/>
    <col min="757" max="758" width="7.85546875" style="1" bestFit="1" customWidth="1"/>
    <col min="759" max="759" width="9.7109375" style="1" customWidth="1"/>
    <col min="760" max="760" width="12.85546875" style="1" customWidth="1"/>
    <col min="761" max="997" width="9.140625" style="1"/>
    <col min="998" max="998" width="9" style="1" bestFit="1" customWidth="1"/>
    <col min="999" max="999" width="9.85546875" style="1" bestFit="1" customWidth="1"/>
    <col min="1000" max="1000" width="9.140625" style="1" bestFit="1" customWidth="1"/>
    <col min="1001" max="1001" width="16" style="1" bestFit="1" customWidth="1"/>
    <col min="1002" max="1002" width="9" style="1" bestFit="1" customWidth="1"/>
    <col min="1003" max="1003" width="7.85546875" style="1" bestFit="1" customWidth="1"/>
    <col min="1004" max="1004" width="11.7109375" style="1" bestFit="1" customWidth="1"/>
    <col min="1005" max="1005" width="14.28515625" style="1" customWidth="1"/>
    <col min="1006" max="1006" width="11.7109375" style="1" bestFit="1" customWidth="1"/>
    <col min="1007" max="1007" width="14.140625" style="1" bestFit="1" customWidth="1"/>
    <col min="1008" max="1008" width="16.7109375" style="1" customWidth="1"/>
    <col min="1009" max="1009" width="16.5703125" style="1" customWidth="1"/>
    <col min="1010" max="1011" width="7.85546875" style="1" bestFit="1" customWidth="1"/>
    <col min="1012" max="1012" width="8" style="1" bestFit="1" customWidth="1"/>
    <col min="1013" max="1014" width="7.85546875" style="1" bestFit="1" customWidth="1"/>
    <col min="1015" max="1015" width="9.7109375" style="1" customWidth="1"/>
    <col min="1016" max="1016" width="12.85546875" style="1" customWidth="1"/>
    <col min="1017" max="1253" width="9.140625" style="1"/>
    <col min="1254" max="1254" width="9" style="1" bestFit="1" customWidth="1"/>
    <col min="1255" max="1255" width="9.85546875" style="1" bestFit="1" customWidth="1"/>
    <col min="1256" max="1256" width="9.140625" style="1" bestFit="1" customWidth="1"/>
    <col min="1257" max="1257" width="16" style="1" bestFit="1" customWidth="1"/>
    <col min="1258" max="1258" width="9" style="1" bestFit="1" customWidth="1"/>
    <col min="1259" max="1259" width="7.85546875" style="1" bestFit="1" customWidth="1"/>
    <col min="1260" max="1260" width="11.7109375" style="1" bestFit="1" customWidth="1"/>
    <col min="1261" max="1261" width="14.28515625" style="1" customWidth="1"/>
    <col min="1262" max="1262" width="11.7109375" style="1" bestFit="1" customWidth="1"/>
    <col min="1263" max="1263" width="14.140625" style="1" bestFit="1" customWidth="1"/>
    <col min="1264" max="1264" width="16.7109375" style="1" customWidth="1"/>
    <col min="1265" max="1265" width="16.5703125" style="1" customWidth="1"/>
    <col min="1266" max="1267" width="7.85546875" style="1" bestFit="1" customWidth="1"/>
    <col min="1268" max="1268" width="8" style="1" bestFit="1" customWidth="1"/>
    <col min="1269" max="1270" width="7.85546875" style="1" bestFit="1" customWidth="1"/>
    <col min="1271" max="1271" width="9.7109375" style="1" customWidth="1"/>
    <col min="1272" max="1272" width="12.85546875" style="1" customWidth="1"/>
    <col min="1273" max="1509" width="9.140625" style="1"/>
    <col min="1510" max="1510" width="9" style="1" bestFit="1" customWidth="1"/>
    <col min="1511" max="1511" width="9.85546875" style="1" bestFit="1" customWidth="1"/>
    <col min="1512" max="1512" width="9.140625" style="1" bestFit="1" customWidth="1"/>
    <col min="1513" max="1513" width="16" style="1" bestFit="1" customWidth="1"/>
    <col min="1514" max="1514" width="9" style="1" bestFit="1" customWidth="1"/>
    <col min="1515" max="1515" width="7.85546875" style="1" bestFit="1" customWidth="1"/>
    <col min="1516" max="1516" width="11.7109375" style="1" bestFit="1" customWidth="1"/>
    <col min="1517" max="1517" width="14.28515625" style="1" customWidth="1"/>
    <col min="1518" max="1518" width="11.7109375" style="1" bestFit="1" customWidth="1"/>
    <col min="1519" max="1519" width="14.140625" style="1" bestFit="1" customWidth="1"/>
    <col min="1520" max="1520" width="16.7109375" style="1" customWidth="1"/>
    <col min="1521" max="1521" width="16.5703125" style="1" customWidth="1"/>
    <col min="1522" max="1523" width="7.85546875" style="1" bestFit="1" customWidth="1"/>
    <col min="1524" max="1524" width="8" style="1" bestFit="1" customWidth="1"/>
    <col min="1525" max="1526" width="7.85546875" style="1" bestFit="1" customWidth="1"/>
    <col min="1527" max="1527" width="9.7109375" style="1" customWidth="1"/>
    <col min="1528" max="1528" width="12.85546875" style="1" customWidth="1"/>
    <col min="1529" max="1765" width="9.140625" style="1"/>
    <col min="1766" max="1766" width="9" style="1" bestFit="1" customWidth="1"/>
    <col min="1767" max="1767" width="9.85546875" style="1" bestFit="1" customWidth="1"/>
    <col min="1768" max="1768" width="9.140625" style="1" bestFit="1" customWidth="1"/>
    <col min="1769" max="1769" width="16" style="1" bestFit="1" customWidth="1"/>
    <col min="1770" max="1770" width="9" style="1" bestFit="1" customWidth="1"/>
    <col min="1771" max="1771" width="7.85546875" style="1" bestFit="1" customWidth="1"/>
    <col min="1772" max="1772" width="11.7109375" style="1" bestFit="1" customWidth="1"/>
    <col min="1773" max="1773" width="14.28515625" style="1" customWidth="1"/>
    <col min="1774" max="1774" width="11.7109375" style="1" bestFit="1" customWidth="1"/>
    <col min="1775" max="1775" width="14.140625" style="1" bestFit="1" customWidth="1"/>
    <col min="1776" max="1776" width="16.7109375" style="1" customWidth="1"/>
    <col min="1777" max="1777" width="16.5703125" style="1" customWidth="1"/>
    <col min="1778" max="1779" width="7.85546875" style="1" bestFit="1" customWidth="1"/>
    <col min="1780" max="1780" width="8" style="1" bestFit="1" customWidth="1"/>
    <col min="1781" max="1782" width="7.85546875" style="1" bestFit="1" customWidth="1"/>
    <col min="1783" max="1783" width="9.7109375" style="1" customWidth="1"/>
    <col min="1784" max="1784" width="12.85546875" style="1" customWidth="1"/>
    <col min="1785" max="2021" width="9.140625" style="1"/>
    <col min="2022" max="2022" width="9" style="1" bestFit="1" customWidth="1"/>
    <col min="2023" max="2023" width="9.85546875" style="1" bestFit="1" customWidth="1"/>
    <col min="2024" max="2024" width="9.140625" style="1" bestFit="1" customWidth="1"/>
    <col min="2025" max="2025" width="16" style="1" bestFit="1" customWidth="1"/>
    <col min="2026" max="2026" width="9" style="1" bestFit="1" customWidth="1"/>
    <col min="2027" max="2027" width="7.85546875" style="1" bestFit="1" customWidth="1"/>
    <col min="2028" max="2028" width="11.7109375" style="1" bestFit="1" customWidth="1"/>
    <col min="2029" max="2029" width="14.28515625" style="1" customWidth="1"/>
    <col min="2030" max="2030" width="11.7109375" style="1" bestFit="1" customWidth="1"/>
    <col min="2031" max="2031" width="14.140625" style="1" bestFit="1" customWidth="1"/>
    <col min="2032" max="2032" width="16.7109375" style="1" customWidth="1"/>
    <col min="2033" max="2033" width="16.5703125" style="1" customWidth="1"/>
    <col min="2034" max="2035" width="7.85546875" style="1" bestFit="1" customWidth="1"/>
    <col min="2036" max="2036" width="8" style="1" bestFit="1" customWidth="1"/>
    <col min="2037" max="2038" width="7.85546875" style="1" bestFit="1" customWidth="1"/>
    <col min="2039" max="2039" width="9.7109375" style="1" customWidth="1"/>
    <col min="2040" max="2040" width="12.85546875" style="1" customWidth="1"/>
    <col min="2041" max="2277" width="9.140625" style="1"/>
    <col min="2278" max="2278" width="9" style="1" bestFit="1" customWidth="1"/>
    <col min="2279" max="2279" width="9.85546875" style="1" bestFit="1" customWidth="1"/>
    <col min="2280" max="2280" width="9.140625" style="1" bestFit="1" customWidth="1"/>
    <col min="2281" max="2281" width="16" style="1" bestFit="1" customWidth="1"/>
    <col min="2282" max="2282" width="9" style="1" bestFit="1" customWidth="1"/>
    <col min="2283" max="2283" width="7.85546875" style="1" bestFit="1" customWidth="1"/>
    <col min="2284" max="2284" width="11.7109375" style="1" bestFit="1" customWidth="1"/>
    <col min="2285" max="2285" width="14.28515625" style="1" customWidth="1"/>
    <col min="2286" max="2286" width="11.7109375" style="1" bestFit="1" customWidth="1"/>
    <col min="2287" max="2287" width="14.140625" style="1" bestFit="1" customWidth="1"/>
    <col min="2288" max="2288" width="16.7109375" style="1" customWidth="1"/>
    <col min="2289" max="2289" width="16.5703125" style="1" customWidth="1"/>
    <col min="2290" max="2291" width="7.85546875" style="1" bestFit="1" customWidth="1"/>
    <col min="2292" max="2292" width="8" style="1" bestFit="1" customWidth="1"/>
    <col min="2293" max="2294" width="7.85546875" style="1" bestFit="1" customWidth="1"/>
    <col min="2295" max="2295" width="9.7109375" style="1" customWidth="1"/>
    <col min="2296" max="2296" width="12.85546875" style="1" customWidth="1"/>
    <col min="2297" max="2533" width="9.140625" style="1"/>
    <col min="2534" max="2534" width="9" style="1" bestFit="1" customWidth="1"/>
    <col min="2535" max="2535" width="9.85546875" style="1" bestFit="1" customWidth="1"/>
    <col min="2536" max="2536" width="9.140625" style="1" bestFit="1" customWidth="1"/>
    <col min="2537" max="2537" width="16" style="1" bestFit="1" customWidth="1"/>
    <col min="2538" max="2538" width="9" style="1" bestFit="1" customWidth="1"/>
    <col min="2539" max="2539" width="7.85546875" style="1" bestFit="1" customWidth="1"/>
    <col min="2540" max="2540" width="11.7109375" style="1" bestFit="1" customWidth="1"/>
    <col min="2541" max="2541" width="14.28515625" style="1" customWidth="1"/>
    <col min="2542" max="2542" width="11.7109375" style="1" bestFit="1" customWidth="1"/>
    <col min="2543" max="2543" width="14.140625" style="1" bestFit="1" customWidth="1"/>
    <col min="2544" max="2544" width="16.7109375" style="1" customWidth="1"/>
    <col min="2545" max="2545" width="16.5703125" style="1" customWidth="1"/>
    <col min="2546" max="2547" width="7.85546875" style="1" bestFit="1" customWidth="1"/>
    <col min="2548" max="2548" width="8" style="1" bestFit="1" customWidth="1"/>
    <col min="2549" max="2550" width="7.85546875" style="1" bestFit="1" customWidth="1"/>
    <col min="2551" max="2551" width="9.7109375" style="1" customWidth="1"/>
    <col min="2552" max="2552" width="12.85546875" style="1" customWidth="1"/>
    <col min="2553" max="2789" width="9.140625" style="1"/>
    <col min="2790" max="2790" width="9" style="1" bestFit="1" customWidth="1"/>
    <col min="2791" max="2791" width="9.85546875" style="1" bestFit="1" customWidth="1"/>
    <col min="2792" max="2792" width="9.140625" style="1" bestFit="1" customWidth="1"/>
    <col min="2793" max="2793" width="16" style="1" bestFit="1" customWidth="1"/>
    <col min="2794" max="2794" width="9" style="1" bestFit="1" customWidth="1"/>
    <col min="2795" max="2795" width="7.85546875" style="1" bestFit="1" customWidth="1"/>
    <col min="2796" max="2796" width="11.7109375" style="1" bestFit="1" customWidth="1"/>
    <col min="2797" max="2797" width="14.28515625" style="1" customWidth="1"/>
    <col min="2798" max="2798" width="11.7109375" style="1" bestFit="1" customWidth="1"/>
    <col min="2799" max="2799" width="14.140625" style="1" bestFit="1" customWidth="1"/>
    <col min="2800" max="2800" width="16.7109375" style="1" customWidth="1"/>
    <col min="2801" max="2801" width="16.5703125" style="1" customWidth="1"/>
    <col min="2802" max="2803" width="7.85546875" style="1" bestFit="1" customWidth="1"/>
    <col min="2804" max="2804" width="8" style="1" bestFit="1" customWidth="1"/>
    <col min="2805" max="2806" width="7.85546875" style="1" bestFit="1" customWidth="1"/>
    <col min="2807" max="2807" width="9.7109375" style="1" customWidth="1"/>
    <col min="2808" max="2808" width="12.85546875" style="1" customWidth="1"/>
    <col min="2809" max="3045" width="9.140625" style="1"/>
    <col min="3046" max="3046" width="9" style="1" bestFit="1" customWidth="1"/>
    <col min="3047" max="3047" width="9.85546875" style="1" bestFit="1" customWidth="1"/>
    <col min="3048" max="3048" width="9.140625" style="1" bestFit="1" customWidth="1"/>
    <col min="3049" max="3049" width="16" style="1" bestFit="1" customWidth="1"/>
    <col min="3050" max="3050" width="9" style="1" bestFit="1" customWidth="1"/>
    <col min="3051" max="3051" width="7.85546875" style="1" bestFit="1" customWidth="1"/>
    <col min="3052" max="3052" width="11.7109375" style="1" bestFit="1" customWidth="1"/>
    <col min="3053" max="3053" width="14.28515625" style="1" customWidth="1"/>
    <col min="3054" max="3054" width="11.7109375" style="1" bestFit="1" customWidth="1"/>
    <col min="3055" max="3055" width="14.140625" style="1" bestFit="1" customWidth="1"/>
    <col min="3056" max="3056" width="16.7109375" style="1" customWidth="1"/>
    <col min="3057" max="3057" width="16.5703125" style="1" customWidth="1"/>
    <col min="3058" max="3059" width="7.85546875" style="1" bestFit="1" customWidth="1"/>
    <col min="3060" max="3060" width="8" style="1" bestFit="1" customWidth="1"/>
    <col min="3061" max="3062" width="7.85546875" style="1" bestFit="1" customWidth="1"/>
    <col min="3063" max="3063" width="9.7109375" style="1" customWidth="1"/>
    <col min="3064" max="3064" width="12.85546875" style="1" customWidth="1"/>
    <col min="3065" max="3301" width="9.140625" style="1"/>
    <col min="3302" max="3302" width="9" style="1" bestFit="1" customWidth="1"/>
    <col min="3303" max="3303" width="9.85546875" style="1" bestFit="1" customWidth="1"/>
    <col min="3304" max="3304" width="9.140625" style="1" bestFit="1" customWidth="1"/>
    <col min="3305" max="3305" width="16" style="1" bestFit="1" customWidth="1"/>
    <col min="3306" max="3306" width="9" style="1" bestFit="1" customWidth="1"/>
    <col min="3307" max="3307" width="7.85546875" style="1" bestFit="1" customWidth="1"/>
    <col min="3308" max="3308" width="11.7109375" style="1" bestFit="1" customWidth="1"/>
    <col min="3309" max="3309" width="14.28515625" style="1" customWidth="1"/>
    <col min="3310" max="3310" width="11.7109375" style="1" bestFit="1" customWidth="1"/>
    <col min="3311" max="3311" width="14.140625" style="1" bestFit="1" customWidth="1"/>
    <col min="3312" max="3312" width="16.7109375" style="1" customWidth="1"/>
    <col min="3313" max="3313" width="16.5703125" style="1" customWidth="1"/>
    <col min="3314" max="3315" width="7.85546875" style="1" bestFit="1" customWidth="1"/>
    <col min="3316" max="3316" width="8" style="1" bestFit="1" customWidth="1"/>
    <col min="3317" max="3318" width="7.85546875" style="1" bestFit="1" customWidth="1"/>
    <col min="3319" max="3319" width="9.7109375" style="1" customWidth="1"/>
    <col min="3320" max="3320" width="12.85546875" style="1" customWidth="1"/>
    <col min="3321" max="3557" width="9.140625" style="1"/>
    <col min="3558" max="3558" width="9" style="1" bestFit="1" customWidth="1"/>
    <col min="3559" max="3559" width="9.85546875" style="1" bestFit="1" customWidth="1"/>
    <col min="3560" max="3560" width="9.140625" style="1" bestFit="1" customWidth="1"/>
    <col min="3561" max="3561" width="16" style="1" bestFit="1" customWidth="1"/>
    <col min="3562" max="3562" width="9" style="1" bestFit="1" customWidth="1"/>
    <col min="3563" max="3563" width="7.85546875" style="1" bestFit="1" customWidth="1"/>
    <col min="3564" max="3564" width="11.7109375" style="1" bestFit="1" customWidth="1"/>
    <col min="3565" max="3565" width="14.28515625" style="1" customWidth="1"/>
    <col min="3566" max="3566" width="11.7109375" style="1" bestFit="1" customWidth="1"/>
    <col min="3567" max="3567" width="14.140625" style="1" bestFit="1" customWidth="1"/>
    <col min="3568" max="3568" width="16.7109375" style="1" customWidth="1"/>
    <col min="3569" max="3569" width="16.5703125" style="1" customWidth="1"/>
    <col min="3570" max="3571" width="7.85546875" style="1" bestFit="1" customWidth="1"/>
    <col min="3572" max="3572" width="8" style="1" bestFit="1" customWidth="1"/>
    <col min="3573" max="3574" width="7.85546875" style="1" bestFit="1" customWidth="1"/>
    <col min="3575" max="3575" width="9.7109375" style="1" customWidth="1"/>
    <col min="3576" max="3576" width="12.85546875" style="1" customWidth="1"/>
    <col min="3577" max="3813" width="9.140625" style="1"/>
    <col min="3814" max="3814" width="9" style="1" bestFit="1" customWidth="1"/>
    <col min="3815" max="3815" width="9.85546875" style="1" bestFit="1" customWidth="1"/>
    <col min="3816" max="3816" width="9.140625" style="1" bestFit="1" customWidth="1"/>
    <col min="3817" max="3817" width="16" style="1" bestFit="1" customWidth="1"/>
    <col min="3818" max="3818" width="9" style="1" bestFit="1" customWidth="1"/>
    <col min="3819" max="3819" width="7.85546875" style="1" bestFit="1" customWidth="1"/>
    <col min="3820" max="3820" width="11.7109375" style="1" bestFit="1" customWidth="1"/>
    <col min="3821" max="3821" width="14.28515625" style="1" customWidth="1"/>
    <col min="3822" max="3822" width="11.7109375" style="1" bestFit="1" customWidth="1"/>
    <col min="3823" max="3823" width="14.140625" style="1" bestFit="1" customWidth="1"/>
    <col min="3824" max="3824" width="16.7109375" style="1" customWidth="1"/>
    <col min="3825" max="3825" width="16.5703125" style="1" customWidth="1"/>
    <col min="3826" max="3827" width="7.85546875" style="1" bestFit="1" customWidth="1"/>
    <col min="3828" max="3828" width="8" style="1" bestFit="1" customWidth="1"/>
    <col min="3829" max="3830" width="7.85546875" style="1" bestFit="1" customWidth="1"/>
    <col min="3831" max="3831" width="9.7109375" style="1" customWidth="1"/>
    <col min="3832" max="3832" width="12.85546875" style="1" customWidth="1"/>
    <col min="3833" max="4069" width="9.140625" style="1"/>
    <col min="4070" max="4070" width="9" style="1" bestFit="1" customWidth="1"/>
    <col min="4071" max="4071" width="9.85546875" style="1" bestFit="1" customWidth="1"/>
    <col min="4072" max="4072" width="9.140625" style="1" bestFit="1" customWidth="1"/>
    <col min="4073" max="4073" width="16" style="1" bestFit="1" customWidth="1"/>
    <col min="4074" max="4074" width="9" style="1" bestFit="1" customWidth="1"/>
    <col min="4075" max="4075" width="7.85546875" style="1" bestFit="1" customWidth="1"/>
    <col min="4076" max="4076" width="11.7109375" style="1" bestFit="1" customWidth="1"/>
    <col min="4077" max="4077" width="14.28515625" style="1" customWidth="1"/>
    <col min="4078" max="4078" width="11.7109375" style="1" bestFit="1" customWidth="1"/>
    <col min="4079" max="4079" width="14.140625" style="1" bestFit="1" customWidth="1"/>
    <col min="4080" max="4080" width="16.7109375" style="1" customWidth="1"/>
    <col min="4081" max="4081" width="16.5703125" style="1" customWidth="1"/>
    <col min="4082" max="4083" width="7.85546875" style="1" bestFit="1" customWidth="1"/>
    <col min="4084" max="4084" width="8" style="1" bestFit="1" customWidth="1"/>
    <col min="4085" max="4086" width="7.85546875" style="1" bestFit="1" customWidth="1"/>
    <col min="4087" max="4087" width="9.7109375" style="1" customWidth="1"/>
    <col min="4088" max="4088" width="12.85546875" style="1" customWidth="1"/>
    <col min="4089" max="4325" width="9.140625" style="1"/>
    <col min="4326" max="4326" width="9" style="1" bestFit="1" customWidth="1"/>
    <col min="4327" max="4327" width="9.85546875" style="1" bestFit="1" customWidth="1"/>
    <col min="4328" max="4328" width="9.140625" style="1" bestFit="1" customWidth="1"/>
    <col min="4329" max="4329" width="16" style="1" bestFit="1" customWidth="1"/>
    <col min="4330" max="4330" width="9" style="1" bestFit="1" customWidth="1"/>
    <col min="4331" max="4331" width="7.85546875" style="1" bestFit="1" customWidth="1"/>
    <col min="4332" max="4332" width="11.7109375" style="1" bestFit="1" customWidth="1"/>
    <col min="4333" max="4333" width="14.28515625" style="1" customWidth="1"/>
    <col min="4334" max="4334" width="11.7109375" style="1" bestFit="1" customWidth="1"/>
    <col min="4335" max="4335" width="14.140625" style="1" bestFit="1" customWidth="1"/>
    <col min="4336" max="4336" width="16.7109375" style="1" customWidth="1"/>
    <col min="4337" max="4337" width="16.5703125" style="1" customWidth="1"/>
    <col min="4338" max="4339" width="7.85546875" style="1" bestFit="1" customWidth="1"/>
    <col min="4340" max="4340" width="8" style="1" bestFit="1" customWidth="1"/>
    <col min="4341" max="4342" width="7.85546875" style="1" bestFit="1" customWidth="1"/>
    <col min="4343" max="4343" width="9.7109375" style="1" customWidth="1"/>
    <col min="4344" max="4344" width="12.85546875" style="1" customWidth="1"/>
    <col min="4345" max="4581" width="9.140625" style="1"/>
    <col min="4582" max="4582" width="9" style="1" bestFit="1" customWidth="1"/>
    <col min="4583" max="4583" width="9.85546875" style="1" bestFit="1" customWidth="1"/>
    <col min="4584" max="4584" width="9.140625" style="1" bestFit="1" customWidth="1"/>
    <col min="4585" max="4585" width="16" style="1" bestFit="1" customWidth="1"/>
    <col min="4586" max="4586" width="9" style="1" bestFit="1" customWidth="1"/>
    <col min="4587" max="4587" width="7.85546875" style="1" bestFit="1" customWidth="1"/>
    <col min="4588" max="4588" width="11.7109375" style="1" bestFit="1" customWidth="1"/>
    <col min="4589" max="4589" width="14.28515625" style="1" customWidth="1"/>
    <col min="4590" max="4590" width="11.7109375" style="1" bestFit="1" customWidth="1"/>
    <col min="4591" max="4591" width="14.140625" style="1" bestFit="1" customWidth="1"/>
    <col min="4592" max="4592" width="16.7109375" style="1" customWidth="1"/>
    <col min="4593" max="4593" width="16.5703125" style="1" customWidth="1"/>
    <col min="4594" max="4595" width="7.85546875" style="1" bestFit="1" customWidth="1"/>
    <col min="4596" max="4596" width="8" style="1" bestFit="1" customWidth="1"/>
    <col min="4597" max="4598" width="7.85546875" style="1" bestFit="1" customWidth="1"/>
    <col min="4599" max="4599" width="9.7109375" style="1" customWidth="1"/>
    <col min="4600" max="4600" width="12.85546875" style="1" customWidth="1"/>
    <col min="4601" max="4837" width="9.140625" style="1"/>
    <col min="4838" max="4838" width="9" style="1" bestFit="1" customWidth="1"/>
    <col min="4839" max="4839" width="9.85546875" style="1" bestFit="1" customWidth="1"/>
    <col min="4840" max="4840" width="9.140625" style="1" bestFit="1" customWidth="1"/>
    <col min="4841" max="4841" width="16" style="1" bestFit="1" customWidth="1"/>
    <col min="4842" max="4842" width="9" style="1" bestFit="1" customWidth="1"/>
    <col min="4843" max="4843" width="7.85546875" style="1" bestFit="1" customWidth="1"/>
    <col min="4844" max="4844" width="11.7109375" style="1" bestFit="1" customWidth="1"/>
    <col min="4845" max="4845" width="14.28515625" style="1" customWidth="1"/>
    <col min="4846" max="4846" width="11.7109375" style="1" bestFit="1" customWidth="1"/>
    <col min="4847" max="4847" width="14.140625" style="1" bestFit="1" customWidth="1"/>
    <col min="4848" max="4848" width="16.7109375" style="1" customWidth="1"/>
    <col min="4849" max="4849" width="16.5703125" style="1" customWidth="1"/>
    <col min="4850" max="4851" width="7.85546875" style="1" bestFit="1" customWidth="1"/>
    <col min="4852" max="4852" width="8" style="1" bestFit="1" customWidth="1"/>
    <col min="4853" max="4854" width="7.85546875" style="1" bestFit="1" customWidth="1"/>
    <col min="4855" max="4855" width="9.7109375" style="1" customWidth="1"/>
    <col min="4856" max="4856" width="12.85546875" style="1" customWidth="1"/>
    <col min="4857" max="5093" width="9.140625" style="1"/>
    <col min="5094" max="5094" width="9" style="1" bestFit="1" customWidth="1"/>
    <col min="5095" max="5095" width="9.85546875" style="1" bestFit="1" customWidth="1"/>
    <col min="5096" max="5096" width="9.140625" style="1" bestFit="1" customWidth="1"/>
    <col min="5097" max="5097" width="16" style="1" bestFit="1" customWidth="1"/>
    <col min="5098" max="5098" width="9" style="1" bestFit="1" customWidth="1"/>
    <col min="5099" max="5099" width="7.85546875" style="1" bestFit="1" customWidth="1"/>
    <col min="5100" max="5100" width="11.7109375" style="1" bestFit="1" customWidth="1"/>
    <col min="5101" max="5101" width="14.28515625" style="1" customWidth="1"/>
    <col min="5102" max="5102" width="11.7109375" style="1" bestFit="1" customWidth="1"/>
    <col min="5103" max="5103" width="14.140625" style="1" bestFit="1" customWidth="1"/>
    <col min="5104" max="5104" width="16.7109375" style="1" customWidth="1"/>
    <col min="5105" max="5105" width="16.5703125" style="1" customWidth="1"/>
    <col min="5106" max="5107" width="7.85546875" style="1" bestFit="1" customWidth="1"/>
    <col min="5108" max="5108" width="8" style="1" bestFit="1" customWidth="1"/>
    <col min="5109" max="5110" width="7.85546875" style="1" bestFit="1" customWidth="1"/>
    <col min="5111" max="5111" width="9.7109375" style="1" customWidth="1"/>
    <col min="5112" max="5112" width="12.85546875" style="1" customWidth="1"/>
    <col min="5113" max="5349" width="9.140625" style="1"/>
    <col min="5350" max="5350" width="9" style="1" bestFit="1" customWidth="1"/>
    <col min="5351" max="5351" width="9.85546875" style="1" bestFit="1" customWidth="1"/>
    <col min="5352" max="5352" width="9.140625" style="1" bestFit="1" customWidth="1"/>
    <col min="5353" max="5353" width="16" style="1" bestFit="1" customWidth="1"/>
    <col min="5354" max="5354" width="9" style="1" bestFit="1" customWidth="1"/>
    <col min="5355" max="5355" width="7.85546875" style="1" bestFit="1" customWidth="1"/>
    <col min="5356" max="5356" width="11.7109375" style="1" bestFit="1" customWidth="1"/>
    <col min="5357" max="5357" width="14.28515625" style="1" customWidth="1"/>
    <col min="5358" max="5358" width="11.7109375" style="1" bestFit="1" customWidth="1"/>
    <col min="5359" max="5359" width="14.140625" style="1" bestFit="1" customWidth="1"/>
    <col min="5360" max="5360" width="16.7109375" style="1" customWidth="1"/>
    <col min="5361" max="5361" width="16.5703125" style="1" customWidth="1"/>
    <col min="5362" max="5363" width="7.85546875" style="1" bestFit="1" customWidth="1"/>
    <col min="5364" max="5364" width="8" style="1" bestFit="1" customWidth="1"/>
    <col min="5365" max="5366" width="7.85546875" style="1" bestFit="1" customWidth="1"/>
    <col min="5367" max="5367" width="9.7109375" style="1" customWidth="1"/>
    <col min="5368" max="5368" width="12.85546875" style="1" customWidth="1"/>
    <col min="5369" max="5605" width="9.140625" style="1"/>
    <col min="5606" max="5606" width="9" style="1" bestFit="1" customWidth="1"/>
    <col min="5607" max="5607" width="9.85546875" style="1" bestFit="1" customWidth="1"/>
    <col min="5608" max="5608" width="9.140625" style="1" bestFit="1" customWidth="1"/>
    <col min="5609" max="5609" width="16" style="1" bestFit="1" customWidth="1"/>
    <col min="5610" max="5610" width="9" style="1" bestFit="1" customWidth="1"/>
    <col min="5611" max="5611" width="7.85546875" style="1" bestFit="1" customWidth="1"/>
    <col min="5612" max="5612" width="11.7109375" style="1" bestFit="1" customWidth="1"/>
    <col min="5613" max="5613" width="14.28515625" style="1" customWidth="1"/>
    <col min="5614" max="5614" width="11.7109375" style="1" bestFit="1" customWidth="1"/>
    <col min="5615" max="5615" width="14.140625" style="1" bestFit="1" customWidth="1"/>
    <col min="5616" max="5616" width="16.7109375" style="1" customWidth="1"/>
    <col min="5617" max="5617" width="16.5703125" style="1" customWidth="1"/>
    <col min="5618" max="5619" width="7.85546875" style="1" bestFit="1" customWidth="1"/>
    <col min="5620" max="5620" width="8" style="1" bestFit="1" customWidth="1"/>
    <col min="5621" max="5622" width="7.85546875" style="1" bestFit="1" customWidth="1"/>
    <col min="5623" max="5623" width="9.7109375" style="1" customWidth="1"/>
    <col min="5624" max="5624" width="12.85546875" style="1" customWidth="1"/>
    <col min="5625" max="5861" width="9.140625" style="1"/>
    <col min="5862" max="5862" width="9" style="1" bestFit="1" customWidth="1"/>
    <col min="5863" max="5863" width="9.85546875" style="1" bestFit="1" customWidth="1"/>
    <col min="5864" max="5864" width="9.140625" style="1" bestFit="1" customWidth="1"/>
    <col min="5865" max="5865" width="16" style="1" bestFit="1" customWidth="1"/>
    <col min="5866" max="5866" width="9" style="1" bestFit="1" customWidth="1"/>
    <col min="5867" max="5867" width="7.85546875" style="1" bestFit="1" customWidth="1"/>
    <col min="5868" max="5868" width="11.7109375" style="1" bestFit="1" customWidth="1"/>
    <col min="5869" max="5869" width="14.28515625" style="1" customWidth="1"/>
    <col min="5870" max="5870" width="11.7109375" style="1" bestFit="1" customWidth="1"/>
    <col min="5871" max="5871" width="14.140625" style="1" bestFit="1" customWidth="1"/>
    <col min="5872" max="5872" width="16.7109375" style="1" customWidth="1"/>
    <col min="5873" max="5873" width="16.5703125" style="1" customWidth="1"/>
    <col min="5874" max="5875" width="7.85546875" style="1" bestFit="1" customWidth="1"/>
    <col min="5876" max="5876" width="8" style="1" bestFit="1" customWidth="1"/>
    <col min="5877" max="5878" width="7.85546875" style="1" bestFit="1" customWidth="1"/>
    <col min="5879" max="5879" width="9.7109375" style="1" customWidth="1"/>
    <col min="5880" max="5880" width="12.85546875" style="1" customWidth="1"/>
    <col min="5881" max="6117" width="9.140625" style="1"/>
    <col min="6118" max="6118" width="9" style="1" bestFit="1" customWidth="1"/>
    <col min="6119" max="6119" width="9.85546875" style="1" bestFit="1" customWidth="1"/>
    <col min="6120" max="6120" width="9.140625" style="1" bestFit="1" customWidth="1"/>
    <col min="6121" max="6121" width="16" style="1" bestFit="1" customWidth="1"/>
    <col min="6122" max="6122" width="9" style="1" bestFit="1" customWidth="1"/>
    <col min="6123" max="6123" width="7.85546875" style="1" bestFit="1" customWidth="1"/>
    <col min="6124" max="6124" width="11.7109375" style="1" bestFit="1" customWidth="1"/>
    <col min="6125" max="6125" width="14.28515625" style="1" customWidth="1"/>
    <col min="6126" max="6126" width="11.7109375" style="1" bestFit="1" customWidth="1"/>
    <col min="6127" max="6127" width="14.140625" style="1" bestFit="1" customWidth="1"/>
    <col min="6128" max="6128" width="16.7109375" style="1" customWidth="1"/>
    <col min="6129" max="6129" width="16.5703125" style="1" customWidth="1"/>
    <col min="6130" max="6131" width="7.85546875" style="1" bestFit="1" customWidth="1"/>
    <col min="6132" max="6132" width="8" style="1" bestFit="1" customWidth="1"/>
    <col min="6133" max="6134" width="7.85546875" style="1" bestFit="1" customWidth="1"/>
    <col min="6135" max="6135" width="9.7109375" style="1" customWidth="1"/>
    <col min="6136" max="6136" width="12.85546875" style="1" customWidth="1"/>
    <col min="6137" max="6373" width="9.140625" style="1"/>
    <col min="6374" max="6374" width="9" style="1" bestFit="1" customWidth="1"/>
    <col min="6375" max="6375" width="9.85546875" style="1" bestFit="1" customWidth="1"/>
    <col min="6376" max="6376" width="9.140625" style="1" bestFit="1" customWidth="1"/>
    <col min="6377" max="6377" width="16" style="1" bestFit="1" customWidth="1"/>
    <col min="6378" max="6378" width="9" style="1" bestFit="1" customWidth="1"/>
    <col min="6379" max="6379" width="7.85546875" style="1" bestFit="1" customWidth="1"/>
    <col min="6380" max="6380" width="11.7109375" style="1" bestFit="1" customWidth="1"/>
    <col min="6381" max="6381" width="14.28515625" style="1" customWidth="1"/>
    <col min="6382" max="6382" width="11.7109375" style="1" bestFit="1" customWidth="1"/>
    <col min="6383" max="6383" width="14.140625" style="1" bestFit="1" customWidth="1"/>
    <col min="6384" max="6384" width="16.7109375" style="1" customWidth="1"/>
    <col min="6385" max="6385" width="16.5703125" style="1" customWidth="1"/>
    <col min="6386" max="6387" width="7.85546875" style="1" bestFit="1" customWidth="1"/>
    <col min="6388" max="6388" width="8" style="1" bestFit="1" customWidth="1"/>
    <col min="6389" max="6390" width="7.85546875" style="1" bestFit="1" customWidth="1"/>
    <col min="6391" max="6391" width="9.7109375" style="1" customWidth="1"/>
    <col min="6392" max="6392" width="12.85546875" style="1" customWidth="1"/>
    <col min="6393" max="6629" width="9.140625" style="1"/>
    <col min="6630" max="6630" width="9" style="1" bestFit="1" customWidth="1"/>
    <col min="6631" max="6631" width="9.85546875" style="1" bestFit="1" customWidth="1"/>
    <col min="6632" max="6632" width="9.140625" style="1" bestFit="1" customWidth="1"/>
    <col min="6633" max="6633" width="16" style="1" bestFit="1" customWidth="1"/>
    <col min="6634" max="6634" width="9" style="1" bestFit="1" customWidth="1"/>
    <col min="6635" max="6635" width="7.85546875" style="1" bestFit="1" customWidth="1"/>
    <col min="6636" max="6636" width="11.7109375" style="1" bestFit="1" customWidth="1"/>
    <col min="6637" max="6637" width="14.28515625" style="1" customWidth="1"/>
    <col min="6638" max="6638" width="11.7109375" style="1" bestFit="1" customWidth="1"/>
    <col min="6639" max="6639" width="14.140625" style="1" bestFit="1" customWidth="1"/>
    <col min="6640" max="6640" width="16.7109375" style="1" customWidth="1"/>
    <col min="6641" max="6641" width="16.5703125" style="1" customWidth="1"/>
    <col min="6642" max="6643" width="7.85546875" style="1" bestFit="1" customWidth="1"/>
    <col min="6644" max="6644" width="8" style="1" bestFit="1" customWidth="1"/>
    <col min="6645" max="6646" width="7.85546875" style="1" bestFit="1" customWidth="1"/>
    <col min="6647" max="6647" width="9.7109375" style="1" customWidth="1"/>
    <col min="6648" max="6648" width="12.85546875" style="1" customWidth="1"/>
    <col min="6649" max="6885" width="9.140625" style="1"/>
    <col min="6886" max="6886" width="9" style="1" bestFit="1" customWidth="1"/>
    <col min="6887" max="6887" width="9.85546875" style="1" bestFit="1" customWidth="1"/>
    <col min="6888" max="6888" width="9.140625" style="1" bestFit="1" customWidth="1"/>
    <col min="6889" max="6889" width="16" style="1" bestFit="1" customWidth="1"/>
    <col min="6890" max="6890" width="9" style="1" bestFit="1" customWidth="1"/>
    <col min="6891" max="6891" width="7.85546875" style="1" bestFit="1" customWidth="1"/>
    <col min="6892" max="6892" width="11.7109375" style="1" bestFit="1" customWidth="1"/>
    <col min="6893" max="6893" width="14.28515625" style="1" customWidth="1"/>
    <col min="6894" max="6894" width="11.7109375" style="1" bestFit="1" customWidth="1"/>
    <col min="6895" max="6895" width="14.140625" style="1" bestFit="1" customWidth="1"/>
    <col min="6896" max="6896" width="16.7109375" style="1" customWidth="1"/>
    <col min="6897" max="6897" width="16.5703125" style="1" customWidth="1"/>
    <col min="6898" max="6899" width="7.85546875" style="1" bestFit="1" customWidth="1"/>
    <col min="6900" max="6900" width="8" style="1" bestFit="1" customWidth="1"/>
    <col min="6901" max="6902" width="7.85546875" style="1" bestFit="1" customWidth="1"/>
    <col min="6903" max="6903" width="9.7109375" style="1" customWidth="1"/>
    <col min="6904" max="6904" width="12.85546875" style="1" customWidth="1"/>
    <col min="6905" max="7141" width="9.140625" style="1"/>
    <col min="7142" max="7142" width="9" style="1" bestFit="1" customWidth="1"/>
    <col min="7143" max="7143" width="9.85546875" style="1" bestFit="1" customWidth="1"/>
    <col min="7144" max="7144" width="9.140625" style="1" bestFit="1" customWidth="1"/>
    <col min="7145" max="7145" width="16" style="1" bestFit="1" customWidth="1"/>
    <col min="7146" max="7146" width="9" style="1" bestFit="1" customWidth="1"/>
    <col min="7147" max="7147" width="7.85546875" style="1" bestFit="1" customWidth="1"/>
    <col min="7148" max="7148" width="11.7109375" style="1" bestFit="1" customWidth="1"/>
    <col min="7149" max="7149" width="14.28515625" style="1" customWidth="1"/>
    <col min="7150" max="7150" width="11.7109375" style="1" bestFit="1" customWidth="1"/>
    <col min="7151" max="7151" width="14.140625" style="1" bestFit="1" customWidth="1"/>
    <col min="7152" max="7152" width="16.7109375" style="1" customWidth="1"/>
    <col min="7153" max="7153" width="16.5703125" style="1" customWidth="1"/>
    <col min="7154" max="7155" width="7.85546875" style="1" bestFit="1" customWidth="1"/>
    <col min="7156" max="7156" width="8" style="1" bestFit="1" customWidth="1"/>
    <col min="7157" max="7158" width="7.85546875" style="1" bestFit="1" customWidth="1"/>
    <col min="7159" max="7159" width="9.7109375" style="1" customWidth="1"/>
    <col min="7160" max="7160" width="12.85546875" style="1" customWidth="1"/>
    <col min="7161" max="7397" width="9.140625" style="1"/>
    <col min="7398" max="7398" width="9" style="1" bestFit="1" customWidth="1"/>
    <col min="7399" max="7399" width="9.85546875" style="1" bestFit="1" customWidth="1"/>
    <col min="7400" max="7400" width="9.140625" style="1" bestFit="1" customWidth="1"/>
    <col min="7401" max="7401" width="16" style="1" bestFit="1" customWidth="1"/>
    <col min="7402" max="7402" width="9" style="1" bestFit="1" customWidth="1"/>
    <col min="7403" max="7403" width="7.85546875" style="1" bestFit="1" customWidth="1"/>
    <col min="7404" max="7404" width="11.7109375" style="1" bestFit="1" customWidth="1"/>
    <col min="7405" max="7405" width="14.28515625" style="1" customWidth="1"/>
    <col min="7406" max="7406" width="11.7109375" style="1" bestFit="1" customWidth="1"/>
    <col min="7407" max="7407" width="14.140625" style="1" bestFit="1" customWidth="1"/>
    <col min="7408" max="7408" width="16.7109375" style="1" customWidth="1"/>
    <col min="7409" max="7409" width="16.5703125" style="1" customWidth="1"/>
    <col min="7410" max="7411" width="7.85546875" style="1" bestFit="1" customWidth="1"/>
    <col min="7412" max="7412" width="8" style="1" bestFit="1" customWidth="1"/>
    <col min="7413" max="7414" width="7.85546875" style="1" bestFit="1" customWidth="1"/>
    <col min="7415" max="7415" width="9.7109375" style="1" customWidth="1"/>
    <col min="7416" max="7416" width="12.85546875" style="1" customWidth="1"/>
    <col min="7417" max="7653" width="9.140625" style="1"/>
    <col min="7654" max="7654" width="9" style="1" bestFit="1" customWidth="1"/>
    <col min="7655" max="7655" width="9.85546875" style="1" bestFit="1" customWidth="1"/>
    <col min="7656" max="7656" width="9.140625" style="1" bestFit="1" customWidth="1"/>
    <col min="7657" max="7657" width="16" style="1" bestFit="1" customWidth="1"/>
    <col min="7658" max="7658" width="9" style="1" bestFit="1" customWidth="1"/>
    <col min="7659" max="7659" width="7.85546875" style="1" bestFit="1" customWidth="1"/>
    <col min="7660" max="7660" width="11.7109375" style="1" bestFit="1" customWidth="1"/>
    <col min="7661" max="7661" width="14.28515625" style="1" customWidth="1"/>
    <col min="7662" max="7662" width="11.7109375" style="1" bestFit="1" customWidth="1"/>
    <col min="7663" max="7663" width="14.140625" style="1" bestFit="1" customWidth="1"/>
    <col min="7664" max="7664" width="16.7109375" style="1" customWidth="1"/>
    <col min="7665" max="7665" width="16.5703125" style="1" customWidth="1"/>
    <col min="7666" max="7667" width="7.85546875" style="1" bestFit="1" customWidth="1"/>
    <col min="7668" max="7668" width="8" style="1" bestFit="1" customWidth="1"/>
    <col min="7669" max="7670" width="7.85546875" style="1" bestFit="1" customWidth="1"/>
    <col min="7671" max="7671" width="9.7109375" style="1" customWidth="1"/>
    <col min="7672" max="7672" width="12.85546875" style="1" customWidth="1"/>
    <col min="7673" max="7909" width="9.140625" style="1"/>
    <col min="7910" max="7910" width="9" style="1" bestFit="1" customWidth="1"/>
    <col min="7911" max="7911" width="9.85546875" style="1" bestFit="1" customWidth="1"/>
    <col min="7912" max="7912" width="9.140625" style="1" bestFit="1" customWidth="1"/>
    <col min="7913" max="7913" width="16" style="1" bestFit="1" customWidth="1"/>
    <col min="7914" max="7914" width="9" style="1" bestFit="1" customWidth="1"/>
    <col min="7915" max="7915" width="7.85546875" style="1" bestFit="1" customWidth="1"/>
    <col min="7916" max="7916" width="11.7109375" style="1" bestFit="1" customWidth="1"/>
    <col min="7917" max="7917" width="14.28515625" style="1" customWidth="1"/>
    <col min="7918" max="7918" width="11.7109375" style="1" bestFit="1" customWidth="1"/>
    <col min="7919" max="7919" width="14.140625" style="1" bestFit="1" customWidth="1"/>
    <col min="7920" max="7920" width="16.7109375" style="1" customWidth="1"/>
    <col min="7921" max="7921" width="16.5703125" style="1" customWidth="1"/>
    <col min="7922" max="7923" width="7.85546875" style="1" bestFit="1" customWidth="1"/>
    <col min="7924" max="7924" width="8" style="1" bestFit="1" customWidth="1"/>
    <col min="7925" max="7926" width="7.85546875" style="1" bestFit="1" customWidth="1"/>
    <col min="7927" max="7927" width="9.7109375" style="1" customWidth="1"/>
    <col min="7928" max="7928" width="12.85546875" style="1" customWidth="1"/>
    <col min="7929" max="8165" width="9.140625" style="1"/>
    <col min="8166" max="8166" width="9" style="1" bestFit="1" customWidth="1"/>
    <col min="8167" max="8167" width="9.85546875" style="1" bestFit="1" customWidth="1"/>
    <col min="8168" max="8168" width="9.140625" style="1" bestFit="1" customWidth="1"/>
    <col min="8169" max="8169" width="16" style="1" bestFit="1" customWidth="1"/>
    <col min="8170" max="8170" width="9" style="1" bestFit="1" customWidth="1"/>
    <col min="8171" max="8171" width="7.85546875" style="1" bestFit="1" customWidth="1"/>
    <col min="8172" max="8172" width="11.7109375" style="1" bestFit="1" customWidth="1"/>
    <col min="8173" max="8173" width="14.28515625" style="1" customWidth="1"/>
    <col min="8174" max="8174" width="11.7109375" style="1" bestFit="1" customWidth="1"/>
    <col min="8175" max="8175" width="14.140625" style="1" bestFit="1" customWidth="1"/>
    <col min="8176" max="8176" width="16.7109375" style="1" customWidth="1"/>
    <col min="8177" max="8177" width="16.5703125" style="1" customWidth="1"/>
    <col min="8178" max="8179" width="7.85546875" style="1" bestFit="1" customWidth="1"/>
    <col min="8180" max="8180" width="8" style="1" bestFit="1" customWidth="1"/>
    <col min="8181" max="8182" width="7.85546875" style="1" bestFit="1" customWidth="1"/>
    <col min="8183" max="8183" width="9.7109375" style="1" customWidth="1"/>
    <col min="8184" max="8184" width="12.85546875" style="1" customWidth="1"/>
    <col min="8185" max="8421" width="9.140625" style="1"/>
    <col min="8422" max="8422" width="9" style="1" bestFit="1" customWidth="1"/>
    <col min="8423" max="8423" width="9.85546875" style="1" bestFit="1" customWidth="1"/>
    <col min="8424" max="8424" width="9.140625" style="1" bestFit="1" customWidth="1"/>
    <col min="8425" max="8425" width="16" style="1" bestFit="1" customWidth="1"/>
    <col min="8426" max="8426" width="9" style="1" bestFit="1" customWidth="1"/>
    <col min="8427" max="8427" width="7.85546875" style="1" bestFit="1" customWidth="1"/>
    <col min="8428" max="8428" width="11.7109375" style="1" bestFit="1" customWidth="1"/>
    <col min="8429" max="8429" width="14.28515625" style="1" customWidth="1"/>
    <col min="8430" max="8430" width="11.7109375" style="1" bestFit="1" customWidth="1"/>
    <col min="8431" max="8431" width="14.140625" style="1" bestFit="1" customWidth="1"/>
    <col min="8432" max="8432" width="16.7109375" style="1" customWidth="1"/>
    <col min="8433" max="8433" width="16.5703125" style="1" customWidth="1"/>
    <col min="8434" max="8435" width="7.85546875" style="1" bestFit="1" customWidth="1"/>
    <col min="8436" max="8436" width="8" style="1" bestFit="1" customWidth="1"/>
    <col min="8437" max="8438" width="7.85546875" style="1" bestFit="1" customWidth="1"/>
    <col min="8439" max="8439" width="9.7109375" style="1" customWidth="1"/>
    <col min="8440" max="8440" width="12.85546875" style="1" customWidth="1"/>
    <col min="8441" max="8677" width="9.140625" style="1"/>
    <col min="8678" max="8678" width="9" style="1" bestFit="1" customWidth="1"/>
    <col min="8679" max="8679" width="9.85546875" style="1" bestFit="1" customWidth="1"/>
    <col min="8680" max="8680" width="9.140625" style="1" bestFit="1" customWidth="1"/>
    <col min="8681" max="8681" width="16" style="1" bestFit="1" customWidth="1"/>
    <col min="8682" max="8682" width="9" style="1" bestFit="1" customWidth="1"/>
    <col min="8683" max="8683" width="7.85546875" style="1" bestFit="1" customWidth="1"/>
    <col min="8684" max="8684" width="11.7109375" style="1" bestFit="1" customWidth="1"/>
    <col min="8685" max="8685" width="14.28515625" style="1" customWidth="1"/>
    <col min="8686" max="8686" width="11.7109375" style="1" bestFit="1" customWidth="1"/>
    <col min="8687" max="8687" width="14.140625" style="1" bestFit="1" customWidth="1"/>
    <col min="8688" max="8688" width="16.7109375" style="1" customWidth="1"/>
    <col min="8689" max="8689" width="16.5703125" style="1" customWidth="1"/>
    <col min="8690" max="8691" width="7.85546875" style="1" bestFit="1" customWidth="1"/>
    <col min="8692" max="8692" width="8" style="1" bestFit="1" customWidth="1"/>
    <col min="8693" max="8694" width="7.85546875" style="1" bestFit="1" customWidth="1"/>
    <col min="8695" max="8695" width="9.7109375" style="1" customWidth="1"/>
    <col min="8696" max="8696" width="12.85546875" style="1" customWidth="1"/>
    <col min="8697" max="8933" width="9.140625" style="1"/>
    <col min="8934" max="8934" width="9" style="1" bestFit="1" customWidth="1"/>
    <col min="8935" max="8935" width="9.85546875" style="1" bestFit="1" customWidth="1"/>
    <col min="8936" max="8936" width="9.140625" style="1" bestFit="1" customWidth="1"/>
    <col min="8937" max="8937" width="16" style="1" bestFit="1" customWidth="1"/>
    <col min="8938" max="8938" width="9" style="1" bestFit="1" customWidth="1"/>
    <col min="8939" max="8939" width="7.85546875" style="1" bestFit="1" customWidth="1"/>
    <col min="8940" max="8940" width="11.7109375" style="1" bestFit="1" customWidth="1"/>
    <col min="8941" max="8941" width="14.28515625" style="1" customWidth="1"/>
    <col min="8942" max="8942" width="11.7109375" style="1" bestFit="1" customWidth="1"/>
    <col min="8943" max="8943" width="14.140625" style="1" bestFit="1" customWidth="1"/>
    <col min="8944" max="8944" width="16.7109375" style="1" customWidth="1"/>
    <col min="8945" max="8945" width="16.5703125" style="1" customWidth="1"/>
    <col min="8946" max="8947" width="7.85546875" style="1" bestFit="1" customWidth="1"/>
    <col min="8948" max="8948" width="8" style="1" bestFit="1" customWidth="1"/>
    <col min="8949" max="8950" width="7.85546875" style="1" bestFit="1" customWidth="1"/>
    <col min="8951" max="8951" width="9.7109375" style="1" customWidth="1"/>
    <col min="8952" max="8952" width="12.85546875" style="1" customWidth="1"/>
    <col min="8953" max="9189" width="9.140625" style="1"/>
    <col min="9190" max="9190" width="9" style="1" bestFit="1" customWidth="1"/>
    <col min="9191" max="9191" width="9.85546875" style="1" bestFit="1" customWidth="1"/>
    <col min="9192" max="9192" width="9.140625" style="1" bestFit="1" customWidth="1"/>
    <col min="9193" max="9193" width="16" style="1" bestFit="1" customWidth="1"/>
    <col min="9194" max="9194" width="9" style="1" bestFit="1" customWidth="1"/>
    <col min="9195" max="9195" width="7.85546875" style="1" bestFit="1" customWidth="1"/>
    <col min="9196" max="9196" width="11.7109375" style="1" bestFit="1" customWidth="1"/>
    <col min="9197" max="9197" width="14.28515625" style="1" customWidth="1"/>
    <col min="9198" max="9198" width="11.7109375" style="1" bestFit="1" customWidth="1"/>
    <col min="9199" max="9199" width="14.140625" style="1" bestFit="1" customWidth="1"/>
    <col min="9200" max="9200" width="16.7109375" style="1" customWidth="1"/>
    <col min="9201" max="9201" width="16.5703125" style="1" customWidth="1"/>
    <col min="9202" max="9203" width="7.85546875" style="1" bestFit="1" customWidth="1"/>
    <col min="9204" max="9204" width="8" style="1" bestFit="1" customWidth="1"/>
    <col min="9205" max="9206" width="7.85546875" style="1" bestFit="1" customWidth="1"/>
    <col min="9207" max="9207" width="9.7109375" style="1" customWidth="1"/>
    <col min="9208" max="9208" width="12.85546875" style="1" customWidth="1"/>
    <col min="9209" max="9445" width="9.140625" style="1"/>
    <col min="9446" max="9446" width="9" style="1" bestFit="1" customWidth="1"/>
    <col min="9447" max="9447" width="9.85546875" style="1" bestFit="1" customWidth="1"/>
    <col min="9448" max="9448" width="9.140625" style="1" bestFit="1" customWidth="1"/>
    <col min="9449" max="9449" width="16" style="1" bestFit="1" customWidth="1"/>
    <col min="9450" max="9450" width="9" style="1" bestFit="1" customWidth="1"/>
    <col min="9451" max="9451" width="7.85546875" style="1" bestFit="1" customWidth="1"/>
    <col min="9452" max="9452" width="11.7109375" style="1" bestFit="1" customWidth="1"/>
    <col min="9453" max="9453" width="14.28515625" style="1" customWidth="1"/>
    <col min="9454" max="9454" width="11.7109375" style="1" bestFit="1" customWidth="1"/>
    <col min="9455" max="9455" width="14.140625" style="1" bestFit="1" customWidth="1"/>
    <col min="9456" max="9456" width="16.7109375" style="1" customWidth="1"/>
    <col min="9457" max="9457" width="16.5703125" style="1" customWidth="1"/>
    <col min="9458" max="9459" width="7.85546875" style="1" bestFit="1" customWidth="1"/>
    <col min="9460" max="9460" width="8" style="1" bestFit="1" customWidth="1"/>
    <col min="9461" max="9462" width="7.85546875" style="1" bestFit="1" customWidth="1"/>
    <col min="9463" max="9463" width="9.7109375" style="1" customWidth="1"/>
    <col min="9464" max="9464" width="12.85546875" style="1" customWidth="1"/>
    <col min="9465" max="9701" width="9.140625" style="1"/>
    <col min="9702" max="9702" width="9" style="1" bestFit="1" customWidth="1"/>
    <col min="9703" max="9703" width="9.85546875" style="1" bestFit="1" customWidth="1"/>
    <col min="9704" max="9704" width="9.140625" style="1" bestFit="1" customWidth="1"/>
    <col min="9705" max="9705" width="16" style="1" bestFit="1" customWidth="1"/>
    <col min="9706" max="9706" width="9" style="1" bestFit="1" customWidth="1"/>
    <col min="9707" max="9707" width="7.85546875" style="1" bestFit="1" customWidth="1"/>
    <col min="9708" max="9708" width="11.7109375" style="1" bestFit="1" customWidth="1"/>
    <col min="9709" max="9709" width="14.28515625" style="1" customWidth="1"/>
    <col min="9710" max="9710" width="11.7109375" style="1" bestFit="1" customWidth="1"/>
    <col min="9711" max="9711" width="14.140625" style="1" bestFit="1" customWidth="1"/>
    <col min="9712" max="9712" width="16.7109375" style="1" customWidth="1"/>
    <col min="9713" max="9713" width="16.5703125" style="1" customWidth="1"/>
    <col min="9714" max="9715" width="7.85546875" style="1" bestFit="1" customWidth="1"/>
    <col min="9716" max="9716" width="8" style="1" bestFit="1" customWidth="1"/>
    <col min="9717" max="9718" width="7.85546875" style="1" bestFit="1" customWidth="1"/>
    <col min="9719" max="9719" width="9.7109375" style="1" customWidth="1"/>
    <col min="9720" max="9720" width="12.85546875" style="1" customWidth="1"/>
    <col min="9721" max="9957" width="9.140625" style="1"/>
    <col min="9958" max="9958" width="9" style="1" bestFit="1" customWidth="1"/>
    <col min="9959" max="9959" width="9.85546875" style="1" bestFit="1" customWidth="1"/>
    <col min="9960" max="9960" width="9.140625" style="1" bestFit="1" customWidth="1"/>
    <col min="9961" max="9961" width="16" style="1" bestFit="1" customWidth="1"/>
    <col min="9962" max="9962" width="9" style="1" bestFit="1" customWidth="1"/>
    <col min="9963" max="9963" width="7.85546875" style="1" bestFit="1" customWidth="1"/>
    <col min="9964" max="9964" width="11.7109375" style="1" bestFit="1" customWidth="1"/>
    <col min="9965" max="9965" width="14.28515625" style="1" customWidth="1"/>
    <col min="9966" max="9966" width="11.7109375" style="1" bestFit="1" customWidth="1"/>
    <col min="9967" max="9967" width="14.140625" style="1" bestFit="1" customWidth="1"/>
    <col min="9968" max="9968" width="16.7109375" style="1" customWidth="1"/>
    <col min="9969" max="9969" width="16.5703125" style="1" customWidth="1"/>
    <col min="9970" max="9971" width="7.85546875" style="1" bestFit="1" customWidth="1"/>
    <col min="9972" max="9972" width="8" style="1" bestFit="1" customWidth="1"/>
    <col min="9973" max="9974" width="7.85546875" style="1" bestFit="1" customWidth="1"/>
    <col min="9975" max="9975" width="9.7109375" style="1" customWidth="1"/>
    <col min="9976" max="9976" width="12.85546875" style="1" customWidth="1"/>
    <col min="9977" max="10213" width="9.140625" style="1"/>
    <col min="10214" max="10214" width="9" style="1" bestFit="1" customWidth="1"/>
    <col min="10215" max="10215" width="9.85546875" style="1" bestFit="1" customWidth="1"/>
    <col min="10216" max="10216" width="9.140625" style="1" bestFit="1" customWidth="1"/>
    <col min="10217" max="10217" width="16" style="1" bestFit="1" customWidth="1"/>
    <col min="10218" max="10218" width="9" style="1" bestFit="1" customWidth="1"/>
    <col min="10219" max="10219" width="7.85546875" style="1" bestFit="1" customWidth="1"/>
    <col min="10220" max="10220" width="11.7109375" style="1" bestFit="1" customWidth="1"/>
    <col min="10221" max="10221" width="14.28515625" style="1" customWidth="1"/>
    <col min="10222" max="10222" width="11.7109375" style="1" bestFit="1" customWidth="1"/>
    <col min="10223" max="10223" width="14.140625" style="1" bestFit="1" customWidth="1"/>
    <col min="10224" max="10224" width="16.7109375" style="1" customWidth="1"/>
    <col min="10225" max="10225" width="16.5703125" style="1" customWidth="1"/>
    <col min="10226" max="10227" width="7.85546875" style="1" bestFit="1" customWidth="1"/>
    <col min="10228" max="10228" width="8" style="1" bestFit="1" customWidth="1"/>
    <col min="10229" max="10230" width="7.85546875" style="1" bestFit="1" customWidth="1"/>
    <col min="10231" max="10231" width="9.7109375" style="1" customWidth="1"/>
    <col min="10232" max="10232" width="12.85546875" style="1" customWidth="1"/>
    <col min="10233" max="10469" width="9.140625" style="1"/>
    <col min="10470" max="10470" width="9" style="1" bestFit="1" customWidth="1"/>
    <col min="10471" max="10471" width="9.85546875" style="1" bestFit="1" customWidth="1"/>
    <col min="10472" max="10472" width="9.140625" style="1" bestFit="1" customWidth="1"/>
    <col min="10473" max="10473" width="16" style="1" bestFit="1" customWidth="1"/>
    <col min="10474" max="10474" width="9" style="1" bestFit="1" customWidth="1"/>
    <col min="10475" max="10475" width="7.85546875" style="1" bestFit="1" customWidth="1"/>
    <col min="10476" max="10476" width="11.7109375" style="1" bestFit="1" customWidth="1"/>
    <col min="10477" max="10477" width="14.28515625" style="1" customWidth="1"/>
    <col min="10478" max="10478" width="11.7109375" style="1" bestFit="1" customWidth="1"/>
    <col min="10479" max="10479" width="14.140625" style="1" bestFit="1" customWidth="1"/>
    <col min="10480" max="10480" width="16.7109375" style="1" customWidth="1"/>
    <col min="10481" max="10481" width="16.5703125" style="1" customWidth="1"/>
    <col min="10482" max="10483" width="7.85546875" style="1" bestFit="1" customWidth="1"/>
    <col min="10484" max="10484" width="8" style="1" bestFit="1" customWidth="1"/>
    <col min="10485" max="10486" width="7.85546875" style="1" bestFit="1" customWidth="1"/>
    <col min="10487" max="10487" width="9.7109375" style="1" customWidth="1"/>
    <col min="10488" max="10488" width="12.85546875" style="1" customWidth="1"/>
    <col min="10489" max="10725" width="9.140625" style="1"/>
    <col min="10726" max="10726" width="9" style="1" bestFit="1" customWidth="1"/>
    <col min="10727" max="10727" width="9.85546875" style="1" bestFit="1" customWidth="1"/>
    <col min="10728" max="10728" width="9.140625" style="1" bestFit="1" customWidth="1"/>
    <col min="10729" max="10729" width="16" style="1" bestFit="1" customWidth="1"/>
    <col min="10730" max="10730" width="9" style="1" bestFit="1" customWidth="1"/>
    <col min="10731" max="10731" width="7.85546875" style="1" bestFit="1" customWidth="1"/>
    <col min="10732" max="10732" width="11.7109375" style="1" bestFit="1" customWidth="1"/>
    <col min="10733" max="10733" width="14.28515625" style="1" customWidth="1"/>
    <col min="10734" max="10734" width="11.7109375" style="1" bestFit="1" customWidth="1"/>
    <col min="10735" max="10735" width="14.140625" style="1" bestFit="1" customWidth="1"/>
    <col min="10736" max="10736" width="16.7109375" style="1" customWidth="1"/>
    <col min="10737" max="10737" width="16.5703125" style="1" customWidth="1"/>
    <col min="10738" max="10739" width="7.85546875" style="1" bestFit="1" customWidth="1"/>
    <col min="10740" max="10740" width="8" style="1" bestFit="1" customWidth="1"/>
    <col min="10741" max="10742" width="7.85546875" style="1" bestFit="1" customWidth="1"/>
    <col min="10743" max="10743" width="9.7109375" style="1" customWidth="1"/>
    <col min="10744" max="10744" width="12.85546875" style="1" customWidth="1"/>
    <col min="10745" max="10981" width="9.140625" style="1"/>
    <col min="10982" max="10982" width="9" style="1" bestFit="1" customWidth="1"/>
    <col min="10983" max="10983" width="9.85546875" style="1" bestFit="1" customWidth="1"/>
    <col min="10984" max="10984" width="9.140625" style="1" bestFit="1" customWidth="1"/>
    <col min="10985" max="10985" width="16" style="1" bestFit="1" customWidth="1"/>
    <col min="10986" max="10986" width="9" style="1" bestFit="1" customWidth="1"/>
    <col min="10987" max="10987" width="7.85546875" style="1" bestFit="1" customWidth="1"/>
    <col min="10988" max="10988" width="11.7109375" style="1" bestFit="1" customWidth="1"/>
    <col min="10989" max="10989" width="14.28515625" style="1" customWidth="1"/>
    <col min="10990" max="10990" width="11.7109375" style="1" bestFit="1" customWidth="1"/>
    <col min="10991" max="10991" width="14.140625" style="1" bestFit="1" customWidth="1"/>
    <col min="10992" max="10992" width="16.7109375" style="1" customWidth="1"/>
    <col min="10993" max="10993" width="16.5703125" style="1" customWidth="1"/>
    <col min="10994" max="10995" width="7.85546875" style="1" bestFit="1" customWidth="1"/>
    <col min="10996" max="10996" width="8" style="1" bestFit="1" customWidth="1"/>
    <col min="10997" max="10998" width="7.85546875" style="1" bestFit="1" customWidth="1"/>
    <col min="10999" max="10999" width="9.7109375" style="1" customWidth="1"/>
    <col min="11000" max="11000" width="12.85546875" style="1" customWidth="1"/>
    <col min="11001" max="11237" width="9.140625" style="1"/>
    <col min="11238" max="11238" width="9" style="1" bestFit="1" customWidth="1"/>
    <col min="11239" max="11239" width="9.85546875" style="1" bestFit="1" customWidth="1"/>
    <col min="11240" max="11240" width="9.140625" style="1" bestFit="1" customWidth="1"/>
    <col min="11241" max="11241" width="16" style="1" bestFit="1" customWidth="1"/>
    <col min="11242" max="11242" width="9" style="1" bestFit="1" customWidth="1"/>
    <col min="11243" max="11243" width="7.85546875" style="1" bestFit="1" customWidth="1"/>
    <col min="11244" max="11244" width="11.7109375" style="1" bestFit="1" customWidth="1"/>
    <col min="11245" max="11245" width="14.28515625" style="1" customWidth="1"/>
    <col min="11246" max="11246" width="11.7109375" style="1" bestFit="1" customWidth="1"/>
    <col min="11247" max="11247" width="14.140625" style="1" bestFit="1" customWidth="1"/>
    <col min="11248" max="11248" width="16.7109375" style="1" customWidth="1"/>
    <col min="11249" max="11249" width="16.5703125" style="1" customWidth="1"/>
    <col min="11250" max="11251" width="7.85546875" style="1" bestFit="1" customWidth="1"/>
    <col min="11252" max="11252" width="8" style="1" bestFit="1" customWidth="1"/>
    <col min="11253" max="11254" width="7.85546875" style="1" bestFit="1" customWidth="1"/>
    <col min="11255" max="11255" width="9.7109375" style="1" customWidth="1"/>
    <col min="11256" max="11256" width="12.85546875" style="1" customWidth="1"/>
    <col min="11257" max="11493" width="9.140625" style="1"/>
    <col min="11494" max="11494" width="9" style="1" bestFit="1" customWidth="1"/>
    <col min="11495" max="11495" width="9.85546875" style="1" bestFit="1" customWidth="1"/>
    <col min="11496" max="11496" width="9.140625" style="1" bestFit="1" customWidth="1"/>
    <col min="11497" max="11497" width="16" style="1" bestFit="1" customWidth="1"/>
    <col min="11498" max="11498" width="9" style="1" bestFit="1" customWidth="1"/>
    <col min="11499" max="11499" width="7.85546875" style="1" bestFit="1" customWidth="1"/>
    <col min="11500" max="11500" width="11.7109375" style="1" bestFit="1" customWidth="1"/>
    <col min="11501" max="11501" width="14.28515625" style="1" customWidth="1"/>
    <col min="11502" max="11502" width="11.7109375" style="1" bestFit="1" customWidth="1"/>
    <col min="11503" max="11503" width="14.140625" style="1" bestFit="1" customWidth="1"/>
    <col min="11504" max="11504" width="16.7109375" style="1" customWidth="1"/>
    <col min="11505" max="11505" width="16.5703125" style="1" customWidth="1"/>
    <col min="11506" max="11507" width="7.85546875" style="1" bestFit="1" customWidth="1"/>
    <col min="11508" max="11508" width="8" style="1" bestFit="1" customWidth="1"/>
    <col min="11509" max="11510" width="7.85546875" style="1" bestFit="1" customWidth="1"/>
    <col min="11511" max="11511" width="9.7109375" style="1" customWidth="1"/>
    <col min="11512" max="11512" width="12.85546875" style="1" customWidth="1"/>
    <col min="11513" max="11749" width="9.140625" style="1"/>
    <col min="11750" max="11750" width="9" style="1" bestFit="1" customWidth="1"/>
    <col min="11751" max="11751" width="9.85546875" style="1" bestFit="1" customWidth="1"/>
    <col min="11752" max="11752" width="9.140625" style="1" bestFit="1" customWidth="1"/>
    <col min="11753" max="11753" width="16" style="1" bestFit="1" customWidth="1"/>
    <col min="11754" max="11754" width="9" style="1" bestFit="1" customWidth="1"/>
    <col min="11755" max="11755" width="7.85546875" style="1" bestFit="1" customWidth="1"/>
    <col min="11756" max="11756" width="11.7109375" style="1" bestFit="1" customWidth="1"/>
    <col min="11757" max="11757" width="14.28515625" style="1" customWidth="1"/>
    <col min="11758" max="11758" width="11.7109375" style="1" bestFit="1" customWidth="1"/>
    <col min="11759" max="11759" width="14.140625" style="1" bestFit="1" customWidth="1"/>
    <col min="11760" max="11760" width="16.7109375" style="1" customWidth="1"/>
    <col min="11761" max="11761" width="16.5703125" style="1" customWidth="1"/>
    <col min="11762" max="11763" width="7.85546875" style="1" bestFit="1" customWidth="1"/>
    <col min="11764" max="11764" width="8" style="1" bestFit="1" customWidth="1"/>
    <col min="11765" max="11766" width="7.85546875" style="1" bestFit="1" customWidth="1"/>
    <col min="11767" max="11767" width="9.7109375" style="1" customWidth="1"/>
    <col min="11768" max="11768" width="12.85546875" style="1" customWidth="1"/>
    <col min="11769" max="12005" width="9.140625" style="1"/>
    <col min="12006" max="12006" width="9" style="1" bestFit="1" customWidth="1"/>
    <col min="12007" max="12007" width="9.85546875" style="1" bestFit="1" customWidth="1"/>
    <col min="12008" max="12008" width="9.140625" style="1" bestFit="1" customWidth="1"/>
    <col min="12009" max="12009" width="16" style="1" bestFit="1" customWidth="1"/>
    <col min="12010" max="12010" width="9" style="1" bestFit="1" customWidth="1"/>
    <col min="12011" max="12011" width="7.85546875" style="1" bestFit="1" customWidth="1"/>
    <col min="12012" max="12012" width="11.7109375" style="1" bestFit="1" customWidth="1"/>
    <col min="12013" max="12013" width="14.28515625" style="1" customWidth="1"/>
    <col min="12014" max="12014" width="11.7109375" style="1" bestFit="1" customWidth="1"/>
    <col min="12015" max="12015" width="14.140625" style="1" bestFit="1" customWidth="1"/>
    <col min="12016" max="12016" width="16.7109375" style="1" customWidth="1"/>
    <col min="12017" max="12017" width="16.5703125" style="1" customWidth="1"/>
    <col min="12018" max="12019" width="7.85546875" style="1" bestFit="1" customWidth="1"/>
    <col min="12020" max="12020" width="8" style="1" bestFit="1" customWidth="1"/>
    <col min="12021" max="12022" width="7.85546875" style="1" bestFit="1" customWidth="1"/>
    <col min="12023" max="12023" width="9.7109375" style="1" customWidth="1"/>
    <col min="12024" max="12024" width="12.85546875" style="1" customWidth="1"/>
    <col min="12025" max="12261" width="9.140625" style="1"/>
    <col min="12262" max="12262" width="9" style="1" bestFit="1" customWidth="1"/>
    <col min="12263" max="12263" width="9.85546875" style="1" bestFit="1" customWidth="1"/>
    <col min="12264" max="12264" width="9.140625" style="1" bestFit="1" customWidth="1"/>
    <col min="12265" max="12265" width="16" style="1" bestFit="1" customWidth="1"/>
    <col min="12266" max="12266" width="9" style="1" bestFit="1" customWidth="1"/>
    <col min="12267" max="12267" width="7.85546875" style="1" bestFit="1" customWidth="1"/>
    <col min="12268" max="12268" width="11.7109375" style="1" bestFit="1" customWidth="1"/>
    <col min="12269" max="12269" width="14.28515625" style="1" customWidth="1"/>
    <col min="12270" max="12270" width="11.7109375" style="1" bestFit="1" customWidth="1"/>
    <col min="12271" max="12271" width="14.140625" style="1" bestFit="1" customWidth="1"/>
    <col min="12272" max="12272" width="16.7109375" style="1" customWidth="1"/>
    <col min="12273" max="12273" width="16.5703125" style="1" customWidth="1"/>
    <col min="12274" max="12275" width="7.85546875" style="1" bestFit="1" customWidth="1"/>
    <col min="12276" max="12276" width="8" style="1" bestFit="1" customWidth="1"/>
    <col min="12277" max="12278" width="7.85546875" style="1" bestFit="1" customWidth="1"/>
    <col min="12279" max="12279" width="9.7109375" style="1" customWidth="1"/>
    <col min="12280" max="12280" width="12.85546875" style="1" customWidth="1"/>
    <col min="12281" max="12517" width="9.140625" style="1"/>
    <col min="12518" max="12518" width="9" style="1" bestFit="1" customWidth="1"/>
    <col min="12519" max="12519" width="9.85546875" style="1" bestFit="1" customWidth="1"/>
    <col min="12520" max="12520" width="9.140625" style="1" bestFit="1" customWidth="1"/>
    <col min="12521" max="12521" width="16" style="1" bestFit="1" customWidth="1"/>
    <col min="12522" max="12522" width="9" style="1" bestFit="1" customWidth="1"/>
    <col min="12523" max="12523" width="7.85546875" style="1" bestFit="1" customWidth="1"/>
    <col min="12524" max="12524" width="11.7109375" style="1" bestFit="1" customWidth="1"/>
    <col min="12525" max="12525" width="14.28515625" style="1" customWidth="1"/>
    <col min="12526" max="12526" width="11.7109375" style="1" bestFit="1" customWidth="1"/>
    <col min="12527" max="12527" width="14.140625" style="1" bestFit="1" customWidth="1"/>
    <col min="12528" max="12528" width="16.7109375" style="1" customWidth="1"/>
    <col min="12529" max="12529" width="16.5703125" style="1" customWidth="1"/>
    <col min="12530" max="12531" width="7.85546875" style="1" bestFit="1" customWidth="1"/>
    <col min="12532" max="12532" width="8" style="1" bestFit="1" customWidth="1"/>
    <col min="12533" max="12534" width="7.85546875" style="1" bestFit="1" customWidth="1"/>
    <col min="12535" max="12535" width="9.7109375" style="1" customWidth="1"/>
    <col min="12536" max="12536" width="12.85546875" style="1" customWidth="1"/>
    <col min="12537" max="12773" width="9.140625" style="1"/>
    <col min="12774" max="12774" width="9" style="1" bestFit="1" customWidth="1"/>
    <col min="12775" max="12775" width="9.85546875" style="1" bestFit="1" customWidth="1"/>
    <col min="12776" max="12776" width="9.140625" style="1" bestFit="1" customWidth="1"/>
    <col min="12777" max="12777" width="16" style="1" bestFit="1" customWidth="1"/>
    <col min="12778" max="12778" width="9" style="1" bestFit="1" customWidth="1"/>
    <col min="12779" max="12779" width="7.85546875" style="1" bestFit="1" customWidth="1"/>
    <col min="12780" max="12780" width="11.7109375" style="1" bestFit="1" customWidth="1"/>
    <col min="12781" max="12781" width="14.28515625" style="1" customWidth="1"/>
    <col min="12782" max="12782" width="11.7109375" style="1" bestFit="1" customWidth="1"/>
    <col min="12783" max="12783" width="14.140625" style="1" bestFit="1" customWidth="1"/>
    <col min="12784" max="12784" width="16.7109375" style="1" customWidth="1"/>
    <col min="12785" max="12785" width="16.5703125" style="1" customWidth="1"/>
    <col min="12786" max="12787" width="7.85546875" style="1" bestFit="1" customWidth="1"/>
    <col min="12788" max="12788" width="8" style="1" bestFit="1" customWidth="1"/>
    <col min="12789" max="12790" width="7.85546875" style="1" bestFit="1" customWidth="1"/>
    <col min="12791" max="12791" width="9.7109375" style="1" customWidth="1"/>
    <col min="12792" max="12792" width="12.85546875" style="1" customWidth="1"/>
    <col min="12793" max="13029" width="9.140625" style="1"/>
    <col min="13030" max="13030" width="9" style="1" bestFit="1" customWidth="1"/>
    <col min="13031" max="13031" width="9.85546875" style="1" bestFit="1" customWidth="1"/>
    <col min="13032" max="13032" width="9.140625" style="1" bestFit="1" customWidth="1"/>
    <col min="13033" max="13033" width="16" style="1" bestFit="1" customWidth="1"/>
    <col min="13034" max="13034" width="9" style="1" bestFit="1" customWidth="1"/>
    <col min="13035" max="13035" width="7.85546875" style="1" bestFit="1" customWidth="1"/>
    <col min="13036" max="13036" width="11.7109375" style="1" bestFit="1" customWidth="1"/>
    <col min="13037" max="13037" width="14.28515625" style="1" customWidth="1"/>
    <col min="13038" max="13038" width="11.7109375" style="1" bestFit="1" customWidth="1"/>
    <col min="13039" max="13039" width="14.140625" style="1" bestFit="1" customWidth="1"/>
    <col min="13040" max="13040" width="16.7109375" style="1" customWidth="1"/>
    <col min="13041" max="13041" width="16.5703125" style="1" customWidth="1"/>
    <col min="13042" max="13043" width="7.85546875" style="1" bestFit="1" customWidth="1"/>
    <col min="13044" max="13044" width="8" style="1" bestFit="1" customWidth="1"/>
    <col min="13045" max="13046" width="7.85546875" style="1" bestFit="1" customWidth="1"/>
    <col min="13047" max="13047" width="9.7109375" style="1" customWidth="1"/>
    <col min="13048" max="13048" width="12.85546875" style="1" customWidth="1"/>
    <col min="13049" max="13285" width="9.140625" style="1"/>
    <col min="13286" max="13286" width="9" style="1" bestFit="1" customWidth="1"/>
    <col min="13287" max="13287" width="9.85546875" style="1" bestFit="1" customWidth="1"/>
    <col min="13288" max="13288" width="9.140625" style="1" bestFit="1" customWidth="1"/>
    <col min="13289" max="13289" width="16" style="1" bestFit="1" customWidth="1"/>
    <col min="13290" max="13290" width="9" style="1" bestFit="1" customWidth="1"/>
    <col min="13291" max="13291" width="7.85546875" style="1" bestFit="1" customWidth="1"/>
    <col min="13292" max="13292" width="11.7109375" style="1" bestFit="1" customWidth="1"/>
    <col min="13293" max="13293" width="14.28515625" style="1" customWidth="1"/>
    <col min="13294" max="13294" width="11.7109375" style="1" bestFit="1" customWidth="1"/>
    <col min="13295" max="13295" width="14.140625" style="1" bestFit="1" customWidth="1"/>
    <col min="13296" max="13296" width="16.7109375" style="1" customWidth="1"/>
    <col min="13297" max="13297" width="16.5703125" style="1" customWidth="1"/>
    <col min="13298" max="13299" width="7.85546875" style="1" bestFit="1" customWidth="1"/>
    <col min="13300" max="13300" width="8" style="1" bestFit="1" customWidth="1"/>
    <col min="13301" max="13302" width="7.85546875" style="1" bestFit="1" customWidth="1"/>
    <col min="13303" max="13303" width="9.7109375" style="1" customWidth="1"/>
    <col min="13304" max="13304" width="12.85546875" style="1" customWidth="1"/>
    <col min="13305" max="13541" width="9.140625" style="1"/>
    <col min="13542" max="13542" width="9" style="1" bestFit="1" customWidth="1"/>
    <col min="13543" max="13543" width="9.85546875" style="1" bestFit="1" customWidth="1"/>
    <col min="13544" max="13544" width="9.140625" style="1" bestFit="1" customWidth="1"/>
    <col min="13545" max="13545" width="16" style="1" bestFit="1" customWidth="1"/>
    <col min="13546" max="13546" width="9" style="1" bestFit="1" customWidth="1"/>
    <col min="13547" max="13547" width="7.85546875" style="1" bestFit="1" customWidth="1"/>
    <col min="13548" max="13548" width="11.7109375" style="1" bestFit="1" customWidth="1"/>
    <col min="13549" max="13549" width="14.28515625" style="1" customWidth="1"/>
    <col min="13550" max="13550" width="11.7109375" style="1" bestFit="1" customWidth="1"/>
    <col min="13551" max="13551" width="14.140625" style="1" bestFit="1" customWidth="1"/>
    <col min="13552" max="13552" width="16.7109375" style="1" customWidth="1"/>
    <col min="13553" max="13553" width="16.5703125" style="1" customWidth="1"/>
    <col min="13554" max="13555" width="7.85546875" style="1" bestFit="1" customWidth="1"/>
    <col min="13556" max="13556" width="8" style="1" bestFit="1" customWidth="1"/>
    <col min="13557" max="13558" width="7.85546875" style="1" bestFit="1" customWidth="1"/>
    <col min="13559" max="13559" width="9.7109375" style="1" customWidth="1"/>
    <col min="13560" max="13560" width="12.85546875" style="1" customWidth="1"/>
    <col min="13561" max="13797" width="9.140625" style="1"/>
    <col min="13798" max="13798" width="9" style="1" bestFit="1" customWidth="1"/>
    <col min="13799" max="13799" width="9.85546875" style="1" bestFit="1" customWidth="1"/>
    <col min="13800" max="13800" width="9.140625" style="1" bestFit="1" customWidth="1"/>
    <col min="13801" max="13801" width="16" style="1" bestFit="1" customWidth="1"/>
    <col min="13802" max="13802" width="9" style="1" bestFit="1" customWidth="1"/>
    <col min="13803" max="13803" width="7.85546875" style="1" bestFit="1" customWidth="1"/>
    <col min="13804" max="13804" width="11.7109375" style="1" bestFit="1" customWidth="1"/>
    <col min="13805" max="13805" width="14.28515625" style="1" customWidth="1"/>
    <col min="13806" max="13806" width="11.7109375" style="1" bestFit="1" customWidth="1"/>
    <col min="13807" max="13807" width="14.140625" style="1" bestFit="1" customWidth="1"/>
    <col min="13808" max="13808" width="16.7109375" style="1" customWidth="1"/>
    <col min="13809" max="13809" width="16.5703125" style="1" customWidth="1"/>
    <col min="13810" max="13811" width="7.85546875" style="1" bestFit="1" customWidth="1"/>
    <col min="13812" max="13812" width="8" style="1" bestFit="1" customWidth="1"/>
    <col min="13813" max="13814" width="7.85546875" style="1" bestFit="1" customWidth="1"/>
    <col min="13815" max="13815" width="9.7109375" style="1" customWidth="1"/>
    <col min="13816" max="13816" width="12.85546875" style="1" customWidth="1"/>
    <col min="13817" max="14053" width="9.140625" style="1"/>
    <col min="14054" max="14054" width="9" style="1" bestFit="1" customWidth="1"/>
    <col min="14055" max="14055" width="9.85546875" style="1" bestFit="1" customWidth="1"/>
    <col min="14056" max="14056" width="9.140625" style="1" bestFit="1" customWidth="1"/>
    <col min="14057" max="14057" width="16" style="1" bestFit="1" customWidth="1"/>
    <col min="14058" max="14058" width="9" style="1" bestFit="1" customWidth="1"/>
    <col min="14059" max="14059" width="7.85546875" style="1" bestFit="1" customWidth="1"/>
    <col min="14060" max="14060" width="11.7109375" style="1" bestFit="1" customWidth="1"/>
    <col min="14061" max="14061" width="14.28515625" style="1" customWidth="1"/>
    <col min="14062" max="14062" width="11.7109375" style="1" bestFit="1" customWidth="1"/>
    <col min="14063" max="14063" width="14.140625" style="1" bestFit="1" customWidth="1"/>
    <col min="14064" max="14064" width="16.7109375" style="1" customWidth="1"/>
    <col min="14065" max="14065" width="16.5703125" style="1" customWidth="1"/>
    <col min="14066" max="14067" width="7.85546875" style="1" bestFit="1" customWidth="1"/>
    <col min="14068" max="14068" width="8" style="1" bestFit="1" customWidth="1"/>
    <col min="14069" max="14070" width="7.85546875" style="1" bestFit="1" customWidth="1"/>
    <col min="14071" max="14071" width="9.7109375" style="1" customWidth="1"/>
    <col min="14072" max="14072" width="12.85546875" style="1" customWidth="1"/>
    <col min="14073" max="14309" width="9.140625" style="1"/>
    <col min="14310" max="14310" width="9" style="1" bestFit="1" customWidth="1"/>
    <col min="14311" max="14311" width="9.85546875" style="1" bestFit="1" customWidth="1"/>
    <col min="14312" max="14312" width="9.140625" style="1" bestFit="1" customWidth="1"/>
    <col min="14313" max="14313" width="16" style="1" bestFit="1" customWidth="1"/>
    <col min="14314" max="14314" width="9" style="1" bestFit="1" customWidth="1"/>
    <col min="14315" max="14315" width="7.85546875" style="1" bestFit="1" customWidth="1"/>
    <col min="14316" max="14316" width="11.7109375" style="1" bestFit="1" customWidth="1"/>
    <col min="14317" max="14317" width="14.28515625" style="1" customWidth="1"/>
    <col min="14318" max="14318" width="11.7109375" style="1" bestFit="1" customWidth="1"/>
    <col min="14319" max="14319" width="14.140625" style="1" bestFit="1" customWidth="1"/>
    <col min="14320" max="14320" width="16.7109375" style="1" customWidth="1"/>
    <col min="14321" max="14321" width="16.5703125" style="1" customWidth="1"/>
    <col min="14322" max="14323" width="7.85546875" style="1" bestFit="1" customWidth="1"/>
    <col min="14324" max="14324" width="8" style="1" bestFit="1" customWidth="1"/>
    <col min="14325" max="14326" width="7.85546875" style="1" bestFit="1" customWidth="1"/>
    <col min="14327" max="14327" width="9.7109375" style="1" customWidth="1"/>
    <col min="14328" max="14328" width="12.85546875" style="1" customWidth="1"/>
    <col min="14329" max="14565" width="9.140625" style="1"/>
    <col min="14566" max="14566" width="9" style="1" bestFit="1" customWidth="1"/>
    <col min="14567" max="14567" width="9.85546875" style="1" bestFit="1" customWidth="1"/>
    <col min="14568" max="14568" width="9.140625" style="1" bestFit="1" customWidth="1"/>
    <col min="14569" max="14569" width="16" style="1" bestFit="1" customWidth="1"/>
    <col min="14570" max="14570" width="9" style="1" bestFit="1" customWidth="1"/>
    <col min="14571" max="14571" width="7.85546875" style="1" bestFit="1" customWidth="1"/>
    <col min="14572" max="14572" width="11.7109375" style="1" bestFit="1" customWidth="1"/>
    <col min="14573" max="14573" width="14.28515625" style="1" customWidth="1"/>
    <col min="14574" max="14574" width="11.7109375" style="1" bestFit="1" customWidth="1"/>
    <col min="14575" max="14575" width="14.140625" style="1" bestFit="1" customWidth="1"/>
    <col min="14576" max="14576" width="16.7109375" style="1" customWidth="1"/>
    <col min="14577" max="14577" width="16.5703125" style="1" customWidth="1"/>
    <col min="14578" max="14579" width="7.85546875" style="1" bestFit="1" customWidth="1"/>
    <col min="14580" max="14580" width="8" style="1" bestFit="1" customWidth="1"/>
    <col min="14581" max="14582" width="7.85546875" style="1" bestFit="1" customWidth="1"/>
    <col min="14583" max="14583" width="9.7109375" style="1" customWidth="1"/>
    <col min="14584" max="14584" width="12.85546875" style="1" customWidth="1"/>
    <col min="14585" max="14821" width="9.140625" style="1"/>
    <col min="14822" max="14822" width="9" style="1" bestFit="1" customWidth="1"/>
    <col min="14823" max="14823" width="9.85546875" style="1" bestFit="1" customWidth="1"/>
    <col min="14824" max="14824" width="9.140625" style="1" bestFit="1" customWidth="1"/>
    <col min="14825" max="14825" width="16" style="1" bestFit="1" customWidth="1"/>
    <col min="14826" max="14826" width="9" style="1" bestFit="1" customWidth="1"/>
    <col min="14827" max="14827" width="7.85546875" style="1" bestFit="1" customWidth="1"/>
    <col min="14828" max="14828" width="11.7109375" style="1" bestFit="1" customWidth="1"/>
    <col min="14829" max="14829" width="14.28515625" style="1" customWidth="1"/>
    <col min="14830" max="14830" width="11.7109375" style="1" bestFit="1" customWidth="1"/>
    <col min="14831" max="14831" width="14.140625" style="1" bestFit="1" customWidth="1"/>
    <col min="14832" max="14832" width="16.7109375" style="1" customWidth="1"/>
    <col min="14833" max="14833" width="16.5703125" style="1" customWidth="1"/>
    <col min="14834" max="14835" width="7.85546875" style="1" bestFit="1" customWidth="1"/>
    <col min="14836" max="14836" width="8" style="1" bestFit="1" customWidth="1"/>
    <col min="14837" max="14838" width="7.85546875" style="1" bestFit="1" customWidth="1"/>
    <col min="14839" max="14839" width="9.7109375" style="1" customWidth="1"/>
    <col min="14840" max="14840" width="12.85546875" style="1" customWidth="1"/>
    <col min="14841" max="15077" width="9.140625" style="1"/>
    <col min="15078" max="15078" width="9" style="1" bestFit="1" customWidth="1"/>
    <col min="15079" max="15079" width="9.85546875" style="1" bestFit="1" customWidth="1"/>
    <col min="15080" max="15080" width="9.140625" style="1" bestFit="1" customWidth="1"/>
    <col min="15081" max="15081" width="16" style="1" bestFit="1" customWidth="1"/>
    <col min="15082" max="15082" width="9" style="1" bestFit="1" customWidth="1"/>
    <col min="15083" max="15083" width="7.85546875" style="1" bestFit="1" customWidth="1"/>
    <col min="15084" max="15084" width="11.7109375" style="1" bestFit="1" customWidth="1"/>
    <col min="15085" max="15085" width="14.28515625" style="1" customWidth="1"/>
    <col min="15086" max="15086" width="11.7109375" style="1" bestFit="1" customWidth="1"/>
    <col min="15087" max="15087" width="14.140625" style="1" bestFit="1" customWidth="1"/>
    <col min="15088" max="15088" width="16.7109375" style="1" customWidth="1"/>
    <col min="15089" max="15089" width="16.5703125" style="1" customWidth="1"/>
    <col min="15090" max="15091" width="7.85546875" style="1" bestFit="1" customWidth="1"/>
    <col min="15092" max="15092" width="8" style="1" bestFit="1" customWidth="1"/>
    <col min="15093" max="15094" width="7.85546875" style="1" bestFit="1" customWidth="1"/>
    <col min="15095" max="15095" width="9.7109375" style="1" customWidth="1"/>
    <col min="15096" max="15096" width="12.85546875" style="1" customWidth="1"/>
    <col min="15097" max="15333" width="9.140625" style="1"/>
    <col min="15334" max="15334" width="9" style="1" bestFit="1" customWidth="1"/>
    <col min="15335" max="15335" width="9.85546875" style="1" bestFit="1" customWidth="1"/>
    <col min="15336" max="15336" width="9.140625" style="1" bestFit="1" customWidth="1"/>
    <col min="15337" max="15337" width="16" style="1" bestFit="1" customWidth="1"/>
    <col min="15338" max="15338" width="9" style="1" bestFit="1" customWidth="1"/>
    <col min="15339" max="15339" width="7.85546875" style="1" bestFit="1" customWidth="1"/>
    <col min="15340" max="15340" width="11.7109375" style="1" bestFit="1" customWidth="1"/>
    <col min="15341" max="15341" width="14.28515625" style="1" customWidth="1"/>
    <col min="15342" max="15342" width="11.7109375" style="1" bestFit="1" customWidth="1"/>
    <col min="15343" max="15343" width="14.140625" style="1" bestFit="1" customWidth="1"/>
    <col min="15344" max="15344" width="16.7109375" style="1" customWidth="1"/>
    <col min="15345" max="15345" width="16.5703125" style="1" customWidth="1"/>
    <col min="15346" max="15347" width="7.85546875" style="1" bestFit="1" customWidth="1"/>
    <col min="15348" max="15348" width="8" style="1" bestFit="1" customWidth="1"/>
    <col min="15349" max="15350" width="7.85546875" style="1" bestFit="1" customWidth="1"/>
    <col min="15351" max="15351" width="9.7109375" style="1" customWidth="1"/>
    <col min="15352" max="15352" width="12.85546875" style="1" customWidth="1"/>
    <col min="15353" max="15589" width="9.140625" style="1"/>
    <col min="15590" max="15590" width="9" style="1" bestFit="1" customWidth="1"/>
    <col min="15591" max="15591" width="9.85546875" style="1" bestFit="1" customWidth="1"/>
    <col min="15592" max="15592" width="9.140625" style="1" bestFit="1" customWidth="1"/>
    <col min="15593" max="15593" width="16" style="1" bestFit="1" customWidth="1"/>
    <col min="15594" max="15594" width="9" style="1" bestFit="1" customWidth="1"/>
    <col min="15595" max="15595" width="7.85546875" style="1" bestFit="1" customWidth="1"/>
    <col min="15596" max="15596" width="11.7109375" style="1" bestFit="1" customWidth="1"/>
    <col min="15597" max="15597" width="14.28515625" style="1" customWidth="1"/>
    <col min="15598" max="15598" width="11.7109375" style="1" bestFit="1" customWidth="1"/>
    <col min="15599" max="15599" width="14.140625" style="1" bestFit="1" customWidth="1"/>
    <col min="15600" max="15600" width="16.7109375" style="1" customWidth="1"/>
    <col min="15601" max="15601" width="16.5703125" style="1" customWidth="1"/>
    <col min="15602" max="15603" width="7.85546875" style="1" bestFit="1" customWidth="1"/>
    <col min="15604" max="15604" width="8" style="1" bestFit="1" customWidth="1"/>
    <col min="15605" max="15606" width="7.85546875" style="1" bestFit="1" customWidth="1"/>
    <col min="15607" max="15607" width="9.7109375" style="1" customWidth="1"/>
    <col min="15608" max="15608" width="12.85546875" style="1" customWidth="1"/>
    <col min="15609" max="15845" width="9.140625" style="1"/>
    <col min="15846" max="15846" width="9" style="1" bestFit="1" customWidth="1"/>
    <col min="15847" max="15847" width="9.85546875" style="1" bestFit="1" customWidth="1"/>
    <col min="15848" max="15848" width="9.140625" style="1" bestFit="1" customWidth="1"/>
    <col min="15849" max="15849" width="16" style="1" bestFit="1" customWidth="1"/>
    <col min="15850" max="15850" width="9" style="1" bestFit="1" customWidth="1"/>
    <col min="15851" max="15851" width="7.85546875" style="1" bestFit="1" customWidth="1"/>
    <col min="15852" max="15852" width="11.7109375" style="1" bestFit="1" customWidth="1"/>
    <col min="15853" max="15853" width="14.28515625" style="1" customWidth="1"/>
    <col min="15854" max="15854" width="11.7109375" style="1" bestFit="1" customWidth="1"/>
    <col min="15855" max="15855" width="14.140625" style="1" bestFit="1" customWidth="1"/>
    <col min="15856" max="15856" width="16.7109375" style="1" customWidth="1"/>
    <col min="15857" max="15857" width="16.5703125" style="1" customWidth="1"/>
    <col min="15858" max="15859" width="7.85546875" style="1" bestFit="1" customWidth="1"/>
    <col min="15860" max="15860" width="8" style="1" bestFit="1" customWidth="1"/>
    <col min="15861" max="15862" width="7.85546875" style="1" bestFit="1" customWidth="1"/>
    <col min="15863" max="15863" width="9.7109375" style="1" customWidth="1"/>
    <col min="15864" max="15864" width="12.85546875" style="1" customWidth="1"/>
    <col min="15865" max="16101" width="9.140625" style="1"/>
    <col min="16102" max="16102" width="9" style="1" bestFit="1" customWidth="1"/>
    <col min="16103" max="16103" width="9.85546875" style="1" bestFit="1" customWidth="1"/>
    <col min="16104" max="16104" width="9.140625" style="1" bestFit="1" customWidth="1"/>
    <col min="16105" max="16105" width="16" style="1" bestFit="1" customWidth="1"/>
    <col min="16106" max="16106" width="9" style="1" bestFit="1" customWidth="1"/>
    <col min="16107" max="16107" width="7.85546875" style="1" bestFit="1" customWidth="1"/>
    <col min="16108" max="16108" width="11.7109375" style="1" bestFit="1" customWidth="1"/>
    <col min="16109" max="16109" width="14.28515625" style="1" customWidth="1"/>
    <col min="16110" max="16110" width="11.7109375" style="1" bestFit="1" customWidth="1"/>
    <col min="16111" max="16111" width="14.140625" style="1" bestFit="1" customWidth="1"/>
    <col min="16112" max="16112" width="16.7109375" style="1" customWidth="1"/>
    <col min="16113" max="16113" width="16.5703125" style="1" customWidth="1"/>
    <col min="16114" max="16115" width="7.85546875" style="1" bestFit="1" customWidth="1"/>
    <col min="16116" max="16116" width="8" style="1" bestFit="1" customWidth="1"/>
    <col min="16117" max="16118" width="7.85546875" style="1" bestFit="1" customWidth="1"/>
    <col min="16119" max="16119" width="9.7109375" style="1" customWidth="1"/>
    <col min="16120" max="16120" width="12.85546875" style="1" customWidth="1"/>
    <col min="16121" max="16384" width="9.140625" style="1"/>
  </cols>
  <sheetData>
    <row r="1" spans="1:22" s="10" customFormat="1" ht="24.75" customHeight="1">
      <c r="A1" s="486" t="s">
        <v>2</v>
      </c>
      <c r="B1" s="488" t="s">
        <v>3</v>
      </c>
      <c r="C1" s="490" t="s">
        <v>0</v>
      </c>
      <c r="D1" s="492" t="s">
        <v>105</v>
      </c>
      <c r="E1" s="481" t="s">
        <v>108</v>
      </c>
      <c r="F1" s="482"/>
      <c r="G1" s="482"/>
      <c r="H1" s="482"/>
      <c r="I1" s="482"/>
      <c r="J1" s="482"/>
      <c r="K1" s="483"/>
      <c r="L1" s="480" t="s">
        <v>284</v>
      </c>
      <c r="M1" s="480"/>
      <c r="N1" s="479" t="s">
        <v>106</v>
      </c>
      <c r="O1" s="479"/>
      <c r="P1" s="473" t="s">
        <v>38</v>
      </c>
      <c r="Q1" s="474"/>
      <c r="R1" s="474"/>
      <c r="S1" s="474"/>
      <c r="T1" s="474"/>
      <c r="U1" s="474"/>
      <c r="V1" s="475"/>
    </row>
    <row r="2" spans="1:22" ht="13.5" thickBot="1">
      <c r="A2" s="487"/>
      <c r="B2" s="489"/>
      <c r="C2" s="491"/>
      <c r="D2" s="493"/>
      <c r="E2" s="183" t="s">
        <v>239</v>
      </c>
      <c r="F2" s="184" t="s">
        <v>4</v>
      </c>
      <c r="G2" s="183" t="s">
        <v>240</v>
      </c>
      <c r="H2" s="183" t="s">
        <v>92</v>
      </c>
      <c r="I2" s="183" t="s">
        <v>241</v>
      </c>
      <c r="J2" s="183" t="s">
        <v>242</v>
      </c>
      <c r="K2" s="27" t="s">
        <v>171</v>
      </c>
      <c r="L2" s="113" t="s">
        <v>30</v>
      </c>
      <c r="M2" s="401" t="s">
        <v>114</v>
      </c>
      <c r="N2" s="113" t="s">
        <v>30</v>
      </c>
      <c r="O2" s="185" t="s">
        <v>371</v>
      </c>
      <c r="P2" s="476"/>
      <c r="Q2" s="477"/>
      <c r="R2" s="477"/>
      <c r="S2" s="477"/>
      <c r="T2" s="477"/>
      <c r="U2" s="477"/>
      <c r="V2" s="478"/>
    </row>
    <row r="3" spans="1:22" s="8" customFormat="1">
      <c r="A3" s="288"/>
      <c r="B3" s="289"/>
      <c r="C3" s="238" t="s">
        <v>307</v>
      </c>
      <c r="D3" s="321"/>
      <c r="E3" s="240">
        <f>δικαιώματα!L3</f>
        <v>10.68</v>
      </c>
      <c r="F3" s="322">
        <f>φύλλα2α!J3</f>
        <v>0</v>
      </c>
      <c r="G3" s="322">
        <f>πολλΣυμβ!T3</f>
        <v>0</v>
      </c>
      <c r="H3" s="242">
        <f>αντίγραφα!M3</f>
        <v>3.56</v>
      </c>
      <c r="I3" s="323">
        <f>μεταγραφή!I3</f>
        <v>0</v>
      </c>
      <c r="J3" s="323">
        <f>προςΔΟΥ!H3</f>
        <v>0</v>
      </c>
      <c r="K3" s="280">
        <v>18.399999999999999</v>
      </c>
      <c r="L3" s="240">
        <f t="shared" ref="L3:L34" si="0">E3+F3+G3+H3+I3+J3+K3</f>
        <v>32.64</v>
      </c>
      <c r="M3" s="240">
        <v>16</v>
      </c>
      <c r="N3" s="243">
        <f>M3-βιβλΕσ!L3-αντίγραφα!P3</f>
        <v>14.24</v>
      </c>
      <c r="O3" s="243">
        <f>L3-N3</f>
        <v>18.399999999999999</v>
      </c>
      <c r="P3" s="320"/>
      <c r="Q3" s="291"/>
      <c r="R3" s="291"/>
      <c r="S3" s="318"/>
      <c r="T3" s="319"/>
      <c r="U3" s="319"/>
      <c r="V3" s="319"/>
    </row>
    <row r="4" spans="1:22" s="8" customFormat="1">
      <c r="A4" s="288"/>
      <c r="B4" s="289"/>
      <c r="C4" s="238" t="s">
        <v>307</v>
      </c>
      <c r="D4" s="321"/>
      <c r="E4" s="240">
        <f>δικαιώματα!L4</f>
        <v>10.68</v>
      </c>
      <c r="F4" s="241">
        <f>φύλλα2α!J4</f>
        <v>3.56</v>
      </c>
      <c r="G4" s="241">
        <f>πολλΣυμβ!T4</f>
        <v>14.24</v>
      </c>
      <c r="H4" s="242">
        <f>αντίγραφα!M4</f>
        <v>14.24</v>
      </c>
      <c r="I4" s="323">
        <f>μεταγραφή!I4</f>
        <v>0</v>
      </c>
      <c r="J4" s="323">
        <f>προςΔΟΥ!H4</f>
        <v>0</v>
      </c>
      <c r="K4" s="280">
        <v>36.799999999999997</v>
      </c>
      <c r="L4" s="240">
        <f t="shared" si="0"/>
        <v>79.52</v>
      </c>
      <c r="M4" s="240">
        <v>33</v>
      </c>
      <c r="N4" s="243">
        <f>M4-βιβλΕσ!L4-αντίγραφα!P4</f>
        <v>26.134414414414412</v>
      </c>
      <c r="O4" s="243">
        <f t="shared" ref="O4:O67" si="1">L4-N4</f>
        <v>53.385585585585588</v>
      </c>
      <c r="P4" s="259">
        <v>2</v>
      </c>
      <c r="Q4" s="291"/>
      <c r="R4" s="291"/>
      <c r="S4" s="256" t="s">
        <v>324</v>
      </c>
      <c r="T4" s="317"/>
      <c r="U4" s="317"/>
      <c r="V4" s="317"/>
    </row>
    <row r="5" spans="1:22" s="8" customFormat="1">
      <c r="A5" s="288"/>
      <c r="B5" s="289"/>
      <c r="C5" s="238" t="s">
        <v>307</v>
      </c>
      <c r="D5" s="321"/>
      <c r="E5" s="240">
        <f>δικαιώματα!L5</f>
        <v>10.68</v>
      </c>
      <c r="F5" s="241">
        <f>φύλλα2α!J5</f>
        <v>10.68</v>
      </c>
      <c r="G5" s="322">
        <f>πολλΣυμβ!T5</f>
        <v>0</v>
      </c>
      <c r="H5" s="242">
        <f>αντίγραφα!M5</f>
        <v>14.24</v>
      </c>
      <c r="I5" s="323">
        <f>μεταγραφή!I5</f>
        <v>0</v>
      </c>
      <c r="J5" s="323">
        <f>προςΔΟΥ!H5</f>
        <v>0</v>
      </c>
      <c r="K5" s="323"/>
      <c r="L5" s="240">
        <f t="shared" si="0"/>
        <v>35.6</v>
      </c>
      <c r="M5" s="240">
        <v>48</v>
      </c>
      <c r="N5" s="243">
        <f>M5-βιβλΕσ!L5-αντίγραφα!P5</f>
        <v>41.61801801801802</v>
      </c>
      <c r="O5" s="243">
        <f t="shared" si="1"/>
        <v>-6.0180180180180187</v>
      </c>
      <c r="P5" s="320"/>
      <c r="Q5" s="290" t="s">
        <v>325</v>
      </c>
      <c r="R5" s="291"/>
      <c r="S5" s="316"/>
      <c r="T5" s="317"/>
      <c r="U5" s="317"/>
      <c r="V5" s="317"/>
    </row>
    <row r="6" spans="1:22" s="8" customFormat="1">
      <c r="A6" s="296"/>
      <c r="B6" s="289"/>
      <c r="C6" s="238" t="s">
        <v>308</v>
      </c>
      <c r="D6" s="239">
        <v>440.87</v>
      </c>
      <c r="E6" s="240">
        <f>δικαιώματα!L6</f>
        <v>15.176874</v>
      </c>
      <c r="F6" s="241">
        <f>φύλλα2α!J6</f>
        <v>10.68</v>
      </c>
      <c r="G6" s="322">
        <f>πολλΣυμβ!T6</f>
        <v>0</v>
      </c>
      <c r="H6" s="242">
        <f>αντίγραφα!M6</f>
        <v>28.48</v>
      </c>
      <c r="I6" s="242">
        <f>μεταγραφή!I6</f>
        <v>26.799999999999997</v>
      </c>
      <c r="J6" s="242">
        <f>προςΔΟΥ!H6</f>
        <v>64.8</v>
      </c>
      <c r="K6" s="323"/>
      <c r="L6" s="240">
        <f t="shared" si="0"/>
        <v>145.93687399999999</v>
      </c>
      <c r="M6" s="240">
        <v>73.290000000000006</v>
      </c>
      <c r="N6" s="243">
        <f>M6-βιβλΕσ!L6-αντίγραφα!P6</f>
        <v>62.372470036036049</v>
      </c>
      <c r="O6" s="243">
        <f t="shared" si="1"/>
        <v>83.56440396396394</v>
      </c>
      <c r="P6" s="320"/>
      <c r="Q6" s="290" t="s">
        <v>325</v>
      </c>
      <c r="R6" s="291"/>
      <c r="S6" s="316"/>
      <c r="T6" s="317"/>
      <c r="U6" s="317"/>
      <c r="V6" s="317"/>
    </row>
    <row r="7" spans="1:22" s="8" customFormat="1">
      <c r="A7" s="296"/>
      <c r="B7" s="289"/>
      <c r="C7" s="238" t="s">
        <v>312</v>
      </c>
      <c r="D7" s="239">
        <v>5899.62</v>
      </c>
      <c r="E7" s="240">
        <f>δικαιώματα!L7</f>
        <v>70.856123999999994</v>
      </c>
      <c r="F7" s="241">
        <f>φύλλα2α!J7</f>
        <v>17.8</v>
      </c>
      <c r="G7" s="322">
        <f>πολλΣυμβ!T7</f>
        <v>0</v>
      </c>
      <c r="H7" s="242">
        <f>αντίγραφα!M7</f>
        <v>42.72</v>
      </c>
      <c r="I7" s="242">
        <f>μεταγραφή!I7</f>
        <v>32.799999999999997</v>
      </c>
      <c r="J7" s="242">
        <f>προςΔΟΥ!H7</f>
        <v>64.8</v>
      </c>
      <c r="K7" s="323"/>
      <c r="L7" s="240">
        <f t="shared" si="0"/>
        <v>228.97612400000003</v>
      </c>
      <c r="M7" s="304">
        <v>162.80000000000001</v>
      </c>
      <c r="N7" s="243">
        <f>M7-βιβλΕσ!L7-αντίγραφα!P7</f>
        <v>137.83113445045046</v>
      </c>
      <c r="O7" s="243">
        <f t="shared" si="1"/>
        <v>91.144989549549564</v>
      </c>
      <c r="P7" s="305" t="s">
        <v>263</v>
      </c>
      <c r="Q7" s="290" t="s">
        <v>329</v>
      </c>
      <c r="R7" s="291"/>
      <c r="S7" s="256" t="s">
        <v>444</v>
      </c>
      <c r="T7" s="317"/>
      <c r="U7" s="317"/>
      <c r="V7" s="317"/>
    </row>
    <row r="8" spans="1:22" s="8" customFormat="1">
      <c r="A8" s="296"/>
      <c r="B8" s="289"/>
      <c r="C8" s="238" t="s">
        <v>312</v>
      </c>
      <c r="D8" s="239">
        <v>4628.22</v>
      </c>
      <c r="E8" s="240">
        <f>δικαιώματα!L8</f>
        <v>57.887844000000001</v>
      </c>
      <c r="F8" s="241">
        <f>φύλλα2α!J8</f>
        <v>14.24</v>
      </c>
      <c r="G8" s="322">
        <f>πολλΣυμβ!T8</f>
        <v>0</v>
      </c>
      <c r="H8" s="242">
        <f>αντίγραφα!M8</f>
        <v>35.6</v>
      </c>
      <c r="I8" s="242">
        <f>μεταγραφή!I8</f>
        <v>26.799999999999997</v>
      </c>
      <c r="J8" s="242">
        <f>προςΔΟΥ!H8</f>
        <v>64.8</v>
      </c>
      <c r="K8" s="323"/>
      <c r="L8" s="240">
        <f t="shared" si="0"/>
        <v>199.32784400000003</v>
      </c>
      <c r="M8" s="240">
        <v>115.31</v>
      </c>
      <c r="N8" s="243">
        <f>M8-βιβλΕσ!L8-αντίγραφα!P8</f>
        <v>95.535240036036043</v>
      </c>
      <c r="O8" s="243">
        <f t="shared" si="1"/>
        <v>103.79260396396398</v>
      </c>
      <c r="P8" s="259">
        <v>4</v>
      </c>
      <c r="Q8" s="315" t="s">
        <v>325</v>
      </c>
      <c r="R8" s="291"/>
      <c r="S8" s="316"/>
      <c r="T8" s="317"/>
      <c r="U8" s="317"/>
      <c r="V8" s="317"/>
    </row>
    <row r="9" spans="1:22" s="8" customFormat="1">
      <c r="A9" s="296"/>
      <c r="B9" s="289"/>
      <c r="C9" s="238" t="s">
        <v>330</v>
      </c>
      <c r="D9" s="239">
        <v>10021.51</v>
      </c>
      <c r="E9" s="240">
        <f>δικαιώματα!L9</f>
        <v>112.89940200000001</v>
      </c>
      <c r="F9" s="241">
        <f>φύλλα2α!J9</f>
        <v>7.12</v>
      </c>
      <c r="G9" s="322">
        <f>πολλΣυμβ!T9</f>
        <v>0</v>
      </c>
      <c r="H9" s="242">
        <f>αντίγραφα!M9</f>
        <v>21.36</v>
      </c>
      <c r="I9" s="323">
        <f>μεταγραφή!I9</f>
        <v>0</v>
      </c>
      <c r="J9" s="323">
        <f>προςΔΟΥ!H9</f>
        <v>0</v>
      </c>
      <c r="K9" s="323"/>
      <c r="L9" s="240">
        <f t="shared" si="0"/>
        <v>141.37940200000003</v>
      </c>
      <c r="M9" s="240">
        <v>160.03</v>
      </c>
      <c r="N9" s="243">
        <f>M9-βιβλΕσ!L9-αντίγραφα!P9</f>
        <v>133.98011082882883</v>
      </c>
      <c r="O9" s="243">
        <f t="shared" si="1"/>
        <v>7.3992911711711997</v>
      </c>
      <c r="P9" s="259">
        <v>4</v>
      </c>
      <c r="Q9" s="290" t="s">
        <v>329</v>
      </c>
      <c r="R9" s="291"/>
      <c r="S9" s="316"/>
      <c r="T9" s="317"/>
      <c r="U9" s="317"/>
      <c r="V9" s="317"/>
    </row>
    <row r="10" spans="1:22" s="8" customFormat="1">
      <c r="A10" s="288"/>
      <c r="B10" s="289"/>
      <c r="C10" s="238" t="s">
        <v>307</v>
      </c>
      <c r="D10" s="321"/>
      <c r="E10" s="240">
        <f>δικαιώματα!L10</f>
        <v>10.68</v>
      </c>
      <c r="F10" s="241">
        <f>φύλλα2α!J10</f>
        <v>7.12</v>
      </c>
      <c r="G10" s="241">
        <f>πολλΣυμβ!T10</f>
        <v>0</v>
      </c>
      <c r="H10" s="242">
        <f>αντίγραφα!M10</f>
        <v>10.68</v>
      </c>
      <c r="I10" s="323">
        <f>μεταγραφή!I10</f>
        <v>0</v>
      </c>
      <c r="J10" s="323">
        <f>προςΔΟΥ!H10</f>
        <v>0</v>
      </c>
      <c r="K10" s="323"/>
      <c r="L10" s="240">
        <f t="shared" si="0"/>
        <v>28.48</v>
      </c>
      <c r="M10" s="240">
        <v>32</v>
      </c>
      <c r="N10" s="243">
        <f>M10-βιβλΕσ!L10-αντίγραφα!P10</f>
        <v>27.290810810810811</v>
      </c>
      <c r="O10" s="243">
        <f t="shared" si="1"/>
        <v>1.1891891891891895</v>
      </c>
      <c r="P10" s="320"/>
      <c r="Q10" s="315" t="s">
        <v>329</v>
      </c>
      <c r="R10" s="291"/>
      <c r="S10" s="316"/>
      <c r="T10" s="317"/>
      <c r="U10" s="317"/>
      <c r="V10" s="317"/>
    </row>
    <row r="11" spans="1:22" s="8" customFormat="1">
      <c r="A11" s="288"/>
      <c r="B11" s="289"/>
      <c r="C11" s="238" t="s">
        <v>308</v>
      </c>
      <c r="D11" s="239">
        <v>5575.38</v>
      </c>
      <c r="E11" s="240">
        <f>δικαιώματα!L11</f>
        <v>67.548876000000007</v>
      </c>
      <c r="F11" s="241">
        <f>φύλλα2α!J11</f>
        <v>10.68</v>
      </c>
      <c r="G11" s="241">
        <f>πολλΣυμβ!T11</f>
        <v>21.36</v>
      </c>
      <c r="H11" s="242">
        <f>αντίγραφα!M11</f>
        <v>42.72</v>
      </c>
      <c r="I11" s="242">
        <f>μεταγραφή!I11</f>
        <v>26.799999999999997</v>
      </c>
      <c r="J11" s="242">
        <f>προςΔΟΥ!H11</f>
        <v>64.8</v>
      </c>
      <c r="K11" s="323"/>
      <c r="L11" s="240">
        <f t="shared" si="0"/>
        <v>233.90887600000002</v>
      </c>
      <c r="M11" s="240">
        <v>192.35</v>
      </c>
      <c r="N11" s="243">
        <f>M11-βιβλΕσ!L11-αντίγραφα!P11</f>
        <v>165.80837005405405</v>
      </c>
      <c r="O11" s="243">
        <f t="shared" si="1"/>
        <v>68.100505945945969</v>
      </c>
      <c r="P11" s="259">
        <v>4.5</v>
      </c>
      <c r="Q11" s="290" t="s">
        <v>325</v>
      </c>
      <c r="R11" s="291"/>
      <c r="S11" s="316"/>
      <c r="T11" s="317"/>
      <c r="U11" s="317"/>
      <c r="V11" s="317"/>
    </row>
    <row r="12" spans="1:22" s="8" customFormat="1">
      <c r="A12" s="288"/>
      <c r="B12" s="289"/>
      <c r="C12" s="238" t="s">
        <v>307</v>
      </c>
      <c r="D12" s="321"/>
      <c r="E12" s="240">
        <f>δικαιώματα!L12</f>
        <v>10.68</v>
      </c>
      <c r="F12" s="241">
        <f>φύλλα2α!J12</f>
        <v>3.56</v>
      </c>
      <c r="G12" s="241">
        <f>πολλΣυμβ!T12</f>
        <v>14.24</v>
      </c>
      <c r="H12" s="242">
        <f>αντίγραφα!M12</f>
        <v>7.12</v>
      </c>
      <c r="I12" s="323">
        <f>μεταγραφή!I12</f>
        <v>0</v>
      </c>
      <c r="J12" s="323">
        <f>προςΔΟΥ!H12</f>
        <v>0</v>
      </c>
      <c r="K12" s="323"/>
      <c r="L12" s="240">
        <f t="shared" si="0"/>
        <v>35.6</v>
      </c>
      <c r="M12" s="240">
        <v>32</v>
      </c>
      <c r="N12" s="243">
        <f>M12-βιβλΕσ!L12-αντίγραφα!P12</f>
        <v>26.410810810810812</v>
      </c>
      <c r="O12" s="243">
        <f t="shared" si="1"/>
        <v>9.1891891891891895</v>
      </c>
      <c r="P12" s="320"/>
      <c r="Q12" s="290" t="s">
        <v>325</v>
      </c>
      <c r="R12" s="291"/>
      <c r="S12" s="316"/>
      <c r="T12" s="317"/>
      <c r="U12" s="317"/>
      <c r="V12" s="317"/>
    </row>
    <row r="13" spans="1:22" s="8" customFormat="1">
      <c r="A13" s="288"/>
      <c r="B13" s="289"/>
      <c r="C13" s="238" t="s">
        <v>307</v>
      </c>
      <c r="D13" s="321"/>
      <c r="E13" s="240">
        <f>δικαιώματα!L13</f>
        <v>10.68</v>
      </c>
      <c r="F13" s="322">
        <f>φύλλα2α!J13</f>
        <v>0</v>
      </c>
      <c r="G13" s="322">
        <f>πολλΣυμβ!T13</f>
        <v>0</v>
      </c>
      <c r="H13" s="242">
        <f>αντίγραφα!M13</f>
        <v>3.56</v>
      </c>
      <c r="I13" s="323">
        <f>μεταγραφή!I13</f>
        <v>0</v>
      </c>
      <c r="J13" s="323">
        <f>προςΔΟΥ!H13</f>
        <v>0</v>
      </c>
      <c r="K13" s="323"/>
      <c r="L13" s="240">
        <f t="shared" si="0"/>
        <v>14.24</v>
      </c>
      <c r="M13" s="240">
        <v>16</v>
      </c>
      <c r="N13" s="243">
        <f>M13-βιβλΕσ!L13-αντίγραφα!P13</f>
        <v>14.24</v>
      </c>
      <c r="O13" s="243">
        <f t="shared" si="1"/>
        <v>0</v>
      </c>
      <c r="P13" s="320"/>
      <c r="Q13" s="315" t="s">
        <v>325</v>
      </c>
      <c r="R13" s="291"/>
      <c r="S13" s="316"/>
      <c r="T13" s="317"/>
      <c r="U13" s="317"/>
      <c r="V13" s="317"/>
    </row>
    <row r="14" spans="1:22" s="8" customFormat="1">
      <c r="A14" s="288"/>
      <c r="B14" s="289"/>
      <c r="C14" s="238" t="s">
        <v>307</v>
      </c>
      <c r="D14" s="321"/>
      <c r="E14" s="240">
        <f>δικαιώματα!L14</f>
        <v>10.68</v>
      </c>
      <c r="F14" s="241">
        <f>φύλλα2α!J14</f>
        <v>3.56</v>
      </c>
      <c r="G14" s="322">
        <f>πολλΣυμβ!T14</f>
        <v>0</v>
      </c>
      <c r="H14" s="242">
        <f>αντίγραφα!M14</f>
        <v>7.12</v>
      </c>
      <c r="I14" s="323">
        <f>μεταγραφή!I14</f>
        <v>0</v>
      </c>
      <c r="J14" s="323">
        <f>προςΔΟΥ!H14</f>
        <v>0</v>
      </c>
      <c r="K14" s="323"/>
      <c r="L14" s="240">
        <f t="shared" si="0"/>
        <v>21.36</v>
      </c>
      <c r="M14" s="240">
        <v>24</v>
      </c>
      <c r="N14" s="243">
        <f>M14-βιβλΕσ!L14-αντίγραφα!P14</f>
        <v>20.567207207207208</v>
      </c>
      <c r="O14" s="243">
        <f t="shared" si="1"/>
        <v>0.7927927927927918</v>
      </c>
      <c r="P14" s="320"/>
      <c r="Q14" s="315"/>
      <c r="R14" s="291"/>
      <c r="S14" s="316"/>
      <c r="T14" s="317"/>
      <c r="U14" s="317"/>
      <c r="V14" s="317"/>
    </row>
    <row r="15" spans="1:22" s="8" customFormat="1">
      <c r="A15" s="288"/>
      <c r="B15" s="289"/>
      <c r="C15" s="238" t="s">
        <v>307</v>
      </c>
      <c r="D15" s="321"/>
      <c r="E15" s="240">
        <f>δικαιώματα!L15</f>
        <v>10.68</v>
      </c>
      <c r="F15" s="241">
        <f>φύλλα2α!J15</f>
        <v>3.56</v>
      </c>
      <c r="G15" s="322">
        <f>πολλΣυμβ!T15</f>
        <v>0</v>
      </c>
      <c r="H15" s="242">
        <f>αντίγραφα!M15</f>
        <v>7.12</v>
      </c>
      <c r="I15" s="323">
        <f>μεταγραφή!I15</f>
        <v>0</v>
      </c>
      <c r="J15" s="323">
        <f>προςΔΟΥ!H15</f>
        <v>0</v>
      </c>
      <c r="K15" s="323"/>
      <c r="L15" s="240">
        <f t="shared" si="0"/>
        <v>21.36</v>
      </c>
      <c r="M15" s="240">
        <v>24</v>
      </c>
      <c r="N15" s="243">
        <f>M15-βιβλΕσ!L15-αντίγραφα!P15</f>
        <v>20.567207207207208</v>
      </c>
      <c r="O15" s="243">
        <f t="shared" si="1"/>
        <v>0.7927927927927918</v>
      </c>
      <c r="P15" s="320"/>
      <c r="Q15" s="315"/>
      <c r="R15" s="291"/>
      <c r="S15" s="316"/>
      <c r="T15" s="317"/>
      <c r="U15" s="317"/>
      <c r="V15" s="317"/>
    </row>
    <row r="16" spans="1:22" s="8" customFormat="1">
      <c r="A16" s="288"/>
      <c r="B16" s="297"/>
      <c r="C16" s="238" t="s">
        <v>307</v>
      </c>
      <c r="D16" s="321"/>
      <c r="E16" s="240">
        <f>δικαιώματα!L16</f>
        <v>10.68</v>
      </c>
      <c r="F16" s="241">
        <f>φύλλα2α!J16</f>
        <v>3.56</v>
      </c>
      <c r="G16" s="322">
        <f>πολλΣυμβ!T16</f>
        <v>0</v>
      </c>
      <c r="H16" s="242">
        <f>αντίγραφα!M16</f>
        <v>7.12</v>
      </c>
      <c r="I16" s="323">
        <f>μεταγραφή!I16</f>
        <v>0</v>
      </c>
      <c r="J16" s="323">
        <f>προςΔΟΥ!H16</f>
        <v>0</v>
      </c>
      <c r="K16" s="323"/>
      <c r="L16" s="240">
        <f t="shared" si="0"/>
        <v>21.36</v>
      </c>
      <c r="M16" s="240">
        <v>32</v>
      </c>
      <c r="N16" s="243">
        <f>M16-βιβλΕσ!L16-αντίγραφα!P16</f>
        <v>28.17081081081081</v>
      </c>
      <c r="O16" s="243">
        <f t="shared" si="1"/>
        <v>-6.8108108108108105</v>
      </c>
      <c r="P16" s="320"/>
      <c r="Q16" s="290" t="s">
        <v>325</v>
      </c>
      <c r="R16" s="291"/>
      <c r="S16" s="316"/>
      <c r="T16" s="317"/>
      <c r="U16" s="317"/>
      <c r="V16" s="317"/>
    </row>
    <row r="17" spans="1:22" s="8" customFormat="1">
      <c r="A17" s="288"/>
      <c r="B17" s="289"/>
      <c r="C17" s="238" t="s">
        <v>309</v>
      </c>
      <c r="D17" s="239">
        <v>2626.85</v>
      </c>
      <c r="E17" s="240">
        <f>δικαιώματα!L17</f>
        <v>37.473869999999998</v>
      </c>
      <c r="F17" s="241">
        <f>φύλλα2α!J17</f>
        <v>10.68</v>
      </c>
      <c r="G17" s="322">
        <f>πολλΣυμβ!T17</f>
        <v>0</v>
      </c>
      <c r="H17" s="242">
        <f>αντίγραφα!M17</f>
        <v>28.48</v>
      </c>
      <c r="I17" s="242">
        <f>μεταγραφή!I17</f>
        <v>26.799999999999997</v>
      </c>
      <c r="J17" s="242">
        <f>προςΔΟΥ!H17</f>
        <v>64.8</v>
      </c>
      <c r="K17" s="323"/>
      <c r="L17" s="240">
        <f t="shared" si="0"/>
        <v>168.23387</v>
      </c>
      <c r="M17" s="240">
        <v>99.52</v>
      </c>
      <c r="N17" s="243">
        <f>M17-βιβλΕσ!L17-αντίγραφα!P17</f>
        <v>84.667706036036037</v>
      </c>
      <c r="O17" s="243">
        <f t="shared" si="1"/>
        <v>83.566163963963959</v>
      </c>
      <c r="P17" s="320"/>
      <c r="Q17" s="290" t="s">
        <v>325</v>
      </c>
      <c r="R17" s="291"/>
      <c r="S17" s="406"/>
      <c r="T17" s="317"/>
      <c r="U17" s="317"/>
      <c r="V17" s="317"/>
    </row>
    <row r="18" spans="1:22" s="8" customFormat="1">
      <c r="A18" s="288"/>
      <c r="B18" s="289"/>
      <c r="C18" s="238" t="s">
        <v>341</v>
      </c>
      <c r="D18" s="239">
        <v>2364.16</v>
      </c>
      <c r="E18" s="240">
        <f>δικαιώματα!L18</f>
        <v>34.794432</v>
      </c>
      <c r="F18" s="241">
        <f>φύλλα2α!J18</f>
        <v>10.68</v>
      </c>
      <c r="G18" s="322">
        <f>πολλΣυμβ!T18</f>
        <v>0</v>
      </c>
      <c r="H18" s="242">
        <f>αντίγραφα!M18</f>
        <v>28.48</v>
      </c>
      <c r="I18" s="242">
        <f>μεταγραφή!I18</f>
        <v>26.799999999999997</v>
      </c>
      <c r="J18" s="242">
        <f>προςΔΟΥ!H18</f>
        <v>64.8</v>
      </c>
      <c r="K18" s="323"/>
      <c r="L18" s="240">
        <f t="shared" si="0"/>
        <v>165.55443199999999</v>
      </c>
      <c r="M18" s="240">
        <v>101.7</v>
      </c>
      <c r="N18" s="243">
        <f>M18-βιβλΕσ!L18-αντίγραφα!P18</f>
        <v>88.113340828828839</v>
      </c>
      <c r="O18" s="243">
        <f t="shared" si="1"/>
        <v>77.441091171171152</v>
      </c>
      <c r="P18" s="320"/>
      <c r="Q18" s="315" t="s">
        <v>329</v>
      </c>
      <c r="R18" s="291"/>
      <c r="S18" s="406"/>
      <c r="T18" s="317"/>
      <c r="U18" s="317"/>
      <c r="V18" s="317"/>
    </row>
    <row r="19" spans="1:22" s="8" customFormat="1">
      <c r="A19" s="288"/>
      <c r="B19" s="289"/>
      <c r="C19" s="238" t="s">
        <v>308</v>
      </c>
      <c r="D19" s="239">
        <v>5253.7</v>
      </c>
      <c r="E19" s="240">
        <f>δικαιώματα!L19</f>
        <v>64.267740000000003</v>
      </c>
      <c r="F19" s="241">
        <f>φύλλα2α!J19</f>
        <v>10.68</v>
      </c>
      <c r="G19" s="241">
        <f>πολλΣυμβ!T19</f>
        <v>21.36</v>
      </c>
      <c r="H19" s="242">
        <f>αντίγραφα!M19</f>
        <v>28.48</v>
      </c>
      <c r="I19" s="242">
        <f>μεταγραφή!I19</f>
        <v>26.799999999999997</v>
      </c>
      <c r="J19" s="242">
        <f>προςΔΟΥ!H19</f>
        <v>64.8</v>
      </c>
      <c r="K19" s="323"/>
      <c r="L19" s="240">
        <f t="shared" si="0"/>
        <v>216.38774000000001</v>
      </c>
      <c r="M19" s="240">
        <v>130.77000000000001</v>
      </c>
      <c r="N19" s="243">
        <f>M19-βιβλΕσ!L19-αντίγραφα!P19</f>
        <v>107.75658324324326</v>
      </c>
      <c r="O19" s="243">
        <f t="shared" si="1"/>
        <v>108.63115675675675</v>
      </c>
      <c r="P19" s="320"/>
      <c r="Q19" s="290" t="s">
        <v>325</v>
      </c>
      <c r="R19" s="291"/>
      <c r="S19" s="406"/>
      <c r="T19" s="317"/>
      <c r="U19" s="317"/>
      <c r="V19" s="317"/>
    </row>
    <row r="20" spans="1:22" s="8" customFormat="1">
      <c r="A20" s="288"/>
      <c r="B20" s="289"/>
      <c r="C20" s="363" t="s">
        <v>345</v>
      </c>
      <c r="D20" s="239">
        <v>8319.06</v>
      </c>
      <c r="E20" s="240">
        <f>δικαιώματα!L20</f>
        <v>95.534411999999989</v>
      </c>
      <c r="F20" s="241">
        <f>φύλλα2α!J20</f>
        <v>14.24</v>
      </c>
      <c r="G20" s="322">
        <f>πολλΣυμβ!T20</f>
        <v>0</v>
      </c>
      <c r="H20" s="242">
        <f>αντίγραφα!M20</f>
        <v>35.6</v>
      </c>
      <c r="I20" s="242">
        <f>μεταγραφή!I20</f>
        <v>26.799999999999997</v>
      </c>
      <c r="J20" s="242">
        <f>προςΔΟΥ!H20</f>
        <v>64.8</v>
      </c>
      <c r="K20" s="323"/>
      <c r="L20" s="240">
        <v>172.7</v>
      </c>
      <c r="M20" s="240">
        <v>167.83</v>
      </c>
      <c r="N20" s="243">
        <f>M20-βιβλΕσ!L20-αντίγραφα!P20</f>
        <v>141.41172803603604</v>
      </c>
      <c r="O20" s="243">
        <f t="shared" si="1"/>
        <v>31.28827196396395</v>
      </c>
      <c r="P20" s="259">
        <v>4</v>
      </c>
      <c r="Q20" s="315" t="s">
        <v>325</v>
      </c>
      <c r="R20" s="291"/>
      <c r="S20" s="406"/>
      <c r="T20" s="317"/>
      <c r="U20" s="317"/>
      <c r="V20" s="317"/>
    </row>
    <row r="21" spans="1:22" s="8" customFormat="1">
      <c r="A21" s="288"/>
      <c r="B21" s="289"/>
      <c r="C21" s="238" t="s">
        <v>307</v>
      </c>
      <c r="D21" s="321"/>
      <c r="E21" s="240">
        <f>δικαιώματα!L21</f>
        <v>10.68</v>
      </c>
      <c r="F21" s="241">
        <f>φύλλα2α!J21</f>
        <v>7.12</v>
      </c>
      <c r="G21" s="322">
        <f>πολλΣυμβ!T21</f>
        <v>0</v>
      </c>
      <c r="H21" s="242">
        <f>αντίγραφα!M21</f>
        <v>10.68</v>
      </c>
      <c r="I21" s="323">
        <f>μεταγραφή!I21</f>
        <v>0</v>
      </c>
      <c r="J21" s="323">
        <f>προςΔΟΥ!H21</f>
        <v>0</v>
      </c>
      <c r="K21" s="323"/>
      <c r="L21" s="240">
        <f t="shared" si="0"/>
        <v>28.48</v>
      </c>
      <c r="M21" s="240">
        <v>32</v>
      </c>
      <c r="N21" s="243">
        <f>M21-βιβλΕσ!L21-αντίγραφα!P21</f>
        <v>27.290810810810811</v>
      </c>
      <c r="O21" s="243">
        <f t="shared" si="1"/>
        <v>1.1891891891891895</v>
      </c>
      <c r="P21" s="320"/>
      <c r="Q21" s="315"/>
      <c r="R21" s="291"/>
      <c r="S21" s="316"/>
      <c r="T21" s="317"/>
      <c r="U21" s="317"/>
      <c r="V21" s="317"/>
    </row>
    <row r="22" spans="1:22" s="8" customFormat="1">
      <c r="A22" s="288"/>
      <c r="B22" s="289"/>
      <c r="C22" s="238" t="s">
        <v>468</v>
      </c>
      <c r="D22" s="239">
        <v>10000</v>
      </c>
      <c r="E22" s="240">
        <f>δικαιώματα!L22</f>
        <v>112.68</v>
      </c>
      <c r="F22" s="241">
        <f>φύλλα2α!J22</f>
        <v>14.24</v>
      </c>
      <c r="G22" s="241">
        <f>πολλΣυμβ!T22</f>
        <v>199.36</v>
      </c>
      <c r="H22" s="242">
        <f>αντίγραφα!M22</f>
        <v>35.6</v>
      </c>
      <c r="I22" s="323">
        <f>μεταγραφή!I22</f>
        <v>0</v>
      </c>
      <c r="J22" s="323">
        <f>προςΔΟΥ!H22</f>
        <v>0</v>
      </c>
      <c r="K22" s="323"/>
      <c r="L22" s="240">
        <f t="shared" si="0"/>
        <v>361.88000000000005</v>
      </c>
      <c r="M22" s="240">
        <v>55</v>
      </c>
      <c r="N22" s="243">
        <f>M22-βιβλΕσ!L22-αντίγραφα!P22</f>
        <v>2.501621621621624</v>
      </c>
      <c r="O22" s="243">
        <f t="shared" si="1"/>
        <v>359.37837837837844</v>
      </c>
      <c r="P22" s="259">
        <v>1</v>
      </c>
      <c r="Q22" s="290" t="s">
        <v>329</v>
      </c>
      <c r="R22" s="291"/>
      <c r="S22" s="316"/>
      <c r="T22" s="317"/>
      <c r="U22" s="317"/>
      <c r="V22" s="317"/>
    </row>
    <row r="23" spans="1:22" s="8" customFormat="1">
      <c r="A23" s="288"/>
      <c r="B23" s="289"/>
      <c r="C23" s="238" t="s">
        <v>312</v>
      </c>
      <c r="D23" s="239">
        <v>1629.91</v>
      </c>
      <c r="E23" s="240">
        <f>δικαιώματα!L23</f>
        <v>27.305081999999999</v>
      </c>
      <c r="F23" s="241">
        <f>φύλλα2α!J23</f>
        <v>21.36</v>
      </c>
      <c r="G23" s="241">
        <f>πολλΣυμβ!T23</f>
        <v>256.32</v>
      </c>
      <c r="H23" s="242">
        <f>αντίγραφα!M23</f>
        <v>49.84</v>
      </c>
      <c r="I23" s="242">
        <f>μεταγραφή!I23</f>
        <v>26.799999999999997</v>
      </c>
      <c r="J23" s="242">
        <f>προςΔΟΥ!H23</f>
        <v>64.8</v>
      </c>
      <c r="K23" s="323"/>
      <c r="L23" s="240">
        <f t="shared" si="0"/>
        <v>446.42508199999997</v>
      </c>
      <c r="M23" s="240">
        <v>151.33000000000001</v>
      </c>
      <c r="N23" s="243">
        <f>M23-βιβλΕσ!L23-αντίγραφα!P23</f>
        <v>100.25381965765766</v>
      </c>
      <c r="O23" s="243">
        <f t="shared" si="1"/>
        <v>346.17126234234229</v>
      </c>
      <c r="P23" s="320"/>
      <c r="Q23" s="290" t="s">
        <v>329</v>
      </c>
      <c r="R23" s="291"/>
      <c r="S23" s="316"/>
      <c r="T23" s="317"/>
      <c r="U23" s="317"/>
      <c r="V23" s="317"/>
    </row>
    <row r="24" spans="1:22" s="8" customFormat="1">
      <c r="A24" s="288"/>
      <c r="B24" s="289"/>
      <c r="C24" s="238" t="s">
        <v>307</v>
      </c>
      <c r="D24" s="321"/>
      <c r="E24" s="240">
        <f>δικαιώματα!L24</f>
        <v>10.68</v>
      </c>
      <c r="F24" s="241">
        <f>φύλλα2α!J24</f>
        <v>3.56</v>
      </c>
      <c r="G24" s="322">
        <f>πολλΣυμβ!T24</f>
        <v>0</v>
      </c>
      <c r="H24" s="242">
        <f>αντίγραφα!M24</f>
        <v>7.12</v>
      </c>
      <c r="I24" s="323">
        <f>μεταγραφή!I24</f>
        <v>0</v>
      </c>
      <c r="J24" s="323">
        <f>προςΔΟΥ!H24</f>
        <v>0</v>
      </c>
      <c r="K24" s="323"/>
      <c r="L24" s="240">
        <f t="shared" si="0"/>
        <v>21.36</v>
      </c>
      <c r="M24" s="240">
        <v>24</v>
      </c>
      <c r="N24" s="243">
        <f>M24-βιβλΕσ!L24-αντίγραφα!P24</f>
        <v>20.567207207207208</v>
      </c>
      <c r="O24" s="243">
        <f t="shared" si="1"/>
        <v>0.7927927927927918</v>
      </c>
      <c r="P24" s="320"/>
      <c r="Q24" s="315"/>
      <c r="R24" s="291"/>
      <c r="S24" s="316"/>
      <c r="T24" s="317"/>
      <c r="U24" s="317"/>
      <c r="V24" s="317"/>
    </row>
    <row r="25" spans="1:22" s="8" customFormat="1">
      <c r="A25" s="288"/>
      <c r="B25" s="289"/>
      <c r="C25" s="238" t="s">
        <v>314</v>
      </c>
      <c r="D25" s="321"/>
      <c r="E25" s="240">
        <f>δικαιώματα!L25</f>
        <v>10.68</v>
      </c>
      <c r="F25" s="241">
        <f>φύλλα2α!J25</f>
        <v>7.12</v>
      </c>
      <c r="G25" s="322">
        <f>πολλΣυμβ!T25</f>
        <v>0</v>
      </c>
      <c r="H25" s="242">
        <f>αντίγραφα!M25</f>
        <v>10.68</v>
      </c>
      <c r="I25" s="323">
        <f>μεταγραφή!I25</f>
        <v>0</v>
      </c>
      <c r="J25" s="323">
        <f>προςΔΟΥ!H25</f>
        <v>0</v>
      </c>
      <c r="K25" s="323"/>
      <c r="L25" s="240">
        <f t="shared" si="0"/>
        <v>28.48</v>
      </c>
      <c r="M25" s="240">
        <v>32</v>
      </c>
      <c r="N25" s="243">
        <f>M25-βιβλΕσ!L25-αντίγραφα!P25</f>
        <v>27.290810810810811</v>
      </c>
      <c r="O25" s="243">
        <f t="shared" si="1"/>
        <v>1.1891891891891895</v>
      </c>
      <c r="P25" s="320"/>
      <c r="Q25" s="315" t="s">
        <v>329</v>
      </c>
      <c r="R25" s="291"/>
      <c r="S25" s="316"/>
      <c r="T25" s="317"/>
      <c r="U25" s="317"/>
      <c r="V25" s="317"/>
    </row>
    <row r="26" spans="1:22" s="8" customFormat="1">
      <c r="A26" s="288"/>
      <c r="B26" s="289"/>
      <c r="C26" s="238" t="s">
        <v>314</v>
      </c>
      <c r="D26" s="321"/>
      <c r="E26" s="240">
        <f>δικαιώματα!L26</f>
        <v>10.68</v>
      </c>
      <c r="F26" s="241">
        <f>φύλλα2α!J26</f>
        <v>3.56</v>
      </c>
      <c r="G26" s="241">
        <f>πολλΣυμβ!T26</f>
        <v>14.24</v>
      </c>
      <c r="H26" s="242">
        <f>αντίγραφα!M26</f>
        <v>7.12</v>
      </c>
      <c r="I26" s="323">
        <f>μεταγραφή!I26</f>
        <v>0</v>
      </c>
      <c r="J26" s="323">
        <f>προςΔΟΥ!H26</f>
        <v>0</v>
      </c>
      <c r="K26" s="323"/>
      <c r="L26" s="240">
        <f t="shared" si="0"/>
        <v>35.6</v>
      </c>
      <c r="M26" s="240">
        <v>24</v>
      </c>
      <c r="N26" s="243">
        <f>M26-βιβλΕσ!L26-αντίγραφα!P26</f>
        <v>18.80720720720721</v>
      </c>
      <c r="O26" s="243">
        <f t="shared" si="1"/>
        <v>16.792792792792792</v>
      </c>
      <c r="P26" s="320"/>
      <c r="Q26" s="291" t="s">
        <v>348</v>
      </c>
      <c r="R26" s="291"/>
      <c r="S26" s="316"/>
      <c r="T26" s="317"/>
      <c r="U26" s="317"/>
      <c r="V26" s="317"/>
    </row>
    <row r="27" spans="1:22" s="8" customFormat="1">
      <c r="A27" s="288"/>
      <c r="B27" s="289"/>
      <c r="C27" s="238" t="s">
        <v>315</v>
      </c>
      <c r="D27" s="321"/>
      <c r="E27" s="240">
        <f>δικαιώματα!L27</f>
        <v>10.68</v>
      </c>
      <c r="F27" s="241">
        <f>φύλλα2α!J27</f>
        <v>10.68</v>
      </c>
      <c r="G27" s="322">
        <f>πολλΣυμβ!T27</f>
        <v>0</v>
      </c>
      <c r="H27" s="242">
        <f>αντίγραφα!M27</f>
        <v>14.24</v>
      </c>
      <c r="I27" s="323">
        <f>μεταγραφή!I27</f>
        <v>0</v>
      </c>
      <c r="J27" s="323">
        <f>προςΔΟΥ!H27</f>
        <v>0</v>
      </c>
      <c r="K27" s="323"/>
      <c r="L27" s="240">
        <f t="shared" si="0"/>
        <v>35.6</v>
      </c>
      <c r="M27" s="240">
        <v>48</v>
      </c>
      <c r="N27" s="243">
        <f>M27-βιβλΕσ!L27-αντίγραφα!P27</f>
        <v>41.61801801801802</v>
      </c>
      <c r="O27" s="243">
        <f t="shared" si="1"/>
        <v>-6.0180180180180187</v>
      </c>
      <c r="P27" s="320"/>
      <c r="Q27" s="290" t="s">
        <v>329</v>
      </c>
      <c r="R27" s="291"/>
      <c r="S27" s="316"/>
      <c r="T27" s="317"/>
      <c r="U27" s="317"/>
      <c r="V27" s="317"/>
    </row>
    <row r="28" spans="1:22" s="8" customFormat="1">
      <c r="A28" s="288"/>
      <c r="B28" s="289"/>
      <c r="C28" s="238" t="s">
        <v>316</v>
      </c>
      <c r="D28" s="321"/>
      <c r="E28" s="240">
        <f>δικαιώματα!L28</f>
        <v>32.668000000000006</v>
      </c>
      <c r="F28" s="241">
        <f>φύλλα2α!J28</f>
        <v>7.12</v>
      </c>
      <c r="G28" s="322">
        <f>πολλΣυμβ!T28</f>
        <v>0</v>
      </c>
      <c r="H28" s="242">
        <f>αντίγραφα!M28</f>
        <v>21.36</v>
      </c>
      <c r="I28" s="242">
        <f>μεταγραφή!I28</f>
        <v>26.799999999999997</v>
      </c>
      <c r="J28" s="242">
        <f>προςΔΟΥ!H28</f>
        <v>64.8</v>
      </c>
      <c r="K28" s="323"/>
      <c r="L28" s="240">
        <f t="shared" si="0"/>
        <v>152.74799999999999</v>
      </c>
      <c r="M28" s="240">
        <v>68</v>
      </c>
      <c r="N28" s="243">
        <f>M28-βιβλΕσ!L28-αντίγραφα!P28</f>
        <v>58.069621621621621</v>
      </c>
      <c r="O28" s="243">
        <f t="shared" si="1"/>
        <v>94.678378378378369</v>
      </c>
      <c r="P28" s="320"/>
      <c r="Q28" s="315" t="s">
        <v>329</v>
      </c>
      <c r="R28" s="291"/>
      <c r="S28" s="316"/>
      <c r="T28" s="317"/>
      <c r="U28" s="317"/>
      <c r="V28" s="317"/>
    </row>
    <row r="29" spans="1:22" s="8" customFormat="1">
      <c r="A29" s="288"/>
      <c r="B29" s="289"/>
      <c r="C29" s="238" t="s">
        <v>307</v>
      </c>
      <c r="D29" s="321"/>
      <c r="E29" s="240">
        <f>δικαιώματα!L29</f>
        <v>10.68</v>
      </c>
      <c r="F29" s="241">
        <f>φύλλα2α!J29</f>
        <v>3.56</v>
      </c>
      <c r="G29" s="322">
        <f>πολλΣυμβ!T29</f>
        <v>0</v>
      </c>
      <c r="H29" s="242">
        <f>αντίγραφα!M29</f>
        <v>14.24</v>
      </c>
      <c r="I29" s="323">
        <f>μεταγραφή!I29</f>
        <v>0</v>
      </c>
      <c r="J29" s="323">
        <f>προςΔΟΥ!H29</f>
        <v>0</v>
      </c>
      <c r="K29" s="377">
        <v>18.399999999999999</v>
      </c>
      <c r="L29" s="240">
        <f t="shared" si="0"/>
        <v>46.879999999999995</v>
      </c>
      <c r="M29" s="240">
        <v>28</v>
      </c>
      <c r="N29" s="243">
        <f>M29-βιβλΕσ!L29-αντίγραφα!P29</f>
        <v>23.687207207207209</v>
      </c>
      <c r="O29" s="243">
        <f t="shared" si="1"/>
        <v>23.192792792792787</v>
      </c>
      <c r="P29" s="259">
        <v>1</v>
      </c>
      <c r="Q29" s="315"/>
      <c r="R29" s="291"/>
      <c r="S29" s="376" t="s">
        <v>355</v>
      </c>
      <c r="T29" s="317"/>
      <c r="U29" s="317"/>
      <c r="V29" s="317"/>
    </row>
    <row r="30" spans="1:22" s="8" customFormat="1">
      <c r="A30" s="288"/>
      <c r="B30" s="289"/>
      <c r="C30" s="238" t="s">
        <v>469</v>
      </c>
      <c r="D30" s="321"/>
      <c r="E30" s="240">
        <f>δικαιώματα!L30</f>
        <v>32.668000000000006</v>
      </c>
      <c r="F30" s="241">
        <f>φύλλα2α!J30</f>
        <v>7.12</v>
      </c>
      <c r="G30" s="241">
        <f>πολλΣυμβ!T30</f>
        <v>79.566000000000003</v>
      </c>
      <c r="H30" s="242">
        <f>αντίγραφα!M30</f>
        <v>42.72</v>
      </c>
      <c r="I30" s="242">
        <f>μεταγραφή!I30</f>
        <v>32.799999999999997</v>
      </c>
      <c r="J30" s="242">
        <f>προςΔΟΥ!H30</f>
        <v>64.8</v>
      </c>
      <c r="K30" s="323"/>
      <c r="L30" s="240">
        <f t="shared" si="0"/>
        <v>259.67400000000004</v>
      </c>
      <c r="M30" s="240">
        <v>80.7</v>
      </c>
      <c r="N30" s="243">
        <f>M30-βιβλΕσ!L30-αντίγραφα!P30</f>
        <v>55.917243243243242</v>
      </c>
      <c r="O30" s="243">
        <f t="shared" si="1"/>
        <v>203.7567567567568</v>
      </c>
      <c r="P30" s="320"/>
      <c r="Q30" s="315" t="s">
        <v>325</v>
      </c>
      <c r="R30" s="291"/>
      <c r="S30" s="316"/>
      <c r="T30" s="317"/>
      <c r="U30" s="317"/>
      <c r="V30" s="317"/>
    </row>
    <row r="31" spans="1:22" s="8" customFormat="1">
      <c r="A31" s="288"/>
      <c r="B31" s="289"/>
      <c r="C31" s="238" t="s">
        <v>307</v>
      </c>
      <c r="D31" s="321"/>
      <c r="E31" s="240">
        <f>δικαιώματα!L31</f>
        <v>10.68</v>
      </c>
      <c r="F31" s="322">
        <f>φύλλα2α!J31</f>
        <v>0</v>
      </c>
      <c r="G31" s="322">
        <f>πολλΣυμβ!T31</f>
        <v>0</v>
      </c>
      <c r="H31" s="242">
        <f>αντίγραφα!M31</f>
        <v>3.56</v>
      </c>
      <c r="I31" s="323">
        <f>μεταγραφή!I31</f>
        <v>0</v>
      </c>
      <c r="J31" s="323">
        <f>προςΔΟΥ!H31</f>
        <v>0</v>
      </c>
      <c r="K31" s="323"/>
      <c r="L31" s="240">
        <f t="shared" si="0"/>
        <v>14.24</v>
      </c>
      <c r="M31" s="240">
        <v>13.5</v>
      </c>
      <c r="N31" s="243">
        <f>M31-βιβλΕσ!L31-αντίγραφα!P31</f>
        <v>11.74</v>
      </c>
      <c r="O31" s="243">
        <f t="shared" si="1"/>
        <v>2.5</v>
      </c>
      <c r="P31" s="259">
        <v>0.5</v>
      </c>
      <c r="Q31" s="315"/>
      <c r="R31" s="291"/>
      <c r="S31" s="316"/>
      <c r="T31" s="317"/>
      <c r="U31" s="317"/>
      <c r="V31" s="317"/>
    </row>
    <row r="32" spans="1:22" s="8" customFormat="1">
      <c r="A32" s="288"/>
      <c r="B32" s="289"/>
      <c r="C32" s="238" t="s">
        <v>316</v>
      </c>
      <c r="D32" s="321"/>
      <c r="E32" s="240">
        <f>δικαιώματα!L32</f>
        <v>32.668000000000006</v>
      </c>
      <c r="F32" s="241">
        <f>φύλλα2α!J32</f>
        <v>7.12</v>
      </c>
      <c r="G32" s="241">
        <f>πολλΣυμβ!T32</f>
        <v>79.566000000000003</v>
      </c>
      <c r="H32" s="242">
        <f>αντίγραφα!M32</f>
        <v>32.04</v>
      </c>
      <c r="I32" s="242">
        <f>μεταγραφή!I32</f>
        <v>26.799999999999997</v>
      </c>
      <c r="J32" s="242">
        <f>προςΔΟΥ!H32</f>
        <v>64.8</v>
      </c>
      <c r="K32" s="323"/>
      <c r="L32" s="240">
        <f t="shared" si="0"/>
        <v>242.99400000000003</v>
      </c>
      <c r="M32" s="240">
        <v>80.7</v>
      </c>
      <c r="N32" s="243">
        <f>M32-βιβλΕσ!L32-αντίγραφα!P32</f>
        <v>58.426432432432435</v>
      </c>
      <c r="O32" s="243">
        <f t="shared" si="1"/>
        <v>184.56756756756761</v>
      </c>
      <c r="P32" s="320"/>
      <c r="Q32" s="315" t="s">
        <v>329</v>
      </c>
      <c r="R32" s="291"/>
      <c r="S32" s="316"/>
      <c r="T32" s="317"/>
      <c r="U32" s="317"/>
      <c r="V32" s="317"/>
    </row>
    <row r="33" spans="1:22" s="8" customFormat="1">
      <c r="A33" s="288"/>
      <c r="B33" s="289"/>
      <c r="C33" s="238" t="s">
        <v>307</v>
      </c>
      <c r="D33" s="321"/>
      <c r="E33" s="240">
        <f>δικαιώματα!L33</f>
        <v>10.68</v>
      </c>
      <c r="F33" s="322">
        <f>φύλλα2α!J33</f>
        <v>0</v>
      </c>
      <c r="G33" s="241">
        <f>πολλΣυμβ!T33</f>
        <v>10.68</v>
      </c>
      <c r="H33" s="242">
        <f>αντίγραφα!M33</f>
        <v>3.56</v>
      </c>
      <c r="I33" s="323">
        <f>μεταγραφή!I33</f>
        <v>0</v>
      </c>
      <c r="J33" s="323">
        <f>προςΔΟΥ!H33</f>
        <v>0</v>
      </c>
      <c r="K33" s="323"/>
      <c r="L33" s="240">
        <f t="shared" si="0"/>
        <v>24.919999999999998</v>
      </c>
      <c r="M33" s="240">
        <v>13.5</v>
      </c>
      <c r="N33" s="243">
        <f>M33-βιβλΕσ!L33-αντίγραφα!P33</f>
        <v>10.42</v>
      </c>
      <c r="O33" s="243">
        <f t="shared" si="1"/>
        <v>14.499999999999998</v>
      </c>
      <c r="P33" s="259">
        <v>0.5</v>
      </c>
      <c r="Q33" s="315"/>
      <c r="R33" s="291"/>
      <c r="S33" s="316"/>
      <c r="T33" s="317"/>
      <c r="U33" s="317"/>
      <c r="V33" s="317"/>
    </row>
    <row r="34" spans="1:22" s="8" customFormat="1">
      <c r="A34" s="288"/>
      <c r="B34" s="289"/>
      <c r="C34" s="238" t="s">
        <v>470</v>
      </c>
      <c r="D34" s="239">
        <v>8208.61</v>
      </c>
      <c r="E34" s="240">
        <f>δικαιώματα!L34</f>
        <v>94.40782200000001</v>
      </c>
      <c r="F34" s="241">
        <f>φύλλα2α!J34</f>
        <v>10.68</v>
      </c>
      <c r="G34" s="241">
        <f>πολλΣυμβ!T34</f>
        <v>21.36</v>
      </c>
      <c r="H34" s="242">
        <f>αντίγραφα!M34</f>
        <v>28.48</v>
      </c>
      <c r="I34" s="242">
        <f>μεταγραφή!I34</f>
        <v>26.799999999999997</v>
      </c>
      <c r="J34" s="242">
        <f>προςΔΟΥ!H34</f>
        <v>64.8</v>
      </c>
      <c r="K34" s="323"/>
      <c r="L34" s="240">
        <f t="shared" si="0"/>
        <v>246.52782200000001</v>
      </c>
      <c r="M34" s="240">
        <v>158.28</v>
      </c>
      <c r="N34" s="243">
        <f>M34-βιβλΕσ!L34-αντίγραφα!P34</f>
        <v>130.74053803603601</v>
      </c>
      <c r="O34" s="243">
        <f t="shared" si="1"/>
        <v>115.787283963964</v>
      </c>
      <c r="P34" s="259">
        <v>4</v>
      </c>
      <c r="Q34" s="290" t="s">
        <v>329</v>
      </c>
      <c r="R34" s="291"/>
      <c r="S34" s="316"/>
      <c r="T34" s="317"/>
      <c r="U34" s="317"/>
      <c r="V34" s="317"/>
    </row>
    <row r="35" spans="1:22" s="8" customFormat="1">
      <c r="A35" s="494" t="s">
        <v>465</v>
      </c>
      <c r="B35" s="496"/>
      <c r="C35" s="238" t="s">
        <v>372</v>
      </c>
      <c r="D35" s="239">
        <v>60398.02</v>
      </c>
      <c r="E35" s="240">
        <f>δικαιώματα!L35</f>
        <v>626.73980400000005</v>
      </c>
      <c r="F35" s="241">
        <f>φύλλα2α!J35</f>
        <v>21.36</v>
      </c>
      <c r="G35" s="322">
        <f>πολλΣυμβ!T35</f>
        <v>0</v>
      </c>
      <c r="H35" s="242">
        <f>αντίγραφα!M35</f>
        <v>74.760000000000005</v>
      </c>
      <c r="I35" s="242">
        <f>μεταγραφή!I35</f>
        <v>32.799999999999997</v>
      </c>
      <c r="J35" s="242">
        <f>προςΔΟΥ!H35</f>
        <v>64.8</v>
      </c>
      <c r="K35" s="323"/>
      <c r="L35" s="240">
        <f t="shared" ref="L35:L66" si="2">E35+F35+G35+H35+I35+J35+K35</f>
        <v>820.45980399999996</v>
      </c>
      <c r="M35" s="240">
        <v>864.04</v>
      </c>
      <c r="N35" s="243">
        <f>M35-βιβλΕσ!L35-αντίγραφα!P35</f>
        <v>733.79923967567561</v>
      </c>
      <c r="O35" s="243">
        <f t="shared" si="1"/>
        <v>86.660564324324355</v>
      </c>
      <c r="P35" s="259">
        <v>4.5</v>
      </c>
      <c r="Q35" s="315" t="s">
        <v>329</v>
      </c>
      <c r="R35" s="291"/>
      <c r="S35" s="256" t="s">
        <v>373</v>
      </c>
      <c r="T35" s="317"/>
      <c r="U35" s="317"/>
      <c r="V35" s="317"/>
    </row>
    <row r="36" spans="1:22" s="8" customFormat="1">
      <c r="A36" s="495"/>
      <c r="B36" s="497"/>
      <c r="C36" s="238" t="s">
        <v>462</v>
      </c>
      <c r="D36" s="321"/>
      <c r="E36" s="240">
        <f>δικαιώματα!L36</f>
        <v>65.86</v>
      </c>
      <c r="F36" s="241">
        <f>φύλλα2α!J36</f>
        <v>21.36</v>
      </c>
      <c r="G36" s="322">
        <f>πολλΣυμβ!T36</f>
        <v>0</v>
      </c>
      <c r="H36" s="323">
        <f>αντίγραφα!M36</f>
        <v>0</v>
      </c>
      <c r="I36" s="242">
        <f>μεταγραφή!I36</f>
        <v>32.799999999999997</v>
      </c>
      <c r="J36" s="242">
        <f>προςΔΟΥ!H36</f>
        <v>50</v>
      </c>
      <c r="K36" s="323"/>
      <c r="L36" s="240">
        <f t="shared" si="2"/>
        <v>170.01999999999998</v>
      </c>
      <c r="M36" s="467"/>
      <c r="N36" s="243">
        <f>M36-βιβλΕσ!L36-αντίγραφα!P36</f>
        <v>-10.780000000000001</v>
      </c>
      <c r="O36" s="243">
        <f t="shared" si="1"/>
        <v>180.79999999999998</v>
      </c>
      <c r="P36" s="320"/>
      <c r="Q36" s="315" t="s">
        <v>329</v>
      </c>
      <c r="R36" s="291"/>
      <c r="S36" s="316"/>
      <c r="T36" s="412" t="s">
        <v>466</v>
      </c>
      <c r="U36" s="317"/>
      <c r="V36" s="317"/>
    </row>
    <row r="37" spans="1:22" s="8" customFormat="1">
      <c r="A37" s="288"/>
      <c r="B37" s="289"/>
      <c r="C37" s="238" t="s">
        <v>307</v>
      </c>
      <c r="D37" s="321"/>
      <c r="E37" s="240">
        <f>δικαιώματα!L37</f>
        <v>10.68</v>
      </c>
      <c r="F37" s="241">
        <f>φύλλα2α!J37</f>
        <v>3.56</v>
      </c>
      <c r="G37" s="241">
        <f>πολλΣυμβ!T37</f>
        <v>28.48</v>
      </c>
      <c r="H37" s="242">
        <f>αντίγραφα!M37</f>
        <v>14.24</v>
      </c>
      <c r="I37" s="323">
        <f>μεταγραφή!I37</f>
        <v>0</v>
      </c>
      <c r="J37" s="323">
        <f>προςΔΟΥ!H37</f>
        <v>0</v>
      </c>
      <c r="K37" s="323"/>
      <c r="L37" s="240">
        <f t="shared" si="2"/>
        <v>56.96</v>
      </c>
      <c r="M37" s="240">
        <v>32</v>
      </c>
      <c r="N37" s="243">
        <f>M37-βιβλΕσ!L37-αντίγραφα!P37</f>
        <v>23.374414414414414</v>
      </c>
      <c r="O37" s="243">
        <f t="shared" si="1"/>
        <v>33.585585585585591</v>
      </c>
      <c r="P37" s="320"/>
      <c r="Q37" s="315"/>
      <c r="R37" s="291"/>
      <c r="S37" s="316"/>
      <c r="T37" s="317"/>
      <c r="U37" s="317"/>
      <c r="V37" s="317"/>
    </row>
    <row r="38" spans="1:22" s="8" customFormat="1">
      <c r="A38" s="288"/>
      <c r="B38" s="289"/>
      <c r="C38" s="238" t="s">
        <v>316</v>
      </c>
      <c r="D38" s="321"/>
      <c r="E38" s="240">
        <f>δικαιώματα!L38</f>
        <v>32.668000000000006</v>
      </c>
      <c r="F38" s="241">
        <f>φύλλα2α!J38</f>
        <v>14.24</v>
      </c>
      <c r="G38" s="241">
        <f>πολλΣυμβ!T38</f>
        <v>93.806000000000012</v>
      </c>
      <c r="H38" s="242">
        <f>αντίγραφα!M38</f>
        <v>53.4</v>
      </c>
      <c r="I38" s="242">
        <f>μεταγραφή!I38</f>
        <v>32.799999999999997</v>
      </c>
      <c r="J38" s="242">
        <f>προςΔΟΥ!H38</f>
        <v>64.8</v>
      </c>
      <c r="K38" s="323"/>
      <c r="L38" s="240">
        <f t="shared" si="2"/>
        <v>291.71400000000006</v>
      </c>
      <c r="M38" s="240">
        <v>128.69999999999999</v>
      </c>
      <c r="N38" s="243">
        <f>M38-βιβλΕσ!L38-αντίγραφα!P38</f>
        <v>97.578864864864855</v>
      </c>
      <c r="O38" s="243">
        <f t="shared" si="1"/>
        <v>194.13513513513522</v>
      </c>
      <c r="P38" s="320"/>
      <c r="Q38" s="290" t="s">
        <v>325</v>
      </c>
      <c r="R38" s="291"/>
      <c r="S38" s="316"/>
      <c r="T38" s="317"/>
      <c r="U38" s="317"/>
      <c r="V38" s="317"/>
    </row>
    <row r="39" spans="1:22" s="8" customFormat="1">
      <c r="A39" s="288"/>
      <c r="B39" s="289"/>
      <c r="C39" s="238" t="s">
        <v>309</v>
      </c>
      <c r="D39" s="239">
        <v>4889.57</v>
      </c>
      <c r="E39" s="240">
        <f>δικαιώματα!L39</f>
        <v>60.553613999999989</v>
      </c>
      <c r="F39" s="241">
        <f>φύλλα2α!J39</f>
        <v>17.8</v>
      </c>
      <c r="G39" s="322">
        <f>πολλΣυμβ!T39</f>
        <v>0</v>
      </c>
      <c r="H39" s="242">
        <f>αντίγραφα!M39</f>
        <v>42.72</v>
      </c>
      <c r="I39" s="242">
        <f>μεταγραφή!I39</f>
        <v>32.799999999999997</v>
      </c>
      <c r="J39" s="242">
        <f>προςΔΟΥ!H39</f>
        <v>64.8</v>
      </c>
      <c r="K39" s="323"/>
      <c r="L39" s="240">
        <f t="shared" si="2"/>
        <v>218.67361399999999</v>
      </c>
      <c r="M39" s="240">
        <v>138.66999999999999</v>
      </c>
      <c r="N39" s="243">
        <f>M39-βιβλΕσ!L39-αντίγραφα!P39</f>
        <v>116.31201724324323</v>
      </c>
      <c r="O39" s="243">
        <f t="shared" si="1"/>
        <v>102.36159675675675</v>
      </c>
      <c r="P39" s="320"/>
      <c r="Q39" s="315"/>
      <c r="R39" s="291"/>
      <c r="S39" s="316"/>
      <c r="T39" s="317"/>
      <c r="U39" s="317"/>
      <c r="V39" s="317"/>
    </row>
    <row r="40" spans="1:22" s="8" customFormat="1">
      <c r="A40" s="288"/>
      <c r="B40" s="289"/>
      <c r="C40" s="238" t="s">
        <v>308</v>
      </c>
      <c r="D40" s="239">
        <v>6913.68</v>
      </c>
      <c r="E40" s="240">
        <f>δικαιώματα!L40</f>
        <v>81.199536000000009</v>
      </c>
      <c r="F40" s="241">
        <f>φύλλα2α!J40</f>
        <v>17.8</v>
      </c>
      <c r="G40" s="322">
        <f>πολλΣυμβ!T40</f>
        <v>0</v>
      </c>
      <c r="H40" s="242">
        <f>αντίγραφα!M40</f>
        <v>42.72</v>
      </c>
      <c r="I40" s="242">
        <f>μεταγραφή!I40</f>
        <v>26.799999999999997</v>
      </c>
      <c r="J40" s="242">
        <f>προςΔΟΥ!H40</f>
        <v>64.8</v>
      </c>
      <c r="K40" s="323"/>
      <c r="L40" s="240">
        <f t="shared" si="2"/>
        <v>233.31953600000003</v>
      </c>
      <c r="M40" s="240">
        <v>161.96</v>
      </c>
      <c r="N40" s="243">
        <f>M40-βιβλΕσ!L40-αντίγραφα!P40</f>
        <v>135.95861924324325</v>
      </c>
      <c r="O40" s="243">
        <f t="shared" si="1"/>
        <v>97.360916756756779</v>
      </c>
      <c r="P40" s="320"/>
      <c r="Q40" s="315"/>
      <c r="R40" s="291"/>
      <c r="S40" s="316"/>
      <c r="T40" s="317"/>
      <c r="U40" s="317"/>
      <c r="V40" s="317"/>
    </row>
    <row r="41" spans="1:22" s="8" customFormat="1">
      <c r="A41" s="288"/>
      <c r="B41" s="289"/>
      <c r="C41" s="238" t="s">
        <v>308</v>
      </c>
      <c r="D41" s="239">
        <v>4993.32</v>
      </c>
      <c r="E41" s="240">
        <f>δικαιώματα!L41</f>
        <v>61.611863999999997</v>
      </c>
      <c r="F41" s="241">
        <f>φύλλα2α!J41</f>
        <v>10.68</v>
      </c>
      <c r="G41" s="322">
        <f>πολλΣυμβ!T41</f>
        <v>0</v>
      </c>
      <c r="H41" s="242">
        <f>αντίγραφα!M41</f>
        <v>28.48</v>
      </c>
      <c r="I41" s="242">
        <f>μεταγραφή!I41</f>
        <v>26.799999999999997</v>
      </c>
      <c r="J41" s="242">
        <f>προςΔΟΥ!H41</f>
        <v>64.8</v>
      </c>
      <c r="K41" s="323"/>
      <c r="L41" s="240">
        <f t="shared" si="2"/>
        <v>192.37186400000002</v>
      </c>
      <c r="M41" s="240">
        <v>114.92</v>
      </c>
      <c r="N41" s="243">
        <f>M41-βιβλΕσ!L41-αντίγραφα!P41</f>
        <v>96.600852828828835</v>
      </c>
      <c r="O41" s="243">
        <f t="shared" si="1"/>
        <v>95.771011171171182</v>
      </c>
      <c r="P41" s="320"/>
      <c r="Q41" s="315"/>
      <c r="R41" s="291"/>
      <c r="S41" s="316"/>
      <c r="T41" s="317"/>
      <c r="U41" s="317"/>
      <c r="V41" s="317"/>
    </row>
    <row r="42" spans="1:22" s="8" customFormat="1">
      <c r="A42" s="288"/>
      <c r="B42" s="289"/>
      <c r="C42" s="238" t="s">
        <v>341</v>
      </c>
      <c r="D42" s="239">
        <v>7490.05</v>
      </c>
      <c r="E42" s="240">
        <f>δικαιώματα!L42</f>
        <v>87.078509999999994</v>
      </c>
      <c r="F42" s="241">
        <f>φύλλα2α!J42</f>
        <v>10.68</v>
      </c>
      <c r="G42" s="322">
        <f>πολλΣυμβ!T42</f>
        <v>0</v>
      </c>
      <c r="H42" s="242">
        <f>αντίγραφα!M42</f>
        <v>28.48</v>
      </c>
      <c r="I42" s="242">
        <f>μεταγραφή!I42</f>
        <v>26.799999999999997</v>
      </c>
      <c r="J42" s="242">
        <f>προςΔΟΥ!H42</f>
        <v>64.8</v>
      </c>
      <c r="K42" s="323"/>
      <c r="L42" s="240">
        <f t="shared" si="2"/>
        <v>217.83850999999999</v>
      </c>
      <c r="M42" s="240">
        <v>144.88</v>
      </c>
      <c r="N42" s="243">
        <f>M42-βιβλΕσ!L42-αντίγραφα!P42</f>
        <v>121.27394603603604</v>
      </c>
      <c r="O42" s="243">
        <f t="shared" si="1"/>
        <v>96.564563963963948</v>
      </c>
      <c r="P42" s="320"/>
      <c r="Q42" s="290" t="s">
        <v>325</v>
      </c>
      <c r="R42" s="291"/>
      <c r="S42" s="316"/>
      <c r="T42" s="317"/>
      <c r="U42" s="317"/>
      <c r="V42" s="317"/>
    </row>
    <row r="43" spans="1:22" s="8" customFormat="1">
      <c r="A43" s="288"/>
      <c r="B43" s="289"/>
      <c r="C43" s="238" t="s">
        <v>345</v>
      </c>
      <c r="D43" s="239">
        <v>6657.83</v>
      </c>
      <c r="E43" s="240">
        <f>δικαιώματα!L43</f>
        <v>78.589866000000001</v>
      </c>
      <c r="F43" s="241">
        <f>φύλλα2α!J43</f>
        <v>10.68</v>
      </c>
      <c r="G43" s="322">
        <f>πολλΣυμβ!T43</f>
        <v>0</v>
      </c>
      <c r="H43" s="242">
        <f>αντίγραφα!M43</f>
        <v>28.48</v>
      </c>
      <c r="I43" s="242">
        <f>μεταγραφή!I43</f>
        <v>26.799999999999997</v>
      </c>
      <c r="J43" s="242">
        <f>προςΔΟΥ!H43</f>
        <v>64.8</v>
      </c>
      <c r="K43" s="323"/>
      <c r="L43" s="240">
        <f t="shared" si="2"/>
        <v>209.34986600000002</v>
      </c>
      <c r="M43" s="240">
        <v>146.88999999999999</v>
      </c>
      <c r="N43" s="243">
        <f>M43-βιβλΕσ!L43-αντίγραφα!P43</f>
        <v>124.78194203603603</v>
      </c>
      <c r="O43" s="243">
        <f t="shared" si="1"/>
        <v>84.567923963963992</v>
      </c>
      <c r="P43" s="320"/>
      <c r="Q43" s="290" t="s">
        <v>329</v>
      </c>
      <c r="R43" s="291"/>
      <c r="S43" s="316"/>
      <c r="T43" s="317"/>
      <c r="U43" s="317"/>
      <c r="V43" s="317"/>
    </row>
    <row r="44" spans="1:22" s="8" customFormat="1">
      <c r="A44" s="288"/>
      <c r="B44" s="289"/>
      <c r="C44" s="238" t="s">
        <v>309</v>
      </c>
      <c r="D44" s="239">
        <v>15565.31</v>
      </c>
      <c r="E44" s="240">
        <f>δικαιώματα!L44</f>
        <v>169.44616199999999</v>
      </c>
      <c r="F44" s="241">
        <f>φύλλα2α!J44</f>
        <v>10.68</v>
      </c>
      <c r="G44" s="322">
        <f>πολλΣυμβ!T44</f>
        <v>0</v>
      </c>
      <c r="H44" s="242">
        <f>αντίγραφα!M44</f>
        <v>28.48</v>
      </c>
      <c r="I44" s="242">
        <f>μεταγραφή!I44</f>
        <v>26.799999999999997</v>
      </c>
      <c r="J44" s="242">
        <f>προςΔΟΥ!H44</f>
        <v>64.8</v>
      </c>
      <c r="K44" s="323"/>
      <c r="L44" s="240">
        <f t="shared" si="2"/>
        <v>300.20616200000001</v>
      </c>
      <c r="M44" s="240">
        <v>253.77</v>
      </c>
      <c r="N44" s="243">
        <f>M44-βιβλΕσ!L44-αντίγραφα!P44</f>
        <v>215.62847803603603</v>
      </c>
      <c r="O44" s="243">
        <f t="shared" si="1"/>
        <v>84.577683963963977</v>
      </c>
      <c r="P44" s="320"/>
      <c r="Q44" s="290" t="s">
        <v>329</v>
      </c>
      <c r="R44" s="291"/>
      <c r="S44" s="316"/>
      <c r="T44" s="317"/>
      <c r="U44" s="317"/>
      <c r="V44" s="317"/>
    </row>
    <row r="45" spans="1:22" s="8" customFormat="1" ht="20.25">
      <c r="A45" s="288"/>
      <c r="B45" s="289"/>
      <c r="C45" s="363" t="s">
        <v>471</v>
      </c>
      <c r="D45" s="321"/>
      <c r="E45" s="240">
        <f>δικαιώματα!L45</f>
        <v>10.68</v>
      </c>
      <c r="F45" s="241">
        <f>φύλλα2α!J45</f>
        <v>3.56</v>
      </c>
      <c r="G45" s="241">
        <f>πολλΣυμβ!T45</f>
        <v>28.48</v>
      </c>
      <c r="H45" s="242">
        <f>αντίγραφα!M45</f>
        <v>21.36</v>
      </c>
      <c r="I45" s="242">
        <f>μεταγραφή!I45</f>
        <v>26.799999999999997</v>
      </c>
      <c r="J45" s="242">
        <f>προςΔΟΥ!H45</f>
        <v>64.8</v>
      </c>
      <c r="K45" s="323"/>
      <c r="L45" s="240">
        <f t="shared" si="2"/>
        <v>155.68</v>
      </c>
      <c r="M45" s="240">
        <v>32</v>
      </c>
      <c r="N45" s="243">
        <f>M45-βιβλΕσ!L45-αντίγραφα!P45</f>
        <v>22.494414414414411</v>
      </c>
      <c r="O45" s="243">
        <f t="shared" si="1"/>
        <v>133.18558558558559</v>
      </c>
      <c r="P45" s="320"/>
      <c r="Q45" s="315"/>
      <c r="R45" s="291"/>
      <c r="S45" s="417" t="s">
        <v>390</v>
      </c>
      <c r="T45" s="317"/>
      <c r="U45" s="317"/>
      <c r="V45" s="317"/>
    </row>
    <row r="46" spans="1:22" s="8" customFormat="1">
      <c r="A46" s="409"/>
      <c r="B46" s="410"/>
      <c r="C46" s="408" t="s">
        <v>307</v>
      </c>
      <c r="D46" s="323"/>
      <c r="E46" s="240">
        <f>δικαιώματα!L46</f>
        <v>10.68</v>
      </c>
      <c r="F46" s="241">
        <f>φύλλα2α!J46</f>
        <v>3.56</v>
      </c>
      <c r="G46" s="241">
        <f>πολλΣυμβ!T46</f>
        <v>14.24</v>
      </c>
      <c r="H46" s="242">
        <f>αντίγραφα!M46</f>
        <v>7.12</v>
      </c>
      <c r="I46" s="323">
        <f>μεταγραφή!I46</f>
        <v>0</v>
      </c>
      <c r="J46" s="323">
        <f>προςΔΟΥ!H46</f>
        <v>0</v>
      </c>
      <c r="K46" s="323"/>
      <c r="L46" s="240">
        <f t="shared" si="2"/>
        <v>35.6</v>
      </c>
      <c r="M46" s="240">
        <v>24</v>
      </c>
      <c r="N46" s="243">
        <f>M46-βιβλΕσ!L46-αντίγραφα!P46</f>
        <v>18.80720720720721</v>
      </c>
      <c r="O46" s="243">
        <f t="shared" si="1"/>
        <v>16.792792792792792</v>
      </c>
      <c r="P46" s="320"/>
      <c r="Q46" s="315" t="s">
        <v>329</v>
      </c>
      <c r="R46" s="291"/>
      <c r="S46" s="316"/>
      <c r="T46" s="317"/>
      <c r="U46" s="317"/>
      <c r="V46" s="317"/>
    </row>
    <row r="47" spans="1:22" s="8" customFormat="1">
      <c r="A47" s="409"/>
      <c r="B47" s="410"/>
      <c r="C47" s="408" t="s">
        <v>308</v>
      </c>
      <c r="D47" s="242">
        <v>2859.42</v>
      </c>
      <c r="E47" s="240">
        <f>δικαιώματα!L47</f>
        <v>39.846083999999998</v>
      </c>
      <c r="F47" s="241">
        <f>φύλλα2α!J47</f>
        <v>10.68</v>
      </c>
      <c r="G47" s="241">
        <f>πολλΣυμβ!T47</f>
        <v>21.36</v>
      </c>
      <c r="H47" s="242">
        <f>αντίγραφα!M47</f>
        <v>42.72</v>
      </c>
      <c r="I47" s="242">
        <f>μεταγραφή!I47</f>
        <v>32.799999999999997</v>
      </c>
      <c r="J47" s="242">
        <f>προςΔΟΥ!H47</f>
        <v>64.8</v>
      </c>
      <c r="K47" s="323"/>
      <c r="L47" s="240">
        <f t="shared" si="2"/>
        <v>212.20608399999998</v>
      </c>
      <c r="M47" s="240">
        <v>121.32</v>
      </c>
      <c r="N47" s="243">
        <f>M47-βιβλΕσ!L47-αντίγραφα!P47</f>
        <v>99.667098054054037</v>
      </c>
      <c r="O47" s="243">
        <f t="shared" si="1"/>
        <v>112.53898594594594</v>
      </c>
      <c r="P47" s="320"/>
      <c r="Q47" s="290" t="s">
        <v>325</v>
      </c>
      <c r="R47" s="291"/>
      <c r="S47" s="316"/>
      <c r="T47" s="317"/>
      <c r="U47" s="317"/>
      <c r="V47" s="317"/>
    </row>
    <row r="48" spans="1:22" s="8" customFormat="1">
      <c r="A48" s="409"/>
      <c r="B48" s="410"/>
      <c r="C48" s="408" t="s">
        <v>309</v>
      </c>
      <c r="D48" s="242">
        <v>11336.52</v>
      </c>
      <c r="E48" s="240">
        <f>δικαιώματα!L48</f>
        <v>126.312504</v>
      </c>
      <c r="F48" s="241">
        <f>φύλλα2α!J48</f>
        <v>14.24</v>
      </c>
      <c r="G48" s="241">
        <f>πολλΣυμβ!T48</f>
        <v>24.92</v>
      </c>
      <c r="H48" s="242">
        <f>αντίγραφα!M48</f>
        <v>53.4</v>
      </c>
      <c r="I48" s="242">
        <f>μεταγραφή!I48</f>
        <v>26.799999999999997</v>
      </c>
      <c r="J48" s="242">
        <f>προςΔΟΥ!H48</f>
        <v>64.8</v>
      </c>
      <c r="K48" s="323"/>
      <c r="L48" s="240">
        <f t="shared" si="2"/>
        <v>310.47250400000001</v>
      </c>
      <c r="M48" s="240">
        <v>211.04</v>
      </c>
      <c r="N48" s="243">
        <f>M48-βιβλΕσ!L48-αντίγραφα!P48</f>
        <v>171.92831805405405</v>
      </c>
      <c r="O48" s="243">
        <f t="shared" si="1"/>
        <v>138.54418594594597</v>
      </c>
      <c r="P48" s="320"/>
      <c r="Q48" s="315" t="s">
        <v>325</v>
      </c>
      <c r="R48" s="291"/>
      <c r="S48" s="316"/>
      <c r="T48" s="317"/>
      <c r="U48" s="317"/>
      <c r="V48" s="317"/>
    </row>
    <row r="49" spans="1:22" s="8" customFormat="1">
      <c r="A49" s="413"/>
      <c r="B49" s="410"/>
      <c r="C49" s="408" t="s">
        <v>307</v>
      </c>
      <c r="D49" s="323"/>
      <c r="E49" s="240">
        <f>δικαιώματα!L49</f>
        <v>10.68</v>
      </c>
      <c r="F49" s="241">
        <f>φύλλα2α!J49</f>
        <v>14.24</v>
      </c>
      <c r="G49" s="322">
        <f>πολλΣυμβ!T49</f>
        <v>0</v>
      </c>
      <c r="H49" s="242">
        <f>αντίγραφα!M49</f>
        <v>10.68</v>
      </c>
      <c r="I49" s="323">
        <f>μεταγραφή!I49</f>
        <v>0</v>
      </c>
      <c r="J49" s="323">
        <f>προςΔΟΥ!H49</f>
        <v>0</v>
      </c>
      <c r="K49" s="377">
        <v>18.399999999999999</v>
      </c>
      <c r="L49" s="240">
        <f t="shared" si="2"/>
        <v>54</v>
      </c>
      <c r="M49" s="240">
        <v>43</v>
      </c>
      <c r="N49" s="243">
        <f>M49-βιβλΕσ!L49-αντίγραφα!P49</f>
        <v>37.410810810810815</v>
      </c>
      <c r="O49" s="243">
        <f t="shared" si="1"/>
        <v>16.589189189189185</v>
      </c>
      <c r="P49" s="320"/>
      <c r="Q49" s="315"/>
      <c r="R49" s="291"/>
      <c r="S49" s="376" t="s">
        <v>395</v>
      </c>
      <c r="T49" s="412"/>
      <c r="U49" s="317"/>
      <c r="V49" s="317"/>
    </row>
    <row r="50" spans="1:22" s="8" customFormat="1">
      <c r="A50" s="409"/>
      <c r="B50" s="410"/>
      <c r="C50" s="238" t="s">
        <v>312</v>
      </c>
      <c r="D50" s="242">
        <v>9480.24</v>
      </c>
      <c r="E50" s="240">
        <f>δικαιώματα!L50</f>
        <v>107.37844799999999</v>
      </c>
      <c r="F50" s="241">
        <f>φύλλα2α!J50</f>
        <v>14.24</v>
      </c>
      <c r="G50" s="241">
        <f>πολλΣυμβ!T50</f>
        <v>24.92</v>
      </c>
      <c r="H50" s="242">
        <f>αντίγραφα!M50</f>
        <v>53.4</v>
      </c>
      <c r="I50" s="242">
        <f>μεταγραφή!I50</f>
        <v>26.799999999999997</v>
      </c>
      <c r="J50" s="242">
        <f>προςΔΟΥ!H50</f>
        <v>64.8</v>
      </c>
      <c r="K50" s="323"/>
      <c r="L50" s="240">
        <f t="shared" si="2"/>
        <v>291.53844800000002</v>
      </c>
      <c r="M50" s="240">
        <v>337.26</v>
      </c>
      <c r="N50" s="243">
        <f>M50-βιβλΕσ!L50-αντίγραφα!P50</f>
        <v>300.30043286486483</v>
      </c>
      <c r="O50" s="243">
        <f t="shared" si="1"/>
        <v>-8.7619848648648144</v>
      </c>
      <c r="P50" s="259">
        <v>4.5</v>
      </c>
      <c r="Q50" s="290" t="s">
        <v>325</v>
      </c>
      <c r="R50" s="291"/>
      <c r="S50" s="316"/>
      <c r="T50" s="317"/>
      <c r="U50" s="317"/>
      <c r="V50" s="317"/>
    </row>
    <row r="51" spans="1:22" s="8" customFormat="1">
      <c r="A51" s="409"/>
      <c r="B51" s="410"/>
      <c r="C51" s="238" t="s">
        <v>312</v>
      </c>
      <c r="D51" s="242">
        <v>10533.6</v>
      </c>
      <c r="E51" s="240">
        <f>δικαιώματα!L51</f>
        <v>118.12272000000002</v>
      </c>
      <c r="F51" s="241">
        <f>φύλλα2α!J51</f>
        <v>14.24</v>
      </c>
      <c r="G51" s="322">
        <f>πολλΣυμβ!T51</f>
        <v>0</v>
      </c>
      <c r="H51" s="242">
        <f>αντίγραφα!M51</f>
        <v>53.4</v>
      </c>
      <c r="I51" s="242">
        <f>μεταγραφή!I51</f>
        <v>26.799999999999997</v>
      </c>
      <c r="J51" s="242">
        <f>προςΔΟΥ!H51</f>
        <v>64.8</v>
      </c>
      <c r="K51" s="323"/>
      <c r="L51" s="240">
        <f t="shared" si="2"/>
        <v>277.36272000000002</v>
      </c>
      <c r="M51" s="240">
        <v>238.18</v>
      </c>
      <c r="N51" s="243">
        <f>M51-βιβλΕσ!L51-αντίγραφα!P51</f>
        <v>202.40438486486488</v>
      </c>
      <c r="O51" s="243">
        <f t="shared" si="1"/>
        <v>74.958335135135144</v>
      </c>
      <c r="P51" s="259">
        <v>4.5</v>
      </c>
      <c r="Q51" s="290" t="s">
        <v>329</v>
      </c>
      <c r="R51" s="291"/>
      <c r="S51" s="316"/>
      <c r="T51" s="317"/>
      <c r="U51" s="317"/>
      <c r="V51" s="317"/>
    </row>
    <row r="52" spans="1:22" s="8" customFormat="1">
      <c r="A52" s="409"/>
      <c r="B52" s="410"/>
      <c r="C52" s="238" t="s">
        <v>312</v>
      </c>
      <c r="D52" s="242">
        <v>2299.81</v>
      </c>
      <c r="E52" s="240">
        <f>δικαιώματα!L52</f>
        <v>34.138061999999998</v>
      </c>
      <c r="F52" s="241">
        <f>φύλλα2α!J52</f>
        <v>17.8</v>
      </c>
      <c r="G52" s="241">
        <f>πολλΣυμβ!T52</f>
        <v>28.48</v>
      </c>
      <c r="H52" s="242">
        <f>αντίγραφα!M52</f>
        <v>42.72</v>
      </c>
      <c r="I52" s="242">
        <f>μεταγραφή!I52</f>
        <v>26.799999999999997</v>
      </c>
      <c r="J52" s="242">
        <f>προςΔΟΥ!H52</f>
        <v>64.8</v>
      </c>
      <c r="K52" s="323"/>
      <c r="L52" s="240">
        <f t="shared" si="2"/>
        <v>214.73806200000001</v>
      </c>
      <c r="M52" s="240">
        <v>139.37</v>
      </c>
      <c r="N52" s="243">
        <f>M52-βιβλΕσ!L52-αντίγραφα!P52</f>
        <v>117.36079245045045</v>
      </c>
      <c r="O52" s="243">
        <f t="shared" si="1"/>
        <v>97.377269549549567</v>
      </c>
      <c r="P52" s="259">
        <v>4</v>
      </c>
      <c r="Q52" s="290" t="s">
        <v>329</v>
      </c>
      <c r="R52" s="291"/>
      <c r="S52" s="316"/>
      <c r="T52" s="317"/>
      <c r="U52" s="317"/>
      <c r="V52" s="317"/>
    </row>
    <row r="53" spans="1:22" s="8" customFormat="1">
      <c r="A53" s="409"/>
      <c r="B53" s="410"/>
      <c r="C53" s="408" t="s">
        <v>311</v>
      </c>
      <c r="D53" s="323"/>
      <c r="E53" s="240">
        <f>δικαιώματα!L53</f>
        <v>10.68</v>
      </c>
      <c r="F53" s="241">
        <f>φύλλα2α!J53</f>
        <v>3.56</v>
      </c>
      <c r="G53" s="322">
        <f>πολλΣυμβ!T53</f>
        <v>0</v>
      </c>
      <c r="H53" s="242">
        <f>αντίγραφα!M53</f>
        <v>21.36</v>
      </c>
      <c r="I53" s="242">
        <f>μεταγραφή!I53</f>
        <v>26.799999999999997</v>
      </c>
      <c r="J53" s="323">
        <f>προςΔΟΥ!H53</f>
        <v>0</v>
      </c>
      <c r="K53" s="323"/>
      <c r="L53" s="240">
        <f t="shared" si="2"/>
        <v>62.4</v>
      </c>
      <c r="M53" s="240">
        <v>50</v>
      </c>
      <c r="N53" s="243">
        <f>M53-βιβλΕσ!L53-αντίγραφα!P53</f>
        <v>42.032432432432437</v>
      </c>
      <c r="O53" s="243">
        <f t="shared" si="1"/>
        <v>20.367567567567562</v>
      </c>
      <c r="P53" s="259">
        <v>2</v>
      </c>
      <c r="Q53" s="290" t="s">
        <v>329</v>
      </c>
      <c r="R53" s="291"/>
      <c r="S53" s="256" t="s">
        <v>403</v>
      </c>
      <c r="T53" s="317"/>
      <c r="U53" s="317"/>
      <c r="V53" s="317"/>
    </row>
    <row r="54" spans="1:22" s="8" customFormat="1">
      <c r="A54" s="409"/>
      <c r="B54" s="410"/>
      <c r="C54" s="408" t="s">
        <v>307</v>
      </c>
      <c r="D54" s="323"/>
      <c r="E54" s="240">
        <f>δικαιώματα!L54</f>
        <v>10.68</v>
      </c>
      <c r="F54" s="241">
        <f>φύλλα2α!J54</f>
        <v>3.56</v>
      </c>
      <c r="G54" s="322">
        <f>πολλΣυμβ!T54</f>
        <v>0</v>
      </c>
      <c r="H54" s="242">
        <f>αντίγραφα!M54</f>
        <v>7.12</v>
      </c>
      <c r="I54" s="323">
        <f>μεταγραφή!I54</f>
        <v>0</v>
      </c>
      <c r="J54" s="323">
        <f>προςΔΟΥ!H54</f>
        <v>0</v>
      </c>
      <c r="K54" s="323"/>
      <c r="L54" s="240">
        <f t="shared" si="2"/>
        <v>21.36</v>
      </c>
      <c r="M54" s="240">
        <v>24</v>
      </c>
      <c r="N54" s="243">
        <f>M54-βιβλΕσ!L54-αντίγραφα!P54</f>
        <v>20.567207207207208</v>
      </c>
      <c r="O54" s="243">
        <f t="shared" si="1"/>
        <v>0.7927927927927918</v>
      </c>
      <c r="P54" s="320"/>
      <c r="Q54" s="315" t="s">
        <v>325</v>
      </c>
      <c r="R54" s="291"/>
      <c r="S54" s="316"/>
      <c r="T54" s="317"/>
      <c r="U54" s="317"/>
      <c r="V54" s="317"/>
    </row>
    <row r="55" spans="1:22" s="8" customFormat="1" ht="20.25">
      <c r="A55" s="409"/>
      <c r="B55" s="410"/>
      <c r="C55" s="408" t="s">
        <v>472</v>
      </c>
      <c r="D55" s="323"/>
      <c r="E55" s="240">
        <f>δικαιώματα!L55</f>
        <v>10.68</v>
      </c>
      <c r="F55" s="241">
        <f>φύλλα2α!J55</f>
        <v>3.56</v>
      </c>
      <c r="G55" s="241">
        <f>πολλΣυμβ!T55</f>
        <v>14.24</v>
      </c>
      <c r="H55" s="242">
        <f>αντίγραφα!M55</f>
        <v>14.24</v>
      </c>
      <c r="I55" s="242">
        <f>μεταγραφή!I55</f>
        <v>26.799999999999997</v>
      </c>
      <c r="J55" s="323">
        <f>προςΔΟΥ!H55</f>
        <v>0</v>
      </c>
      <c r="K55" s="323"/>
      <c r="L55" s="240">
        <f t="shared" si="2"/>
        <v>69.52</v>
      </c>
      <c r="M55" s="240">
        <v>44</v>
      </c>
      <c r="N55" s="243">
        <f>M55-βιβλΕσ!L55-αντίγραφα!P55</f>
        <v>36.34162162162162</v>
      </c>
      <c r="O55" s="243">
        <f t="shared" si="1"/>
        <v>33.178378378378376</v>
      </c>
      <c r="P55" s="320"/>
      <c r="Q55" s="315" t="s">
        <v>325</v>
      </c>
      <c r="R55" s="291"/>
      <c r="S55" s="750" t="s">
        <v>406</v>
      </c>
      <c r="T55" s="317"/>
      <c r="U55" s="317"/>
      <c r="V55" s="751" t="s">
        <v>467</v>
      </c>
    </row>
    <row r="56" spans="1:22" s="8" customFormat="1">
      <c r="A56" s="409"/>
      <c r="B56" s="410"/>
      <c r="C56" s="408" t="s">
        <v>307</v>
      </c>
      <c r="D56" s="323"/>
      <c r="E56" s="240">
        <f>δικαιώματα!L56</f>
        <v>10.68</v>
      </c>
      <c r="F56" s="241">
        <f>φύλλα2α!J56</f>
        <v>3.56</v>
      </c>
      <c r="G56" s="322">
        <f>πολλΣυμβ!T56</f>
        <v>0</v>
      </c>
      <c r="H56" s="242">
        <f>αντίγραφα!M56</f>
        <v>7.12</v>
      </c>
      <c r="I56" s="323">
        <f>μεταγραφή!I56</f>
        <v>0</v>
      </c>
      <c r="J56" s="323">
        <f>προςΔΟΥ!H56</f>
        <v>0</v>
      </c>
      <c r="K56" s="323"/>
      <c r="L56" s="240">
        <f t="shared" si="2"/>
        <v>21.36</v>
      </c>
      <c r="M56" s="240">
        <v>24</v>
      </c>
      <c r="N56" s="243">
        <f>M56-βιβλΕσ!L56-αντίγραφα!P56</f>
        <v>20.567207207207208</v>
      </c>
      <c r="O56" s="243">
        <f t="shared" si="1"/>
        <v>0.7927927927927918</v>
      </c>
      <c r="P56" s="320"/>
      <c r="Q56" s="315"/>
      <c r="R56" s="291"/>
      <c r="S56" s="316"/>
      <c r="T56" s="317"/>
      <c r="U56" s="317"/>
      <c r="V56" s="317"/>
    </row>
    <row r="57" spans="1:22" s="8" customFormat="1" ht="20.25">
      <c r="A57" s="409"/>
      <c r="B57" s="410"/>
      <c r="C57" s="238" t="s">
        <v>312</v>
      </c>
      <c r="D57" s="242">
        <v>20000</v>
      </c>
      <c r="E57" s="240">
        <f>δικαιώματα!L57</f>
        <v>214.68</v>
      </c>
      <c r="F57" s="241">
        <f>φύλλα2α!J57</f>
        <v>17.8</v>
      </c>
      <c r="G57" s="241">
        <f>πολλΣυμβ!T57</f>
        <v>28.48</v>
      </c>
      <c r="H57" s="242">
        <f>αντίγραφα!M57</f>
        <v>42.72</v>
      </c>
      <c r="I57" s="242">
        <f>μεταγραφή!I57</f>
        <v>26.799999999999997</v>
      </c>
      <c r="J57" s="242">
        <f>προςΔΟΥ!H57</f>
        <v>64.8</v>
      </c>
      <c r="K57" s="323"/>
      <c r="L57" s="240">
        <f t="shared" si="2"/>
        <v>395.28000000000009</v>
      </c>
      <c r="M57" s="240">
        <v>351.77</v>
      </c>
      <c r="N57" s="243">
        <f>M57-βιβλΕσ!L57-αντίγραφα!P57</f>
        <v>297.90045045045042</v>
      </c>
      <c r="O57" s="243">
        <f t="shared" si="1"/>
        <v>97.379549549549665</v>
      </c>
      <c r="P57" s="259">
        <v>4</v>
      </c>
      <c r="Q57" s="290" t="s">
        <v>329</v>
      </c>
      <c r="R57" s="291"/>
      <c r="S57" s="415" t="s">
        <v>408</v>
      </c>
      <c r="T57" s="412" t="s">
        <v>465</v>
      </c>
      <c r="U57" s="317"/>
      <c r="V57" s="317"/>
    </row>
    <row r="58" spans="1:22" s="8" customFormat="1">
      <c r="A58" s="409"/>
      <c r="B58" s="410"/>
      <c r="C58" s="408" t="s">
        <v>307</v>
      </c>
      <c r="D58" s="323"/>
      <c r="E58" s="240">
        <f>δικαιώματα!L58</f>
        <v>10.68</v>
      </c>
      <c r="F58" s="241">
        <f>φύλλα2α!J58</f>
        <v>3.56</v>
      </c>
      <c r="G58" s="241">
        <f>πολλΣυμβ!T58</f>
        <v>28.48</v>
      </c>
      <c r="H58" s="242">
        <f>αντίγραφα!M58</f>
        <v>14.24</v>
      </c>
      <c r="I58" s="323">
        <f>μεταγραφή!I58</f>
        <v>0</v>
      </c>
      <c r="J58" s="323">
        <f>προςΔΟΥ!H58</f>
        <v>0</v>
      </c>
      <c r="K58" s="323"/>
      <c r="L58" s="240">
        <f t="shared" si="2"/>
        <v>56.96</v>
      </c>
      <c r="M58" s="240">
        <v>24</v>
      </c>
      <c r="N58" s="243">
        <f>M58-βιβλΕσ!L58-αντίγραφα!P58</f>
        <v>15.374414414414415</v>
      </c>
      <c r="O58" s="243">
        <f t="shared" si="1"/>
        <v>41.585585585585584</v>
      </c>
      <c r="P58" s="320"/>
      <c r="Q58" s="315" t="s">
        <v>325</v>
      </c>
      <c r="R58" s="291"/>
      <c r="S58" s="316"/>
      <c r="T58" s="317"/>
      <c r="U58" s="317"/>
      <c r="V58" s="317"/>
    </row>
    <row r="59" spans="1:22" s="8" customFormat="1" ht="18">
      <c r="A59" s="409"/>
      <c r="B59" s="410"/>
      <c r="C59" s="408" t="s">
        <v>316</v>
      </c>
      <c r="D59" s="323"/>
      <c r="E59" s="240">
        <f>δικαιώματα!L59</f>
        <v>32.668000000000006</v>
      </c>
      <c r="F59" s="241">
        <f>φύλλα2α!J59</f>
        <v>3.56</v>
      </c>
      <c r="G59" s="322">
        <f>πολλΣυμβ!T59</f>
        <v>0</v>
      </c>
      <c r="H59" s="242">
        <f>αντίγραφα!M59</f>
        <v>14.24</v>
      </c>
      <c r="I59" s="242">
        <f>μεταγραφή!I59</f>
        <v>26.799999999999997</v>
      </c>
      <c r="J59" s="242">
        <f>προςΔΟΥ!H59</f>
        <v>64.8</v>
      </c>
      <c r="K59" s="323"/>
      <c r="L59" s="240">
        <f t="shared" si="2"/>
        <v>142.06799999999998</v>
      </c>
      <c r="M59" s="240">
        <v>68.7</v>
      </c>
      <c r="N59" s="243">
        <f>M59-βιβλΕσ!L59-αντίγραφα!P59</f>
        <v>60.089621621621625</v>
      </c>
      <c r="O59" s="243">
        <f t="shared" si="1"/>
        <v>81.978378378378352</v>
      </c>
      <c r="P59" s="320"/>
      <c r="Q59" s="290" t="s">
        <v>329</v>
      </c>
      <c r="R59" s="291"/>
      <c r="S59" s="416" t="s">
        <v>412</v>
      </c>
      <c r="T59" s="317"/>
      <c r="U59" s="317"/>
      <c r="V59" s="317"/>
    </row>
    <row r="60" spans="1:22" s="8" customFormat="1" ht="18">
      <c r="A60" s="409"/>
      <c r="B60" s="410"/>
      <c r="C60" s="408" t="s">
        <v>309</v>
      </c>
      <c r="D60" s="242">
        <v>32400.32</v>
      </c>
      <c r="E60" s="240">
        <f>δικαιώματα!L60</f>
        <v>341.16326399999997</v>
      </c>
      <c r="F60" s="241">
        <f>φύλλα2α!J60</f>
        <v>10.68</v>
      </c>
      <c r="G60" s="322">
        <f>πολλΣυμβ!T60</f>
        <v>0</v>
      </c>
      <c r="H60" s="242">
        <f>αντίγραφα!M60</f>
        <v>28.48</v>
      </c>
      <c r="I60" s="242">
        <f>μεταγραφή!I60</f>
        <v>26.799999999999997</v>
      </c>
      <c r="J60" s="242">
        <f>προςΔΟΥ!H60</f>
        <v>64.8</v>
      </c>
      <c r="K60" s="323"/>
      <c r="L60" s="240">
        <f t="shared" si="2"/>
        <v>471.92326400000002</v>
      </c>
      <c r="M60" s="240">
        <v>261.8</v>
      </c>
      <c r="N60" s="243">
        <f>M60-βιβλΕσ!L60-αντίγραφα!P60</f>
        <v>193.35546003603602</v>
      </c>
      <c r="O60" s="243">
        <f t="shared" si="1"/>
        <v>278.56780396396402</v>
      </c>
      <c r="P60" s="259">
        <v>4</v>
      </c>
      <c r="Q60" s="290" t="s">
        <v>329</v>
      </c>
      <c r="R60" s="291"/>
      <c r="S60" s="416" t="s">
        <v>413</v>
      </c>
      <c r="T60" s="317"/>
      <c r="U60" s="317"/>
      <c r="V60" s="317"/>
    </row>
    <row r="61" spans="1:22" s="8" customFormat="1">
      <c r="A61" s="409"/>
      <c r="B61" s="410"/>
      <c r="C61" s="408" t="s">
        <v>307</v>
      </c>
      <c r="D61" s="323"/>
      <c r="E61" s="240">
        <f>δικαιώματα!L61</f>
        <v>10.68</v>
      </c>
      <c r="F61" s="241">
        <f>φύλλα2α!J61</f>
        <v>3.56</v>
      </c>
      <c r="G61" s="322">
        <f>πολλΣυμβ!T61</f>
        <v>0</v>
      </c>
      <c r="H61" s="242">
        <f>αντίγραφα!M61</f>
        <v>7.12</v>
      </c>
      <c r="I61" s="323">
        <f>μεταγραφή!I61</f>
        <v>0</v>
      </c>
      <c r="J61" s="323">
        <f>προςΔΟΥ!H61</f>
        <v>0</v>
      </c>
      <c r="K61" s="323"/>
      <c r="L61" s="240">
        <f t="shared" si="2"/>
        <v>21.36</v>
      </c>
      <c r="M61" s="240">
        <v>32</v>
      </c>
      <c r="N61" s="243">
        <f>M61-βιβλΕσ!L61-αντίγραφα!P61</f>
        <v>28.17081081081081</v>
      </c>
      <c r="O61" s="243">
        <f t="shared" si="1"/>
        <v>-6.8108108108108105</v>
      </c>
      <c r="P61" s="320"/>
      <c r="Q61" s="315" t="s">
        <v>325</v>
      </c>
      <c r="R61" s="291"/>
      <c r="S61" s="316"/>
      <c r="T61" s="317"/>
      <c r="U61" s="317"/>
      <c r="V61" s="317"/>
    </row>
    <row r="62" spans="1:22" s="8" customFormat="1">
      <c r="A62" s="409"/>
      <c r="B62" s="410"/>
      <c r="C62" s="408" t="s">
        <v>308</v>
      </c>
      <c r="D62" s="242">
        <v>55840</v>
      </c>
      <c r="E62" s="240">
        <f>δικαιώματα!L62</f>
        <v>580.24800000000005</v>
      </c>
      <c r="F62" s="241">
        <f>φύλλα2α!J62</f>
        <v>14.24</v>
      </c>
      <c r="G62" s="322">
        <f>πολλΣυμβ!T62</f>
        <v>0</v>
      </c>
      <c r="H62" s="242">
        <f>αντίγραφα!M62</f>
        <v>35.6</v>
      </c>
      <c r="I62" s="242">
        <f>μεταγραφή!I62</f>
        <v>26.799999999999997</v>
      </c>
      <c r="J62" s="242">
        <f>προςΔΟΥ!H62</f>
        <v>64.8</v>
      </c>
      <c r="K62" s="323"/>
      <c r="L62" s="240">
        <f t="shared" si="2"/>
        <v>721.68799999999999</v>
      </c>
      <c r="M62" s="240">
        <v>737.08</v>
      </c>
      <c r="N62" s="243">
        <f>M62-βιβλΕσ!L62-αντίγραφα!P62</f>
        <v>625.12403603603605</v>
      </c>
      <c r="O62" s="243">
        <f t="shared" si="1"/>
        <v>96.563963963963943</v>
      </c>
      <c r="P62" s="320"/>
      <c r="Q62" s="315" t="s">
        <v>325</v>
      </c>
      <c r="R62" s="291"/>
      <c r="S62" s="316"/>
      <c r="T62" s="317"/>
      <c r="U62" s="317"/>
      <c r="V62" s="317"/>
    </row>
    <row r="63" spans="1:22" s="8" customFormat="1">
      <c r="A63" s="409"/>
      <c r="B63" s="410"/>
      <c r="C63" s="408" t="s">
        <v>308</v>
      </c>
      <c r="D63" s="242">
        <v>80937.11</v>
      </c>
      <c r="E63" s="240">
        <f>δικαιώματα!L63</f>
        <v>836.23852199999999</v>
      </c>
      <c r="F63" s="241">
        <f>φύλλα2α!J63</f>
        <v>14.24</v>
      </c>
      <c r="G63" s="322">
        <f>πολλΣυμβ!T63</f>
        <v>0</v>
      </c>
      <c r="H63" s="242">
        <f>αντίγραφα!M63</f>
        <v>35.6</v>
      </c>
      <c r="I63" s="242">
        <f>μεταγραφή!I63</f>
        <v>26.799999999999997</v>
      </c>
      <c r="J63" s="242">
        <f>προςΔΟΥ!H63</f>
        <v>64.8</v>
      </c>
      <c r="K63" s="323"/>
      <c r="L63" s="240">
        <f t="shared" si="2"/>
        <v>977.67852199999993</v>
      </c>
      <c r="M63" s="240">
        <v>1038.25</v>
      </c>
      <c r="N63" s="243">
        <f>M63-βιβλΕσ!L63-αντίγραφα!P63</f>
        <v>880.32644524324326</v>
      </c>
      <c r="O63" s="243">
        <f t="shared" si="1"/>
        <v>97.352076756756674</v>
      </c>
      <c r="P63" s="320"/>
      <c r="Q63" s="290" t="s">
        <v>325</v>
      </c>
      <c r="R63" s="291"/>
      <c r="S63" s="316"/>
      <c r="T63" s="317"/>
      <c r="U63" s="317"/>
      <c r="V63" s="317"/>
    </row>
    <row r="64" spans="1:22" s="8" customFormat="1">
      <c r="A64" s="409"/>
      <c r="B64" s="410"/>
      <c r="C64" s="408" t="s">
        <v>307</v>
      </c>
      <c r="D64" s="323"/>
      <c r="E64" s="240">
        <f>δικαιώματα!L64</f>
        <v>10.68</v>
      </c>
      <c r="F64" s="241">
        <f>φύλλα2α!J64</f>
        <v>3.56</v>
      </c>
      <c r="G64" s="322">
        <f>πολλΣυμβ!T64</f>
        <v>0</v>
      </c>
      <c r="H64" s="242">
        <f>αντίγραφα!M64</f>
        <v>7.12</v>
      </c>
      <c r="I64" s="323">
        <f>μεταγραφή!I64</f>
        <v>0</v>
      </c>
      <c r="J64" s="323">
        <f>προςΔΟΥ!H64</f>
        <v>0</v>
      </c>
      <c r="K64" s="323"/>
      <c r="L64" s="240">
        <f t="shared" si="2"/>
        <v>21.36</v>
      </c>
      <c r="M64" s="240">
        <v>24</v>
      </c>
      <c r="N64" s="243">
        <f>M64-βιβλΕσ!L64-αντίγραφα!P64</f>
        <v>20.567207207207208</v>
      </c>
      <c r="O64" s="243">
        <f t="shared" si="1"/>
        <v>0.7927927927927918</v>
      </c>
      <c r="P64" s="320"/>
      <c r="Q64" s="315" t="s">
        <v>325</v>
      </c>
      <c r="R64" s="291"/>
      <c r="S64" s="316"/>
      <c r="T64" s="317"/>
      <c r="U64" s="317"/>
      <c r="V64" s="317"/>
    </row>
    <row r="65" spans="1:22" s="8" customFormat="1">
      <c r="A65" s="409"/>
      <c r="B65" s="410"/>
      <c r="C65" s="238" t="s">
        <v>418</v>
      </c>
      <c r="D65" s="242">
        <v>15729.79</v>
      </c>
      <c r="E65" s="240">
        <f>δικαιώματα!L65</f>
        <v>171.12385800000001</v>
      </c>
      <c r="F65" s="241">
        <f>φύλλα2α!J65</f>
        <v>10.68</v>
      </c>
      <c r="G65" s="322">
        <f>πολλΣυμβ!T65</f>
        <v>0</v>
      </c>
      <c r="H65" s="242">
        <f>αντίγραφα!M65</f>
        <v>28.48</v>
      </c>
      <c r="I65" s="242">
        <f>μεταγραφή!I65</f>
        <v>26.799999999999997</v>
      </c>
      <c r="J65" s="242">
        <f>προςΔΟΥ!H65</f>
        <v>64.8</v>
      </c>
      <c r="K65" s="323"/>
      <c r="L65" s="240">
        <f t="shared" si="2"/>
        <v>301.88385800000003</v>
      </c>
      <c r="M65" s="240">
        <v>248.53</v>
      </c>
      <c r="N65" s="243">
        <f>M65-βιβλΕσ!L65-αντίγραφα!P65</f>
        <v>210.88520682882881</v>
      </c>
      <c r="O65" s="243">
        <f t="shared" si="1"/>
        <v>90.998651171171218</v>
      </c>
      <c r="P65" s="259">
        <v>4</v>
      </c>
      <c r="Q65" s="315"/>
      <c r="R65" s="291"/>
      <c r="S65" s="316"/>
      <c r="T65" s="412" t="s">
        <v>466</v>
      </c>
      <c r="U65" s="317"/>
      <c r="V65" s="317"/>
    </row>
    <row r="66" spans="1:22" s="8" customFormat="1">
      <c r="A66" s="409"/>
      <c r="B66" s="410"/>
      <c r="C66" s="408" t="s">
        <v>307</v>
      </c>
      <c r="D66" s="323"/>
      <c r="E66" s="240">
        <f>δικαιώματα!L66</f>
        <v>10.68</v>
      </c>
      <c r="F66" s="241">
        <f>φύλλα2α!J66</f>
        <v>3.56</v>
      </c>
      <c r="G66" s="322">
        <f>πολλΣυμβ!T66</f>
        <v>0</v>
      </c>
      <c r="H66" s="242">
        <f>αντίγραφα!M66</f>
        <v>7.12</v>
      </c>
      <c r="I66" s="323">
        <f>μεταγραφή!I66</f>
        <v>0</v>
      </c>
      <c r="J66" s="323">
        <f>προςΔΟΥ!H66</f>
        <v>0</v>
      </c>
      <c r="K66" s="323"/>
      <c r="L66" s="240">
        <f t="shared" si="2"/>
        <v>21.36</v>
      </c>
      <c r="M66" s="240">
        <v>32</v>
      </c>
      <c r="N66" s="243">
        <f>M66-βιβλΕσ!L66-αντίγραφα!P66</f>
        <v>28.17081081081081</v>
      </c>
      <c r="O66" s="243">
        <f t="shared" si="1"/>
        <v>-6.8108108108108105</v>
      </c>
      <c r="P66" s="320"/>
      <c r="Q66" s="290" t="s">
        <v>325</v>
      </c>
      <c r="R66" s="291"/>
      <c r="S66" s="316"/>
      <c r="T66" s="317"/>
      <c r="U66" s="317"/>
      <c r="V66" s="317"/>
    </row>
    <row r="67" spans="1:22" s="8" customFormat="1" ht="20.25">
      <c r="A67" s="409"/>
      <c r="B67" s="410"/>
      <c r="C67" s="256" t="s">
        <v>473</v>
      </c>
      <c r="D67" s="242">
        <v>953.48</v>
      </c>
      <c r="E67" s="240">
        <f>δικαιώματα!L67</f>
        <v>20.405496000000003</v>
      </c>
      <c r="F67" s="322">
        <f>φύλλα2α!J67</f>
        <v>0</v>
      </c>
      <c r="G67" s="322">
        <f>πολλΣυμβ!T67</f>
        <v>0</v>
      </c>
      <c r="H67" s="242">
        <f>αντίγραφα!M67</f>
        <v>3.56</v>
      </c>
      <c r="I67" s="323">
        <f>μεταγραφή!I67</f>
        <v>0</v>
      </c>
      <c r="J67" s="323">
        <f>προςΔΟΥ!H67</f>
        <v>0</v>
      </c>
      <c r="K67" s="323"/>
      <c r="L67" s="240">
        <f t="shared" ref="L67:L86" si="3">E67+F67+G67+H67+I67+J67+K67</f>
        <v>23.965496000000002</v>
      </c>
      <c r="M67" s="240">
        <v>24</v>
      </c>
      <c r="N67" s="243">
        <f>M67-βιβλΕσ!L67-αντίγραφα!P67</f>
        <v>19.730943207207208</v>
      </c>
      <c r="O67" s="243">
        <f t="shared" si="1"/>
        <v>4.234552792792794</v>
      </c>
      <c r="P67" s="320"/>
      <c r="Q67" s="290" t="s">
        <v>325</v>
      </c>
      <c r="R67" s="291"/>
      <c r="S67" s="417" t="s">
        <v>425</v>
      </c>
      <c r="T67" s="317"/>
      <c r="U67" s="317"/>
      <c r="V67" s="317"/>
    </row>
    <row r="68" spans="1:22" s="8" customFormat="1">
      <c r="A68" s="409"/>
      <c r="B68" s="410"/>
      <c r="C68" s="408" t="s">
        <v>312</v>
      </c>
      <c r="D68" s="242">
        <v>15120</v>
      </c>
      <c r="E68" s="240">
        <f>δικαιώματα!L68</f>
        <v>164.904</v>
      </c>
      <c r="F68" s="241">
        <f>φύλλα2α!J68</f>
        <v>14.24</v>
      </c>
      <c r="G68" s="322">
        <f>πολλΣυμβ!T68</f>
        <v>0</v>
      </c>
      <c r="H68" s="242">
        <f>αντίγραφα!M68</f>
        <v>35.6</v>
      </c>
      <c r="I68" s="242">
        <f>μεταγραφή!I68</f>
        <v>26.799999999999997</v>
      </c>
      <c r="J68" s="242">
        <f>προςΔΟΥ!H68</f>
        <v>64.8</v>
      </c>
      <c r="K68" s="323"/>
      <c r="L68" s="240">
        <f t="shared" si="3"/>
        <v>306.34399999999999</v>
      </c>
      <c r="M68" s="240">
        <v>241.21</v>
      </c>
      <c r="N68" s="243">
        <f>M68-βιβλΕσ!L68-αντίγραφα!P68</f>
        <v>202.55003603603603</v>
      </c>
      <c r="O68" s="243">
        <f t="shared" ref="O68:O86" si="4">L68-N68</f>
        <v>103.79396396396396</v>
      </c>
      <c r="P68" s="259">
        <v>4</v>
      </c>
      <c r="Q68" s="315"/>
      <c r="R68" s="291"/>
      <c r="S68" s="316"/>
      <c r="T68" s="317"/>
      <c r="U68" s="317"/>
      <c r="V68" s="317"/>
    </row>
    <row r="69" spans="1:22" s="8" customFormat="1">
      <c r="A69" s="409"/>
      <c r="B69" s="410"/>
      <c r="C69" s="238" t="s">
        <v>313</v>
      </c>
      <c r="D69" s="242">
        <v>15000</v>
      </c>
      <c r="E69" s="240">
        <f>δικαιώματα!L69</f>
        <v>163.68</v>
      </c>
      <c r="F69" s="241">
        <f>φύλλα2α!J69</f>
        <v>10.68</v>
      </c>
      <c r="G69" s="241">
        <f>πολλΣυμβ!T69</f>
        <v>42.72</v>
      </c>
      <c r="H69" s="242">
        <f>αντίγραφα!M69</f>
        <v>56.96</v>
      </c>
      <c r="I69" s="323">
        <f>μεταγραφή!I69</f>
        <v>0</v>
      </c>
      <c r="J69" s="323">
        <f>προςΔΟΥ!H69</f>
        <v>0</v>
      </c>
      <c r="K69" s="323"/>
      <c r="L69" s="240">
        <f t="shared" si="3"/>
        <v>274.04000000000002</v>
      </c>
      <c r="M69" s="240">
        <v>222.27</v>
      </c>
      <c r="N69" s="243">
        <f>M69-βιβλΕσ!L69-αντίγραφα!P69</f>
        <v>178.72441441441441</v>
      </c>
      <c r="O69" s="243">
        <f t="shared" si="4"/>
        <v>95.315585585585609</v>
      </c>
      <c r="P69" s="259">
        <v>3.5</v>
      </c>
      <c r="Q69" s="315" t="s">
        <v>325</v>
      </c>
      <c r="R69" s="291"/>
      <c r="S69" s="316"/>
      <c r="T69" s="317"/>
      <c r="U69" s="317"/>
      <c r="V69" s="317"/>
    </row>
    <row r="70" spans="1:22" s="8" customFormat="1">
      <c r="A70" s="409"/>
      <c r="B70" s="410"/>
      <c r="C70" s="408" t="s">
        <v>307</v>
      </c>
      <c r="D70" s="323"/>
      <c r="E70" s="240">
        <f>δικαιώματα!L70</f>
        <v>10.68</v>
      </c>
      <c r="F70" s="241">
        <f>φύλλα2α!J70</f>
        <v>3.56</v>
      </c>
      <c r="G70" s="241">
        <f>πολλΣυμβ!T70</f>
        <v>28.48</v>
      </c>
      <c r="H70" s="242">
        <f>αντίγραφα!M70</f>
        <v>7.12</v>
      </c>
      <c r="I70" s="323">
        <f>μεταγραφή!I70</f>
        <v>0</v>
      </c>
      <c r="J70" s="242">
        <f>προςΔΟΥ!H70</f>
        <v>64.8</v>
      </c>
      <c r="K70" s="323"/>
      <c r="L70" s="240">
        <f t="shared" si="3"/>
        <v>114.63999999999999</v>
      </c>
      <c r="M70" s="240">
        <v>24</v>
      </c>
      <c r="N70" s="243">
        <f>M70-βιβλΕσ!L70-αντίγραφα!P70</f>
        <v>17.047207207207208</v>
      </c>
      <c r="O70" s="243">
        <f t="shared" si="4"/>
        <v>97.592792792792778</v>
      </c>
      <c r="P70" s="320"/>
      <c r="Q70" s="315" t="s">
        <v>325</v>
      </c>
      <c r="R70" s="291"/>
      <c r="S70" s="316"/>
      <c r="T70" s="317"/>
      <c r="U70" s="317"/>
      <c r="V70" s="317"/>
    </row>
    <row r="71" spans="1:22" s="8" customFormat="1">
      <c r="A71" s="409"/>
      <c r="B71" s="410"/>
      <c r="C71" s="408" t="s">
        <v>310</v>
      </c>
      <c r="D71" s="242">
        <v>144216.06</v>
      </c>
      <c r="E71" s="240">
        <f>δικαιώματα!L71</f>
        <v>1481.6838120000002</v>
      </c>
      <c r="F71" s="241">
        <f>φύλλα2α!J71</f>
        <v>24.92</v>
      </c>
      <c r="G71" s="322">
        <f>πολλΣυμβ!T71</f>
        <v>0</v>
      </c>
      <c r="H71" s="242">
        <f>αντίγραφα!M71</f>
        <v>142.4</v>
      </c>
      <c r="I71" s="242">
        <f>μεταγραφή!I71</f>
        <v>38.799999999999997</v>
      </c>
      <c r="J71" s="242">
        <f>προςΔΟΥ!H71</f>
        <v>64.8</v>
      </c>
      <c r="K71" s="323"/>
      <c r="L71" s="240">
        <f t="shared" si="3"/>
        <v>1752.6038120000003</v>
      </c>
      <c r="M71" s="240">
        <v>1909.37</v>
      </c>
      <c r="N71" s="243">
        <f>M71-βιβλΕσ!L71-αντίγραφα!P71</f>
        <v>1613.5108217297297</v>
      </c>
      <c r="O71" s="243">
        <f t="shared" si="4"/>
        <v>139.09299027027055</v>
      </c>
      <c r="P71" s="259">
        <v>5</v>
      </c>
      <c r="Q71" s="290" t="s">
        <v>325</v>
      </c>
      <c r="R71" s="291"/>
      <c r="S71" s="316"/>
      <c r="T71" s="412" t="s">
        <v>466</v>
      </c>
      <c r="U71" s="412"/>
      <c r="V71" s="412"/>
    </row>
    <row r="72" spans="1:22" s="8" customFormat="1" ht="20.25">
      <c r="A72" s="409"/>
      <c r="B72" s="410"/>
      <c r="C72" s="408" t="s">
        <v>345</v>
      </c>
      <c r="D72" s="242">
        <v>3700.2</v>
      </c>
      <c r="E72" s="240">
        <f>δικαιώματα!L72</f>
        <v>48.422040000000003</v>
      </c>
      <c r="F72" s="241">
        <f>φύλλα2α!J72</f>
        <v>14.24</v>
      </c>
      <c r="G72" s="322">
        <f>πολλΣυμβ!T72</f>
        <v>0</v>
      </c>
      <c r="H72" s="242">
        <f>αντίγραφα!M72</f>
        <v>35.6</v>
      </c>
      <c r="I72" s="242">
        <f>μεταγραφή!I72</f>
        <v>26.799999999999997</v>
      </c>
      <c r="J72" s="242">
        <f>προςΔΟΥ!H72</f>
        <v>64.8</v>
      </c>
      <c r="K72" s="323"/>
      <c r="L72" s="240">
        <f t="shared" si="3"/>
        <v>189.86204000000001</v>
      </c>
      <c r="M72" s="240">
        <v>326.89999999999998</v>
      </c>
      <c r="N72" s="243">
        <f>M72-βιβλΕσ!L72-αντίγραφα!P72</f>
        <v>308.79567603603601</v>
      </c>
      <c r="O72" s="243">
        <f t="shared" si="4"/>
        <v>-118.93363603603601</v>
      </c>
      <c r="P72" s="320"/>
      <c r="Q72" s="315" t="s">
        <v>325</v>
      </c>
      <c r="R72" s="291"/>
      <c r="S72" s="752"/>
      <c r="T72" s="317"/>
      <c r="U72" s="317"/>
      <c r="V72" s="417" t="s">
        <v>438</v>
      </c>
    </row>
    <row r="73" spans="1:22" s="8" customFormat="1">
      <c r="A73" s="409"/>
      <c r="B73" s="410"/>
      <c r="C73" s="408" t="s">
        <v>341</v>
      </c>
      <c r="D73" s="242">
        <v>14601.6</v>
      </c>
      <c r="E73" s="240">
        <f>δικαιώματα!L73</f>
        <v>159.61632</v>
      </c>
      <c r="F73" s="241">
        <f>φύλλα2α!J73</f>
        <v>14.24</v>
      </c>
      <c r="G73" s="322">
        <f>πολλΣυμβ!T73</f>
        <v>0</v>
      </c>
      <c r="H73" s="242">
        <f>αντίγραφα!M73</f>
        <v>35.6</v>
      </c>
      <c r="I73" s="242">
        <f>μεταγραφή!I73</f>
        <v>26.799999999999997</v>
      </c>
      <c r="J73" s="242">
        <f>προςΔΟΥ!H73</f>
        <v>64.8</v>
      </c>
      <c r="K73" s="323"/>
      <c r="L73" s="240">
        <f t="shared" si="3"/>
        <v>301.05632000000003</v>
      </c>
      <c r="M73" s="240">
        <v>243.22</v>
      </c>
      <c r="N73" s="243">
        <f>M73-βιβλΕσ!L73-αντίγραφα!P73</f>
        <v>205.49315603603603</v>
      </c>
      <c r="O73" s="243">
        <f t="shared" si="4"/>
        <v>95.563163963964001</v>
      </c>
      <c r="P73" s="320"/>
      <c r="Q73" s="315" t="s">
        <v>325</v>
      </c>
      <c r="R73" s="291"/>
      <c r="S73" s="316"/>
      <c r="T73" s="317"/>
      <c r="U73" s="317"/>
      <c r="V73" s="317"/>
    </row>
    <row r="74" spans="1:22" s="8" customFormat="1">
      <c r="A74" s="409"/>
      <c r="B74" s="410"/>
      <c r="C74" s="408" t="s">
        <v>341</v>
      </c>
      <c r="D74" s="242">
        <v>70347.649999999994</v>
      </c>
      <c r="E74" s="240">
        <f>δικαιώματα!L74</f>
        <v>728.22602999999992</v>
      </c>
      <c r="F74" s="241">
        <f>φύλλα2α!J74</f>
        <v>14.24</v>
      </c>
      <c r="G74" s="322">
        <f>πολλΣυμβ!T74</f>
        <v>0</v>
      </c>
      <c r="H74" s="242">
        <f>αντίγραφα!M74</f>
        <v>35.6</v>
      </c>
      <c r="I74" s="242">
        <f>μεταγραφή!I74</f>
        <v>26.799999999999997</v>
      </c>
      <c r="J74" s="242">
        <f>προςΔΟΥ!H74</f>
        <v>64.8</v>
      </c>
      <c r="K74" s="323"/>
      <c r="L74" s="240">
        <f t="shared" si="3"/>
        <v>869.66602999999986</v>
      </c>
      <c r="M74" s="240">
        <v>911.17</v>
      </c>
      <c r="N74" s="243">
        <f>M74-βιβλΕσ!L74-αντίγραφα!P74</f>
        <v>773.10026603603603</v>
      </c>
      <c r="O74" s="243">
        <f t="shared" si="4"/>
        <v>96.565763963963832</v>
      </c>
      <c r="P74" s="320"/>
      <c r="Q74" s="315" t="s">
        <v>325</v>
      </c>
      <c r="R74" s="291"/>
      <c r="S74" s="316"/>
      <c r="T74" s="317"/>
      <c r="U74" s="317"/>
      <c r="V74" s="317"/>
    </row>
    <row r="75" spans="1:22" s="8" customFormat="1">
      <c r="A75" s="409"/>
      <c r="B75" s="427"/>
      <c r="C75" s="408" t="s">
        <v>345</v>
      </c>
      <c r="D75" s="242">
        <v>3641.4</v>
      </c>
      <c r="E75" s="240">
        <f>δικαιώματα!L75</f>
        <v>47.822279999999999</v>
      </c>
      <c r="F75" s="241">
        <f>φύλλα2α!J75</f>
        <v>14.24</v>
      </c>
      <c r="G75" s="322">
        <f>πολλΣυμβ!T75</f>
        <v>0</v>
      </c>
      <c r="H75" s="242">
        <f>αντίγραφα!M75</f>
        <v>35.6</v>
      </c>
      <c r="I75" s="242">
        <f>μεταγραφή!I75</f>
        <v>26.799999999999997</v>
      </c>
      <c r="J75" s="242">
        <f>προςΔΟΥ!H75</f>
        <v>64.8</v>
      </c>
      <c r="K75" s="323"/>
      <c r="L75" s="240">
        <f t="shared" si="3"/>
        <v>189.26228</v>
      </c>
      <c r="M75" s="304">
        <v>111.7</v>
      </c>
      <c r="N75" s="243">
        <f>M75-βιβλΕσ!L75-αντίγραφα!P75</f>
        <v>93.70151603603604</v>
      </c>
      <c r="O75" s="243">
        <f t="shared" si="4"/>
        <v>95.560763963963964</v>
      </c>
      <c r="P75" s="259" t="s">
        <v>263</v>
      </c>
      <c r="Q75" s="315" t="s">
        <v>325</v>
      </c>
      <c r="R75" s="291"/>
      <c r="S75" s="256" t="s">
        <v>444</v>
      </c>
      <c r="T75" s="317"/>
      <c r="U75" s="317"/>
      <c r="V75" s="317"/>
    </row>
    <row r="76" spans="1:22" s="8" customFormat="1">
      <c r="A76" s="409"/>
      <c r="B76" s="410"/>
      <c r="C76" s="408" t="s">
        <v>307</v>
      </c>
      <c r="D76" s="323"/>
      <c r="E76" s="240">
        <f>δικαιώματα!L76</f>
        <v>10.68</v>
      </c>
      <c r="F76" s="241">
        <f>φύλλα2α!J76</f>
        <v>7.12</v>
      </c>
      <c r="G76" s="322">
        <f>πολλΣυμβ!T76</f>
        <v>0</v>
      </c>
      <c r="H76" s="242">
        <f>αντίγραφα!M76</f>
        <v>10.68</v>
      </c>
      <c r="I76" s="323">
        <f>μεταγραφή!I76</f>
        <v>0</v>
      </c>
      <c r="J76" s="323">
        <f>προςΔΟΥ!H76</f>
        <v>0</v>
      </c>
      <c r="K76" s="377">
        <v>18.399999999999999</v>
      </c>
      <c r="L76" s="240">
        <f t="shared" si="3"/>
        <v>46.879999999999995</v>
      </c>
      <c r="M76" s="240"/>
      <c r="N76" s="243">
        <f>M76-βιβλΕσ!L76-αντίγραφα!P76</f>
        <v>-4.7091891891891899</v>
      </c>
      <c r="O76" s="243">
        <f t="shared" si="4"/>
        <v>51.589189189189185</v>
      </c>
      <c r="P76" s="320"/>
      <c r="Q76" s="315"/>
      <c r="R76" s="291"/>
      <c r="S76" s="376" t="s">
        <v>441</v>
      </c>
      <c r="T76" s="317"/>
      <c r="U76" s="317"/>
      <c r="V76" s="317"/>
    </row>
    <row r="77" spans="1:22" s="8" customFormat="1" ht="18">
      <c r="A77" s="409"/>
      <c r="B77" s="410"/>
      <c r="C77" s="256" t="s">
        <v>442</v>
      </c>
      <c r="D77" s="323"/>
      <c r="E77" s="240">
        <f>δικαιώματα!L77</f>
        <v>10.68</v>
      </c>
      <c r="F77" s="241">
        <f>φύλλα2α!J77</f>
        <v>7.12</v>
      </c>
      <c r="G77" s="241">
        <f>πολλΣυμβ!T77</f>
        <v>17.8</v>
      </c>
      <c r="H77" s="242">
        <f>αντίγραφα!M77</f>
        <v>10.68</v>
      </c>
      <c r="I77" s="242">
        <f>μεταγραφή!I77</f>
        <v>26.799999999999997</v>
      </c>
      <c r="J77" s="323">
        <f>προςΔΟΥ!H77</f>
        <v>0</v>
      </c>
      <c r="K77" s="323"/>
      <c r="L77" s="240">
        <f t="shared" si="3"/>
        <v>73.08</v>
      </c>
      <c r="M77" s="304">
        <v>32</v>
      </c>
      <c r="N77" s="243">
        <f>M77-βιβλΕσ!L77-αντίγραφα!P77</f>
        <v>25.090810810810812</v>
      </c>
      <c r="O77" s="243">
        <f t="shared" si="4"/>
        <v>47.98918918918919</v>
      </c>
      <c r="P77" s="259" t="s">
        <v>263</v>
      </c>
      <c r="Q77" s="315" t="s">
        <v>325</v>
      </c>
      <c r="R77" s="291"/>
      <c r="S77" s="256" t="s">
        <v>444</v>
      </c>
      <c r="T77" s="317"/>
      <c r="U77" s="317"/>
      <c r="V77" s="416" t="s">
        <v>443</v>
      </c>
    </row>
    <row r="78" spans="1:22" s="8" customFormat="1">
      <c r="A78" s="409"/>
      <c r="B78" s="410"/>
      <c r="C78" s="408" t="s">
        <v>307</v>
      </c>
      <c r="D78" s="323"/>
      <c r="E78" s="240">
        <f>δικαιώματα!L78</f>
        <v>10.68</v>
      </c>
      <c r="F78" s="322">
        <f>φύλλα2α!J78</f>
        <v>0</v>
      </c>
      <c r="G78" s="322">
        <f>πολλΣυμβ!T78</f>
        <v>0</v>
      </c>
      <c r="H78" s="242">
        <f>αντίγραφα!M78</f>
        <v>3.56</v>
      </c>
      <c r="I78" s="323">
        <f>μεταγραφή!I78</f>
        <v>0</v>
      </c>
      <c r="J78" s="323">
        <f>προςΔΟΥ!H78</f>
        <v>0</v>
      </c>
      <c r="K78" s="323"/>
      <c r="L78" s="240">
        <f t="shared" si="3"/>
        <v>14.24</v>
      </c>
      <c r="M78" s="240">
        <v>24</v>
      </c>
      <c r="N78" s="243">
        <f>M78-βιβλΕσ!L78-αντίγραφα!P78</f>
        <v>21.447207207207207</v>
      </c>
      <c r="O78" s="243">
        <f t="shared" si="4"/>
        <v>-7.2072072072072064</v>
      </c>
      <c r="P78" s="320"/>
      <c r="Q78" s="290" t="s">
        <v>445</v>
      </c>
      <c r="R78" s="291"/>
      <c r="S78" s="316"/>
      <c r="T78" s="317"/>
      <c r="U78" s="317"/>
      <c r="V78" s="317"/>
    </row>
    <row r="79" spans="1:22" s="8" customFormat="1">
      <c r="A79" s="409"/>
      <c r="B79" s="410"/>
      <c r="C79" s="408" t="s">
        <v>307</v>
      </c>
      <c r="D79" s="323"/>
      <c r="E79" s="240">
        <f>δικαιώματα!L79</f>
        <v>10.68</v>
      </c>
      <c r="F79" s="241">
        <f>φύλλα2α!J79</f>
        <v>3.56</v>
      </c>
      <c r="G79" s="322">
        <f>πολλΣυμβ!T79</f>
        <v>0</v>
      </c>
      <c r="H79" s="242">
        <f>αντίγραφα!M79</f>
        <v>7.12</v>
      </c>
      <c r="I79" s="323">
        <f>μεταγραφή!I79</f>
        <v>0</v>
      </c>
      <c r="J79" s="323">
        <f>προςΔΟΥ!H79</f>
        <v>0</v>
      </c>
      <c r="K79" s="323"/>
      <c r="L79" s="240">
        <f t="shared" si="3"/>
        <v>21.36</v>
      </c>
      <c r="M79" s="240">
        <v>24</v>
      </c>
      <c r="N79" s="243">
        <f>M79-βιβλΕσ!L79-αντίγραφα!P79</f>
        <v>20.567207207207208</v>
      </c>
      <c r="O79" s="243">
        <f t="shared" si="4"/>
        <v>0.7927927927927918</v>
      </c>
      <c r="P79" s="320"/>
      <c r="Q79" s="315" t="s">
        <v>325</v>
      </c>
      <c r="R79" s="291"/>
      <c r="S79" s="316"/>
      <c r="T79" s="317"/>
      <c r="U79" s="317"/>
      <c r="V79" s="317"/>
    </row>
    <row r="80" spans="1:22" s="8" customFormat="1">
      <c r="A80" s="409"/>
      <c r="B80" s="410"/>
      <c r="C80" s="238" t="s">
        <v>312</v>
      </c>
      <c r="D80" s="242">
        <v>9576</v>
      </c>
      <c r="E80" s="240">
        <f>δικαιώματα!L80</f>
        <v>108.3552</v>
      </c>
      <c r="F80" s="241">
        <f>φύλλα2α!J80</f>
        <v>14.24</v>
      </c>
      <c r="G80" s="241">
        <f>πολλΣυμβ!T80</f>
        <v>24.92</v>
      </c>
      <c r="H80" s="242">
        <f>αντίγραφα!M80</f>
        <v>35.6</v>
      </c>
      <c r="I80" s="242">
        <f>μεταγραφή!I80</f>
        <v>26.799999999999997</v>
      </c>
      <c r="J80" s="242">
        <f>προςΔΟΥ!H80</f>
        <v>64.8</v>
      </c>
      <c r="K80" s="323"/>
      <c r="L80" s="240">
        <f t="shared" si="3"/>
        <v>274.71519999999998</v>
      </c>
      <c r="M80" s="240">
        <v>174.69</v>
      </c>
      <c r="N80" s="243">
        <f>M80-βιβλΕσ!L80-αντίγραφα!P80</f>
        <v>142.929236036036</v>
      </c>
      <c r="O80" s="243">
        <f t="shared" si="4"/>
        <v>131.78596396396398</v>
      </c>
      <c r="P80" s="259">
        <v>4</v>
      </c>
      <c r="Q80" s="315" t="s">
        <v>325</v>
      </c>
      <c r="R80" s="291"/>
      <c r="S80" s="316"/>
      <c r="T80" s="317"/>
      <c r="U80" s="317"/>
      <c r="V80" s="317"/>
    </row>
    <row r="81" spans="1:24" s="8" customFormat="1">
      <c r="A81" s="413"/>
      <c r="B81" s="410"/>
      <c r="C81" s="238" t="s">
        <v>474</v>
      </c>
      <c r="D81" s="323"/>
      <c r="E81" s="240">
        <f>δικαιώματα!L81</f>
        <v>10.68</v>
      </c>
      <c r="F81" s="241">
        <f>φύλλα2α!J81</f>
        <v>14.24</v>
      </c>
      <c r="G81" s="241">
        <f>πολλΣυμβ!T81</f>
        <v>49.84</v>
      </c>
      <c r="H81" s="242">
        <f>αντίγραφα!M81</f>
        <v>53.4</v>
      </c>
      <c r="I81" s="242">
        <f>μεταγραφή!I81</f>
        <v>26.799999999999997</v>
      </c>
      <c r="J81" s="242">
        <f>προςΔΟΥ!H81</f>
        <v>64.8</v>
      </c>
      <c r="K81" s="323"/>
      <c r="L81" s="240">
        <f t="shared" si="3"/>
        <v>219.76</v>
      </c>
      <c r="M81" s="240">
        <v>100</v>
      </c>
      <c r="N81" s="243">
        <f>M81-βιβλΕσ!L81-αντίγραφα!P81</f>
        <v>79.403243243243239</v>
      </c>
      <c r="O81" s="243">
        <f t="shared" si="4"/>
        <v>140.35675675675674</v>
      </c>
      <c r="P81" s="259">
        <v>4</v>
      </c>
      <c r="Q81" s="290" t="s">
        <v>329</v>
      </c>
      <c r="R81" s="291"/>
      <c r="S81" s="316"/>
      <c r="T81" s="317"/>
      <c r="U81" s="317"/>
      <c r="V81" s="317"/>
    </row>
    <row r="82" spans="1:24" s="8" customFormat="1">
      <c r="A82" s="409"/>
      <c r="B82" s="410"/>
      <c r="C82" s="408" t="s">
        <v>307</v>
      </c>
      <c r="D82" s="323"/>
      <c r="E82" s="240">
        <f>δικαιώματα!L82</f>
        <v>10.68</v>
      </c>
      <c r="F82" s="322">
        <f>φύλλα2α!J82</f>
        <v>0</v>
      </c>
      <c r="G82" s="322">
        <f>πολλΣυμβ!T82</f>
        <v>0</v>
      </c>
      <c r="H82" s="242">
        <f>αντίγραφα!M82</f>
        <v>3.56</v>
      </c>
      <c r="I82" s="323">
        <f>μεταγραφή!I82</f>
        <v>0</v>
      </c>
      <c r="J82" s="323">
        <f>προςΔΟΥ!H82</f>
        <v>0</v>
      </c>
      <c r="K82" s="323"/>
      <c r="L82" s="240">
        <f t="shared" si="3"/>
        <v>14.24</v>
      </c>
      <c r="M82" s="240">
        <v>24</v>
      </c>
      <c r="N82" s="243">
        <f>M82-βιβλΕσ!L82-αντίγραφα!P82</f>
        <v>21.447207207207207</v>
      </c>
      <c r="O82" s="243">
        <f t="shared" si="4"/>
        <v>-7.2072072072072064</v>
      </c>
      <c r="P82" s="320"/>
      <c r="Q82" s="290" t="s">
        <v>329</v>
      </c>
      <c r="R82" s="291"/>
      <c r="S82" s="316"/>
      <c r="T82" s="317"/>
      <c r="U82" s="317"/>
      <c r="V82" s="317"/>
    </row>
    <row r="83" spans="1:24" s="8" customFormat="1">
      <c r="A83" s="409"/>
      <c r="B83" s="410"/>
      <c r="C83" s="408" t="s">
        <v>307</v>
      </c>
      <c r="D83" s="323"/>
      <c r="E83" s="240">
        <f>δικαιώματα!L83</f>
        <v>10.68</v>
      </c>
      <c r="F83" s="322">
        <f>φύλλα2α!J83</f>
        <v>0</v>
      </c>
      <c r="G83" s="322">
        <f>πολλΣυμβ!T83</f>
        <v>0</v>
      </c>
      <c r="H83" s="242">
        <f>αντίγραφα!M83</f>
        <v>3.56</v>
      </c>
      <c r="I83" s="323">
        <f>μεταγραφή!I83</f>
        <v>0</v>
      </c>
      <c r="J83" s="323">
        <f>προςΔΟΥ!H83</f>
        <v>0</v>
      </c>
      <c r="K83" s="323"/>
      <c r="L83" s="240">
        <f t="shared" si="3"/>
        <v>14.24</v>
      </c>
      <c r="M83" s="240">
        <v>24</v>
      </c>
      <c r="N83" s="243">
        <f>M83-βιβλΕσ!L83-αντίγραφα!P83</f>
        <v>22.24</v>
      </c>
      <c r="O83" s="243">
        <f t="shared" si="4"/>
        <v>-7.9999999999999982</v>
      </c>
      <c r="P83" s="320"/>
      <c r="Q83" s="290" t="s">
        <v>325</v>
      </c>
      <c r="R83" s="291"/>
      <c r="S83" s="316"/>
      <c r="T83" s="317"/>
      <c r="U83" s="317"/>
      <c r="V83" s="317"/>
    </row>
    <row r="84" spans="1:24" s="8" customFormat="1">
      <c r="A84" s="409"/>
      <c r="B84" s="410"/>
      <c r="C84" s="238" t="s">
        <v>312</v>
      </c>
      <c r="D84" s="242">
        <v>5396.27</v>
      </c>
      <c r="E84" s="240">
        <f>δικαιώματα!L84</f>
        <v>65.721953999999997</v>
      </c>
      <c r="F84" s="241">
        <f>φύλλα2α!J84</f>
        <v>14.24</v>
      </c>
      <c r="G84" s="322">
        <f>πολλΣυμβ!T84</f>
        <v>0</v>
      </c>
      <c r="H84" s="242">
        <f>αντίγραφα!M84</f>
        <v>35.6</v>
      </c>
      <c r="I84" s="242">
        <f>μεταγραφή!I84</f>
        <v>26.799999999999997</v>
      </c>
      <c r="J84" s="242">
        <f>προςΔΟΥ!H84</f>
        <v>64.8</v>
      </c>
      <c r="K84" s="323"/>
      <c r="L84" s="240">
        <f t="shared" si="3"/>
        <v>207.16195399999998</v>
      </c>
      <c r="M84" s="240">
        <v>124.53</v>
      </c>
      <c r="N84" s="243">
        <f>M84-βιβλΕσ!L84-αντίγραφα!P84</f>
        <v>103.37275003603604</v>
      </c>
      <c r="O84" s="243">
        <f t="shared" si="4"/>
        <v>103.78920396396394</v>
      </c>
      <c r="P84" s="259">
        <v>4</v>
      </c>
      <c r="Q84" s="290" t="s">
        <v>329</v>
      </c>
      <c r="R84" s="291"/>
      <c r="S84" s="316"/>
      <c r="T84" s="317"/>
      <c r="U84" s="317"/>
      <c r="V84" s="317"/>
    </row>
    <row r="85" spans="1:24" s="8" customFormat="1">
      <c r="A85" s="409"/>
      <c r="B85" s="427"/>
      <c r="C85" s="408" t="s">
        <v>174</v>
      </c>
      <c r="D85" s="323"/>
      <c r="E85" s="240">
        <f>δικαιώματα!L85</f>
        <v>68.83</v>
      </c>
      <c r="F85" s="241">
        <f>φύλλα2α!J85</f>
        <v>3.56</v>
      </c>
      <c r="G85" s="322">
        <f>πολλΣυμβ!T85</f>
        <v>0</v>
      </c>
      <c r="H85" s="323">
        <f>αντίγραφα!M85</f>
        <v>0</v>
      </c>
      <c r="I85" s="323">
        <f>μεταγραφή!I85</f>
        <v>0</v>
      </c>
      <c r="J85" s="323">
        <f>προςΔΟΥ!H85</f>
        <v>0</v>
      </c>
      <c r="K85" s="323"/>
      <c r="L85" s="240">
        <f t="shared" si="3"/>
        <v>72.39</v>
      </c>
      <c r="M85" s="240">
        <v>74</v>
      </c>
      <c r="N85" s="243">
        <f>M85-βιβλΕσ!L85-αντίγραφα!P85</f>
        <v>68.39</v>
      </c>
      <c r="O85" s="243">
        <f t="shared" si="4"/>
        <v>4</v>
      </c>
      <c r="P85" s="320"/>
      <c r="Q85" s="315"/>
      <c r="R85" s="291"/>
      <c r="S85" s="316"/>
      <c r="T85" s="317"/>
      <c r="U85" s="317"/>
      <c r="V85" s="317"/>
    </row>
    <row r="86" spans="1:24" s="8" customFormat="1">
      <c r="A86" s="409"/>
      <c r="B86" s="410"/>
      <c r="C86" s="408" t="s">
        <v>307</v>
      </c>
      <c r="D86" s="323"/>
      <c r="E86" s="240">
        <f>δικαιώματα!L86</f>
        <v>10.68</v>
      </c>
      <c r="F86" s="241">
        <f>φύλλα2α!J86</f>
        <v>7.12</v>
      </c>
      <c r="G86" s="322">
        <f>πολλΣυμβ!T86</f>
        <v>0</v>
      </c>
      <c r="H86" s="242">
        <f>αντίγραφα!M86</f>
        <v>10.68</v>
      </c>
      <c r="I86" s="323">
        <f>μεταγραφή!I86</f>
        <v>0</v>
      </c>
      <c r="J86" s="323">
        <f>προςΔΟΥ!H86</f>
        <v>0</v>
      </c>
      <c r="K86" s="323"/>
      <c r="L86" s="240">
        <f t="shared" si="3"/>
        <v>28.48</v>
      </c>
      <c r="M86" s="304">
        <v>32</v>
      </c>
      <c r="N86" s="243">
        <f>M86-βιβλΕσ!L86-αντίγραφα!P86</f>
        <v>27.290810810810811</v>
      </c>
      <c r="O86" s="243">
        <f t="shared" si="4"/>
        <v>1.1891891891891895</v>
      </c>
      <c r="P86" s="259" t="s">
        <v>263</v>
      </c>
      <c r="Q86" s="290" t="s">
        <v>264</v>
      </c>
      <c r="R86" s="291"/>
      <c r="S86" s="316"/>
      <c r="T86" s="317"/>
      <c r="U86" s="317"/>
      <c r="V86" s="317"/>
    </row>
    <row r="87" spans="1:24">
      <c r="A87" s="484" t="s">
        <v>80</v>
      </c>
      <c r="B87" s="485"/>
      <c r="C87" s="485"/>
      <c r="D87" s="485"/>
      <c r="E87" s="63">
        <f t="shared" ref="E87:P87" si="5">SUM(E3:E86)</f>
        <v>8218.0104280000014</v>
      </c>
      <c r="F87" s="63">
        <f t="shared" si="5"/>
        <v>758.27999999999975</v>
      </c>
      <c r="G87" s="63">
        <f t="shared" si="5"/>
        <v>1231.9380000000001</v>
      </c>
      <c r="H87" s="63">
        <f t="shared" si="5"/>
        <v>2107.5199999999986</v>
      </c>
      <c r="I87" s="63">
        <f t="shared" si="5"/>
        <v>1286.7999999999988</v>
      </c>
      <c r="J87" s="63">
        <f t="shared" si="5"/>
        <v>2836.4000000000015</v>
      </c>
      <c r="K87" s="63">
        <f t="shared" si="5"/>
        <v>110.4</v>
      </c>
      <c r="L87" s="63">
        <f t="shared" si="5"/>
        <v>16485.074016000002</v>
      </c>
      <c r="M87" s="63">
        <f t="shared" si="5"/>
        <v>13008.800000000001</v>
      </c>
      <c r="N87" s="63">
        <f t="shared" si="5"/>
        <v>10868.544585837837</v>
      </c>
      <c r="O87" s="63">
        <f t="shared" si="5"/>
        <v>5616.5294301621643</v>
      </c>
      <c r="P87" s="63">
        <f t="shared" si="5"/>
        <v>81.5</v>
      </c>
    </row>
    <row r="89" spans="1:24" s="6" customFormat="1">
      <c r="A89" s="12"/>
      <c r="B89" s="12"/>
      <c r="D89" s="3"/>
      <c r="E89" s="3"/>
      <c r="F89" s="3"/>
      <c r="G89" s="3"/>
      <c r="H89" s="3"/>
      <c r="I89" s="3"/>
      <c r="J89" s="3"/>
      <c r="K89" s="220" t="s">
        <v>297</v>
      </c>
      <c r="L89" s="3"/>
      <c r="M89" s="3"/>
      <c r="N89" s="3"/>
      <c r="O89" s="3"/>
      <c r="T89" s="124"/>
      <c r="U89" s="124"/>
      <c r="V89" s="124"/>
    </row>
    <row r="90" spans="1:24" s="6" customFormat="1">
      <c r="A90" s="12"/>
      <c r="B90" s="12"/>
      <c r="D90" s="3"/>
      <c r="E90" s="3"/>
      <c r="F90" s="3"/>
      <c r="G90" s="3"/>
      <c r="H90" s="3"/>
      <c r="I90" s="3"/>
      <c r="J90" s="3"/>
      <c r="K90" s="3"/>
      <c r="L90" s="12"/>
      <c r="M90" s="12"/>
      <c r="N90" s="3"/>
      <c r="O90" s="3"/>
      <c r="P90" s="213" t="s">
        <v>169</v>
      </c>
      <c r="Q90" s="213"/>
      <c r="R90" s="213"/>
      <c r="S90" s="213"/>
      <c r="T90" s="216"/>
      <c r="U90" s="216"/>
      <c r="V90" s="124"/>
    </row>
    <row r="91" spans="1:24" s="6" customFormat="1">
      <c r="A91" s="12"/>
      <c r="B91" s="12"/>
      <c r="D91" s="3"/>
      <c r="E91" s="3"/>
      <c r="F91" s="3"/>
      <c r="G91" s="3"/>
      <c r="H91" s="3"/>
      <c r="I91" s="3"/>
      <c r="J91" s="3"/>
      <c r="K91" s="219" t="s">
        <v>268</v>
      </c>
      <c r="L91" s="3"/>
      <c r="M91" s="3"/>
      <c r="N91" s="3"/>
      <c r="O91" s="3"/>
      <c r="P91" s="3"/>
      <c r="Q91" s="215" t="s">
        <v>266</v>
      </c>
      <c r="R91" s="215"/>
      <c r="S91" s="215"/>
      <c r="T91" s="217"/>
      <c r="U91" s="216"/>
      <c r="V91" s="218"/>
      <c r="W91" s="214"/>
      <c r="X91" s="214"/>
    </row>
    <row r="92" spans="1:24" s="6" customFormat="1">
      <c r="A92" s="12"/>
      <c r="B92" s="1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215"/>
      <c r="R92" s="215" t="s">
        <v>267</v>
      </c>
      <c r="S92" s="215"/>
      <c r="T92" s="216"/>
      <c r="U92" s="216"/>
      <c r="V92" s="124"/>
    </row>
    <row r="93" spans="1:24" s="6" customFormat="1">
      <c r="A93" s="12"/>
      <c r="B93" s="1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215"/>
      <c r="R93" s="215"/>
      <c r="S93" s="216"/>
      <c r="T93" s="216" t="s">
        <v>170</v>
      </c>
      <c r="U93" s="216"/>
      <c r="V93" s="124"/>
    </row>
    <row r="94" spans="1:24" s="6" customFormat="1" ht="15.75">
      <c r="A94" s="12"/>
      <c r="B94" s="12"/>
      <c r="D94" s="3"/>
      <c r="E94" s="3"/>
      <c r="F94" s="3"/>
      <c r="G94" s="3"/>
      <c r="H94" s="455" t="s">
        <v>455</v>
      </c>
      <c r="I94" s="3"/>
      <c r="J94" s="3"/>
      <c r="K94" s="456">
        <f>18.4+K3+K4+K49+7.4</f>
        <v>99.4</v>
      </c>
      <c r="L94" s="3"/>
      <c r="M94" s="3"/>
      <c r="N94" s="3"/>
      <c r="O94" s="3"/>
      <c r="P94" s="461">
        <f>P87</f>
        <v>81.5</v>
      </c>
      <c r="Q94" s="215"/>
      <c r="R94" s="215"/>
      <c r="S94" s="215"/>
      <c r="T94" s="124"/>
      <c r="U94" s="216" t="s">
        <v>265</v>
      </c>
      <c r="V94" s="124"/>
    </row>
    <row r="95" spans="1:24" s="6" customFormat="1">
      <c r="A95" s="12"/>
      <c r="B95" s="1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T95" s="124"/>
      <c r="U95" s="124"/>
      <c r="V95" s="124"/>
    </row>
    <row r="96" spans="1:24" s="6" customFormat="1">
      <c r="A96" s="12"/>
      <c r="B96" s="1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T96" s="124"/>
      <c r="U96" s="124"/>
      <c r="V96" s="124"/>
    </row>
    <row r="97" spans="1:22" s="6" customFormat="1">
      <c r="A97" s="12"/>
      <c r="B97" s="1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T97" s="124"/>
      <c r="U97" s="124"/>
      <c r="V97" s="124"/>
    </row>
  </sheetData>
  <mergeCells count="11">
    <mergeCell ref="P1:V2"/>
    <mergeCell ref="N1:O1"/>
    <mergeCell ref="L1:M1"/>
    <mergeCell ref="E1:K1"/>
    <mergeCell ref="A87:D87"/>
    <mergeCell ref="A1:A2"/>
    <mergeCell ref="B1:B2"/>
    <mergeCell ref="C1:C2"/>
    <mergeCell ref="D1:D2"/>
    <mergeCell ref="A35:A36"/>
    <mergeCell ref="B35:B3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4"/>
  <sheetViews>
    <sheetView workbookViewId="0">
      <pane ySplit="2" topLeftCell="A63" activePane="bottomLeft" state="frozen"/>
      <selection pane="bottomLeft" activeCell="A20" sqref="A20:XFD20"/>
    </sheetView>
  </sheetViews>
  <sheetFormatPr defaultRowHeight="11.25"/>
  <cols>
    <col min="1" max="1" width="8.140625" style="6" bestFit="1" customWidth="1"/>
    <col min="2" max="2" width="74.5703125" style="124" bestFit="1" customWidth="1"/>
    <col min="3" max="3" width="11.140625" style="3" bestFit="1" customWidth="1"/>
    <col min="4" max="4" width="6.42578125" style="6" bestFit="1" customWidth="1"/>
    <col min="5" max="5" width="6.42578125" style="6" customWidth="1"/>
    <col min="6" max="6" width="7.42578125" style="3" bestFit="1" customWidth="1"/>
    <col min="7" max="7" width="7.42578125" style="3" customWidth="1"/>
    <col min="8" max="8" width="10" style="3" customWidth="1"/>
    <col min="9" max="9" width="8.85546875" style="142" customWidth="1"/>
    <col min="10" max="10" width="7.140625" style="3" bestFit="1" customWidth="1"/>
    <col min="11" max="11" width="8" style="3" bestFit="1" customWidth="1"/>
    <col min="12" max="12" width="8.140625" style="3" bestFit="1" customWidth="1"/>
    <col min="13" max="13" width="8.28515625" style="3" customWidth="1"/>
    <col min="14" max="14" width="6.7109375" style="3" bestFit="1" customWidth="1"/>
    <col min="15" max="15" width="7.42578125" style="3" customWidth="1"/>
    <col min="16" max="16" width="6.7109375" style="3" bestFit="1" customWidth="1"/>
    <col min="17" max="17" width="9.85546875" style="3" bestFit="1" customWidth="1"/>
    <col min="18" max="18" width="5.42578125" style="6" customWidth="1"/>
    <col min="19" max="21" width="4.7109375" style="6" customWidth="1"/>
    <col min="22" max="22" width="35.140625" style="6" customWidth="1"/>
    <col min="23" max="219" width="9.140625" style="6"/>
    <col min="220" max="220" width="9" style="6" bestFit="1" customWidth="1"/>
    <col min="221" max="221" width="9.85546875" style="6" bestFit="1" customWidth="1"/>
    <col min="222" max="222" width="9.140625" style="6" bestFit="1" customWidth="1"/>
    <col min="223" max="223" width="16" style="6" bestFit="1" customWidth="1"/>
    <col min="224" max="224" width="9" style="6" bestFit="1" customWidth="1"/>
    <col min="225" max="225" width="7.85546875" style="6" bestFit="1" customWidth="1"/>
    <col min="226" max="226" width="11.7109375" style="6" bestFit="1" customWidth="1"/>
    <col min="227" max="227" width="14.28515625" style="6" customWidth="1"/>
    <col min="228" max="228" width="11.7109375" style="6" bestFit="1" customWidth="1"/>
    <col min="229" max="229" width="14.140625" style="6" bestFit="1" customWidth="1"/>
    <col min="230" max="230" width="16.7109375" style="6" customWidth="1"/>
    <col min="231" max="231" width="16.5703125" style="6" customWidth="1"/>
    <col min="232" max="233" width="7.85546875" style="6" bestFit="1" customWidth="1"/>
    <col min="234" max="234" width="8" style="6" bestFit="1" customWidth="1"/>
    <col min="235" max="236" width="7.85546875" style="6" bestFit="1" customWidth="1"/>
    <col min="237" max="237" width="9.7109375" style="6" customWidth="1"/>
    <col min="238" max="238" width="12.85546875" style="6" customWidth="1"/>
    <col min="239" max="475" width="9.140625" style="6"/>
    <col min="476" max="476" width="9" style="6" bestFit="1" customWidth="1"/>
    <col min="477" max="477" width="9.85546875" style="6" bestFit="1" customWidth="1"/>
    <col min="478" max="478" width="9.140625" style="6" bestFit="1" customWidth="1"/>
    <col min="479" max="479" width="16" style="6" bestFit="1" customWidth="1"/>
    <col min="480" max="480" width="9" style="6" bestFit="1" customWidth="1"/>
    <col min="481" max="481" width="7.85546875" style="6" bestFit="1" customWidth="1"/>
    <col min="482" max="482" width="11.7109375" style="6" bestFit="1" customWidth="1"/>
    <col min="483" max="483" width="14.28515625" style="6" customWidth="1"/>
    <col min="484" max="484" width="11.7109375" style="6" bestFit="1" customWidth="1"/>
    <col min="485" max="485" width="14.140625" style="6" bestFit="1" customWidth="1"/>
    <col min="486" max="486" width="16.7109375" style="6" customWidth="1"/>
    <col min="487" max="487" width="16.5703125" style="6" customWidth="1"/>
    <col min="488" max="489" width="7.85546875" style="6" bestFit="1" customWidth="1"/>
    <col min="490" max="490" width="8" style="6" bestFit="1" customWidth="1"/>
    <col min="491" max="492" width="7.85546875" style="6" bestFit="1" customWidth="1"/>
    <col min="493" max="493" width="9.7109375" style="6" customWidth="1"/>
    <col min="494" max="494" width="12.85546875" style="6" customWidth="1"/>
    <col min="495" max="731" width="9.140625" style="6"/>
    <col min="732" max="732" width="9" style="6" bestFit="1" customWidth="1"/>
    <col min="733" max="733" width="9.85546875" style="6" bestFit="1" customWidth="1"/>
    <col min="734" max="734" width="9.140625" style="6" bestFit="1" customWidth="1"/>
    <col min="735" max="735" width="16" style="6" bestFit="1" customWidth="1"/>
    <col min="736" max="736" width="9" style="6" bestFit="1" customWidth="1"/>
    <col min="737" max="737" width="7.85546875" style="6" bestFit="1" customWidth="1"/>
    <col min="738" max="738" width="11.7109375" style="6" bestFit="1" customWidth="1"/>
    <col min="739" max="739" width="14.28515625" style="6" customWidth="1"/>
    <col min="740" max="740" width="11.7109375" style="6" bestFit="1" customWidth="1"/>
    <col min="741" max="741" width="14.140625" style="6" bestFit="1" customWidth="1"/>
    <col min="742" max="742" width="16.7109375" style="6" customWidth="1"/>
    <col min="743" max="743" width="16.5703125" style="6" customWidth="1"/>
    <col min="744" max="745" width="7.85546875" style="6" bestFit="1" customWidth="1"/>
    <col min="746" max="746" width="8" style="6" bestFit="1" customWidth="1"/>
    <col min="747" max="748" width="7.85546875" style="6" bestFit="1" customWidth="1"/>
    <col min="749" max="749" width="9.7109375" style="6" customWidth="1"/>
    <col min="750" max="750" width="12.85546875" style="6" customWidth="1"/>
    <col min="751" max="987" width="9.140625" style="6"/>
    <col min="988" max="988" width="9" style="6" bestFit="1" customWidth="1"/>
    <col min="989" max="989" width="9.85546875" style="6" bestFit="1" customWidth="1"/>
    <col min="990" max="990" width="9.140625" style="6" bestFit="1" customWidth="1"/>
    <col min="991" max="991" width="16" style="6" bestFit="1" customWidth="1"/>
    <col min="992" max="992" width="9" style="6" bestFit="1" customWidth="1"/>
    <col min="993" max="993" width="7.85546875" style="6" bestFit="1" customWidth="1"/>
    <col min="994" max="994" width="11.7109375" style="6" bestFit="1" customWidth="1"/>
    <col min="995" max="995" width="14.28515625" style="6" customWidth="1"/>
    <col min="996" max="996" width="11.7109375" style="6" bestFit="1" customWidth="1"/>
    <col min="997" max="997" width="14.140625" style="6" bestFit="1" customWidth="1"/>
    <col min="998" max="998" width="16.7109375" style="6" customWidth="1"/>
    <col min="999" max="999" width="16.5703125" style="6" customWidth="1"/>
    <col min="1000" max="1001" width="7.85546875" style="6" bestFit="1" customWidth="1"/>
    <col min="1002" max="1002" width="8" style="6" bestFit="1" customWidth="1"/>
    <col min="1003" max="1004" width="7.85546875" style="6" bestFit="1" customWidth="1"/>
    <col min="1005" max="1005" width="9.7109375" style="6" customWidth="1"/>
    <col min="1006" max="1006" width="12.85546875" style="6" customWidth="1"/>
    <col min="1007" max="1243" width="9.140625" style="6"/>
    <col min="1244" max="1244" width="9" style="6" bestFit="1" customWidth="1"/>
    <col min="1245" max="1245" width="9.85546875" style="6" bestFit="1" customWidth="1"/>
    <col min="1246" max="1246" width="9.140625" style="6" bestFit="1" customWidth="1"/>
    <col min="1247" max="1247" width="16" style="6" bestFit="1" customWidth="1"/>
    <col min="1248" max="1248" width="9" style="6" bestFit="1" customWidth="1"/>
    <col min="1249" max="1249" width="7.85546875" style="6" bestFit="1" customWidth="1"/>
    <col min="1250" max="1250" width="11.7109375" style="6" bestFit="1" customWidth="1"/>
    <col min="1251" max="1251" width="14.28515625" style="6" customWidth="1"/>
    <col min="1252" max="1252" width="11.7109375" style="6" bestFit="1" customWidth="1"/>
    <col min="1253" max="1253" width="14.140625" style="6" bestFit="1" customWidth="1"/>
    <col min="1254" max="1254" width="16.7109375" style="6" customWidth="1"/>
    <col min="1255" max="1255" width="16.5703125" style="6" customWidth="1"/>
    <col min="1256" max="1257" width="7.85546875" style="6" bestFit="1" customWidth="1"/>
    <col min="1258" max="1258" width="8" style="6" bestFit="1" customWidth="1"/>
    <col min="1259" max="1260" width="7.85546875" style="6" bestFit="1" customWidth="1"/>
    <col min="1261" max="1261" width="9.7109375" style="6" customWidth="1"/>
    <col min="1262" max="1262" width="12.85546875" style="6" customWidth="1"/>
    <col min="1263" max="1499" width="9.140625" style="6"/>
    <col min="1500" max="1500" width="9" style="6" bestFit="1" customWidth="1"/>
    <col min="1501" max="1501" width="9.85546875" style="6" bestFit="1" customWidth="1"/>
    <col min="1502" max="1502" width="9.140625" style="6" bestFit="1" customWidth="1"/>
    <col min="1503" max="1503" width="16" style="6" bestFit="1" customWidth="1"/>
    <col min="1504" max="1504" width="9" style="6" bestFit="1" customWidth="1"/>
    <col min="1505" max="1505" width="7.85546875" style="6" bestFit="1" customWidth="1"/>
    <col min="1506" max="1506" width="11.7109375" style="6" bestFit="1" customWidth="1"/>
    <col min="1507" max="1507" width="14.28515625" style="6" customWidth="1"/>
    <col min="1508" max="1508" width="11.7109375" style="6" bestFit="1" customWidth="1"/>
    <col min="1509" max="1509" width="14.140625" style="6" bestFit="1" customWidth="1"/>
    <col min="1510" max="1510" width="16.7109375" style="6" customWidth="1"/>
    <col min="1511" max="1511" width="16.5703125" style="6" customWidth="1"/>
    <col min="1512" max="1513" width="7.85546875" style="6" bestFit="1" customWidth="1"/>
    <col min="1514" max="1514" width="8" style="6" bestFit="1" customWidth="1"/>
    <col min="1515" max="1516" width="7.85546875" style="6" bestFit="1" customWidth="1"/>
    <col min="1517" max="1517" width="9.7109375" style="6" customWidth="1"/>
    <col min="1518" max="1518" width="12.85546875" style="6" customWidth="1"/>
    <col min="1519" max="1755" width="9.140625" style="6"/>
    <col min="1756" max="1756" width="9" style="6" bestFit="1" customWidth="1"/>
    <col min="1757" max="1757" width="9.85546875" style="6" bestFit="1" customWidth="1"/>
    <col min="1758" max="1758" width="9.140625" style="6" bestFit="1" customWidth="1"/>
    <col min="1759" max="1759" width="16" style="6" bestFit="1" customWidth="1"/>
    <col min="1760" max="1760" width="9" style="6" bestFit="1" customWidth="1"/>
    <col min="1761" max="1761" width="7.85546875" style="6" bestFit="1" customWidth="1"/>
    <col min="1762" max="1762" width="11.7109375" style="6" bestFit="1" customWidth="1"/>
    <col min="1763" max="1763" width="14.28515625" style="6" customWidth="1"/>
    <col min="1764" max="1764" width="11.7109375" style="6" bestFit="1" customWidth="1"/>
    <col min="1765" max="1765" width="14.140625" style="6" bestFit="1" customWidth="1"/>
    <col min="1766" max="1766" width="16.7109375" style="6" customWidth="1"/>
    <col min="1767" max="1767" width="16.5703125" style="6" customWidth="1"/>
    <col min="1768" max="1769" width="7.85546875" style="6" bestFit="1" customWidth="1"/>
    <col min="1770" max="1770" width="8" style="6" bestFit="1" customWidth="1"/>
    <col min="1771" max="1772" width="7.85546875" style="6" bestFit="1" customWidth="1"/>
    <col min="1773" max="1773" width="9.7109375" style="6" customWidth="1"/>
    <col min="1774" max="1774" width="12.85546875" style="6" customWidth="1"/>
    <col min="1775" max="2011" width="9.140625" style="6"/>
    <col min="2012" max="2012" width="9" style="6" bestFit="1" customWidth="1"/>
    <col min="2013" max="2013" width="9.85546875" style="6" bestFit="1" customWidth="1"/>
    <col min="2014" max="2014" width="9.140625" style="6" bestFit="1" customWidth="1"/>
    <col min="2015" max="2015" width="16" style="6" bestFit="1" customWidth="1"/>
    <col min="2016" max="2016" width="9" style="6" bestFit="1" customWidth="1"/>
    <col min="2017" max="2017" width="7.85546875" style="6" bestFit="1" customWidth="1"/>
    <col min="2018" max="2018" width="11.7109375" style="6" bestFit="1" customWidth="1"/>
    <col min="2019" max="2019" width="14.28515625" style="6" customWidth="1"/>
    <col min="2020" max="2020" width="11.7109375" style="6" bestFit="1" customWidth="1"/>
    <col min="2021" max="2021" width="14.140625" style="6" bestFit="1" customWidth="1"/>
    <col min="2022" max="2022" width="16.7109375" style="6" customWidth="1"/>
    <col min="2023" max="2023" width="16.5703125" style="6" customWidth="1"/>
    <col min="2024" max="2025" width="7.85546875" style="6" bestFit="1" customWidth="1"/>
    <col min="2026" max="2026" width="8" style="6" bestFit="1" customWidth="1"/>
    <col min="2027" max="2028" width="7.85546875" style="6" bestFit="1" customWidth="1"/>
    <col min="2029" max="2029" width="9.7109375" style="6" customWidth="1"/>
    <col min="2030" max="2030" width="12.85546875" style="6" customWidth="1"/>
    <col min="2031" max="2267" width="9.140625" style="6"/>
    <col min="2268" max="2268" width="9" style="6" bestFit="1" customWidth="1"/>
    <col min="2269" max="2269" width="9.85546875" style="6" bestFit="1" customWidth="1"/>
    <col min="2270" max="2270" width="9.140625" style="6" bestFit="1" customWidth="1"/>
    <col min="2271" max="2271" width="16" style="6" bestFit="1" customWidth="1"/>
    <col min="2272" max="2272" width="9" style="6" bestFit="1" customWidth="1"/>
    <col min="2273" max="2273" width="7.85546875" style="6" bestFit="1" customWidth="1"/>
    <col min="2274" max="2274" width="11.7109375" style="6" bestFit="1" customWidth="1"/>
    <col min="2275" max="2275" width="14.28515625" style="6" customWidth="1"/>
    <col min="2276" max="2276" width="11.7109375" style="6" bestFit="1" customWidth="1"/>
    <col min="2277" max="2277" width="14.140625" style="6" bestFit="1" customWidth="1"/>
    <col min="2278" max="2278" width="16.7109375" style="6" customWidth="1"/>
    <col min="2279" max="2279" width="16.5703125" style="6" customWidth="1"/>
    <col min="2280" max="2281" width="7.85546875" style="6" bestFit="1" customWidth="1"/>
    <col min="2282" max="2282" width="8" style="6" bestFit="1" customWidth="1"/>
    <col min="2283" max="2284" width="7.85546875" style="6" bestFit="1" customWidth="1"/>
    <col min="2285" max="2285" width="9.7109375" style="6" customWidth="1"/>
    <col min="2286" max="2286" width="12.85546875" style="6" customWidth="1"/>
    <col min="2287" max="2523" width="9.140625" style="6"/>
    <col min="2524" max="2524" width="9" style="6" bestFit="1" customWidth="1"/>
    <col min="2525" max="2525" width="9.85546875" style="6" bestFit="1" customWidth="1"/>
    <col min="2526" max="2526" width="9.140625" style="6" bestFit="1" customWidth="1"/>
    <col min="2527" max="2527" width="16" style="6" bestFit="1" customWidth="1"/>
    <col min="2528" max="2528" width="9" style="6" bestFit="1" customWidth="1"/>
    <col min="2529" max="2529" width="7.85546875" style="6" bestFit="1" customWidth="1"/>
    <col min="2530" max="2530" width="11.7109375" style="6" bestFit="1" customWidth="1"/>
    <col min="2531" max="2531" width="14.28515625" style="6" customWidth="1"/>
    <col min="2532" max="2532" width="11.7109375" style="6" bestFit="1" customWidth="1"/>
    <col min="2533" max="2533" width="14.140625" style="6" bestFit="1" customWidth="1"/>
    <col min="2534" max="2534" width="16.7109375" style="6" customWidth="1"/>
    <col min="2535" max="2535" width="16.5703125" style="6" customWidth="1"/>
    <col min="2536" max="2537" width="7.85546875" style="6" bestFit="1" customWidth="1"/>
    <col min="2538" max="2538" width="8" style="6" bestFit="1" customWidth="1"/>
    <col min="2539" max="2540" width="7.85546875" style="6" bestFit="1" customWidth="1"/>
    <col min="2541" max="2541" width="9.7109375" style="6" customWidth="1"/>
    <col min="2542" max="2542" width="12.85546875" style="6" customWidth="1"/>
    <col min="2543" max="2779" width="9.140625" style="6"/>
    <col min="2780" max="2780" width="9" style="6" bestFit="1" customWidth="1"/>
    <col min="2781" max="2781" width="9.85546875" style="6" bestFit="1" customWidth="1"/>
    <col min="2782" max="2782" width="9.140625" style="6" bestFit="1" customWidth="1"/>
    <col min="2783" max="2783" width="16" style="6" bestFit="1" customWidth="1"/>
    <col min="2784" max="2784" width="9" style="6" bestFit="1" customWidth="1"/>
    <col min="2785" max="2785" width="7.85546875" style="6" bestFit="1" customWidth="1"/>
    <col min="2786" max="2786" width="11.7109375" style="6" bestFit="1" customWidth="1"/>
    <col min="2787" max="2787" width="14.28515625" style="6" customWidth="1"/>
    <col min="2788" max="2788" width="11.7109375" style="6" bestFit="1" customWidth="1"/>
    <col min="2789" max="2789" width="14.140625" style="6" bestFit="1" customWidth="1"/>
    <col min="2790" max="2790" width="16.7109375" style="6" customWidth="1"/>
    <col min="2791" max="2791" width="16.5703125" style="6" customWidth="1"/>
    <col min="2792" max="2793" width="7.85546875" style="6" bestFit="1" customWidth="1"/>
    <col min="2794" max="2794" width="8" style="6" bestFit="1" customWidth="1"/>
    <col min="2795" max="2796" width="7.85546875" style="6" bestFit="1" customWidth="1"/>
    <col min="2797" max="2797" width="9.7109375" style="6" customWidth="1"/>
    <col min="2798" max="2798" width="12.85546875" style="6" customWidth="1"/>
    <col min="2799" max="3035" width="9.140625" style="6"/>
    <col min="3036" max="3036" width="9" style="6" bestFit="1" customWidth="1"/>
    <col min="3037" max="3037" width="9.85546875" style="6" bestFit="1" customWidth="1"/>
    <col min="3038" max="3038" width="9.140625" style="6" bestFit="1" customWidth="1"/>
    <col min="3039" max="3039" width="16" style="6" bestFit="1" customWidth="1"/>
    <col min="3040" max="3040" width="9" style="6" bestFit="1" customWidth="1"/>
    <col min="3041" max="3041" width="7.85546875" style="6" bestFit="1" customWidth="1"/>
    <col min="3042" max="3042" width="11.7109375" style="6" bestFit="1" customWidth="1"/>
    <col min="3043" max="3043" width="14.28515625" style="6" customWidth="1"/>
    <col min="3044" max="3044" width="11.7109375" style="6" bestFit="1" customWidth="1"/>
    <col min="3045" max="3045" width="14.140625" style="6" bestFit="1" customWidth="1"/>
    <col min="3046" max="3046" width="16.7109375" style="6" customWidth="1"/>
    <col min="3047" max="3047" width="16.5703125" style="6" customWidth="1"/>
    <col min="3048" max="3049" width="7.85546875" style="6" bestFit="1" customWidth="1"/>
    <col min="3050" max="3050" width="8" style="6" bestFit="1" customWidth="1"/>
    <col min="3051" max="3052" width="7.85546875" style="6" bestFit="1" customWidth="1"/>
    <col min="3053" max="3053" width="9.7109375" style="6" customWidth="1"/>
    <col min="3054" max="3054" width="12.85546875" style="6" customWidth="1"/>
    <col min="3055" max="3291" width="9.140625" style="6"/>
    <col min="3292" max="3292" width="9" style="6" bestFit="1" customWidth="1"/>
    <col min="3293" max="3293" width="9.85546875" style="6" bestFit="1" customWidth="1"/>
    <col min="3294" max="3294" width="9.140625" style="6" bestFit="1" customWidth="1"/>
    <col min="3295" max="3295" width="16" style="6" bestFit="1" customWidth="1"/>
    <col min="3296" max="3296" width="9" style="6" bestFit="1" customWidth="1"/>
    <col min="3297" max="3297" width="7.85546875" style="6" bestFit="1" customWidth="1"/>
    <col min="3298" max="3298" width="11.7109375" style="6" bestFit="1" customWidth="1"/>
    <col min="3299" max="3299" width="14.28515625" style="6" customWidth="1"/>
    <col min="3300" max="3300" width="11.7109375" style="6" bestFit="1" customWidth="1"/>
    <col min="3301" max="3301" width="14.140625" style="6" bestFit="1" customWidth="1"/>
    <col min="3302" max="3302" width="16.7109375" style="6" customWidth="1"/>
    <col min="3303" max="3303" width="16.5703125" style="6" customWidth="1"/>
    <col min="3304" max="3305" width="7.85546875" style="6" bestFit="1" customWidth="1"/>
    <col min="3306" max="3306" width="8" style="6" bestFit="1" customWidth="1"/>
    <col min="3307" max="3308" width="7.85546875" style="6" bestFit="1" customWidth="1"/>
    <col min="3309" max="3309" width="9.7109375" style="6" customWidth="1"/>
    <col min="3310" max="3310" width="12.85546875" style="6" customWidth="1"/>
    <col min="3311" max="3547" width="9.140625" style="6"/>
    <col min="3548" max="3548" width="9" style="6" bestFit="1" customWidth="1"/>
    <col min="3549" max="3549" width="9.85546875" style="6" bestFit="1" customWidth="1"/>
    <col min="3550" max="3550" width="9.140625" style="6" bestFit="1" customWidth="1"/>
    <col min="3551" max="3551" width="16" style="6" bestFit="1" customWidth="1"/>
    <col min="3552" max="3552" width="9" style="6" bestFit="1" customWidth="1"/>
    <col min="3553" max="3553" width="7.85546875" style="6" bestFit="1" customWidth="1"/>
    <col min="3554" max="3554" width="11.7109375" style="6" bestFit="1" customWidth="1"/>
    <col min="3555" max="3555" width="14.28515625" style="6" customWidth="1"/>
    <col min="3556" max="3556" width="11.7109375" style="6" bestFit="1" customWidth="1"/>
    <col min="3557" max="3557" width="14.140625" style="6" bestFit="1" customWidth="1"/>
    <col min="3558" max="3558" width="16.7109375" style="6" customWidth="1"/>
    <col min="3559" max="3559" width="16.5703125" style="6" customWidth="1"/>
    <col min="3560" max="3561" width="7.85546875" style="6" bestFit="1" customWidth="1"/>
    <col min="3562" max="3562" width="8" style="6" bestFit="1" customWidth="1"/>
    <col min="3563" max="3564" width="7.85546875" style="6" bestFit="1" customWidth="1"/>
    <col min="3565" max="3565" width="9.7109375" style="6" customWidth="1"/>
    <col min="3566" max="3566" width="12.85546875" style="6" customWidth="1"/>
    <col min="3567" max="3803" width="9.140625" style="6"/>
    <col min="3804" max="3804" width="9" style="6" bestFit="1" customWidth="1"/>
    <col min="3805" max="3805" width="9.85546875" style="6" bestFit="1" customWidth="1"/>
    <col min="3806" max="3806" width="9.140625" style="6" bestFit="1" customWidth="1"/>
    <col min="3807" max="3807" width="16" style="6" bestFit="1" customWidth="1"/>
    <col min="3808" max="3808" width="9" style="6" bestFit="1" customWidth="1"/>
    <col min="3809" max="3809" width="7.85546875" style="6" bestFit="1" customWidth="1"/>
    <col min="3810" max="3810" width="11.7109375" style="6" bestFit="1" customWidth="1"/>
    <col min="3811" max="3811" width="14.28515625" style="6" customWidth="1"/>
    <col min="3812" max="3812" width="11.7109375" style="6" bestFit="1" customWidth="1"/>
    <col min="3813" max="3813" width="14.140625" style="6" bestFit="1" customWidth="1"/>
    <col min="3814" max="3814" width="16.7109375" style="6" customWidth="1"/>
    <col min="3815" max="3815" width="16.5703125" style="6" customWidth="1"/>
    <col min="3816" max="3817" width="7.85546875" style="6" bestFit="1" customWidth="1"/>
    <col min="3818" max="3818" width="8" style="6" bestFit="1" customWidth="1"/>
    <col min="3819" max="3820" width="7.85546875" style="6" bestFit="1" customWidth="1"/>
    <col min="3821" max="3821" width="9.7109375" style="6" customWidth="1"/>
    <col min="3822" max="3822" width="12.85546875" style="6" customWidth="1"/>
    <col min="3823" max="4059" width="9.140625" style="6"/>
    <col min="4060" max="4060" width="9" style="6" bestFit="1" customWidth="1"/>
    <col min="4061" max="4061" width="9.85546875" style="6" bestFit="1" customWidth="1"/>
    <col min="4062" max="4062" width="9.140625" style="6" bestFit="1" customWidth="1"/>
    <col min="4063" max="4063" width="16" style="6" bestFit="1" customWidth="1"/>
    <col min="4064" max="4064" width="9" style="6" bestFit="1" customWidth="1"/>
    <col min="4065" max="4065" width="7.85546875" style="6" bestFit="1" customWidth="1"/>
    <col min="4066" max="4066" width="11.7109375" style="6" bestFit="1" customWidth="1"/>
    <col min="4067" max="4067" width="14.28515625" style="6" customWidth="1"/>
    <col min="4068" max="4068" width="11.7109375" style="6" bestFit="1" customWidth="1"/>
    <col min="4069" max="4069" width="14.140625" style="6" bestFit="1" customWidth="1"/>
    <col min="4070" max="4070" width="16.7109375" style="6" customWidth="1"/>
    <col min="4071" max="4071" width="16.5703125" style="6" customWidth="1"/>
    <col min="4072" max="4073" width="7.85546875" style="6" bestFit="1" customWidth="1"/>
    <col min="4074" max="4074" width="8" style="6" bestFit="1" customWidth="1"/>
    <col min="4075" max="4076" width="7.85546875" style="6" bestFit="1" customWidth="1"/>
    <col min="4077" max="4077" width="9.7109375" style="6" customWidth="1"/>
    <col min="4078" max="4078" width="12.85546875" style="6" customWidth="1"/>
    <col min="4079" max="4315" width="9.140625" style="6"/>
    <col min="4316" max="4316" width="9" style="6" bestFit="1" customWidth="1"/>
    <col min="4317" max="4317" width="9.85546875" style="6" bestFit="1" customWidth="1"/>
    <col min="4318" max="4318" width="9.140625" style="6" bestFit="1" customWidth="1"/>
    <col min="4319" max="4319" width="16" style="6" bestFit="1" customWidth="1"/>
    <col min="4320" max="4320" width="9" style="6" bestFit="1" customWidth="1"/>
    <col min="4321" max="4321" width="7.85546875" style="6" bestFit="1" customWidth="1"/>
    <col min="4322" max="4322" width="11.7109375" style="6" bestFit="1" customWidth="1"/>
    <col min="4323" max="4323" width="14.28515625" style="6" customWidth="1"/>
    <col min="4324" max="4324" width="11.7109375" style="6" bestFit="1" customWidth="1"/>
    <col min="4325" max="4325" width="14.140625" style="6" bestFit="1" customWidth="1"/>
    <col min="4326" max="4326" width="16.7109375" style="6" customWidth="1"/>
    <col min="4327" max="4327" width="16.5703125" style="6" customWidth="1"/>
    <col min="4328" max="4329" width="7.85546875" style="6" bestFit="1" customWidth="1"/>
    <col min="4330" max="4330" width="8" style="6" bestFit="1" customWidth="1"/>
    <col min="4331" max="4332" width="7.85546875" style="6" bestFit="1" customWidth="1"/>
    <col min="4333" max="4333" width="9.7109375" style="6" customWidth="1"/>
    <col min="4334" max="4334" width="12.85546875" style="6" customWidth="1"/>
    <col min="4335" max="4571" width="9.140625" style="6"/>
    <col min="4572" max="4572" width="9" style="6" bestFit="1" customWidth="1"/>
    <col min="4573" max="4573" width="9.85546875" style="6" bestFit="1" customWidth="1"/>
    <col min="4574" max="4574" width="9.140625" style="6" bestFit="1" customWidth="1"/>
    <col min="4575" max="4575" width="16" style="6" bestFit="1" customWidth="1"/>
    <col min="4576" max="4576" width="9" style="6" bestFit="1" customWidth="1"/>
    <col min="4577" max="4577" width="7.85546875" style="6" bestFit="1" customWidth="1"/>
    <col min="4578" max="4578" width="11.7109375" style="6" bestFit="1" customWidth="1"/>
    <col min="4579" max="4579" width="14.28515625" style="6" customWidth="1"/>
    <col min="4580" max="4580" width="11.7109375" style="6" bestFit="1" customWidth="1"/>
    <col min="4581" max="4581" width="14.140625" style="6" bestFit="1" customWidth="1"/>
    <col min="4582" max="4582" width="16.7109375" style="6" customWidth="1"/>
    <col min="4583" max="4583" width="16.5703125" style="6" customWidth="1"/>
    <col min="4584" max="4585" width="7.85546875" style="6" bestFit="1" customWidth="1"/>
    <col min="4586" max="4586" width="8" style="6" bestFit="1" customWidth="1"/>
    <col min="4587" max="4588" width="7.85546875" style="6" bestFit="1" customWidth="1"/>
    <col min="4589" max="4589" width="9.7109375" style="6" customWidth="1"/>
    <col min="4590" max="4590" width="12.85546875" style="6" customWidth="1"/>
    <col min="4591" max="4827" width="9.140625" style="6"/>
    <col min="4828" max="4828" width="9" style="6" bestFit="1" customWidth="1"/>
    <col min="4829" max="4829" width="9.85546875" style="6" bestFit="1" customWidth="1"/>
    <col min="4830" max="4830" width="9.140625" style="6" bestFit="1" customWidth="1"/>
    <col min="4831" max="4831" width="16" style="6" bestFit="1" customWidth="1"/>
    <col min="4832" max="4832" width="9" style="6" bestFit="1" customWidth="1"/>
    <col min="4833" max="4833" width="7.85546875" style="6" bestFit="1" customWidth="1"/>
    <col min="4834" max="4834" width="11.7109375" style="6" bestFit="1" customWidth="1"/>
    <col min="4835" max="4835" width="14.28515625" style="6" customWidth="1"/>
    <col min="4836" max="4836" width="11.7109375" style="6" bestFit="1" customWidth="1"/>
    <col min="4837" max="4837" width="14.140625" style="6" bestFit="1" customWidth="1"/>
    <col min="4838" max="4838" width="16.7109375" style="6" customWidth="1"/>
    <col min="4839" max="4839" width="16.5703125" style="6" customWidth="1"/>
    <col min="4840" max="4841" width="7.85546875" style="6" bestFit="1" customWidth="1"/>
    <col min="4842" max="4842" width="8" style="6" bestFit="1" customWidth="1"/>
    <col min="4843" max="4844" width="7.85546875" style="6" bestFit="1" customWidth="1"/>
    <col min="4845" max="4845" width="9.7109375" style="6" customWidth="1"/>
    <col min="4846" max="4846" width="12.85546875" style="6" customWidth="1"/>
    <col min="4847" max="5083" width="9.140625" style="6"/>
    <col min="5084" max="5084" width="9" style="6" bestFit="1" customWidth="1"/>
    <col min="5085" max="5085" width="9.85546875" style="6" bestFit="1" customWidth="1"/>
    <col min="5086" max="5086" width="9.140625" style="6" bestFit="1" customWidth="1"/>
    <col min="5087" max="5087" width="16" style="6" bestFit="1" customWidth="1"/>
    <col min="5088" max="5088" width="9" style="6" bestFit="1" customWidth="1"/>
    <col min="5089" max="5089" width="7.85546875" style="6" bestFit="1" customWidth="1"/>
    <col min="5090" max="5090" width="11.7109375" style="6" bestFit="1" customWidth="1"/>
    <col min="5091" max="5091" width="14.28515625" style="6" customWidth="1"/>
    <col min="5092" max="5092" width="11.7109375" style="6" bestFit="1" customWidth="1"/>
    <col min="5093" max="5093" width="14.140625" style="6" bestFit="1" customWidth="1"/>
    <col min="5094" max="5094" width="16.7109375" style="6" customWidth="1"/>
    <col min="5095" max="5095" width="16.5703125" style="6" customWidth="1"/>
    <col min="5096" max="5097" width="7.85546875" style="6" bestFit="1" customWidth="1"/>
    <col min="5098" max="5098" width="8" style="6" bestFit="1" customWidth="1"/>
    <col min="5099" max="5100" width="7.85546875" style="6" bestFit="1" customWidth="1"/>
    <col min="5101" max="5101" width="9.7109375" style="6" customWidth="1"/>
    <col min="5102" max="5102" width="12.85546875" style="6" customWidth="1"/>
    <col min="5103" max="5339" width="9.140625" style="6"/>
    <col min="5340" max="5340" width="9" style="6" bestFit="1" customWidth="1"/>
    <col min="5341" max="5341" width="9.85546875" style="6" bestFit="1" customWidth="1"/>
    <col min="5342" max="5342" width="9.140625" style="6" bestFit="1" customWidth="1"/>
    <col min="5343" max="5343" width="16" style="6" bestFit="1" customWidth="1"/>
    <col min="5344" max="5344" width="9" style="6" bestFit="1" customWidth="1"/>
    <col min="5345" max="5345" width="7.85546875" style="6" bestFit="1" customWidth="1"/>
    <col min="5346" max="5346" width="11.7109375" style="6" bestFit="1" customWidth="1"/>
    <col min="5347" max="5347" width="14.28515625" style="6" customWidth="1"/>
    <col min="5348" max="5348" width="11.7109375" style="6" bestFit="1" customWidth="1"/>
    <col min="5349" max="5349" width="14.140625" style="6" bestFit="1" customWidth="1"/>
    <col min="5350" max="5350" width="16.7109375" style="6" customWidth="1"/>
    <col min="5351" max="5351" width="16.5703125" style="6" customWidth="1"/>
    <col min="5352" max="5353" width="7.85546875" style="6" bestFit="1" customWidth="1"/>
    <col min="5354" max="5354" width="8" style="6" bestFit="1" customWidth="1"/>
    <col min="5355" max="5356" width="7.85546875" style="6" bestFit="1" customWidth="1"/>
    <col min="5357" max="5357" width="9.7109375" style="6" customWidth="1"/>
    <col min="5358" max="5358" width="12.85546875" style="6" customWidth="1"/>
    <col min="5359" max="5595" width="9.140625" style="6"/>
    <col min="5596" max="5596" width="9" style="6" bestFit="1" customWidth="1"/>
    <col min="5597" max="5597" width="9.85546875" style="6" bestFit="1" customWidth="1"/>
    <col min="5598" max="5598" width="9.140625" style="6" bestFit="1" customWidth="1"/>
    <col min="5599" max="5599" width="16" style="6" bestFit="1" customWidth="1"/>
    <col min="5600" max="5600" width="9" style="6" bestFit="1" customWidth="1"/>
    <col min="5601" max="5601" width="7.85546875" style="6" bestFit="1" customWidth="1"/>
    <col min="5602" max="5602" width="11.7109375" style="6" bestFit="1" customWidth="1"/>
    <col min="5603" max="5603" width="14.28515625" style="6" customWidth="1"/>
    <col min="5604" max="5604" width="11.7109375" style="6" bestFit="1" customWidth="1"/>
    <col min="5605" max="5605" width="14.140625" style="6" bestFit="1" customWidth="1"/>
    <col min="5606" max="5606" width="16.7109375" style="6" customWidth="1"/>
    <col min="5607" max="5607" width="16.5703125" style="6" customWidth="1"/>
    <col min="5608" max="5609" width="7.85546875" style="6" bestFit="1" customWidth="1"/>
    <col min="5610" max="5610" width="8" style="6" bestFit="1" customWidth="1"/>
    <col min="5611" max="5612" width="7.85546875" style="6" bestFit="1" customWidth="1"/>
    <col min="5613" max="5613" width="9.7109375" style="6" customWidth="1"/>
    <col min="5614" max="5614" width="12.85546875" style="6" customWidth="1"/>
    <col min="5615" max="5851" width="9.140625" style="6"/>
    <col min="5852" max="5852" width="9" style="6" bestFit="1" customWidth="1"/>
    <col min="5853" max="5853" width="9.85546875" style="6" bestFit="1" customWidth="1"/>
    <col min="5854" max="5854" width="9.140625" style="6" bestFit="1" customWidth="1"/>
    <col min="5855" max="5855" width="16" style="6" bestFit="1" customWidth="1"/>
    <col min="5856" max="5856" width="9" style="6" bestFit="1" customWidth="1"/>
    <col min="5857" max="5857" width="7.85546875" style="6" bestFit="1" customWidth="1"/>
    <col min="5858" max="5858" width="11.7109375" style="6" bestFit="1" customWidth="1"/>
    <col min="5859" max="5859" width="14.28515625" style="6" customWidth="1"/>
    <col min="5860" max="5860" width="11.7109375" style="6" bestFit="1" customWidth="1"/>
    <col min="5861" max="5861" width="14.140625" style="6" bestFit="1" customWidth="1"/>
    <col min="5862" max="5862" width="16.7109375" style="6" customWidth="1"/>
    <col min="5863" max="5863" width="16.5703125" style="6" customWidth="1"/>
    <col min="5864" max="5865" width="7.85546875" style="6" bestFit="1" customWidth="1"/>
    <col min="5866" max="5866" width="8" style="6" bestFit="1" customWidth="1"/>
    <col min="5867" max="5868" width="7.85546875" style="6" bestFit="1" customWidth="1"/>
    <col min="5869" max="5869" width="9.7109375" style="6" customWidth="1"/>
    <col min="5870" max="5870" width="12.85546875" style="6" customWidth="1"/>
    <col min="5871" max="6107" width="9.140625" style="6"/>
    <col min="6108" max="6108" width="9" style="6" bestFit="1" customWidth="1"/>
    <col min="6109" max="6109" width="9.85546875" style="6" bestFit="1" customWidth="1"/>
    <col min="6110" max="6110" width="9.140625" style="6" bestFit="1" customWidth="1"/>
    <col min="6111" max="6111" width="16" style="6" bestFit="1" customWidth="1"/>
    <col min="6112" max="6112" width="9" style="6" bestFit="1" customWidth="1"/>
    <col min="6113" max="6113" width="7.85546875" style="6" bestFit="1" customWidth="1"/>
    <col min="6114" max="6114" width="11.7109375" style="6" bestFit="1" customWidth="1"/>
    <col min="6115" max="6115" width="14.28515625" style="6" customWidth="1"/>
    <col min="6116" max="6116" width="11.7109375" style="6" bestFit="1" customWidth="1"/>
    <col min="6117" max="6117" width="14.140625" style="6" bestFit="1" customWidth="1"/>
    <col min="6118" max="6118" width="16.7109375" style="6" customWidth="1"/>
    <col min="6119" max="6119" width="16.5703125" style="6" customWidth="1"/>
    <col min="6120" max="6121" width="7.85546875" style="6" bestFit="1" customWidth="1"/>
    <col min="6122" max="6122" width="8" style="6" bestFit="1" customWidth="1"/>
    <col min="6123" max="6124" width="7.85546875" style="6" bestFit="1" customWidth="1"/>
    <col min="6125" max="6125" width="9.7109375" style="6" customWidth="1"/>
    <col min="6126" max="6126" width="12.85546875" style="6" customWidth="1"/>
    <col min="6127" max="6363" width="9.140625" style="6"/>
    <col min="6364" max="6364" width="9" style="6" bestFit="1" customWidth="1"/>
    <col min="6365" max="6365" width="9.85546875" style="6" bestFit="1" customWidth="1"/>
    <col min="6366" max="6366" width="9.140625" style="6" bestFit="1" customWidth="1"/>
    <col min="6367" max="6367" width="16" style="6" bestFit="1" customWidth="1"/>
    <col min="6368" max="6368" width="9" style="6" bestFit="1" customWidth="1"/>
    <col min="6369" max="6369" width="7.85546875" style="6" bestFit="1" customWidth="1"/>
    <col min="6370" max="6370" width="11.7109375" style="6" bestFit="1" customWidth="1"/>
    <col min="6371" max="6371" width="14.28515625" style="6" customWidth="1"/>
    <col min="6372" max="6372" width="11.7109375" style="6" bestFit="1" customWidth="1"/>
    <col min="6373" max="6373" width="14.140625" style="6" bestFit="1" customWidth="1"/>
    <col min="6374" max="6374" width="16.7109375" style="6" customWidth="1"/>
    <col min="6375" max="6375" width="16.5703125" style="6" customWidth="1"/>
    <col min="6376" max="6377" width="7.85546875" style="6" bestFit="1" customWidth="1"/>
    <col min="6378" max="6378" width="8" style="6" bestFit="1" customWidth="1"/>
    <col min="6379" max="6380" width="7.85546875" style="6" bestFit="1" customWidth="1"/>
    <col min="6381" max="6381" width="9.7109375" style="6" customWidth="1"/>
    <col min="6382" max="6382" width="12.85546875" style="6" customWidth="1"/>
    <col min="6383" max="6619" width="9.140625" style="6"/>
    <col min="6620" max="6620" width="9" style="6" bestFit="1" customWidth="1"/>
    <col min="6621" max="6621" width="9.85546875" style="6" bestFit="1" customWidth="1"/>
    <col min="6622" max="6622" width="9.140625" style="6" bestFit="1" customWidth="1"/>
    <col min="6623" max="6623" width="16" style="6" bestFit="1" customWidth="1"/>
    <col min="6624" max="6624" width="9" style="6" bestFit="1" customWidth="1"/>
    <col min="6625" max="6625" width="7.85546875" style="6" bestFit="1" customWidth="1"/>
    <col min="6626" max="6626" width="11.7109375" style="6" bestFit="1" customWidth="1"/>
    <col min="6627" max="6627" width="14.28515625" style="6" customWidth="1"/>
    <col min="6628" max="6628" width="11.7109375" style="6" bestFit="1" customWidth="1"/>
    <col min="6629" max="6629" width="14.140625" style="6" bestFit="1" customWidth="1"/>
    <col min="6630" max="6630" width="16.7109375" style="6" customWidth="1"/>
    <col min="6631" max="6631" width="16.5703125" style="6" customWidth="1"/>
    <col min="6632" max="6633" width="7.85546875" style="6" bestFit="1" customWidth="1"/>
    <col min="6634" max="6634" width="8" style="6" bestFit="1" customWidth="1"/>
    <col min="6635" max="6636" width="7.85546875" style="6" bestFit="1" customWidth="1"/>
    <col min="6637" max="6637" width="9.7109375" style="6" customWidth="1"/>
    <col min="6638" max="6638" width="12.85546875" style="6" customWidth="1"/>
    <col min="6639" max="6875" width="9.140625" style="6"/>
    <col min="6876" max="6876" width="9" style="6" bestFit="1" customWidth="1"/>
    <col min="6877" max="6877" width="9.85546875" style="6" bestFit="1" customWidth="1"/>
    <col min="6878" max="6878" width="9.140625" style="6" bestFit="1" customWidth="1"/>
    <col min="6879" max="6879" width="16" style="6" bestFit="1" customWidth="1"/>
    <col min="6880" max="6880" width="9" style="6" bestFit="1" customWidth="1"/>
    <col min="6881" max="6881" width="7.85546875" style="6" bestFit="1" customWidth="1"/>
    <col min="6882" max="6882" width="11.7109375" style="6" bestFit="1" customWidth="1"/>
    <col min="6883" max="6883" width="14.28515625" style="6" customWidth="1"/>
    <col min="6884" max="6884" width="11.7109375" style="6" bestFit="1" customWidth="1"/>
    <col min="6885" max="6885" width="14.140625" style="6" bestFit="1" customWidth="1"/>
    <col min="6886" max="6886" width="16.7109375" style="6" customWidth="1"/>
    <col min="6887" max="6887" width="16.5703125" style="6" customWidth="1"/>
    <col min="6888" max="6889" width="7.85546875" style="6" bestFit="1" customWidth="1"/>
    <col min="6890" max="6890" width="8" style="6" bestFit="1" customWidth="1"/>
    <col min="6891" max="6892" width="7.85546875" style="6" bestFit="1" customWidth="1"/>
    <col min="6893" max="6893" width="9.7109375" style="6" customWidth="1"/>
    <col min="6894" max="6894" width="12.85546875" style="6" customWidth="1"/>
    <col min="6895" max="7131" width="9.140625" style="6"/>
    <col min="7132" max="7132" width="9" style="6" bestFit="1" customWidth="1"/>
    <col min="7133" max="7133" width="9.85546875" style="6" bestFit="1" customWidth="1"/>
    <col min="7134" max="7134" width="9.140625" style="6" bestFit="1" customWidth="1"/>
    <col min="7135" max="7135" width="16" style="6" bestFit="1" customWidth="1"/>
    <col min="7136" max="7136" width="9" style="6" bestFit="1" customWidth="1"/>
    <col min="7137" max="7137" width="7.85546875" style="6" bestFit="1" customWidth="1"/>
    <col min="7138" max="7138" width="11.7109375" style="6" bestFit="1" customWidth="1"/>
    <col min="7139" max="7139" width="14.28515625" style="6" customWidth="1"/>
    <col min="7140" max="7140" width="11.7109375" style="6" bestFit="1" customWidth="1"/>
    <col min="7141" max="7141" width="14.140625" style="6" bestFit="1" customWidth="1"/>
    <col min="7142" max="7142" width="16.7109375" style="6" customWidth="1"/>
    <col min="7143" max="7143" width="16.5703125" style="6" customWidth="1"/>
    <col min="7144" max="7145" width="7.85546875" style="6" bestFit="1" customWidth="1"/>
    <col min="7146" max="7146" width="8" style="6" bestFit="1" customWidth="1"/>
    <col min="7147" max="7148" width="7.85546875" style="6" bestFit="1" customWidth="1"/>
    <col min="7149" max="7149" width="9.7109375" style="6" customWidth="1"/>
    <col min="7150" max="7150" width="12.85546875" style="6" customWidth="1"/>
    <col min="7151" max="7387" width="9.140625" style="6"/>
    <col min="7388" max="7388" width="9" style="6" bestFit="1" customWidth="1"/>
    <col min="7389" max="7389" width="9.85546875" style="6" bestFit="1" customWidth="1"/>
    <col min="7390" max="7390" width="9.140625" style="6" bestFit="1" customWidth="1"/>
    <col min="7391" max="7391" width="16" style="6" bestFit="1" customWidth="1"/>
    <col min="7392" max="7392" width="9" style="6" bestFit="1" customWidth="1"/>
    <col min="7393" max="7393" width="7.85546875" style="6" bestFit="1" customWidth="1"/>
    <col min="7394" max="7394" width="11.7109375" style="6" bestFit="1" customWidth="1"/>
    <col min="7395" max="7395" width="14.28515625" style="6" customWidth="1"/>
    <col min="7396" max="7396" width="11.7109375" style="6" bestFit="1" customWidth="1"/>
    <col min="7397" max="7397" width="14.140625" style="6" bestFit="1" customWidth="1"/>
    <col min="7398" max="7398" width="16.7109375" style="6" customWidth="1"/>
    <col min="7399" max="7399" width="16.5703125" style="6" customWidth="1"/>
    <col min="7400" max="7401" width="7.85546875" style="6" bestFit="1" customWidth="1"/>
    <col min="7402" max="7402" width="8" style="6" bestFit="1" customWidth="1"/>
    <col min="7403" max="7404" width="7.85546875" style="6" bestFit="1" customWidth="1"/>
    <col min="7405" max="7405" width="9.7109375" style="6" customWidth="1"/>
    <col min="7406" max="7406" width="12.85546875" style="6" customWidth="1"/>
    <col min="7407" max="7643" width="9.140625" style="6"/>
    <col min="7644" max="7644" width="9" style="6" bestFit="1" customWidth="1"/>
    <col min="7645" max="7645" width="9.85546875" style="6" bestFit="1" customWidth="1"/>
    <col min="7646" max="7646" width="9.140625" style="6" bestFit="1" customWidth="1"/>
    <col min="7647" max="7647" width="16" style="6" bestFit="1" customWidth="1"/>
    <col min="7648" max="7648" width="9" style="6" bestFit="1" customWidth="1"/>
    <col min="7649" max="7649" width="7.85546875" style="6" bestFit="1" customWidth="1"/>
    <col min="7650" max="7650" width="11.7109375" style="6" bestFit="1" customWidth="1"/>
    <col min="7651" max="7651" width="14.28515625" style="6" customWidth="1"/>
    <col min="7652" max="7652" width="11.7109375" style="6" bestFit="1" customWidth="1"/>
    <col min="7653" max="7653" width="14.140625" style="6" bestFit="1" customWidth="1"/>
    <col min="7654" max="7654" width="16.7109375" style="6" customWidth="1"/>
    <col min="7655" max="7655" width="16.5703125" style="6" customWidth="1"/>
    <col min="7656" max="7657" width="7.85546875" style="6" bestFit="1" customWidth="1"/>
    <col min="7658" max="7658" width="8" style="6" bestFit="1" customWidth="1"/>
    <col min="7659" max="7660" width="7.85546875" style="6" bestFit="1" customWidth="1"/>
    <col min="7661" max="7661" width="9.7109375" style="6" customWidth="1"/>
    <col min="7662" max="7662" width="12.85546875" style="6" customWidth="1"/>
    <col min="7663" max="7899" width="9.140625" style="6"/>
    <col min="7900" max="7900" width="9" style="6" bestFit="1" customWidth="1"/>
    <col min="7901" max="7901" width="9.85546875" style="6" bestFit="1" customWidth="1"/>
    <col min="7902" max="7902" width="9.140625" style="6" bestFit="1" customWidth="1"/>
    <col min="7903" max="7903" width="16" style="6" bestFit="1" customWidth="1"/>
    <col min="7904" max="7904" width="9" style="6" bestFit="1" customWidth="1"/>
    <col min="7905" max="7905" width="7.85546875" style="6" bestFit="1" customWidth="1"/>
    <col min="7906" max="7906" width="11.7109375" style="6" bestFit="1" customWidth="1"/>
    <col min="7907" max="7907" width="14.28515625" style="6" customWidth="1"/>
    <col min="7908" max="7908" width="11.7109375" style="6" bestFit="1" customWidth="1"/>
    <col min="7909" max="7909" width="14.140625" style="6" bestFit="1" customWidth="1"/>
    <col min="7910" max="7910" width="16.7109375" style="6" customWidth="1"/>
    <col min="7911" max="7911" width="16.5703125" style="6" customWidth="1"/>
    <col min="7912" max="7913" width="7.85546875" style="6" bestFit="1" customWidth="1"/>
    <col min="7914" max="7914" width="8" style="6" bestFit="1" customWidth="1"/>
    <col min="7915" max="7916" width="7.85546875" style="6" bestFit="1" customWidth="1"/>
    <col min="7917" max="7917" width="9.7109375" style="6" customWidth="1"/>
    <col min="7918" max="7918" width="12.85546875" style="6" customWidth="1"/>
    <col min="7919" max="8155" width="9.140625" style="6"/>
    <col min="8156" max="8156" width="9" style="6" bestFit="1" customWidth="1"/>
    <col min="8157" max="8157" width="9.85546875" style="6" bestFit="1" customWidth="1"/>
    <col min="8158" max="8158" width="9.140625" style="6" bestFit="1" customWidth="1"/>
    <col min="8159" max="8159" width="16" style="6" bestFit="1" customWidth="1"/>
    <col min="8160" max="8160" width="9" style="6" bestFit="1" customWidth="1"/>
    <col min="8161" max="8161" width="7.85546875" style="6" bestFit="1" customWidth="1"/>
    <col min="8162" max="8162" width="11.7109375" style="6" bestFit="1" customWidth="1"/>
    <col min="8163" max="8163" width="14.28515625" style="6" customWidth="1"/>
    <col min="8164" max="8164" width="11.7109375" style="6" bestFit="1" customWidth="1"/>
    <col min="8165" max="8165" width="14.140625" style="6" bestFit="1" customWidth="1"/>
    <col min="8166" max="8166" width="16.7109375" style="6" customWidth="1"/>
    <col min="8167" max="8167" width="16.5703125" style="6" customWidth="1"/>
    <col min="8168" max="8169" width="7.85546875" style="6" bestFit="1" customWidth="1"/>
    <col min="8170" max="8170" width="8" style="6" bestFit="1" customWidth="1"/>
    <col min="8171" max="8172" width="7.85546875" style="6" bestFit="1" customWidth="1"/>
    <col min="8173" max="8173" width="9.7109375" style="6" customWidth="1"/>
    <col min="8174" max="8174" width="12.85546875" style="6" customWidth="1"/>
    <col min="8175" max="8411" width="9.140625" style="6"/>
    <col min="8412" max="8412" width="9" style="6" bestFit="1" customWidth="1"/>
    <col min="8413" max="8413" width="9.85546875" style="6" bestFit="1" customWidth="1"/>
    <col min="8414" max="8414" width="9.140625" style="6" bestFit="1" customWidth="1"/>
    <col min="8415" max="8415" width="16" style="6" bestFit="1" customWidth="1"/>
    <col min="8416" max="8416" width="9" style="6" bestFit="1" customWidth="1"/>
    <col min="8417" max="8417" width="7.85546875" style="6" bestFit="1" customWidth="1"/>
    <col min="8418" max="8418" width="11.7109375" style="6" bestFit="1" customWidth="1"/>
    <col min="8419" max="8419" width="14.28515625" style="6" customWidth="1"/>
    <col min="8420" max="8420" width="11.7109375" style="6" bestFit="1" customWidth="1"/>
    <col min="8421" max="8421" width="14.140625" style="6" bestFit="1" customWidth="1"/>
    <col min="8422" max="8422" width="16.7109375" style="6" customWidth="1"/>
    <col min="8423" max="8423" width="16.5703125" style="6" customWidth="1"/>
    <col min="8424" max="8425" width="7.85546875" style="6" bestFit="1" customWidth="1"/>
    <col min="8426" max="8426" width="8" style="6" bestFit="1" customWidth="1"/>
    <col min="8427" max="8428" width="7.85546875" style="6" bestFit="1" customWidth="1"/>
    <col min="8429" max="8429" width="9.7109375" style="6" customWidth="1"/>
    <col min="8430" max="8430" width="12.85546875" style="6" customWidth="1"/>
    <col min="8431" max="8667" width="9.140625" style="6"/>
    <col min="8668" max="8668" width="9" style="6" bestFit="1" customWidth="1"/>
    <col min="8669" max="8669" width="9.85546875" style="6" bestFit="1" customWidth="1"/>
    <col min="8670" max="8670" width="9.140625" style="6" bestFit="1" customWidth="1"/>
    <col min="8671" max="8671" width="16" style="6" bestFit="1" customWidth="1"/>
    <col min="8672" max="8672" width="9" style="6" bestFit="1" customWidth="1"/>
    <col min="8673" max="8673" width="7.85546875" style="6" bestFit="1" customWidth="1"/>
    <col min="8674" max="8674" width="11.7109375" style="6" bestFit="1" customWidth="1"/>
    <col min="8675" max="8675" width="14.28515625" style="6" customWidth="1"/>
    <col min="8676" max="8676" width="11.7109375" style="6" bestFit="1" customWidth="1"/>
    <col min="8677" max="8677" width="14.140625" style="6" bestFit="1" customWidth="1"/>
    <col min="8678" max="8678" width="16.7109375" style="6" customWidth="1"/>
    <col min="8679" max="8679" width="16.5703125" style="6" customWidth="1"/>
    <col min="8680" max="8681" width="7.85546875" style="6" bestFit="1" customWidth="1"/>
    <col min="8682" max="8682" width="8" style="6" bestFit="1" customWidth="1"/>
    <col min="8683" max="8684" width="7.85546875" style="6" bestFit="1" customWidth="1"/>
    <col min="8685" max="8685" width="9.7109375" style="6" customWidth="1"/>
    <col min="8686" max="8686" width="12.85546875" style="6" customWidth="1"/>
    <col min="8687" max="8923" width="9.140625" style="6"/>
    <col min="8924" max="8924" width="9" style="6" bestFit="1" customWidth="1"/>
    <col min="8925" max="8925" width="9.85546875" style="6" bestFit="1" customWidth="1"/>
    <col min="8926" max="8926" width="9.140625" style="6" bestFit="1" customWidth="1"/>
    <col min="8927" max="8927" width="16" style="6" bestFit="1" customWidth="1"/>
    <col min="8928" max="8928" width="9" style="6" bestFit="1" customWidth="1"/>
    <col min="8929" max="8929" width="7.85546875" style="6" bestFit="1" customWidth="1"/>
    <col min="8930" max="8930" width="11.7109375" style="6" bestFit="1" customWidth="1"/>
    <col min="8931" max="8931" width="14.28515625" style="6" customWidth="1"/>
    <col min="8932" max="8932" width="11.7109375" style="6" bestFit="1" customWidth="1"/>
    <col min="8933" max="8933" width="14.140625" style="6" bestFit="1" customWidth="1"/>
    <col min="8934" max="8934" width="16.7109375" style="6" customWidth="1"/>
    <col min="8935" max="8935" width="16.5703125" style="6" customWidth="1"/>
    <col min="8936" max="8937" width="7.85546875" style="6" bestFit="1" customWidth="1"/>
    <col min="8938" max="8938" width="8" style="6" bestFit="1" customWidth="1"/>
    <col min="8939" max="8940" width="7.85546875" style="6" bestFit="1" customWidth="1"/>
    <col min="8941" max="8941" width="9.7109375" style="6" customWidth="1"/>
    <col min="8942" max="8942" width="12.85546875" style="6" customWidth="1"/>
    <col min="8943" max="9179" width="9.140625" style="6"/>
    <col min="9180" max="9180" width="9" style="6" bestFit="1" customWidth="1"/>
    <col min="9181" max="9181" width="9.85546875" style="6" bestFit="1" customWidth="1"/>
    <col min="9182" max="9182" width="9.140625" style="6" bestFit="1" customWidth="1"/>
    <col min="9183" max="9183" width="16" style="6" bestFit="1" customWidth="1"/>
    <col min="9184" max="9184" width="9" style="6" bestFit="1" customWidth="1"/>
    <col min="9185" max="9185" width="7.85546875" style="6" bestFit="1" customWidth="1"/>
    <col min="9186" max="9186" width="11.7109375" style="6" bestFit="1" customWidth="1"/>
    <col min="9187" max="9187" width="14.28515625" style="6" customWidth="1"/>
    <col min="9188" max="9188" width="11.7109375" style="6" bestFit="1" customWidth="1"/>
    <col min="9189" max="9189" width="14.140625" style="6" bestFit="1" customWidth="1"/>
    <col min="9190" max="9190" width="16.7109375" style="6" customWidth="1"/>
    <col min="9191" max="9191" width="16.5703125" style="6" customWidth="1"/>
    <col min="9192" max="9193" width="7.85546875" style="6" bestFit="1" customWidth="1"/>
    <col min="9194" max="9194" width="8" style="6" bestFit="1" customWidth="1"/>
    <col min="9195" max="9196" width="7.85546875" style="6" bestFit="1" customWidth="1"/>
    <col min="9197" max="9197" width="9.7109375" style="6" customWidth="1"/>
    <col min="9198" max="9198" width="12.85546875" style="6" customWidth="1"/>
    <col min="9199" max="9435" width="9.140625" style="6"/>
    <col min="9436" max="9436" width="9" style="6" bestFit="1" customWidth="1"/>
    <col min="9437" max="9437" width="9.85546875" style="6" bestFit="1" customWidth="1"/>
    <col min="9438" max="9438" width="9.140625" style="6" bestFit="1" customWidth="1"/>
    <col min="9439" max="9439" width="16" style="6" bestFit="1" customWidth="1"/>
    <col min="9440" max="9440" width="9" style="6" bestFit="1" customWidth="1"/>
    <col min="9441" max="9441" width="7.85546875" style="6" bestFit="1" customWidth="1"/>
    <col min="9442" max="9442" width="11.7109375" style="6" bestFit="1" customWidth="1"/>
    <col min="9443" max="9443" width="14.28515625" style="6" customWidth="1"/>
    <col min="9444" max="9444" width="11.7109375" style="6" bestFit="1" customWidth="1"/>
    <col min="9445" max="9445" width="14.140625" style="6" bestFit="1" customWidth="1"/>
    <col min="9446" max="9446" width="16.7109375" style="6" customWidth="1"/>
    <col min="9447" max="9447" width="16.5703125" style="6" customWidth="1"/>
    <col min="9448" max="9449" width="7.85546875" style="6" bestFit="1" customWidth="1"/>
    <col min="9450" max="9450" width="8" style="6" bestFit="1" customWidth="1"/>
    <col min="9451" max="9452" width="7.85546875" style="6" bestFit="1" customWidth="1"/>
    <col min="9453" max="9453" width="9.7109375" style="6" customWidth="1"/>
    <col min="9454" max="9454" width="12.85546875" style="6" customWidth="1"/>
    <col min="9455" max="9691" width="9.140625" style="6"/>
    <col min="9692" max="9692" width="9" style="6" bestFit="1" customWidth="1"/>
    <col min="9693" max="9693" width="9.85546875" style="6" bestFit="1" customWidth="1"/>
    <col min="9694" max="9694" width="9.140625" style="6" bestFit="1" customWidth="1"/>
    <col min="9695" max="9695" width="16" style="6" bestFit="1" customWidth="1"/>
    <col min="9696" max="9696" width="9" style="6" bestFit="1" customWidth="1"/>
    <col min="9697" max="9697" width="7.85546875" style="6" bestFit="1" customWidth="1"/>
    <col min="9698" max="9698" width="11.7109375" style="6" bestFit="1" customWidth="1"/>
    <col min="9699" max="9699" width="14.28515625" style="6" customWidth="1"/>
    <col min="9700" max="9700" width="11.7109375" style="6" bestFit="1" customWidth="1"/>
    <col min="9701" max="9701" width="14.140625" style="6" bestFit="1" customWidth="1"/>
    <col min="9702" max="9702" width="16.7109375" style="6" customWidth="1"/>
    <col min="9703" max="9703" width="16.5703125" style="6" customWidth="1"/>
    <col min="9704" max="9705" width="7.85546875" style="6" bestFit="1" customWidth="1"/>
    <col min="9706" max="9706" width="8" style="6" bestFit="1" customWidth="1"/>
    <col min="9707" max="9708" width="7.85546875" style="6" bestFit="1" customWidth="1"/>
    <col min="9709" max="9709" width="9.7109375" style="6" customWidth="1"/>
    <col min="9710" max="9710" width="12.85546875" style="6" customWidth="1"/>
    <col min="9711" max="9947" width="9.140625" style="6"/>
    <col min="9948" max="9948" width="9" style="6" bestFit="1" customWidth="1"/>
    <col min="9949" max="9949" width="9.85546875" style="6" bestFit="1" customWidth="1"/>
    <col min="9950" max="9950" width="9.140625" style="6" bestFit="1" customWidth="1"/>
    <col min="9951" max="9951" width="16" style="6" bestFit="1" customWidth="1"/>
    <col min="9952" max="9952" width="9" style="6" bestFit="1" customWidth="1"/>
    <col min="9953" max="9953" width="7.85546875" style="6" bestFit="1" customWidth="1"/>
    <col min="9954" max="9954" width="11.7109375" style="6" bestFit="1" customWidth="1"/>
    <col min="9955" max="9955" width="14.28515625" style="6" customWidth="1"/>
    <col min="9956" max="9956" width="11.7109375" style="6" bestFit="1" customWidth="1"/>
    <col min="9957" max="9957" width="14.140625" style="6" bestFit="1" customWidth="1"/>
    <col min="9958" max="9958" width="16.7109375" style="6" customWidth="1"/>
    <col min="9959" max="9959" width="16.5703125" style="6" customWidth="1"/>
    <col min="9960" max="9961" width="7.85546875" style="6" bestFit="1" customWidth="1"/>
    <col min="9962" max="9962" width="8" style="6" bestFit="1" customWidth="1"/>
    <col min="9963" max="9964" width="7.85546875" style="6" bestFit="1" customWidth="1"/>
    <col min="9965" max="9965" width="9.7109375" style="6" customWidth="1"/>
    <col min="9966" max="9966" width="12.85546875" style="6" customWidth="1"/>
    <col min="9967" max="10203" width="9.140625" style="6"/>
    <col min="10204" max="10204" width="9" style="6" bestFit="1" customWidth="1"/>
    <col min="10205" max="10205" width="9.85546875" style="6" bestFit="1" customWidth="1"/>
    <col min="10206" max="10206" width="9.140625" style="6" bestFit="1" customWidth="1"/>
    <col min="10207" max="10207" width="16" style="6" bestFit="1" customWidth="1"/>
    <col min="10208" max="10208" width="9" style="6" bestFit="1" customWidth="1"/>
    <col min="10209" max="10209" width="7.85546875" style="6" bestFit="1" customWidth="1"/>
    <col min="10210" max="10210" width="11.7109375" style="6" bestFit="1" customWidth="1"/>
    <col min="10211" max="10211" width="14.28515625" style="6" customWidth="1"/>
    <col min="10212" max="10212" width="11.7109375" style="6" bestFit="1" customWidth="1"/>
    <col min="10213" max="10213" width="14.140625" style="6" bestFit="1" customWidth="1"/>
    <col min="10214" max="10214" width="16.7109375" style="6" customWidth="1"/>
    <col min="10215" max="10215" width="16.5703125" style="6" customWidth="1"/>
    <col min="10216" max="10217" width="7.85546875" style="6" bestFit="1" customWidth="1"/>
    <col min="10218" max="10218" width="8" style="6" bestFit="1" customWidth="1"/>
    <col min="10219" max="10220" width="7.85546875" style="6" bestFit="1" customWidth="1"/>
    <col min="10221" max="10221" width="9.7109375" style="6" customWidth="1"/>
    <col min="10222" max="10222" width="12.85546875" style="6" customWidth="1"/>
    <col min="10223" max="10459" width="9.140625" style="6"/>
    <col min="10460" max="10460" width="9" style="6" bestFit="1" customWidth="1"/>
    <col min="10461" max="10461" width="9.85546875" style="6" bestFit="1" customWidth="1"/>
    <col min="10462" max="10462" width="9.140625" style="6" bestFit="1" customWidth="1"/>
    <col min="10463" max="10463" width="16" style="6" bestFit="1" customWidth="1"/>
    <col min="10464" max="10464" width="9" style="6" bestFit="1" customWidth="1"/>
    <col min="10465" max="10465" width="7.85546875" style="6" bestFit="1" customWidth="1"/>
    <col min="10466" max="10466" width="11.7109375" style="6" bestFit="1" customWidth="1"/>
    <col min="10467" max="10467" width="14.28515625" style="6" customWidth="1"/>
    <col min="10468" max="10468" width="11.7109375" style="6" bestFit="1" customWidth="1"/>
    <col min="10469" max="10469" width="14.140625" style="6" bestFit="1" customWidth="1"/>
    <col min="10470" max="10470" width="16.7109375" style="6" customWidth="1"/>
    <col min="10471" max="10471" width="16.5703125" style="6" customWidth="1"/>
    <col min="10472" max="10473" width="7.85546875" style="6" bestFit="1" customWidth="1"/>
    <col min="10474" max="10474" width="8" style="6" bestFit="1" customWidth="1"/>
    <col min="10475" max="10476" width="7.85546875" style="6" bestFit="1" customWidth="1"/>
    <col min="10477" max="10477" width="9.7109375" style="6" customWidth="1"/>
    <col min="10478" max="10478" width="12.85546875" style="6" customWidth="1"/>
    <col min="10479" max="10715" width="9.140625" style="6"/>
    <col min="10716" max="10716" width="9" style="6" bestFit="1" customWidth="1"/>
    <col min="10717" max="10717" width="9.85546875" style="6" bestFit="1" customWidth="1"/>
    <col min="10718" max="10718" width="9.140625" style="6" bestFit="1" customWidth="1"/>
    <col min="10719" max="10719" width="16" style="6" bestFit="1" customWidth="1"/>
    <col min="10720" max="10720" width="9" style="6" bestFit="1" customWidth="1"/>
    <col min="10721" max="10721" width="7.85546875" style="6" bestFit="1" customWidth="1"/>
    <col min="10722" max="10722" width="11.7109375" style="6" bestFit="1" customWidth="1"/>
    <col min="10723" max="10723" width="14.28515625" style="6" customWidth="1"/>
    <col min="10724" max="10724" width="11.7109375" style="6" bestFit="1" customWidth="1"/>
    <col min="10725" max="10725" width="14.140625" style="6" bestFit="1" customWidth="1"/>
    <col min="10726" max="10726" width="16.7109375" style="6" customWidth="1"/>
    <col min="10727" max="10727" width="16.5703125" style="6" customWidth="1"/>
    <col min="10728" max="10729" width="7.85546875" style="6" bestFit="1" customWidth="1"/>
    <col min="10730" max="10730" width="8" style="6" bestFit="1" customWidth="1"/>
    <col min="10731" max="10732" width="7.85546875" style="6" bestFit="1" customWidth="1"/>
    <col min="10733" max="10733" width="9.7109375" style="6" customWidth="1"/>
    <col min="10734" max="10734" width="12.85546875" style="6" customWidth="1"/>
    <col min="10735" max="10971" width="9.140625" style="6"/>
    <col min="10972" max="10972" width="9" style="6" bestFit="1" customWidth="1"/>
    <col min="10973" max="10973" width="9.85546875" style="6" bestFit="1" customWidth="1"/>
    <col min="10974" max="10974" width="9.140625" style="6" bestFit="1" customWidth="1"/>
    <col min="10975" max="10975" width="16" style="6" bestFit="1" customWidth="1"/>
    <col min="10976" max="10976" width="9" style="6" bestFit="1" customWidth="1"/>
    <col min="10977" max="10977" width="7.85546875" style="6" bestFit="1" customWidth="1"/>
    <col min="10978" max="10978" width="11.7109375" style="6" bestFit="1" customWidth="1"/>
    <col min="10979" max="10979" width="14.28515625" style="6" customWidth="1"/>
    <col min="10980" max="10980" width="11.7109375" style="6" bestFit="1" customWidth="1"/>
    <col min="10981" max="10981" width="14.140625" style="6" bestFit="1" customWidth="1"/>
    <col min="10982" max="10982" width="16.7109375" style="6" customWidth="1"/>
    <col min="10983" max="10983" width="16.5703125" style="6" customWidth="1"/>
    <col min="10984" max="10985" width="7.85546875" style="6" bestFit="1" customWidth="1"/>
    <col min="10986" max="10986" width="8" style="6" bestFit="1" customWidth="1"/>
    <col min="10987" max="10988" width="7.85546875" style="6" bestFit="1" customWidth="1"/>
    <col min="10989" max="10989" width="9.7109375" style="6" customWidth="1"/>
    <col min="10990" max="10990" width="12.85546875" style="6" customWidth="1"/>
    <col min="10991" max="11227" width="9.140625" style="6"/>
    <col min="11228" max="11228" width="9" style="6" bestFit="1" customWidth="1"/>
    <col min="11229" max="11229" width="9.85546875" style="6" bestFit="1" customWidth="1"/>
    <col min="11230" max="11230" width="9.140625" style="6" bestFit="1" customWidth="1"/>
    <col min="11231" max="11231" width="16" style="6" bestFit="1" customWidth="1"/>
    <col min="11232" max="11232" width="9" style="6" bestFit="1" customWidth="1"/>
    <col min="11233" max="11233" width="7.85546875" style="6" bestFit="1" customWidth="1"/>
    <col min="11234" max="11234" width="11.7109375" style="6" bestFit="1" customWidth="1"/>
    <col min="11235" max="11235" width="14.28515625" style="6" customWidth="1"/>
    <col min="11236" max="11236" width="11.7109375" style="6" bestFit="1" customWidth="1"/>
    <col min="11237" max="11237" width="14.140625" style="6" bestFit="1" customWidth="1"/>
    <col min="11238" max="11238" width="16.7109375" style="6" customWidth="1"/>
    <col min="11239" max="11239" width="16.5703125" style="6" customWidth="1"/>
    <col min="11240" max="11241" width="7.85546875" style="6" bestFit="1" customWidth="1"/>
    <col min="11242" max="11242" width="8" style="6" bestFit="1" customWidth="1"/>
    <col min="11243" max="11244" width="7.85546875" style="6" bestFit="1" customWidth="1"/>
    <col min="11245" max="11245" width="9.7109375" style="6" customWidth="1"/>
    <col min="11246" max="11246" width="12.85546875" style="6" customWidth="1"/>
    <col min="11247" max="11483" width="9.140625" style="6"/>
    <col min="11484" max="11484" width="9" style="6" bestFit="1" customWidth="1"/>
    <col min="11485" max="11485" width="9.85546875" style="6" bestFit="1" customWidth="1"/>
    <col min="11486" max="11486" width="9.140625" style="6" bestFit="1" customWidth="1"/>
    <col min="11487" max="11487" width="16" style="6" bestFit="1" customWidth="1"/>
    <col min="11488" max="11488" width="9" style="6" bestFit="1" customWidth="1"/>
    <col min="11489" max="11489" width="7.85546875" style="6" bestFit="1" customWidth="1"/>
    <col min="11490" max="11490" width="11.7109375" style="6" bestFit="1" customWidth="1"/>
    <col min="11491" max="11491" width="14.28515625" style="6" customWidth="1"/>
    <col min="11492" max="11492" width="11.7109375" style="6" bestFit="1" customWidth="1"/>
    <col min="11493" max="11493" width="14.140625" style="6" bestFit="1" customWidth="1"/>
    <col min="11494" max="11494" width="16.7109375" style="6" customWidth="1"/>
    <col min="11495" max="11495" width="16.5703125" style="6" customWidth="1"/>
    <col min="11496" max="11497" width="7.85546875" style="6" bestFit="1" customWidth="1"/>
    <col min="11498" max="11498" width="8" style="6" bestFit="1" customWidth="1"/>
    <col min="11499" max="11500" width="7.85546875" style="6" bestFit="1" customWidth="1"/>
    <col min="11501" max="11501" width="9.7109375" style="6" customWidth="1"/>
    <col min="11502" max="11502" width="12.85546875" style="6" customWidth="1"/>
    <col min="11503" max="11739" width="9.140625" style="6"/>
    <col min="11740" max="11740" width="9" style="6" bestFit="1" customWidth="1"/>
    <col min="11741" max="11741" width="9.85546875" style="6" bestFit="1" customWidth="1"/>
    <col min="11742" max="11742" width="9.140625" style="6" bestFit="1" customWidth="1"/>
    <col min="11743" max="11743" width="16" style="6" bestFit="1" customWidth="1"/>
    <col min="11744" max="11744" width="9" style="6" bestFit="1" customWidth="1"/>
    <col min="11745" max="11745" width="7.85546875" style="6" bestFit="1" customWidth="1"/>
    <col min="11746" max="11746" width="11.7109375" style="6" bestFit="1" customWidth="1"/>
    <col min="11747" max="11747" width="14.28515625" style="6" customWidth="1"/>
    <col min="11748" max="11748" width="11.7109375" style="6" bestFit="1" customWidth="1"/>
    <col min="11749" max="11749" width="14.140625" style="6" bestFit="1" customWidth="1"/>
    <col min="11750" max="11750" width="16.7109375" style="6" customWidth="1"/>
    <col min="11751" max="11751" width="16.5703125" style="6" customWidth="1"/>
    <col min="11752" max="11753" width="7.85546875" style="6" bestFit="1" customWidth="1"/>
    <col min="11754" max="11754" width="8" style="6" bestFit="1" customWidth="1"/>
    <col min="11755" max="11756" width="7.85546875" style="6" bestFit="1" customWidth="1"/>
    <col min="11757" max="11757" width="9.7109375" style="6" customWidth="1"/>
    <col min="11758" max="11758" width="12.85546875" style="6" customWidth="1"/>
    <col min="11759" max="11995" width="9.140625" style="6"/>
    <col min="11996" max="11996" width="9" style="6" bestFit="1" customWidth="1"/>
    <col min="11997" max="11997" width="9.85546875" style="6" bestFit="1" customWidth="1"/>
    <col min="11998" max="11998" width="9.140625" style="6" bestFit="1" customWidth="1"/>
    <col min="11999" max="11999" width="16" style="6" bestFit="1" customWidth="1"/>
    <col min="12000" max="12000" width="9" style="6" bestFit="1" customWidth="1"/>
    <col min="12001" max="12001" width="7.85546875" style="6" bestFit="1" customWidth="1"/>
    <col min="12002" max="12002" width="11.7109375" style="6" bestFit="1" customWidth="1"/>
    <col min="12003" max="12003" width="14.28515625" style="6" customWidth="1"/>
    <col min="12004" max="12004" width="11.7109375" style="6" bestFit="1" customWidth="1"/>
    <col min="12005" max="12005" width="14.140625" style="6" bestFit="1" customWidth="1"/>
    <col min="12006" max="12006" width="16.7109375" style="6" customWidth="1"/>
    <col min="12007" max="12007" width="16.5703125" style="6" customWidth="1"/>
    <col min="12008" max="12009" width="7.85546875" style="6" bestFit="1" customWidth="1"/>
    <col min="12010" max="12010" width="8" style="6" bestFit="1" customWidth="1"/>
    <col min="12011" max="12012" width="7.85546875" style="6" bestFit="1" customWidth="1"/>
    <col min="12013" max="12013" width="9.7109375" style="6" customWidth="1"/>
    <col min="12014" max="12014" width="12.85546875" style="6" customWidth="1"/>
    <col min="12015" max="12251" width="9.140625" style="6"/>
    <col min="12252" max="12252" width="9" style="6" bestFit="1" customWidth="1"/>
    <col min="12253" max="12253" width="9.85546875" style="6" bestFit="1" customWidth="1"/>
    <col min="12254" max="12254" width="9.140625" style="6" bestFit="1" customWidth="1"/>
    <col min="12255" max="12255" width="16" style="6" bestFit="1" customWidth="1"/>
    <col min="12256" max="12256" width="9" style="6" bestFit="1" customWidth="1"/>
    <col min="12257" max="12257" width="7.85546875" style="6" bestFit="1" customWidth="1"/>
    <col min="12258" max="12258" width="11.7109375" style="6" bestFit="1" customWidth="1"/>
    <col min="12259" max="12259" width="14.28515625" style="6" customWidth="1"/>
    <col min="12260" max="12260" width="11.7109375" style="6" bestFit="1" customWidth="1"/>
    <col min="12261" max="12261" width="14.140625" style="6" bestFit="1" customWidth="1"/>
    <col min="12262" max="12262" width="16.7109375" style="6" customWidth="1"/>
    <col min="12263" max="12263" width="16.5703125" style="6" customWidth="1"/>
    <col min="12264" max="12265" width="7.85546875" style="6" bestFit="1" customWidth="1"/>
    <col min="12266" max="12266" width="8" style="6" bestFit="1" customWidth="1"/>
    <col min="12267" max="12268" width="7.85546875" style="6" bestFit="1" customWidth="1"/>
    <col min="12269" max="12269" width="9.7109375" style="6" customWidth="1"/>
    <col min="12270" max="12270" width="12.85546875" style="6" customWidth="1"/>
    <col min="12271" max="12507" width="9.140625" style="6"/>
    <col min="12508" max="12508" width="9" style="6" bestFit="1" customWidth="1"/>
    <col min="12509" max="12509" width="9.85546875" style="6" bestFit="1" customWidth="1"/>
    <col min="12510" max="12510" width="9.140625" style="6" bestFit="1" customWidth="1"/>
    <col min="12511" max="12511" width="16" style="6" bestFit="1" customWidth="1"/>
    <col min="12512" max="12512" width="9" style="6" bestFit="1" customWidth="1"/>
    <col min="12513" max="12513" width="7.85546875" style="6" bestFit="1" customWidth="1"/>
    <col min="12514" max="12514" width="11.7109375" style="6" bestFit="1" customWidth="1"/>
    <col min="12515" max="12515" width="14.28515625" style="6" customWidth="1"/>
    <col min="12516" max="12516" width="11.7109375" style="6" bestFit="1" customWidth="1"/>
    <col min="12517" max="12517" width="14.140625" style="6" bestFit="1" customWidth="1"/>
    <col min="12518" max="12518" width="16.7109375" style="6" customWidth="1"/>
    <col min="12519" max="12519" width="16.5703125" style="6" customWidth="1"/>
    <col min="12520" max="12521" width="7.85546875" style="6" bestFit="1" customWidth="1"/>
    <col min="12522" max="12522" width="8" style="6" bestFit="1" customWidth="1"/>
    <col min="12523" max="12524" width="7.85546875" style="6" bestFit="1" customWidth="1"/>
    <col min="12525" max="12525" width="9.7109375" style="6" customWidth="1"/>
    <col min="12526" max="12526" width="12.85546875" style="6" customWidth="1"/>
    <col min="12527" max="12763" width="9.140625" style="6"/>
    <col min="12764" max="12764" width="9" style="6" bestFit="1" customWidth="1"/>
    <col min="12765" max="12765" width="9.85546875" style="6" bestFit="1" customWidth="1"/>
    <col min="12766" max="12766" width="9.140625" style="6" bestFit="1" customWidth="1"/>
    <col min="12767" max="12767" width="16" style="6" bestFit="1" customWidth="1"/>
    <col min="12768" max="12768" width="9" style="6" bestFit="1" customWidth="1"/>
    <col min="12769" max="12769" width="7.85546875" style="6" bestFit="1" customWidth="1"/>
    <col min="12770" max="12770" width="11.7109375" style="6" bestFit="1" customWidth="1"/>
    <col min="12771" max="12771" width="14.28515625" style="6" customWidth="1"/>
    <col min="12772" max="12772" width="11.7109375" style="6" bestFit="1" customWidth="1"/>
    <col min="12773" max="12773" width="14.140625" style="6" bestFit="1" customWidth="1"/>
    <col min="12774" max="12774" width="16.7109375" style="6" customWidth="1"/>
    <col min="12775" max="12775" width="16.5703125" style="6" customWidth="1"/>
    <col min="12776" max="12777" width="7.85546875" style="6" bestFit="1" customWidth="1"/>
    <col min="12778" max="12778" width="8" style="6" bestFit="1" customWidth="1"/>
    <col min="12779" max="12780" width="7.85546875" style="6" bestFit="1" customWidth="1"/>
    <col min="12781" max="12781" width="9.7109375" style="6" customWidth="1"/>
    <col min="12782" max="12782" width="12.85546875" style="6" customWidth="1"/>
    <col min="12783" max="13019" width="9.140625" style="6"/>
    <col min="13020" max="13020" width="9" style="6" bestFit="1" customWidth="1"/>
    <col min="13021" max="13021" width="9.85546875" style="6" bestFit="1" customWidth="1"/>
    <col min="13022" max="13022" width="9.140625" style="6" bestFit="1" customWidth="1"/>
    <col min="13023" max="13023" width="16" style="6" bestFit="1" customWidth="1"/>
    <col min="13024" max="13024" width="9" style="6" bestFit="1" customWidth="1"/>
    <col min="13025" max="13025" width="7.85546875" style="6" bestFit="1" customWidth="1"/>
    <col min="13026" max="13026" width="11.7109375" style="6" bestFit="1" customWidth="1"/>
    <col min="13027" max="13027" width="14.28515625" style="6" customWidth="1"/>
    <col min="13028" max="13028" width="11.7109375" style="6" bestFit="1" customWidth="1"/>
    <col min="13029" max="13029" width="14.140625" style="6" bestFit="1" customWidth="1"/>
    <col min="13030" max="13030" width="16.7109375" style="6" customWidth="1"/>
    <col min="13031" max="13031" width="16.5703125" style="6" customWidth="1"/>
    <col min="13032" max="13033" width="7.85546875" style="6" bestFit="1" customWidth="1"/>
    <col min="13034" max="13034" width="8" style="6" bestFit="1" customWidth="1"/>
    <col min="13035" max="13036" width="7.85546875" style="6" bestFit="1" customWidth="1"/>
    <col min="13037" max="13037" width="9.7109375" style="6" customWidth="1"/>
    <col min="13038" max="13038" width="12.85546875" style="6" customWidth="1"/>
    <col min="13039" max="13275" width="9.140625" style="6"/>
    <col min="13276" max="13276" width="9" style="6" bestFit="1" customWidth="1"/>
    <col min="13277" max="13277" width="9.85546875" style="6" bestFit="1" customWidth="1"/>
    <col min="13278" max="13278" width="9.140625" style="6" bestFit="1" customWidth="1"/>
    <col min="13279" max="13279" width="16" style="6" bestFit="1" customWidth="1"/>
    <col min="13280" max="13280" width="9" style="6" bestFit="1" customWidth="1"/>
    <col min="13281" max="13281" width="7.85546875" style="6" bestFit="1" customWidth="1"/>
    <col min="13282" max="13282" width="11.7109375" style="6" bestFit="1" customWidth="1"/>
    <col min="13283" max="13283" width="14.28515625" style="6" customWidth="1"/>
    <col min="13284" max="13284" width="11.7109375" style="6" bestFit="1" customWidth="1"/>
    <col min="13285" max="13285" width="14.140625" style="6" bestFit="1" customWidth="1"/>
    <col min="13286" max="13286" width="16.7109375" style="6" customWidth="1"/>
    <col min="13287" max="13287" width="16.5703125" style="6" customWidth="1"/>
    <col min="13288" max="13289" width="7.85546875" style="6" bestFit="1" customWidth="1"/>
    <col min="13290" max="13290" width="8" style="6" bestFit="1" customWidth="1"/>
    <col min="13291" max="13292" width="7.85546875" style="6" bestFit="1" customWidth="1"/>
    <col min="13293" max="13293" width="9.7109375" style="6" customWidth="1"/>
    <col min="13294" max="13294" width="12.85546875" style="6" customWidth="1"/>
    <col min="13295" max="13531" width="9.140625" style="6"/>
    <col min="13532" max="13532" width="9" style="6" bestFit="1" customWidth="1"/>
    <col min="13533" max="13533" width="9.85546875" style="6" bestFit="1" customWidth="1"/>
    <col min="13534" max="13534" width="9.140625" style="6" bestFit="1" customWidth="1"/>
    <col min="13535" max="13535" width="16" style="6" bestFit="1" customWidth="1"/>
    <col min="13536" max="13536" width="9" style="6" bestFit="1" customWidth="1"/>
    <col min="13537" max="13537" width="7.85546875" style="6" bestFit="1" customWidth="1"/>
    <col min="13538" max="13538" width="11.7109375" style="6" bestFit="1" customWidth="1"/>
    <col min="13539" max="13539" width="14.28515625" style="6" customWidth="1"/>
    <col min="13540" max="13540" width="11.7109375" style="6" bestFit="1" customWidth="1"/>
    <col min="13541" max="13541" width="14.140625" style="6" bestFit="1" customWidth="1"/>
    <col min="13542" max="13542" width="16.7109375" style="6" customWidth="1"/>
    <col min="13543" max="13543" width="16.5703125" style="6" customWidth="1"/>
    <col min="13544" max="13545" width="7.85546875" style="6" bestFit="1" customWidth="1"/>
    <col min="13546" max="13546" width="8" style="6" bestFit="1" customWidth="1"/>
    <col min="13547" max="13548" width="7.85546875" style="6" bestFit="1" customWidth="1"/>
    <col min="13549" max="13549" width="9.7109375" style="6" customWidth="1"/>
    <col min="13550" max="13550" width="12.85546875" style="6" customWidth="1"/>
    <col min="13551" max="13787" width="9.140625" style="6"/>
    <col min="13788" max="13788" width="9" style="6" bestFit="1" customWidth="1"/>
    <col min="13789" max="13789" width="9.85546875" style="6" bestFit="1" customWidth="1"/>
    <col min="13790" max="13790" width="9.140625" style="6" bestFit="1" customWidth="1"/>
    <col min="13791" max="13791" width="16" style="6" bestFit="1" customWidth="1"/>
    <col min="13792" max="13792" width="9" style="6" bestFit="1" customWidth="1"/>
    <col min="13793" max="13793" width="7.85546875" style="6" bestFit="1" customWidth="1"/>
    <col min="13794" max="13794" width="11.7109375" style="6" bestFit="1" customWidth="1"/>
    <col min="13795" max="13795" width="14.28515625" style="6" customWidth="1"/>
    <col min="13796" max="13796" width="11.7109375" style="6" bestFit="1" customWidth="1"/>
    <col min="13797" max="13797" width="14.140625" style="6" bestFit="1" customWidth="1"/>
    <col min="13798" max="13798" width="16.7109375" style="6" customWidth="1"/>
    <col min="13799" max="13799" width="16.5703125" style="6" customWidth="1"/>
    <col min="13800" max="13801" width="7.85546875" style="6" bestFit="1" customWidth="1"/>
    <col min="13802" max="13802" width="8" style="6" bestFit="1" customWidth="1"/>
    <col min="13803" max="13804" width="7.85546875" style="6" bestFit="1" customWidth="1"/>
    <col min="13805" max="13805" width="9.7109375" style="6" customWidth="1"/>
    <col min="13806" max="13806" width="12.85546875" style="6" customWidth="1"/>
    <col min="13807" max="14043" width="9.140625" style="6"/>
    <col min="14044" max="14044" width="9" style="6" bestFit="1" customWidth="1"/>
    <col min="14045" max="14045" width="9.85546875" style="6" bestFit="1" customWidth="1"/>
    <col min="14046" max="14046" width="9.140625" style="6" bestFit="1" customWidth="1"/>
    <col min="14047" max="14047" width="16" style="6" bestFit="1" customWidth="1"/>
    <col min="14048" max="14048" width="9" style="6" bestFit="1" customWidth="1"/>
    <col min="14049" max="14049" width="7.85546875" style="6" bestFit="1" customWidth="1"/>
    <col min="14050" max="14050" width="11.7109375" style="6" bestFit="1" customWidth="1"/>
    <col min="14051" max="14051" width="14.28515625" style="6" customWidth="1"/>
    <col min="14052" max="14052" width="11.7109375" style="6" bestFit="1" customWidth="1"/>
    <col min="14053" max="14053" width="14.140625" style="6" bestFit="1" customWidth="1"/>
    <col min="14054" max="14054" width="16.7109375" style="6" customWidth="1"/>
    <col min="14055" max="14055" width="16.5703125" style="6" customWidth="1"/>
    <col min="14056" max="14057" width="7.85546875" style="6" bestFit="1" customWidth="1"/>
    <col min="14058" max="14058" width="8" style="6" bestFit="1" customWidth="1"/>
    <col min="14059" max="14060" width="7.85546875" style="6" bestFit="1" customWidth="1"/>
    <col min="14061" max="14061" width="9.7109375" style="6" customWidth="1"/>
    <col min="14062" max="14062" width="12.85546875" style="6" customWidth="1"/>
    <col min="14063" max="14299" width="9.140625" style="6"/>
    <col min="14300" max="14300" width="9" style="6" bestFit="1" customWidth="1"/>
    <col min="14301" max="14301" width="9.85546875" style="6" bestFit="1" customWidth="1"/>
    <col min="14302" max="14302" width="9.140625" style="6" bestFit="1" customWidth="1"/>
    <col min="14303" max="14303" width="16" style="6" bestFit="1" customWidth="1"/>
    <col min="14304" max="14304" width="9" style="6" bestFit="1" customWidth="1"/>
    <col min="14305" max="14305" width="7.85546875" style="6" bestFit="1" customWidth="1"/>
    <col min="14306" max="14306" width="11.7109375" style="6" bestFit="1" customWidth="1"/>
    <col min="14307" max="14307" width="14.28515625" style="6" customWidth="1"/>
    <col min="14308" max="14308" width="11.7109375" style="6" bestFit="1" customWidth="1"/>
    <col min="14309" max="14309" width="14.140625" style="6" bestFit="1" customWidth="1"/>
    <col min="14310" max="14310" width="16.7109375" style="6" customWidth="1"/>
    <col min="14311" max="14311" width="16.5703125" style="6" customWidth="1"/>
    <col min="14312" max="14313" width="7.85546875" style="6" bestFit="1" customWidth="1"/>
    <col min="14314" max="14314" width="8" style="6" bestFit="1" customWidth="1"/>
    <col min="14315" max="14316" width="7.85546875" style="6" bestFit="1" customWidth="1"/>
    <col min="14317" max="14317" width="9.7109375" style="6" customWidth="1"/>
    <col min="14318" max="14318" width="12.85546875" style="6" customWidth="1"/>
    <col min="14319" max="14555" width="9.140625" style="6"/>
    <col min="14556" max="14556" width="9" style="6" bestFit="1" customWidth="1"/>
    <col min="14557" max="14557" width="9.85546875" style="6" bestFit="1" customWidth="1"/>
    <col min="14558" max="14558" width="9.140625" style="6" bestFit="1" customWidth="1"/>
    <col min="14559" max="14559" width="16" style="6" bestFit="1" customWidth="1"/>
    <col min="14560" max="14560" width="9" style="6" bestFit="1" customWidth="1"/>
    <col min="14561" max="14561" width="7.85546875" style="6" bestFit="1" customWidth="1"/>
    <col min="14562" max="14562" width="11.7109375" style="6" bestFit="1" customWidth="1"/>
    <col min="14563" max="14563" width="14.28515625" style="6" customWidth="1"/>
    <col min="14564" max="14564" width="11.7109375" style="6" bestFit="1" customWidth="1"/>
    <col min="14565" max="14565" width="14.140625" style="6" bestFit="1" customWidth="1"/>
    <col min="14566" max="14566" width="16.7109375" style="6" customWidth="1"/>
    <col min="14567" max="14567" width="16.5703125" style="6" customWidth="1"/>
    <col min="14568" max="14569" width="7.85546875" style="6" bestFit="1" customWidth="1"/>
    <col min="14570" max="14570" width="8" style="6" bestFit="1" customWidth="1"/>
    <col min="14571" max="14572" width="7.85546875" style="6" bestFit="1" customWidth="1"/>
    <col min="14573" max="14573" width="9.7109375" style="6" customWidth="1"/>
    <col min="14574" max="14574" width="12.85546875" style="6" customWidth="1"/>
    <col min="14575" max="14811" width="9.140625" style="6"/>
    <col min="14812" max="14812" width="9" style="6" bestFit="1" customWidth="1"/>
    <col min="14813" max="14813" width="9.85546875" style="6" bestFit="1" customWidth="1"/>
    <col min="14814" max="14814" width="9.140625" style="6" bestFit="1" customWidth="1"/>
    <col min="14815" max="14815" width="16" style="6" bestFit="1" customWidth="1"/>
    <col min="14816" max="14816" width="9" style="6" bestFit="1" customWidth="1"/>
    <col min="14817" max="14817" width="7.85546875" style="6" bestFit="1" customWidth="1"/>
    <col min="14818" max="14818" width="11.7109375" style="6" bestFit="1" customWidth="1"/>
    <col min="14819" max="14819" width="14.28515625" style="6" customWidth="1"/>
    <col min="14820" max="14820" width="11.7109375" style="6" bestFit="1" customWidth="1"/>
    <col min="14821" max="14821" width="14.140625" style="6" bestFit="1" customWidth="1"/>
    <col min="14822" max="14822" width="16.7109375" style="6" customWidth="1"/>
    <col min="14823" max="14823" width="16.5703125" style="6" customWidth="1"/>
    <col min="14824" max="14825" width="7.85546875" style="6" bestFit="1" customWidth="1"/>
    <col min="14826" max="14826" width="8" style="6" bestFit="1" customWidth="1"/>
    <col min="14827" max="14828" width="7.85546875" style="6" bestFit="1" customWidth="1"/>
    <col min="14829" max="14829" width="9.7109375" style="6" customWidth="1"/>
    <col min="14830" max="14830" width="12.85546875" style="6" customWidth="1"/>
    <col min="14831" max="15067" width="9.140625" style="6"/>
    <col min="15068" max="15068" width="9" style="6" bestFit="1" customWidth="1"/>
    <col min="15069" max="15069" width="9.85546875" style="6" bestFit="1" customWidth="1"/>
    <col min="15070" max="15070" width="9.140625" style="6" bestFit="1" customWidth="1"/>
    <col min="15071" max="15071" width="16" style="6" bestFit="1" customWidth="1"/>
    <col min="15072" max="15072" width="9" style="6" bestFit="1" customWidth="1"/>
    <col min="15073" max="15073" width="7.85546875" style="6" bestFit="1" customWidth="1"/>
    <col min="15074" max="15074" width="11.7109375" style="6" bestFit="1" customWidth="1"/>
    <col min="15075" max="15075" width="14.28515625" style="6" customWidth="1"/>
    <col min="15076" max="15076" width="11.7109375" style="6" bestFit="1" customWidth="1"/>
    <col min="15077" max="15077" width="14.140625" style="6" bestFit="1" customWidth="1"/>
    <col min="15078" max="15078" width="16.7109375" style="6" customWidth="1"/>
    <col min="15079" max="15079" width="16.5703125" style="6" customWidth="1"/>
    <col min="15080" max="15081" width="7.85546875" style="6" bestFit="1" customWidth="1"/>
    <col min="15082" max="15082" width="8" style="6" bestFit="1" customWidth="1"/>
    <col min="15083" max="15084" width="7.85546875" style="6" bestFit="1" customWidth="1"/>
    <col min="15085" max="15085" width="9.7109375" style="6" customWidth="1"/>
    <col min="15086" max="15086" width="12.85546875" style="6" customWidth="1"/>
    <col min="15087" max="15323" width="9.140625" style="6"/>
    <col min="15324" max="15324" width="9" style="6" bestFit="1" customWidth="1"/>
    <col min="15325" max="15325" width="9.85546875" style="6" bestFit="1" customWidth="1"/>
    <col min="15326" max="15326" width="9.140625" style="6" bestFit="1" customWidth="1"/>
    <col min="15327" max="15327" width="16" style="6" bestFit="1" customWidth="1"/>
    <col min="15328" max="15328" width="9" style="6" bestFit="1" customWidth="1"/>
    <col min="15329" max="15329" width="7.85546875" style="6" bestFit="1" customWidth="1"/>
    <col min="15330" max="15330" width="11.7109375" style="6" bestFit="1" customWidth="1"/>
    <col min="15331" max="15331" width="14.28515625" style="6" customWidth="1"/>
    <col min="15332" max="15332" width="11.7109375" style="6" bestFit="1" customWidth="1"/>
    <col min="15333" max="15333" width="14.140625" style="6" bestFit="1" customWidth="1"/>
    <col min="15334" max="15334" width="16.7109375" style="6" customWidth="1"/>
    <col min="15335" max="15335" width="16.5703125" style="6" customWidth="1"/>
    <col min="15336" max="15337" width="7.85546875" style="6" bestFit="1" customWidth="1"/>
    <col min="15338" max="15338" width="8" style="6" bestFit="1" customWidth="1"/>
    <col min="15339" max="15340" width="7.85546875" style="6" bestFit="1" customWidth="1"/>
    <col min="15341" max="15341" width="9.7109375" style="6" customWidth="1"/>
    <col min="15342" max="15342" width="12.85546875" style="6" customWidth="1"/>
    <col min="15343" max="15579" width="9.140625" style="6"/>
    <col min="15580" max="15580" width="9" style="6" bestFit="1" customWidth="1"/>
    <col min="15581" max="15581" width="9.85546875" style="6" bestFit="1" customWidth="1"/>
    <col min="15582" max="15582" width="9.140625" style="6" bestFit="1" customWidth="1"/>
    <col min="15583" max="15583" width="16" style="6" bestFit="1" customWidth="1"/>
    <col min="15584" max="15584" width="9" style="6" bestFit="1" customWidth="1"/>
    <col min="15585" max="15585" width="7.85546875" style="6" bestFit="1" customWidth="1"/>
    <col min="15586" max="15586" width="11.7109375" style="6" bestFit="1" customWidth="1"/>
    <col min="15587" max="15587" width="14.28515625" style="6" customWidth="1"/>
    <col min="15588" max="15588" width="11.7109375" style="6" bestFit="1" customWidth="1"/>
    <col min="15589" max="15589" width="14.140625" style="6" bestFit="1" customWidth="1"/>
    <col min="15590" max="15590" width="16.7109375" style="6" customWidth="1"/>
    <col min="15591" max="15591" width="16.5703125" style="6" customWidth="1"/>
    <col min="15592" max="15593" width="7.85546875" style="6" bestFit="1" customWidth="1"/>
    <col min="15594" max="15594" width="8" style="6" bestFit="1" customWidth="1"/>
    <col min="15595" max="15596" width="7.85546875" style="6" bestFit="1" customWidth="1"/>
    <col min="15597" max="15597" width="9.7109375" style="6" customWidth="1"/>
    <col min="15598" max="15598" width="12.85546875" style="6" customWidth="1"/>
    <col min="15599" max="15835" width="9.140625" style="6"/>
    <col min="15836" max="15836" width="9" style="6" bestFit="1" customWidth="1"/>
    <col min="15837" max="15837" width="9.85546875" style="6" bestFit="1" customWidth="1"/>
    <col min="15838" max="15838" width="9.140625" style="6" bestFit="1" customWidth="1"/>
    <col min="15839" max="15839" width="16" style="6" bestFit="1" customWidth="1"/>
    <col min="15840" max="15840" width="9" style="6" bestFit="1" customWidth="1"/>
    <col min="15841" max="15841" width="7.85546875" style="6" bestFit="1" customWidth="1"/>
    <col min="15842" max="15842" width="11.7109375" style="6" bestFit="1" customWidth="1"/>
    <col min="15843" max="15843" width="14.28515625" style="6" customWidth="1"/>
    <col min="15844" max="15844" width="11.7109375" style="6" bestFit="1" customWidth="1"/>
    <col min="15845" max="15845" width="14.140625" style="6" bestFit="1" customWidth="1"/>
    <col min="15846" max="15846" width="16.7109375" style="6" customWidth="1"/>
    <col min="15847" max="15847" width="16.5703125" style="6" customWidth="1"/>
    <col min="15848" max="15849" width="7.85546875" style="6" bestFit="1" customWidth="1"/>
    <col min="15850" max="15850" width="8" style="6" bestFit="1" customWidth="1"/>
    <col min="15851" max="15852" width="7.85546875" style="6" bestFit="1" customWidth="1"/>
    <col min="15853" max="15853" width="9.7109375" style="6" customWidth="1"/>
    <col min="15854" max="15854" width="12.85546875" style="6" customWidth="1"/>
    <col min="15855" max="16091" width="9.140625" style="6"/>
    <col min="16092" max="16092" width="9" style="6" bestFit="1" customWidth="1"/>
    <col min="16093" max="16093" width="9.85546875" style="6" bestFit="1" customWidth="1"/>
    <col min="16094" max="16094" width="9.140625" style="6" bestFit="1" customWidth="1"/>
    <col min="16095" max="16095" width="16" style="6" bestFit="1" customWidth="1"/>
    <col min="16096" max="16096" width="9" style="6" bestFit="1" customWidth="1"/>
    <col min="16097" max="16097" width="7.85546875" style="6" bestFit="1" customWidth="1"/>
    <col min="16098" max="16098" width="11.7109375" style="6" bestFit="1" customWidth="1"/>
    <col min="16099" max="16099" width="14.28515625" style="6" customWidth="1"/>
    <col min="16100" max="16100" width="11.7109375" style="6" bestFit="1" customWidth="1"/>
    <col min="16101" max="16101" width="14.140625" style="6" bestFit="1" customWidth="1"/>
    <col min="16102" max="16102" width="16.7109375" style="6" customWidth="1"/>
    <col min="16103" max="16103" width="16.5703125" style="6" customWidth="1"/>
    <col min="16104" max="16105" width="7.85546875" style="6" bestFit="1" customWidth="1"/>
    <col min="16106" max="16106" width="8" style="6" bestFit="1" customWidth="1"/>
    <col min="16107" max="16108" width="7.85546875" style="6" bestFit="1" customWidth="1"/>
    <col min="16109" max="16109" width="9.7109375" style="6" customWidth="1"/>
    <col min="16110" max="16110" width="12.85546875" style="6" customWidth="1"/>
    <col min="16111" max="16384" width="9.140625" style="6"/>
  </cols>
  <sheetData>
    <row r="1" spans="1:22" s="10" customFormat="1" ht="22.5" customHeight="1">
      <c r="A1" s="534" t="s">
        <v>2</v>
      </c>
      <c r="B1" s="536" t="s">
        <v>0</v>
      </c>
      <c r="C1" s="492" t="s">
        <v>8</v>
      </c>
      <c r="D1" s="640" t="s">
        <v>75</v>
      </c>
      <c r="E1" s="641"/>
      <c r="F1" s="641"/>
      <c r="G1" s="641"/>
      <c r="H1" s="641"/>
      <c r="I1" s="642"/>
      <c r="J1" s="631" t="s">
        <v>76</v>
      </c>
      <c r="K1" s="632"/>
      <c r="L1" s="633"/>
      <c r="M1" s="636" t="s">
        <v>135</v>
      </c>
      <c r="N1" s="637"/>
      <c r="O1" s="638" t="s">
        <v>136</v>
      </c>
      <c r="P1" s="639"/>
      <c r="Q1" s="634" t="s">
        <v>258</v>
      </c>
      <c r="R1" s="502" t="s">
        <v>38</v>
      </c>
      <c r="S1" s="503"/>
      <c r="T1" s="503"/>
      <c r="U1" s="503"/>
      <c r="V1" s="504"/>
    </row>
    <row r="2" spans="1:22" ht="34.5" customHeight="1" thickBot="1">
      <c r="A2" s="535"/>
      <c r="B2" s="537"/>
      <c r="C2" s="493"/>
      <c r="D2" s="148" t="s">
        <v>161</v>
      </c>
      <c r="E2" s="196" t="s">
        <v>257</v>
      </c>
      <c r="F2" s="68" t="s">
        <v>162</v>
      </c>
      <c r="G2" s="196" t="s">
        <v>257</v>
      </c>
      <c r="H2" s="138" t="s">
        <v>68</v>
      </c>
      <c r="I2" s="138" t="s">
        <v>69</v>
      </c>
      <c r="J2" s="95" t="s">
        <v>62</v>
      </c>
      <c r="K2" s="196" t="s">
        <v>257</v>
      </c>
      <c r="L2" s="195" t="s">
        <v>61</v>
      </c>
      <c r="M2" s="95"/>
      <c r="N2" s="27" t="s">
        <v>10</v>
      </c>
      <c r="O2" s="95"/>
      <c r="P2" s="122" t="s">
        <v>10</v>
      </c>
      <c r="Q2" s="635"/>
      <c r="R2" s="505"/>
      <c r="S2" s="506"/>
      <c r="T2" s="506"/>
      <c r="U2" s="506"/>
      <c r="V2" s="507"/>
    </row>
    <row r="3" spans="1:22" s="8" customFormat="1">
      <c r="A3" s="247">
        <f>συμβολαια!A3</f>
        <v>0</v>
      </c>
      <c r="B3" s="248" t="str">
        <f>συμβολαια!C3</f>
        <v>πληρεξούσιο</v>
      </c>
      <c r="C3" s="327">
        <f>συμβολαια!D3</f>
        <v>0</v>
      </c>
      <c r="D3" s="249"/>
      <c r="E3" s="249"/>
      <c r="F3" s="274"/>
      <c r="G3" s="274"/>
      <c r="H3" s="139"/>
      <c r="I3" s="140"/>
      <c r="J3" s="243">
        <v>0.5</v>
      </c>
      <c r="K3" s="243"/>
      <c r="L3" s="243"/>
      <c r="M3" s="243"/>
      <c r="N3" s="243"/>
      <c r="O3" s="243"/>
      <c r="P3" s="243"/>
      <c r="Q3" s="243">
        <v>1</v>
      </c>
      <c r="R3" s="256" t="s">
        <v>319</v>
      </c>
      <c r="S3" s="316"/>
      <c r="T3" s="256" t="s">
        <v>321</v>
      </c>
      <c r="U3" s="256" t="s">
        <v>322</v>
      </c>
      <c r="V3" s="316"/>
    </row>
    <row r="4" spans="1:22" s="8" customFormat="1">
      <c r="A4" s="247">
        <f>συμβολαια!A4</f>
        <v>0</v>
      </c>
      <c r="B4" s="248" t="str">
        <f>συμβολαια!C4</f>
        <v>πληρεξούσιο</v>
      </c>
      <c r="C4" s="327">
        <f>συμβολαια!D4</f>
        <v>0</v>
      </c>
      <c r="D4" s="249"/>
      <c r="E4" s="249"/>
      <c r="F4" s="275"/>
      <c r="G4" s="275"/>
      <c r="H4" s="139"/>
      <c r="I4" s="140"/>
      <c r="J4" s="226">
        <v>0.5</v>
      </c>
      <c r="K4" s="226"/>
      <c r="L4" s="226"/>
      <c r="M4" s="226"/>
      <c r="N4" s="226"/>
      <c r="O4" s="226"/>
      <c r="P4" s="243"/>
      <c r="Q4" s="226">
        <v>1</v>
      </c>
      <c r="R4" s="256" t="s">
        <v>319</v>
      </c>
      <c r="S4" s="316"/>
      <c r="T4" s="256" t="s">
        <v>321</v>
      </c>
      <c r="U4" s="256" t="s">
        <v>322</v>
      </c>
      <c r="V4" s="316"/>
    </row>
    <row r="5" spans="1:22" s="8" customFormat="1">
      <c r="A5" s="247">
        <f>συμβολαια!A5</f>
        <v>0</v>
      </c>
      <c r="B5" s="248" t="str">
        <f>συμβολαια!C5</f>
        <v>πληρεξούσιο</v>
      </c>
      <c r="C5" s="327">
        <f>συμβολαια!D5</f>
        <v>0</v>
      </c>
      <c r="D5" s="249"/>
      <c r="E5" s="249"/>
      <c r="F5" s="275"/>
      <c r="G5" s="275"/>
      <c r="H5" s="139"/>
      <c r="I5" s="140"/>
      <c r="J5" s="226">
        <v>0.5</v>
      </c>
      <c r="K5" s="226"/>
      <c r="L5" s="226"/>
      <c r="M5" s="226"/>
      <c r="N5" s="226"/>
      <c r="O5" s="226"/>
      <c r="P5" s="243"/>
      <c r="Q5" s="226">
        <v>1</v>
      </c>
      <c r="R5" s="256" t="s">
        <v>319</v>
      </c>
      <c r="S5" s="316"/>
      <c r="T5" s="256" t="s">
        <v>321</v>
      </c>
      <c r="U5" s="256" t="s">
        <v>322</v>
      </c>
      <c r="V5" s="316"/>
    </row>
    <row r="6" spans="1:22" s="8" customFormat="1">
      <c r="A6" s="247">
        <f>συμβολαια!A6</f>
        <v>0</v>
      </c>
      <c r="B6" s="248" t="str">
        <f>συμβολαια!C6</f>
        <v>δωρεά</v>
      </c>
      <c r="C6" s="249">
        <f>συμβολαια!D6</f>
        <v>440.87</v>
      </c>
      <c r="D6" s="249"/>
      <c r="E6" s="249"/>
      <c r="F6" s="275"/>
      <c r="G6" s="275"/>
      <c r="H6" s="139"/>
      <c r="I6" s="140"/>
      <c r="J6" s="203"/>
      <c r="K6" s="226"/>
      <c r="L6" s="226"/>
      <c r="M6" s="226"/>
      <c r="N6" s="226"/>
      <c r="O6" s="226"/>
      <c r="P6" s="243"/>
      <c r="Q6" s="226">
        <v>4</v>
      </c>
      <c r="R6" s="256" t="s">
        <v>319</v>
      </c>
      <c r="S6" s="302" t="s">
        <v>320</v>
      </c>
      <c r="T6" s="256" t="s">
        <v>321</v>
      </c>
      <c r="U6" s="256" t="s">
        <v>322</v>
      </c>
      <c r="V6" s="316"/>
    </row>
    <row r="7" spans="1:22" s="8" customFormat="1">
      <c r="A7" s="247">
        <f>συμβολαια!A7</f>
        <v>0</v>
      </c>
      <c r="B7" s="248" t="str">
        <f>συμβολαια!C7</f>
        <v>αγοραπωλησία τίμημα = Δ.Ο.Υ. =</v>
      </c>
      <c r="C7" s="249">
        <f>συμβολαια!D7</f>
        <v>5899.62</v>
      </c>
      <c r="D7" s="249"/>
      <c r="E7" s="249"/>
      <c r="F7" s="275"/>
      <c r="G7" s="275"/>
      <c r="H7" s="139"/>
      <c r="I7" s="140"/>
      <c r="J7" s="203"/>
      <c r="K7" s="226"/>
      <c r="L7" s="226"/>
      <c r="M7" s="226"/>
      <c r="N7" s="226"/>
      <c r="O7" s="226"/>
      <c r="P7" s="243"/>
      <c r="Q7" s="203">
        <v>4</v>
      </c>
      <c r="R7" s="256" t="s">
        <v>319</v>
      </c>
      <c r="S7" s="302" t="s">
        <v>320</v>
      </c>
      <c r="T7" s="256" t="s">
        <v>321</v>
      </c>
      <c r="U7" s="256" t="s">
        <v>322</v>
      </c>
      <c r="V7" s="316"/>
    </row>
    <row r="8" spans="1:22" s="8" customFormat="1">
      <c r="A8" s="247">
        <f>συμβολαια!A8</f>
        <v>0</v>
      </c>
      <c r="B8" s="248" t="str">
        <f>συμβολαια!C8</f>
        <v>αγοραπωλησία τίμημα = Δ.Ο.Υ. =</v>
      </c>
      <c r="C8" s="249">
        <f>συμβολαια!D8</f>
        <v>4628.22</v>
      </c>
      <c r="D8" s="249"/>
      <c r="E8" s="249"/>
      <c r="F8" s="275"/>
      <c r="G8" s="275"/>
      <c r="H8" s="139"/>
      <c r="I8" s="140"/>
      <c r="J8" s="203"/>
      <c r="K8" s="226"/>
      <c r="L8" s="226"/>
      <c r="M8" s="226"/>
      <c r="N8" s="226"/>
      <c r="O8" s="226"/>
      <c r="P8" s="243"/>
      <c r="Q8" s="226">
        <v>4</v>
      </c>
      <c r="R8" s="256" t="s">
        <v>319</v>
      </c>
      <c r="S8" s="302" t="s">
        <v>320</v>
      </c>
      <c r="T8" s="256" t="s">
        <v>321</v>
      </c>
      <c r="U8" s="256" t="s">
        <v>322</v>
      </c>
      <c r="V8" s="316"/>
    </row>
    <row r="9" spans="1:22" s="8" customFormat="1">
      <c r="A9" s="247">
        <f>συμβολαια!A9</f>
        <v>0</v>
      </c>
      <c r="B9" s="248" t="str">
        <f>συμβολαια!C9</f>
        <v>αγοραπωλησίας ΠΡΟΣΥΜΦΩΝΟ τίμημα = αρραβών =</v>
      </c>
      <c r="C9" s="249">
        <f>συμβολαια!D9</f>
        <v>10021.51</v>
      </c>
      <c r="D9" s="249"/>
      <c r="E9" s="249"/>
      <c r="F9" s="275"/>
      <c r="G9" s="275"/>
      <c r="H9" s="139"/>
      <c r="I9" s="140"/>
      <c r="J9" s="203"/>
      <c r="K9" s="226"/>
      <c r="L9" s="226"/>
      <c r="M9" s="226"/>
      <c r="N9" s="226"/>
      <c r="O9" s="226"/>
      <c r="P9" s="243"/>
      <c r="Q9" s="226">
        <v>4</v>
      </c>
      <c r="R9" s="256" t="s">
        <v>319</v>
      </c>
      <c r="S9" s="302" t="s">
        <v>320</v>
      </c>
      <c r="T9" s="256" t="s">
        <v>321</v>
      </c>
      <c r="U9" s="256" t="s">
        <v>322</v>
      </c>
      <c r="V9" s="316"/>
    </row>
    <row r="10" spans="1:22" s="8" customFormat="1">
      <c r="A10" s="247">
        <f>συμβολαια!A10</f>
        <v>0</v>
      </c>
      <c r="B10" s="248" t="str">
        <f>συμβολαια!C10</f>
        <v>πληρεξούσιο</v>
      </c>
      <c r="C10" s="327">
        <f>συμβολαια!D10</f>
        <v>0</v>
      </c>
      <c r="D10" s="249"/>
      <c r="E10" s="249"/>
      <c r="F10" s="275"/>
      <c r="G10" s="275"/>
      <c r="H10" s="139"/>
      <c r="I10" s="140"/>
      <c r="J10" s="226">
        <v>0.5</v>
      </c>
      <c r="K10" s="226"/>
      <c r="L10" s="226"/>
      <c r="M10" s="226"/>
      <c r="N10" s="226"/>
      <c r="O10" s="226"/>
      <c r="P10" s="243"/>
      <c r="Q10" s="226">
        <v>1</v>
      </c>
      <c r="R10" s="256" t="s">
        <v>319</v>
      </c>
      <c r="S10" s="316"/>
      <c r="T10" s="256" t="s">
        <v>321</v>
      </c>
      <c r="U10" s="256" t="s">
        <v>322</v>
      </c>
      <c r="V10" s="316"/>
    </row>
    <row r="11" spans="1:22" s="8" customFormat="1">
      <c r="A11" s="247">
        <f>συμβολαια!A11</f>
        <v>0</v>
      </c>
      <c r="B11" s="248" t="str">
        <f>συμβολαια!C11</f>
        <v>δωρεά</v>
      </c>
      <c r="C11" s="249">
        <f>συμβολαια!D11</f>
        <v>5575.38</v>
      </c>
      <c r="D11" s="249"/>
      <c r="E11" s="249"/>
      <c r="F11" s="275"/>
      <c r="G11" s="275"/>
      <c r="H11" s="139"/>
      <c r="I11" s="140"/>
      <c r="J11" s="226">
        <v>3</v>
      </c>
      <c r="K11" s="226"/>
      <c r="L11" s="226"/>
      <c r="M11" s="226"/>
      <c r="N11" s="226"/>
      <c r="O11" s="226"/>
      <c r="P11" s="243"/>
      <c r="Q11" s="226">
        <v>4.5</v>
      </c>
      <c r="R11" s="256" t="s">
        <v>319</v>
      </c>
      <c r="S11" s="316"/>
      <c r="T11" s="256" t="s">
        <v>321</v>
      </c>
      <c r="U11" s="256" t="s">
        <v>322</v>
      </c>
      <c r="V11" s="316"/>
    </row>
    <row r="12" spans="1:22" s="8" customFormat="1">
      <c r="A12" s="247">
        <f>συμβολαια!A12</f>
        <v>0</v>
      </c>
      <c r="B12" s="248" t="str">
        <f>συμβολαια!C12</f>
        <v>πληρεξούσιο</v>
      </c>
      <c r="C12" s="327">
        <f>συμβολαια!D12</f>
        <v>0</v>
      </c>
      <c r="D12" s="249"/>
      <c r="E12" s="249"/>
      <c r="F12" s="275"/>
      <c r="G12" s="275"/>
      <c r="H12" s="139"/>
      <c r="I12" s="140"/>
      <c r="J12" s="226">
        <v>0.5</v>
      </c>
      <c r="K12" s="226"/>
      <c r="L12" s="226"/>
      <c r="M12" s="226"/>
      <c r="N12" s="226"/>
      <c r="O12" s="226"/>
      <c r="P12" s="243"/>
      <c r="Q12" s="226">
        <v>1</v>
      </c>
      <c r="R12" s="256" t="s">
        <v>319</v>
      </c>
      <c r="S12" s="316"/>
      <c r="T12" s="256" t="s">
        <v>321</v>
      </c>
      <c r="U12" s="256" t="s">
        <v>322</v>
      </c>
      <c r="V12" s="316"/>
    </row>
    <row r="13" spans="1:22" s="8" customFormat="1">
      <c r="A13" s="247">
        <f>συμβολαια!A13</f>
        <v>0</v>
      </c>
      <c r="B13" s="248" t="str">
        <f>συμβολαια!C13</f>
        <v>πληρεξούσιο</v>
      </c>
      <c r="C13" s="327">
        <f>συμβολαια!D13</f>
        <v>0</v>
      </c>
      <c r="D13" s="249"/>
      <c r="E13" s="249"/>
      <c r="F13" s="275"/>
      <c r="G13" s="275"/>
      <c r="H13" s="139"/>
      <c r="I13" s="140"/>
      <c r="J13" s="226">
        <v>0.5</v>
      </c>
      <c r="K13" s="226"/>
      <c r="L13" s="226"/>
      <c r="M13" s="226"/>
      <c r="N13" s="226"/>
      <c r="O13" s="226"/>
      <c r="P13" s="243"/>
      <c r="Q13" s="226">
        <v>1</v>
      </c>
      <c r="R13" s="256" t="s">
        <v>319</v>
      </c>
      <c r="S13" s="316"/>
      <c r="T13" s="256" t="s">
        <v>321</v>
      </c>
      <c r="U13" s="256" t="s">
        <v>322</v>
      </c>
      <c r="V13" s="316"/>
    </row>
    <row r="14" spans="1:22" s="8" customFormat="1">
      <c r="A14" s="247">
        <f>συμβολαια!A14</f>
        <v>0</v>
      </c>
      <c r="B14" s="248" t="str">
        <f>συμβολαια!C14</f>
        <v>πληρεξούσιο</v>
      </c>
      <c r="C14" s="327">
        <f>συμβολαια!D14</f>
        <v>0</v>
      </c>
      <c r="D14" s="249"/>
      <c r="E14" s="249"/>
      <c r="F14" s="275"/>
      <c r="G14" s="275"/>
      <c r="H14" s="139"/>
      <c r="I14" s="140"/>
      <c r="J14" s="226">
        <v>0.5</v>
      </c>
      <c r="K14" s="226"/>
      <c r="L14" s="226"/>
      <c r="M14" s="226"/>
      <c r="N14" s="226"/>
      <c r="O14" s="226"/>
      <c r="P14" s="243"/>
      <c r="Q14" s="226">
        <v>1</v>
      </c>
      <c r="R14" s="256" t="s">
        <v>319</v>
      </c>
      <c r="S14" s="316"/>
      <c r="T14" s="256" t="s">
        <v>321</v>
      </c>
      <c r="U14" s="256" t="s">
        <v>322</v>
      </c>
      <c r="V14" s="316"/>
    </row>
    <row r="15" spans="1:22" s="8" customFormat="1">
      <c r="A15" s="247">
        <f>συμβολαια!A15</f>
        <v>0</v>
      </c>
      <c r="B15" s="248" t="str">
        <f>συμβολαια!C15</f>
        <v>πληρεξούσιο</v>
      </c>
      <c r="C15" s="327">
        <f>συμβολαια!D15</f>
        <v>0</v>
      </c>
      <c r="D15" s="249"/>
      <c r="E15" s="249"/>
      <c r="F15" s="275"/>
      <c r="G15" s="275"/>
      <c r="H15" s="139"/>
      <c r="I15" s="140"/>
      <c r="J15" s="226">
        <v>0.5</v>
      </c>
      <c r="K15" s="226"/>
      <c r="L15" s="226"/>
      <c r="M15" s="226"/>
      <c r="N15" s="226"/>
      <c r="O15" s="226"/>
      <c r="P15" s="243"/>
      <c r="Q15" s="226">
        <v>1</v>
      </c>
      <c r="R15" s="256" t="s">
        <v>319</v>
      </c>
      <c r="S15" s="316"/>
      <c r="T15" s="256" t="s">
        <v>321</v>
      </c>
      <c r="U15" s="256" t="s">
        <v>322</v>
      </c>
      <c r="V15" s="316"/>
    </row>
    <row r="16" spans="1:22" s="8" customFormat="1">
      <c r="A16" s="247">
        <f>συμβολαια!A16</f>
        <v>0</v>
      </c>
      <c r="B16" s="248" t="str">
        <f>συμβολαια!C16</f>
        <v>πληρεξούσιο</v>
      </c>
      <c r="C16" s="327">
        <f>συμβολαια!D16</f>
        <v>0</v>
      </c>
      <c r="D16" s="249"/>
      <c r="E16" s="249"/>
      <c r="F16" s="275"/>
      <c r="G16" s="275"/>
      <c r="H16" s="139"/>
      <c r="I16" s="140"/>
      <c r="J16" s="226">
        <v>0.5</v>
      </c>
      <c r="K16" s="226"/>
      <c r="L16" s="226"/>
      <c r="M16" s="226"/>
      <c r="N16" s="226"/>
      <c r="O16" s="226"/>
      <c r="P16" s="243"/>
      <c r="Q16" s="226">
        <v>1</v>
      </c>
      <c r="R16" s="256" t="s">
        <v>319</v>
      </c>
      <c r="S16" s="316"/>
      <c r="T16" s="256" t="s">
        <v>321</v>
      </c>
      <c r="U16" s="256" t="s">
        <v>322</v>
      </c>
      <c r="V16" s="316"/>
    </row>
    <row r="17" spans="1:22" s="8" customFormat="1">
      <c r="A17" s="247">
        <f>συμβολαια!A17</f>
        <v>0</v>
      </c>
      <c r="B17" s="248" t="str">
        <f>συμβολαια!C17</f>
        <v>γονική</v>
      </c>
      <c r="C17" s="249">
        <f>συμβολαια!D17</f>
        <v>2626.85</v>
      </c>
      <c r="D17" s="249"/>
      <c r="E17" s="249"/>
      <c r="F17" s="275"/>
      <c r="G17" s="275"/>
      <c r="H17" s="139"/>
      <c r="I17" s="140"/>
      <c r="J17" s="226">
        <v>3</v>
      </c>
      <c r="K17" s="226"/>
      <c r="L17" s="226"/>
      <c r="M17" s="226"/>
      <c r="N17" s="226"/>
      <c r="O17" s="226"/>
      <c r="P17" s="243"/>
      <c r="Q17" s="226">
        <v>4</v>
      </c>
      <c r="R17" s="256" t="s">
        <v>319</v>
      </c>
      <c r="S17" s="316"/>
      <c r="T17" s="256" t="s">
        <v>321</v>
      </c>
      <c r="U17" s="256" t="s">
        <v>322</v>
      </c>
      <c r="V17" s="316"/>
    </row>
    <row r="18" spans="1:22" s="8" customFormat="1">
      <c r="A18" s="247">
        <f>συμβολαια!A18</f>
        <v>0</v>
      </c>
      <c r="B18" s="248" t="str">
        <f>συμβολαια!C18</f>
        <v>δωρεά ΨΙΛΗΣ κυριότητας</v>
      </c>
      <c r="C18" s="249">
        <f>συμβολαια!D18</f>
        <v>2364.16</v>
      </c>
      <c r="D18" s="249"/>
      <c r="E18" s="249"/>
      <c r="F18" s="275"/>
      <c r="G18" s="275"/>
      <c r="H18" s="139"/>
      <c r="I18" s="140"/>
      <c r="J18" s="226">
        <v>3</v>
      </c>
      <c r="K18" s="226"/>
      <c r="L18" s="226"/>
      <c r="M18" s="226"/>
      <c r="N18" s="226"/>
      <c r="O18" s="226"/>
      <c r="P18" s="243"/>
      <c r="Q18" s="226">
        <v>4</v>
      </c>
      <c r="R18" s="256" t="s">
        <v>319</v>
      </c>
      <c r="S18" s="316"/>
      <c r="T18" s="256" t="s">
        <v>321</v>
      </c>
      <c r="U18" s="256" t="s">
        <v>322</v>
      </c>
      <c r="V18" s="316"/>
    </row>
    <row r="19" spans="1:22" s="8" customFormat="1">
      <c r="A19" s="247">
        <f>συμβολαια!A19</f>
        <v>0</v>
      </c>
      <c r="B19" s="248" t="str">
        <f>συμβολαια!C19</f>
        <v>δωρεά</v>
      </c>
      <c r="C19" s="249">
        <f>συμβολαια!D19</f>
        <v>5253.7</v>
      </c>
      <c r="D19" s="249"/>
      <c r="E19" s="249"/>
      <c r="F19" s="275"/>
      <c r="G19" s="275"/>
      <c r="H19" s="139"/>
      <c r="I19" s="140"/>
      <c r="J19" s="226">
        <v>3</v>
      </c>
      <c r="K19" s="226"/>
      <c r="L19" s="226"/>
      <c r="M19" s="226"/>
      <c r="N19" s="226"/>
      <c r="O19" s="226"/>
      <c r="P19" s="243"/>
      <c r="Q19" s="226">
        <v>4</v>
      </c>
      <c r="R19" s="256" t="s">
        <v>319</v>
      </c>
      <c r="S19" s="316"/>
      <c r="T19" s="256" t="s">
        <v>321</v>
      </c>
      <c r="U19" s="256" t="s">
        <v>322</v>
      </c>
      <c r="V19" s="316"/>
    </row>
    <row r="20" spans="1:22" s="8" customFormat="1">
      <c r="A20" s="247">
        <f>συμβολαια!A20</f>
        <v>0</v>
      </c>
      <c r="B20" s="248" t="str">
        <f>συμβολαια!C20</f>
        <v>γονική ΨΙΛΗΣ κυριότητας</v>
      </c>
      <c r="C20" s="249">
        <f>συμβολαια!D20</f>
        <v>8319.06</v>
      </c>
      <c r="D20" s="249"/>
      <c r="E20" s="249"/>
      <c r="F20" s="275"/>
      <c r="G20" s="275"/>
      <c r="H20" s="139"/>
      <c r="I20" s="140"/>
      <c r="J20" s="131"/>
      <c r="K20" s="226"/>
      <c r="L20" s="226"/>
      <c r="M20" s="226"/>
      <c r="N20" s="226"/>
      <c r="O20" s="226"/>
      <c r="P20" s="243"/>
      <c r="Q20" s="226">
        <v>4</v>
      </c>
      <c r="R20" s="256" t="s">
        <v>319</v>
      </c>
      <c r="S20" s="256" t="s">
        <v>320</v>
      </c>
      <c r="T20" s="256" t="s">
        <v>321</v>
      </c>
      <c r="U20" s="256" t="s">
        <v>322</v>
      </c>
      <c r="V20" s="316"/>
    </row>
    <row r="21" spans="1:22" s="8" customFormat="1">
      <c r="A21" s="247">
        <f>συμβολαια!A21</f>
        <v>0</v>
      </c>
      <c r="B21" s="248" t="str">
        <f>συμβολαια!C21</f>
        <v>πληρεξούσιο</v>
      </c>
      <c r="C21" s="327">
        <f>συμβολαια!D21</f>
        <v>0</v>
      </c>
      <c r="D21" s="249"/>
      <c r="E21" s="249"/>
      <c r="F21" s="275"/>
      <c r="G21" s="275"/>
      <c r="H21" s="139"/>
      <c r="I21" s="140"/>
      <c r="J21" s="226">
        <v>0.5</v>
      </c>
      <c r="K21" s="226"/>
      <c r="L21" s="226"/>
      <c r="M21" s="226"/>
      <c r="N21" s="226"/>
      <c r="O21" s="226"/>
      <c r="P21" s="243"/>
      <c r="Q21" s="226">
        <v>1</v>
      </c>
      <c r="R21" s="256" t="s">
        <v>319</v>
      </c>
      <c r="S21" s="316"/>
      <c r="T21" s="256" t="s">
        <v>321</v>
      </c>
      <c r="U21" s="256" t="s">
        <v>322</v>
      </c>
      <c r="V21" s="316"/>
    </row>
    <row r="22" spans="1:22" s="8" customFormat="1">
      <c r="A22" s="247">
        <f>συμβολαια!A22</f>
        <v>0</v>
      </c>
      <c r="B22" s="248" t="str">
        <f>συμβολαια!C22</f>
        <v>αγοραπωλησίας προσυμφώνου ..???.. ΛΥΣΗ τίμημα 35.000 αρραβών =</v>
      </c>
      <c r="C22" s="249">
        <f>συμβολαια!D22</f>
        <v>10000</v>
      </c>
      <c r="D22" s="249"/>
      <c r="E22" s="249"/>
      <c r="F22" s="275"/>
      <c r="G22" s="275"/>
      <c r="H22" s="139"/>
      <c r="I22" s="140"/>
      <c r="J22" s="226">
        <v>0.5</v>
      </c>
      <c r="K22" s="226"/>
      <c r="L22" s="226"/>
      <c r="M22" s="226"/>
      <c r="N22" s="226"/>
      <c r="O22" s="226"/>
      <c r="P22" s="243"/>
      <c r="Q22" s="226">
        <v>1</v>
      </c>
      <c r="R22" s="256" t="s">
        <v>319</v>
      </c>
      <c r="S22" s="316"/>
      <c r="T22" s="256" t="s">
        <v>321</v>
      </c>
      <c r="U22" s="256" t="s">
        <v>322</v>
      </c>
      <c r="V22" s="316"/>
    </row>
    <row r="23" spans="1:22" s="8" customFormat="1">
      <c r="A23" s="247">
        <f>συμβολαια!A23</f>
        <v>0</v>
      </c>
      <c r="B23" s="248" t="str">
        <f>συμβολαια!C23</f>
        <v>αγοραπωλησία τίμημα = Δ.Ο.Υ. =</v>
      </c>
      <c r="C23" s="249">
        <f>συμβολαια!D23</f>
        <v>1629.91</v>
      </c>
      <c r="D23" s="249"/>
      <c r="E23" s="249"/>
      <c r="F23" s="226"/>
      <c r="G23" s="226"/>
      <c r="H23" s="139"/>
      <c r="I23" s="140"/>
      <c r="J23" s="226">
        <v>3</v>
      </c>
      <c r="K23" s="226"/>
      <c r="L23" s="226"/>
      <c r="M23" s="226"/>
      <c r="N23" s="226"/>
      <c r="O23" s="226"/>
      <c r="P23" s="243"/>
      <c r="Q23" s="226"/>
      <c r="R23" s="256" t="s">
        <v>319</v>
      </c>
      <c r="S23" s="316"/>
      <c r="T23" s="256" t="s">
        <v>321</v>
      </c>
      <c r="U23" s="256" t="s">
        <v>322</v>
      </c>
      <c r="V23" s="316"/>
    </row>
    <row r="24" spans="1:22" s="8" customFormat="1">
      <c r="A24" s="247">
        <f>συμβολαια!A24</f>
        <v>0</v>
      </c>
      <c r="B24" s="248" t="str">
        <f>συμβολαια!C24</f>
        <v>πληρεξούσιο</v>
      </c>
      <c r="C24" s="327">
        <f>συμβολαια!D24</f>
        <v>0</v>
      </c>
      <c r="D24" s="249"/>
      <c r="E24" s="249"/>
      <c r="F24" s="226"/>
      <c r="G24" s="226"/>
      <c r="H24" s="139"/>
      <c r="I24" s="140"/>
      <c r="J24" s="226"/>
      <c r="K24" s="226"/>
      <c r="L24" s="226"/>
      <c r="M24" s="226"/>
      <c r="N24" s="226"/>
      <c r="O24" s="226"/>
      <c r="P24" s="243"/>
      <c r="Q24" s="226">
        <v>0.5</v>
      </c>
      <c r="R24" s="256" t="s">
        <v>319</v>
      </c>
      <c r="S24" s="256" t="s">
        <v>320</v>
      </c>
      <c r="T24" s="256" t="s">
        <v>321</v>
      </c>
      <c r="U24" s="256" t="s">
        <v>322</v>
      </c>
      <c r="V24" s="316"/>
    </row>
    <row r="25" spans="1:22" s="8" customFormat="1">
      <c r="A25" s="247">
        <f>συμβολαια!A25</f>
        <v>0</v>
      </c>
      <c r="B25" s="248" t="str">
        <f>συμβολαια!C25</f>
        <v>κατάθεση ένορκη</v>
      </c>
      <c r="C25" s="327">
        <f>συμβολαια!D25</f>
        <v>0</v>
      </c>
      <c r="D25" s="249"/>
      <c r="E25" s="249"/>
      <c r="F25" s="226"/>
      <c r="G25" s="226"/>
      <c r="H25" s="139"/>
      <c r="I25" s="140"/>
      <c r="J25" s="226">
        <v>0.5</v>
      </c>
      <c r="K25" s="226"/>
      <c r="L25" s="226"/>
      <c r="M25" s="226"/>
      <c r="N25" s="226"/>
      <c r="O25" s="226"/>
      <c r="P25" s="243"/>
      <c r="Q25" s="226">
        <v>1</v>
      </c>
      <c r="R25" s="256" t="s">
        <v>319</v>
      </c>
      <c r="S25" s="316"/>
      <c r="T25" s="256" t="s">
        <v>321</v>
      </c>
      <c r="U25" s="256" t="s">
        <v>322</v>
      </c>
      <c r="V25" s="316"/>
    </row>
    <row r="26" spans="1:22" s="8" customFormat="1">
      <c r="A26" s="247">
        <f>συμβολαια!A26</f>
        <v>0</v>
      </c>
      <c r="B26" s="248" t="str">
        <f>συμβολαια!C26</f>
        <v>κατάθεση ένορκη</v>
      </c>
      <c r="C26" s="327">
        <f>συμβολαια!D26</f>
        <v>0</v>
      </c>
      <c r="D26" s="249"/>
      <c r="E26" s="249"/>
      <c r="F26" s="226"/>
      <c r="G26" s="226"/>
      <c r="H26" s="139"/>
      <c r="I26" s="140"/>
      <c r="J26" s="226">
        <v>0.5</v>
      </c>
      <c r="K26" s="226"/>
      <c r="L26" s="226"/>
      <c r="M26" s="226"/>
      <c r="N26" s="226"/>
      <c r="O26" s="226"/>
      <c r="P26" s="243"/>
      <c r="Q26" s="226">
        <v>1</v>
      </c>
      <c r="R26" s="256" t="s">
        <v>319</v>
      </c>
      <c r="S26" s="316"/>
      <c r="T26" s="256" t="s">
        <v>321</v>
      </c>
      <c r="U26" s="256" t="s">
        <v>322</v>
      </c>
      <c r="V26" s="316"/>
    </row>
    <row r="27" spans="1:22" s="8" customFormat="1">
      <c r="A27" s="247">
        <f>συμβολαια!A27</f>
        <v>0</v>
      </c>
      <c r="B27" s="248" t="str">
        <f>συμβολαια!C27</f>
        <v>βεβαίωση ένορκος</v>
      </c>
      <c r="C27" s="327">
        <f>συμβολαια!D27</f>
        <v>0</v>
      </c>
      <c r="D27" s="249"/>
      <c r="E27" s="249"/>
      <c r="F27" s="226"/>
      <c r="G27" s="226"/>
      <c r="H27" s="139"/>
      <c r="I27" s="140"/>
      <c r="J27" s="226">
        <v>0.5</v>
      </c>
      <c r="K27" s="226"/>
      <c r="L27" s="226"/>
      <c r="M27" s="226"/>
      <c r="N27" s="226"/>
      <c r="O27" s="226"/>
      <c r="P27" s="243"/>
      <c r="Q27" s="226">
        <v>1</v>
      </c>
      <c r="R27" s="256" t="s">
        <v>319</v>
      </c>
      <c r="S27" s="316"/>
      <c r="T27" s="256" t="s">
        <v>321</v>
      </c>
      <c r="U27" s="256" t="s">
        <v>322</v>
      </c>
      <c r="V27" s="316"/>
    </row>
    <row r="28" spans="1:22" s="8" customFormat="1">
      <c r="A28" s="247">
        <f>συμβολαια!A28</f>
        <v>0</v>
      </c>
      <c r="B28" s="248" t="str">
        <f>συμβολαια!C28</f>
        <v>κληρονομιάς αποδοχή</v>
      </c>
      <c r="C28" s="327">
        <f>συμβολαια!D28</f>
        <v>0</v>
      </c>
      <c r="D28" s="249"/>
      <c r="E28" s="249"/>
      <c r="F28" s="226"/>
      <c r="G28" s="226"/>
      <c r="H28" s="139"/>
      <c r="I28" s="140"/>
      <c r="J28" s="226">
        <v>0.5</v>
      </c>
      <c r="K28" s="226"/>
      <c r="L28" s="226"/>
      <c r="M28" s="226"/>
      <c r="N28" s="226"/>
      <c r="O28" s="226"/>
      <c r="P28" s="243"/>
      <c r="Q28" s="226">
        <v>1.5</v>
      </c>
      <c r="R28" s="256" t="s">
        <v>319</v>
      </c>
      <c r="S28" s="316"/>
      <c r="T28" s="256" t="s">
        <v>321</v>
      </c>
      <c r="U28" s="256" t="s">
        <v>322</v>
      </c>
      <c r="V28" s="316"/>
    </row>
    <row r="29" spans="1:22" s="8" customFormat="1">
      <c r="A29" s="247">
        <f>συμβολαια!A29</f>
        <v>0</v>
      </c>
      <c r="B29" s="248" t="str">
        <f>συμβολαια!C29</f>
        <v>πληρεξούσιο</v>
      </c>
      <c r="C29" s="327">
        <f>συμβολαια!D29</f>
        <v>0</v>
      </c>
      <c r="D29" s="249"/>
      <c r="E29" s="249"/>
      <c r="F29" s="226"/>
      <c r="G29" s="226"/>
      <c r="H29" s="139"/>
      <c r="I29" s="140"/>
      <c r="J29" s="226">
        <v>0.5</v>
      </c>
      <c r="K29" s="226"/>
      <c r="L29" s="226"/>
      <c r="M29" s="226"/>
      <c r="N29" s="226"/>
      <c r="O29" s="226"/>
      <c r="P29" s="243"/>
      <c r="Q29" s="226">
        <v>1.5</v>
      </c>
      <c r="R29" s="256" t="s">
        <v>319</v>
      </c>
      <c r="S29" s="316"/>
      <c r="T29" s="256" t="s">
        <v>321</v>
      </c>
      <c r="U29" s="256" t="s">
        <v>322</v>
      </c>
      <c r="V29" s="316"/>
    </row>
    <row r="30" spans="1:22" s="8" customFormat="1">
      <c r="A30" s="247">
        <f>συμβολαια!A30</f>
        <v>0</v>
      </c>
      <c r="B30" s="248" t="str">
        <f>συμβολαια!C30</f>
        <v>κληρονομιάς αποδοχή ..???.. ΔΙΟΡΘΩΣΗ</v>
      </c>
      <c r="C30" s="327">
        <f>συμβολαια!D30</f>
        <v>0</v>
      </c>
      <c r="D30" s="249"/>
      <c r="E30" s="249"/>
      <c r="F30" s="226"/>
      <c r="G30" s="226"/>
      <c r="H30" s="139"/>
      <c r="I30" s="140"/>
      <c r="J30" s="226">
        <v>0.5</v>
      </c>
      <c r="K30" s="226"/>
      <c r="L30" s="226"/>
      <c r="M30" s="226"/>
      <c r="N30" s="226"/>
      <c r="O30" s="226"/>
      <c r="P30" s="243"/>
      <c r="Q30" s="226">
        <v>2.5</v>
      </c>
      <c r="R30" s="256" t="s">
        <v>319</v>
      </c>
      <c r="S30" s="316"/>
      <c r="T30" s="256" t="s">
        <v>321</v>
      </c>
      <c r="U30" s="256" t="s">
        <v>322</v>
      </c>
      <c r="V30" s="316"/>
    </row>
    <row r="31" spans="1:22" s="8" customFormat="1">
      <c r="A31" s="247">
        <f>συμβολαια!A31</f>
        <v>0</v>
      </c>
      <c r="B31" s="248" t="str">
        <f>συμβολαια!C31</f>
        <v>πληρεξούσιο</v>
      </c>
      <c r="C31" s="327">
        <f>συμβολαια!D31</f>
        <v>0</v>
      </c>
      <c r="D31" s="249"/>
      <c r="E31" s="249"/>
      <c r="F31" s="226"/>
      <c r="G31" s="226"/>
      <c r="H31" s="139"/>
      <c r="I31" s="140"/>
      <c r="J31" s="226">
        <v>0.5</v>
      </c>
      <c r="K31" s="226"/>
      <c r="L31" s="226"/>
      <c r="M31" s="226"/>
      <c r="N31" s="226"/>
      <c r="O31" s="226"/>
      <c r="P31" s="243"/>
      <c r="Q31" s="226"/>
      <c r="R31" s="256" t="s">
        <v>319</v>
      </c>
      <c r="S31" s="316"/>
      <c r="T31" s="256" t="s">
        <v>321</v>
      </c>
      <c r="U31" s="256" t="s">
        <v>322</v>
      </c>
      <c r="V31" s="316"/>
    </row>
    <row r="32" spans="1:22" s="8" customFormat="1">
      <c r="A32" s="247">
        <f>συμβολαια!A32</f>
        <v>0</v>
      </c>
      <c r="B32" s="248" t="str">
        <f>συμβολαια!C32</f>
        <v>κληρονομιάς αποδοχή</v>
      </c>
      <c r="C32" s="327">
        <f>συμβολαια!D32</f>
        <v>0</v>
      </c>
      <c r="D32" s="249"/>
      <c r="E32" s="249"/>
      <c r="F32" s="226"/>
      <c r="G32" s="226"/>
      <c r="H32" s="139"/>
      <c r="I32" s="140"/>
      <c r="J32" s="226">
        <v>0.5</v>
      </c>
      <c r="K32" s="226"/>
      <c r="L32" s="226"/>
      <c r="M32" s="226"/>
      <c r="N32" s="226"/>
      <c r="O32" s="226"/>
      <c r="P32" s="243"/>
      <c r="Q32" s="226">
        <v>2</v>
      </c>
      <c r="R32" s="256" t="s">
        <v>319</v>
      </c>
      <c r="S32" s="316"/>
      <c r="T32" s="256" t="s">
        <v>321</v>
      </c>
      <c r="U32" s="256" t="s">
        <v>322</v>
      </c>
      <c r="V32" s="316"/>
    </row>
    <row r="33" spans="1:22" s="8" customFormat="1">
      <c r="A33" s="247">
        <f>συμβολαια!A33</f>
        <v>0</v>
      </c>
      <c r="B33" s="248" t="str">
        <f>συμβολαια!C33</f>
        <v>πληρεξούσιο</v>
      </c>
      <c r="C33" s="327">
        <f>συμβολαια!D33</f>
        <v>0</v>
      </c>
      <c r="D33" s="249"/>
      <c r="E33" s="249"/>
      <c r="F33" s="226"/>
      <c r="G33" s="226"/>
      <c r="H33" s="139"/>
      <c r="I33" s="140"/>
      <c r="J33" s="226">
        <v>0.5</v>
      </c>
      <c r="K33" s="226"/>
      <c r="L33" s="226"/>
      <c r="M33" s="226"/>
      <c r="N33" s="226"/>
      <c r="O33" s="226"/>
      <c r="P33" s="243"/>
      <c r="Q33" s="226">
        <v>0.5</v>
      </c>
      <c r="R33" s="256" t="s">
        <v>319</v>
      </c>
      <c r="S33" s="316"/>
      <c r="T33" s="256" t="s">
        <v>321</v>
      </c>
      <c r="U33" s="256" t="s">
        <v>322</v>
      </c>
      <c r="V33" s="316"/>
    </row>
    <row r="34" spans="1:22" s="8" customFormat="1">
      <c r="A34" s="247">
        <f>συμβολαια!A34</f>
        <v>0</v>
      </c>
      <c r="B34" s="248" t="str">
        <f>συμβολαια!C34</f>
        <v>αγοραπωλησία ΒΑΣΕΙ προσυμφώνου ..???.. τίμημα = αρραβών = 2.934,7 Δ.Ο.Υ = 11.143,31</v>
      </c>
      <c r="C34" s="249">
        <f>συμβολαια!D34</f>
        <v>8208.61</v>
      </c>
      <c r="D34" s="249"/>
      <c r="E34" s="249"/>
      <c r="F34" s="226"/>
      <c r="G34" s="226"/>
      <c r="H34" s="139"/>
      <c r="I34" s="140"/>
      <c r="J34" s="226">
        <v>3</v>
      </c>
      <c r="K34" s="226"/>
      <c r="L34" s="226"/>
      <c r="M34" s="226"/>
      <c r="N34" s="226"/>
      <c r="O34" s="226"/>
      <c r="P34" s="243"/>
      <c r="Q34" s="226">
        <v>4</v>
      </c>
      <c r="R34" s="256" t="s">
        <v>319</v>
      </c>
      <c r="S34" s="316"/>
      <c r="T34" s="256" t="s">
        <v>321</v>
      </c>
      <c r="U34" s="256" t="s">
        <v>322</v>
      </c>
      <c r="V34" s="316"/>
    </row>
    <row r="35" spans="1:22" s="8" customFormat="1">
      <c r="A35" s="516" t="str">
        <f>συμβολαια!A35</f>
        <v>..???..</v>
      </c>
      <c r="B35" s="248" t="str">
        <f>συμβολαια!C35</f>
        <v>διανομή ( 52.747,66 &amp; 7.650,36 )</v>
      </c>
      <c r="C35" s="249">
        <f>συμβολαια!D35</f>
        <v>60398.02</v>
      </c>
      <c r="D35" s="249"/>
      <c r="E35" s="249"/>
      <c r="F35" s="226"/>
      <c r="G35" s="226"/>
      <c r="H35" s="139"/>
      <c r="I35" s="140"/>
      <c r="J35" s="226">
        <v>3</v>
      </c>
      <c r="K35" s="226"/>
      <c r="L35" s="226"/>
      <c r="M35" s="226"/>
      <c r="N35" s="226"/>
      <c r="O35" s="226"/>
      <c r="P35" s="243"/>
      <c r="Q35" s="226">
        <v>5</v>
      </c>
      <c r="R35" s="256" t="s">
        <v>319</v>
      </c>
      <c r="S35" s="316"/>
      <c r="T35" s="256" t="s">
        <v>321</v>
      </c>
      <c r="U35" s="256" t="s">
        <v>322</v>
      </c>
      <c r="V35" s="256"/>
    </row>
    <row r="36" spans="1:22" s="8" customFormat="1">
      <c r="A36" s="517"/>
      <c r="B36" s="248" t="str">
        <f>συμβολαια!C36</f>
        <v xml:space="preserve">οριζόντιος σύσταση ΠΡΟ </v>
      </c>
      <c r="C36" s="327">
        <f>συμβολαια!D36</f>
        <v>0</v>
      </c>
      <c r="D36" s="249"/>
      <c r="E36" s="249"/>
      <c r="F36" s="226"/>
      <c r="G36" s="226"/>
      <c r="H36" s="139"/>
      <c r="I36" s="140"/>
      <c r="J36" s="226">
        <v>0.5</v>
      </c>
      <c r="K36" s="226"/>
      <c r="L36" s="226"/>
      <c r="M36" s="226"/>
      <c r="N36" s="226"/>
      <c r="O36" s="226"/>
      <c r="P36" s="243"/>
      <c r="Q36" s="226"/>
      <c r="R36" s="256" t="s">
        <v>319</v>
      </c>
      <c r="S36" s="316"/>
      <c r="T36" s="256" t="s">
        <v>321</v>
      </c>
      <c r="U36" s="256" t="s">
        <v>322</v>
      </c>
      <c r="V36" s="256"/>
    </row>
    <row r="37" spans="1:22" s="8" customFormat="1">
      <c r="A37" s="247">
        <f>συμβολαια!A37</f>
        <v>0</v>
      </c>
      <c r="B37" s="248" t="str">
        <f>συμβολαια!C37</f>
        <v>πληρεξούσιο</v>
      </c>
      <c r="C37" s="327">
        <f>συμβολαια!D37</f>
        <v>0</v>
      </c>
      <c r="D37" s="249"/>
      <c r="E37" s="249"/>
      <c r="F37" s="226"/>
      <c r="G37" s="226"/>
      <c r="H37" s="139"/>
      <c r="I37" s="140"/>
      <c r="J37" s="226">
        <v>0.5</v>
      </c>
      <c r="K37" s="226"/>
      <c r="L37" s="226"/>
      <c r="M37" s="226"/>
      <c r="N37" s="226"/>
      <c r="O37" s="226"/>
      <c r="P37" s="243"/>
      <c r="Q37" s="226">
        <v>1.5</v>
      </c>
      <c r="R37" s="256" t="s">
        <v>319</v>
      </c>
      <c r="S37" s="316"/>
      <c r="T37" s="256" t="s">
        <v>321</v>
      </c>
      <c r="U37" s="256" t="s">
        <v>322</v>
      </c>
      <c r="V37" s="316"/>
    </row>
    <row r="38" spans="1:22" s="8" customFormat="1">
      <c r="A38" s="247">
        <f>συμβολαια!A38</f>
        <v>0</v>
      </c>
      <c r="B38" s="248" t="str">
        <f>συμβολαια!C38</f>
        <v>κληρονομιάς αποδοχή</v>
      </c>
      <c r="C38" s="327">
        <f>συμβολαια!D38</f>
        <v>0</v>
      </c>
      <c r="D38" s="249"/>
      <c r="E38" s="249"/>
      <c r="F38" s="226"/>
      <c r="G38" s="226"/>
      <c r="H38" s="139"/>
      <c r="I38" s="140"/>
      <c r="J38" s="226">
        <v>0.5</v>
      </c>
      <c r="K38" s="226"/>
      <c r="L38" s="226"/>
      <c r="M38" s="226"/>
      <c r="N38" s="226"/>
      <c r="O38" s="226"/>
      <c r="P38" s="243"/>
      <c r="Q38" s="226">
        <v>2</v>
      </c>
      <c r="R38" s="256" t="s">
        <v>319</v>
      </c>
      <c r="S38" s="316"/>
      <c r="T38" s="256" t="s">
        <v>321</v>
      </c>
      <c r="U38" s="256" t="s">
        <v>322</v>
      </c>
      <c r="V38" s="316"/>
    </row>
    <row r="39" spans="1:22" s="8" customFormat="1">
      <c r="A39" s="247">
        <f>συμβολαια!A39</f>
        <v>0</v>
      </c>
      <c r="B39" s="248" t="str">
        <f>συμβολαια!C39</f>
        <v>γονική</v>
      </c>
      <c r="C39" s="249">
        <f>συμβολαια!D39</f>
        <v>4889.57</v>
      </c>
      <c r="D39" s="249"/>
      <c r="E39" s="249"/>
      <c r="F39" s="226"/>
      <c r="G39" s="226"/>
      <c r="H39" s="131"/>
      <c r="I39" s="141"/>
      <c r="J39" s="226">
        <v>3</v>
      </c>
      <c r="K39" s="226"/>
      <c r="L39" s="226"/>
      <c r="M39" s="226"/>
      <c r="N39" s="226"/>
      <c r="O39" s="226"/>
      <c r="P39" s="243"/>
      <c r="Q39" s="226">
        <v>4</v>
      </c>
      <c r="R39" s="256" t="s">
        <v>319</v>
      </c>
      <c r="S39" s="316"/>
      <c r="T39" s="256" t="s">
        <v>321</v>
      </c>
      <c r="U39" s="256" t="s">
        <v>322</v>
      </c>
      <c r="V39" s="316"/>
    </row>
    <row r="40" spans="1:22" s="8" customFormat="1">
      <c r="A40" s="247">
        <f>συμβολαια!A40</f>
        <v>0</v>
      </c>
      <c r="B40" s="248" t="str">
        <f>συμβολαια!C40</f>
        <v>δωρεά</v>
      </c>
      <c r="C40" s="249">
        <f>συμβολαια!D40</f>
        <v>6913.68</v>
      </c>
      <c r="D40" s="249"/>
      <c r="E40" s="249"/>
      <c r="F40" s="226"/>
      <c r="G40" s="226"/>
      <c r="H40" s="131"/>
      <c r="I40" s="141"/>
      <c r="J40" s="226">
        <v>3</v>
      </c>
      <c r="K40" s="226"/>
      <c r="L40" s="226"/>
      <c r="M40" s="226"/>
      <c r="N40" s="226"/>
      <c r="O40" s="226"/>
      <c r="P40" s="243"/>
      <c r="Q40" s="226">
        <v>4</v>
      </c>
      <c r="R40" s="256" t="s">
        <v>319</v>
      </c>
      <c r="S40" s="316"/>
      <c r="T40" s="256" t="s">
        <v>321</v>
      </c>
      <c r="U40" s="256" t="s">
        <v>322</v>
      </c>
      <c r="V40" s="316"/>
    </row>
    <row r="41" spans="1:22" s="8" customFormat="1">
      <c r="A41" s="247">
        <f>συμβολαια!A41</f>
        <v>0</v>
      </c>
      <c r="B41" s="248" t="str">
        <f>συμβολαια!C41</f>
        <v>δωρεά</v>
      </c>
      <c r="C41" s="249">
        <f>συμβολαια!D41</f>
        <v>4993.32</v>
      </c>
      <c r="D41" s="249"/>
      <c r="E41" s="249"/>
      <c r="F41" s="226"/>
      <c r="G41" s="226"/>
      <c r="H41" s="131"/>
      <c r="I41" s="141"/>
      <c r="J41" s="226">
        <v>3</v>
      </c>
      <c r="K41" s="226"/>
      <c r="L41" s="226"/>
      <c r="M41" s="226"/>
      <c r="N41" s="226"/>
      <c r="O41" s="226"/>
      <c r="P41" s="243"/>
      <c r="Q41" s="226">
        <v>4</v>
      </c>
      <c r="R41" s="256" t="s">
        <v>319</v>
      </c>
      <c r="S41" s="316"/>
      <c r="T41" s="256" t="s">
        <v>321</v>
      </c>
      <c r="U41" s="256" t="s">
        <v>322</v>
      </c>
      <c r="V41" s="316"/>
    </row>
    <row r="42" spans="1:22" s="8" customFormat="1">
      <c r="A42" s="247">
        <f>συμβολαια!A42</f>
        <v>0</v>
      </c>
      <c r="B42" s="248" t="str">
        <f>συμβολαια!C42</f>
        <v>δωρεά ΨΙΛΗΣ κυριότητας</v>
      </c>
      <c r="C42" s="249">
        <f>συμβολαια!D42</f>
        <v>7490.05</v>
      </c>
      <c r="D42" s="249"/>
      <c r="E42" s="249"/>
      <c r="F42" s="226"/>
      <c r="G42" s="226"/>
      <c r="H42" s="131"/>
      <c r="I42" s="141"/>
      <c r="J42" s="226">
        <v>3</v>
      </c>
      <c r="K42" s="226"/>
      <c r="L42" s="226"/>
      <c r="M42" s="226"/>
      <c r="N42" s="226"/>
      <c r="O42" s="226"/>
      <c r="P42" s="243"/>
      <c r="Q42" s="226">
        <v>4</v>
      </c>
      <c r="R42" s="256" t="s">
        <v>319</v>
      </c>
      <c r="S42" s="316"/>
      <c r="T42" s="256" t="s">
        <v>321</v>
      </c>
      <c r="U42" s="256" t="s">
        <v>322</v>
      </c>
      <c r="V42" s="316"/>
    </row>
    <row r="43" spans="1:22" s="8" customFormat="1">
      <c r="A43" s="247">
        <f>συμβολαια!A43</f>
        <v>0</v>
      </c>
      <c r="B43" s="248" t="str">
        <f>συμβολαια!C43</f>
        <v>γονική ΨΙΛΗΣ κυριότητας</v>
      </c>
      <c r="C43" s="249">
        <f>συμβολαια!D43</f>
        <v>6657.83</v>
      </c>
      <c r="D43" s="249"/>
      <c r="E43" s="249"/>
      <c r="F43" s="226"/>
      <c r="G43" s="226"/>
      <c r="H43" s="131"/>
      <c r="I43" s="141"/>
      <c r="J43" s="226">
        <v>3</v>
      </c>
      <c r="K43" s="226"/>
      <c r="L43" s="226"/>
      <c r="M43" s="226"/>
      <c r="N43" s="226"/>
      <c r="O43" s="226"/>
      <c r="P43" s="243"/>
      <c r="Q43" s="226">
        <v>4</v>
      </c>
      <c r="R43" s="256" t="s">
        <v>319</v>
      </c>
      <c r="S43" s="316"/>
      <c r="T43" s="256" t="s">
        <v>321</v>
      </c>
      <c r="U43" s="256" t="s">
        <v>322</v>
      </c>
      <c r="V43" s="316"/>
    </row>
    <row r="44" spans="1:22" s="8" customFormat="1">
      <c r="A44" s="247">
        <f>συμβολαια!A44</f>
        <v>0</v>
      </c>
      <c r="B44" s="248" t="str">
        <f>συμβολαια!C44</f>
        <v>γονική</v>
      </c>
      <c r="C44" s="249">
        <f>συμβολαια!D44</f>
        <v>15565.31</v>
      </c>
      <c r="D44" s="249"/>
      <c r="E44" s="249"/>
      <c r="F44" s="226"/>
      <c r="G44" s="226"/>
      <c r="H44" s="131"/>
      <c r="I44" s="141"/>
      <c r="J44" s="226">
        <v>3</v>
      </c>
      <c r="K44" s="226"/>
      <c r="L44" s="226"/>
      <c r="M44" s="226"/>
      <c r="N44" s="226"/>
      <c r="O44" s="226"/>
      <c r="P44" s="243"/>
      <c r="Q44" s="226">
        <v>4</v>
      </c>
      <c r="R44" s="256" t="s">
        <v>319</v>
      </c>
      <c r="S44" s="316"/>
      <c r="T44" s="256" t="s">
        <v>321</v>
      </c>
      <c r="U44" s="256" t="s">
        <v>322</v>
      </c>
      <c r="V44" s="316"/>
    </row>
    <row r="45" spans="1:22" s="8" customFormat="1">
      <c r="A45" s="247">
        <f>συμβολαια!A45</f>
        <v>0</v>
      </c>
      <c r="B45" s="248" t="str">
        <f>συμβολαια!C45</f>
        <v>αγοραπωλησίας ..???.. {{{ ή ..???.. }}} ΔΙΟΡΘΩΣΗ</v>
      </c>
      <c r="C45" s="327">
        <f>συμβολαια!D45</f>
        <v>0</v>
      </c>
      <c r="D45" s="249"/>
      <c r="E45" s="249"/>
      <c r="F45" s="226"/>
      <c r="G45" s="226"/>
      <c r="H45" s="131"/>
      <c r="I45" s="141"/>
      <c r="J45" s="226">
        <v>0.5</v>
      </c>
      <c r="K45" s="226"/>
      <c r="L45" s="226"/>
      <c r="M45" s="226"/>
      <c r="N45" s="226"/>
      <c r="O45" s="226"/>
      <c r="P45" s="243"/>
      <c r="Q45" s="226">
        <v>0.5</v>
      </c>
      <c r="R45" s="256" t="s">
        <v>319</v>
      </c>
      <c r="S45" s="316"/>
      <c r="T45" s="256" t="s">
        <v>321</v>
      </c>
      <c r="U45" s="256" t="s">
        <v>322</v>
      </c>
      <c r="V45" s="316"/>
    </row>
    <row r="46" spans="1:22" s="8" customFormat="1">
      <c r="A46" s="247">
        <f>συμβολαια!A46</f>
        <v>0</v>
      </c>
      <c r="B46" s="248" t="str">
        <f>συμβολαια!C46</f>
        <v>πληρεξούσιο</v>
      </c>
      <c r="C46" s="327">
        <f>συμβολαια!D46</f>
        <v>0</v>
      </c>
      <c r="D46" s="249"/>
      <c r="E46" s="249"/>
      <c r="F46" s="226"/>
      <c r="G46" s="226"/>
      <c r="H46" s="131"/>
      <c r="I46" s="141"/>
      <c r="J46" s="226">
        <v>0.5</v>
      </c>
      <c r="K46" s="226"/>
      <c r="L46" s="226"/>
      <c r="M46" s="226"/>
      <c r="N46" s="226"/>
      <c r="O46" s="226"/>
      <c r="P46" s="243"/>
      <c r="Q46" s="226">
        <v>1</v>
      </c>
      <c r="R46" s="256" t="s">
        <v>319</v>
      </c>
      <c r="S46" s="316"/>
      <c r="T46" s="256" t="s">
        <v>321</v>
      </c>
      <c r="U46" s="256" t="s">
        <v>322</v>
      </c>
      <c r="V46" s="316"/>
    </row>
    <row r="47" spans="1:22" s="8" customFormat="1">
      <c r="A47" s="247">
        <f>συμβολαια!A47</f>
        <v>0</v>
      </c>
      <c r="B47" s="248" t="str">
        <f>συμβολαια!C47</f>
        <v>δωρεά</v>
      </c>
      <c r="C47" s="249">
        <f>συμβολαια!D47</f>
        <v>2859.42</v>
      </c>
      <c r="D47" s="249"/>
      <c r="E47" s="249"/>
      <c r="F47" s="226"/>
      <c r="G47" s="226"/>
      <c r="H47" s="131"/>
      <c r="I47" s="141"/>
      <c r="J47" s="226">
        <v>3</v>
      </c>
      <c r="K47" s="226"/>
      <c r="L47" s="226"/>
      <c r="M47" s="226"/>
      <c r="N47" s="226"/>
      <c r="O47" s="226"/>
      <c r="P47" s="243"/>
      <c r="Q47" s="226">
        <v>4.5</v>
      </c>
      <c r="R47" s="256" t="s">
        <v>319</v>
      </c>
      <c r="S47" s="316"/>
      <c r="T47" s="256" t="s">
        <v>321</v>
      </c>
      <c r="U47" s="256" t="s">
        <v>322</v>
      </c>
      <c r="V47" s="316"/>
    </row>
    <row r="48" spans="1:22" s="8" customFormat="1">
      <c r="A48" s="247">
        <f>συμβολαια!A48</f>
        <v>0</v>
      </c>
      <c r="B48" s="248" t="str">
        <f>συμβολαια!C48</f>
        <v>γονική</v>
      </c>
      <c r="C48" s="249">
        <f>συμβολαια!D48</f>
        <v>11336.52</v>
      </c>
      <c r="D48" s="249"/>
      <c r="E48" s="249"/>
      <c r="F48" s="226"/>
      <c r="G48" s="226"/>
      <c r="H48" s="131"/>
      <c r="I48" s="141"/>
      <c r="J48" s="226">
        <v>3</v>
      </c>
      <c r="K48" s="226"/>
      <c r="L48" s="226"/>
      <c r="M48" s="226"/>
      <c r="N48" s="226"/>
      <c r="O48" s="226"/>
      <c r="P48" s="243"/>
      <c r="Q48" s="226">
        <v>4.5</v>
      </c>
      <c r="R48" s="256" t="s">
        <v>319</v>
      </c>
      <c r="S48" s="316"/>
      <c r="T48" s="256" t="s">
        <v>321</v>
      </c>
      <c r="U48" s="256" t="s">
        <v>322</v>
      </c>
      <c r="V48" s="316"/>
    </row>
    <row r="49" spans="1:22" s="8" customFormat="1">
      <c r="A49" s="247">
        <f>συμβολαια!A49</f>
        <v>0</v>
      </c>
      <c r="B49" s="248" t="str">
        <f>συμβολαια!C49</f>
        <v>πληρεξούσιο</v>
      </c>
      <c r="C49" s="327">
        <f>συμβολαια!D49</f>
        <v>0</v>
      </c>
      <c r="D49" s="249"/>
      <c r="E49" s="249"/>
      <c r="F49" s="226"/>
      <c r="G49" s="226"/>
      <c r="H49" s="131"/>
      <c r="I49" s="141"/>
      <c r="J49" s="226">
        <v>0.5</v>
      </c>
      <c r="K49" s="226"/>
      <c r="L49" s="226"/>
      <c r="M49" s="226"/>
      <c r="N49" s="226"/>
      <c r="O49" s="226"/>
      <c r="P49" s="243"/>
      <c r="Q49" s="226">
        <v>1</v>
      </c>
      <c r="R49" s="256" t="s">
        <v>319</v>
      </c>
      <c r="S49" s="316"/>
      <c r="T49" s="256" t="s">
        <v>321</v>
      </c>
      <c r="U49" s="256" t="s">
        <v>322</v>
      </c>
      <c r="V49" s="316"/>
    </row>
    <row r="50" spans="1:22" s="8" customFormat="1">
      <c r="A50" s="247">
        <f>συμβολαια!A50</f>
        <v>0</v>
      </c>
      <c r="B50" s="248" t="str">
        <f>συμβολαια!C50</f>
        <v>αγοραπωλησία τίμημα = Δ.Ο.Υ. =</v>
      </c>
      <c r="C50" s="249">
        <f>συμβολαια!D50</f>
        <v>9480.24</v>
      </c>
      <c r="D50" s="249"/>
      <c r="E50" s="249"/>
      <c r="F50" s="226"/>
      <c r="G50" s="226"/>
      <c r="H50" s="131"/>
      <c r="I50" s="141"/>
      <c r="J50" s="226">
        <v>3</v>
      </c>
      <c r="K50" s="226"/>
      <c r="L50" s="226"/>
      <c r="M50" s="226"/>
      <c r="N50" s="226"/>
      <c r="O50" s="226"/>
      <c r="P50" s="243"/>
      <c r="Q50" s="226"/>
      <c r="R50" s="256" t="s">
        <v>319</v>
      </c>
      <c r="S50" s="316"/>
      <c r="T50" s="256" t="s">
        <v>321</v>
      </c>
      <c r="U50" s="256" t="s">
        <v>322</v>
      </c>
      <c r="V50" s="316"/>
    </row>
    <row r="51" spans="1:22" s="8" customFormat="1">
      <c r="A51" s="247">
        <f>συμβολαια!A51</f>
        <v>0</v>
      </c>
      <c r="B51" s="248" t="str">
        <f>συμβολαια!C51</f>
        <v>αγοραπωλησία τίμημα = Δ.Ο.Υ. =</v>
      </c>
      <c r="C51" s="249">
        <f>συμβολαια!D51</f>
        <v>10533.6</v>
      </c>
      <c r="D51" s="249"/>
      <c r="E51" s="249"/>
      <c r="F51" s="226"/>
      <c r="G51" s="226"/>
      <c r="H51" s="131"/>
      <c r="I51" s="141"/>
      <c r="J51" s="226">
        <v>3</v>
      </c>
      <c r="K51" s="226"/>
      <c r="L51" s="226"/>
      <c r="M51" s="226"/>
      <c r="N51" s="226"/>
      <c r="O51" s="226"/>
      <c r="P51" s="243"/>
      <c r="Q51" s="226"/>
      <c r="R51" s="256" t="s">
        <v>319</v>
      </c>
      <c r="S51" s="316"/>
      <c r="T51" s="256" t="s">
        <v>321</v>
      </c>
      <c r="U51" s="256" t="s">
        <v>322</v>
      </c>
      <c r="V51" s="316"/>
    </row>
    <row r="52" spans="1:22" s="8" customFormat="1">
      <c r="A52" s="247">
        <f>συμβολαια!A52</f>
        <v>0</v>
      </c>
      <c r="B52" s="248" t="str">
        <f>συμβολαια!C52</f>
        <v>αγοραπωλησία τίμημα = Δ.Ο.Υ. =</v>
      </c>
      <c r="C52" s="249">
        <f>συμβολαια!D52</f>
        <v>2299.81</v>
      </c>
      <c r="D52" s="249"/>
      <c r="E52" s="249"/>
      <c r="F52" s="226"/>
      <c r="G52" s="226"/>
      <c r="H52" s="131"/>
      <c r="I52" s="141"/>
      <c r="J52" s="226">
        <v>3</v>
      </c>
      <c r="K52" s="226"/>
      <c r="L52" s="226"/>
      <c r="M52" s="226"/>
      <c r="N52" s="226"/>
      <c r="O52" s="226"/>
      <c r="P52" s="243"/>
      <c r="Q52" s="226"/>
      <c r="R52" s="256" t="s">
        <v>319</v>
      </c>
      <c r="S52" s="316"/>
      <c r="T52" s="256" t="s">
        <v>321</v>
      </c>
      <c r="U52" s="256" t="s">
        <v>322</v>
      </c>
      <c r="V52" s="316"/>
    </row>
    <row r="53" spans="1:22" s="8" customFormat="1">
      <c r="A53" s="247">
        <f>συμβολαια!A53</f>
        <v>0</v>
      </c>
      <c r="B53" s="248" t="str">
        <f>συμβολαια!C53</f>
        <v>παραχωρησης θεσης σταθμ.</v>
      </c>
      <c r="C53" s="327">
        <f>συμβολαια!D53</f>
        <v>0</v>
      </c>
      <c r="D53" s="249"/>
      <c r="E53" s="249"/>
      <c r="F53" s="226"/>
      <c r="G53" s="226"/>
      <c r="H53" s="131"/>
      <c r="I53" s="141"/>
      <c r="J53" s="226">
        <v>0.5</v>
      </c>
      <c r="K53" s="226"/>
      <c r="L53" s="226"/>
      <c r="M53" s="226"/>
      <c r="N53" s="226"/>
      <c r="O53" s="226"/>
      <c r="P53" s="243"/>
      <c r="Q53" s="226"/>
      <c r="R53" s="256" t="s">
        <v>319</v>
      </c>
      <c r="S53" s="316"/>
      <c r="T53" s="256" t="s">
        <v>321</v>
      </c>
      <c r="U53" s="256" t="s">
        <v>322</v>
      </c>
      <c r="V53" s="316"/>
    </row>
    <row r="54" spans="1:22" s="8" customFormat="1">
      <c r="A54" s="247">
        <f>συμβολαια!A54</f>
        <v>0</v>
      </c>
      <c r="B54" s="248" t="str">
        <f>συμβολαια!C54</f>
        <v>πληρεξούσιο</v>
      </c>
      <c r="C54" s="327">
        <f>συμβολαια!D54</f>
        <v>0</v>
      </c>
      <c r="D54" s="249"/>
      <c r="E54" s="249"/>
      <c r="F54" s="226"/>
      <c r="G54" s="226"/>
      <c r="H54" s="131"/>
      <c r="I54" s="141"/>
      <c r="J54" s="226">
        <v>0.5</v>
      </c>
      <c r="K54" s="226"/>
      <c r="L54" s="226"/>
      <c r="M54" s="226"/>
      <c r="N54" s="226"/>
      <c r="O54" s="226"/>
      <c r="P54" s="243"/>
      <c r="Q54" s="226">
        <v>1</v>
      </c>
      <c r="R54" s="256" t="s">
        <v>319</v>
      </c>
      <c r="S54" s="316"/>
      <c r="T54" s="256" t="s">
        <v>321</v>
      </c>
      <c r="U54" s="256" t="s">
        <v>322</v>
      </c>
      <c r="V54" s="316"/>
    </row>
    <row r="55" spans="1:22" s="8" customFormat="1">
      <c r="A55" s="247">
        <f>συμβολαια!A55</f>
        <v>0</v>
      </c>
      <c r="B55" s="248" t="str">
        <f>συμβολαια!C55</f>
        <v>αγοραπωλησίας ..???.. ΕΞΟΦΛΗΣΗ</v>
      </c>
      <c r="C55" s="327">
        <f>συμβολαια!D55</f>
        <v>0</v>
      </c>
      <c r="D55" s="249"/>
      <c r="E55" s="249"/>
      <c r="F55" s="226"/>
      <c r="G55" s="226"/>
      <c r="H55" s="131"/>
      <c r="I55" s="141"/>
      <c r="J55" s="226">
        <v>0.5</v>
      </c>
      <c r="K55" s="226"/>
      <c r="L55" s="226"/>
      <c r="M55" s="226"/>
      <c r="N55" s="226"/>
      <c r="O55" s="226"/>
      <c r="P55" s="243"/>
      <c r="Q55" s="226">
        <v>1.5</v>
      </c>
      <c r="R55" s="256" t="s">
        <v>319</v>
      </c>
      <c r="S55" s="316"/>
      <c r="T55" s="256" t="s">
        <v>321</v>
      </c>
      <c r="U55" s="256" t="s">
        <v>322</v>
      </c>
      <c r="V55" s="316"/>
    </row>
    <row r="56" spans="1:22" s="8" customFormat="1">
      <c r="A56" s="247">
        <f>συμβολαια!A56</f>
        <v>0</v>
      </c>
      <c r="B56" s="248" t="str">
        <f>συμβολαια!C56</f>
        <v>πληρεξούσιο</v>
      </c>
      <c r="C56" s="327">
        <f>συμβολαια!D56</f>
        <v>0</v>
      </c>
      <c r="D56" s="249"/>
      <c r="E56" s="249"/>
      <c r="F56" s="226"/>
      <c r="G56" s="226"/>
      <c r="H56" s="131"/>
      <c r="I56" s="141"/>
      <c r="J56" s="226">
        <v>0.5</v>
      </c>
      <c r="K56" s="226"/>
      <c r="L56" s="226"/>
      <c r="M56" s="226"/>
      <c r="N56" s="226"/>
      <c r="O56" s="226"/>
      <c r="P56" s="243"/>
      <c r="Q56" s="226">
        <v>1</v>
      </c>
      <c r="R56" s="256" t="s">
        <v>319</v>
      </c>
      <c r="S56" s="316"/>
      <c r="T56" s="256" t="s">
        <v>321</v>
      </c>
      <c r="U56" s="256" t="s">
        <v>322</v>
      </c>
      <c r="V56" s="316"/>
    </row>
    <row r="57" spans="1:22" s="8" customFormat="1">
      <c r="A57" s="247">
        <f>συμβολαια!A57</f>
        <v>0</v>
      </c>
      <c r="B57" s="248" t="str">
        <f>συμβολαια!C57</f>
        <v>αγοραπωλησία τίμημα = Δ.Ο.Υ. =</v>
      </c>
      <c r="C57" s="249">
        <f>συμβολαια!D57</f>
        <v>20000</v>
      </c>
      <c r="D57" s="249"/>
      <c r="E57" s="249"/>
      <c r="F57" s="226"/>
      <c r="G57" s="226"/>
      <c r="H57" s="131"/>
      <c r="I57" s="141"/>
      <c r="J57" s="226">
        <v>3</v>
      </c>
      <c r="K57" s="226"/>
      <c r="L57" s="226"/>
      <c r="M57" s="226"/>
      <c r="N57" s="226"/>
      <c r="O57" s="226"/>
      <c r="P57" s="243"/>
      <c r="Q57" s="226"/>
      <c r="R57" s="256" t="s">
        <v>319</v>
      </c>
      <c r="S57" s="316"/>
      <c r="T57" s="256" t="s">
        <v>321</v>
      </c>
      <c r="U57" s="256" t="s">
        <v>322</v>
      </c>
      <c r="V57" s="316"/>
    </row>
    <row r="58" spans="1:22" s="8" customFormat="1">
      <c r="A58" s="247">
        <f>συμβολαια!A58</f>
        <v>0</v>
      </c>
      <c r="B58" s="248" t="str">
        <f>συμβολαια!C58</f>
        <v>πληρεξούσιο</v>
      </c>
      <c r="C58" s="327">
        <f>συμβολαια!D58</f>
        <v>0</v>
      </c>
      <c r="D58" s="249"/>
      <c r="E58" s="249"/>
      <c r="F58" s="226"/>
      <c r="G58" s="226"/>
      <c r="H58" s="131"/>
      <c r="I58" s="141"/>
      <c r="J58" s="226">
        <v>0.5</v>
      </c>
      <c r="K58" s="226"/>
      <c r="L58" s="226"/>
      <c r="M58" s="226"/>
      <c r="N58" s="226"/>
      <c r="O58" s="226"/>
      <c r="P58" s="243"/>
      <c r="Q58" s="226">
        <v>1</v>
      </c>
      <c r="R58" s="256" t="s">
        <v>319</v>
      </c>
      <c r="S58" s="316"/>
      <c r="T58" s="256" t="s">
        <v>321</v>
      </c>
      <c r="U58" s="256" t="s">
        <v>322</v>
      </c>
      <c r="V58" s="316"/>
    </row>
    <row r="59" spans="1:22" s="8" customFormat="1">
      <c r="A59" s="247">
        <f>συμβολαια!A59</f>
        <v>0</v>
      </c>
      <c r="B59" s="248" t="str">
        <f>συμβολαια!C59</f>
        <v>κληρονομιάς αποδοχή</v>
      </c>
      <c r="C59" s="327">
        <f>συμβολαια!D59</f>
        <v>0</v>
      </c>
      <c r="D59" s="249"/>
      <c r="E59" s="249"/>
      <c r="F59" s="226"/>
      <c r="G59" s="226"/>
      <c r="H59" s="131"/>
      <c r="I59" s="141"/>
      <c r="J59" s="226">
        <v>0.5</v>
      </c>
      <c r="K59" s="226"/>
      <c r="L59" s="226"/>
      <c r="M59" s="226"/>
      <c r="N59" s="226"/>
      <c r="O59" s="226"/>
      <c r="P59" s="243"/>
      <c r="Q59" s="226">
        <v>1.5</v>
      </c>
      <c r="R59" s="256" t="s">
        <v>319</v>
      </c>
      <c r="S59" s="316"/>
      <c r="T59" s="256" t="s">
        <v>321</v>
      </c>
      <c r="U59" s="256" t="s">
        <v>322</v>
      </c>
      <c r="V59" s="316"/>
    </row>
    <row r="60" spans="1:22" s="8" customFormat="1">
      <c r="A60" s="247">
        <f>συμβολαια!A60</f>
        <v>0</v>
      </c>
      <c r="B60" s="248" t="str">
        <f>συμβολαια!C60</f>
        <v>γονική</v>
      </c>
      <c r="C60" s="249">
        <f>συμβολαια!D60</f>
        <v>32400.32</v>
      </c>
      <c r="D60" s="249"/>
      <c r="E60" s="249"/>
      <c r="F60" s="226"/>
      <c r="G60" s="226"/>
      <c r="H60" s="131"/>
      <c r="I60" s="141"/>
      <c r="J60" s="226">
        <v>0.5</v>
      </c>
      <c r="K60" s="226"/>
      <c r="L60" s="226"/>
      <c r="M60" s="226"/>
      <c r="N60" s="226"/>
      <c r="O60" s="226"/>
      <c r="P60" s="243"/>
      <c r="Q60" s="226">
        <v>1</v>
      </c>
      <c r="R60" s="256" t="s">
        <v>319</v>
      </c>
      <c r="S60" s="316"/>
      <c r="T60" s="256" t="s">
        <v>321</v>
      </c>
      <c r="U60" s="256" t="s">
        <v>322</v>
      </c>
      <c r="V60" s="316"/>
    </row>
    <row r="61" spans="1:22" s="8" customFormat="1">
      <c r="A61" s="247">
        <f>συμβολαια!A61</f>
        <v>0</v>
      </c>
      <c r="B61" s="248" t="str">
        <f>συμβολαια!C61</f>
        <v>πληρεξούσιο</v>
      </c>
      <c r="C61" s="327">
        <f>συμβολαια!D61</f>
        <v>0</v>
      </c>
      <c r="D61" s="249"/>
      <c r="E61" s="249"/>
      <c r="F61" s="226"/>
      <c r="G61" s="226"/>
      <c r="H61" s="131"/>
      <c r="I61" s="141"/>
      <c r="J61" s="226">
        <v>0.5</v>
      </c>
      <c r="K61" s="226"/>
      <c r="L61" s="226"/>
      <c r="M61" s="226"/>
      <c r="N61" s="226"/>
      <c r="O61" s="226"/>
      <c r="P61" s="243"/>
      <c r="Q61" s="226">
        <v>1</v>
      </c>
      <c r="R61" s="256" t="s">
        <v>319</v>
      </c>
      <c r="S61" s="316"/>
      <c r="T61" s="256" t="s">
        <v>321</v>
      </c>
      <c r="U61" s="256" t="s">
        <v>322</v>
      </c>
      <c r="V61" s="316"/>
    </row>
    <row r="62" spans="1:22" s="8" customFormat="1">
      <c r="A62" s="247">
        <f>συμβολαια!A62</f>
        <v>0</v>
      </c>
      <c r="B62" s="248" t="str">
        <f>συμβολαια!C62</f>
        <v>δωρεά</v>
      </c>
      <c r="C62" s="249">
        <f>συμβολαια!D62</f>
        <v>55840</v>
      </c>
      <c r="D62" s="249"/>
      <c r="E62" s="249"/>
      <c r="F62" s="226"/>
      <c r="G62" s="226"/>
      <c r="H62" s="131"/>
      <c r="I62" s="141"/>
      <c r="J62" s="226">
        <v>3</v>
      </c>
      <c r="K62" s="226"/>
      <c r="L62" s="226"/>
      <c r="M62" s="226"/>
      <c r="N62" s="226"/>
      <c r="O62" s="226"/>
      <c r="P62" s="243"/>
      <c r="Q62" s="226">
        <v>4</v>
      </c>
      <c r="R62" s="256" t="s">
        <v>319</v>
      </c>
      <c r="S62" s="316"/>
      <c r="T62" s="256" t="s">
        <v>321</v>
      </c>
      <c r="U62" s="256" t="s">
        <v>322</v>
      </c>
      <c r="V62" s="316"/>
    </row>
    <row r="63" spans="1:22" s="8" customFormat="1">
      <c r="A63" s="247">
        <f>συμβολαια!A63</f>
        <v>0</v>
      </c>
      <c r="B63" s="248" t="str">
        <f>συμβολαια!C63</f>
        <v>δωρεά</v>
      </c>
      <c r="C63" s="249">
        <f>συμβολαια!D63</f>
        <v>80937.11</v>
      </c>
      <c r="D63" s="249"/>
      <c r="E63" s="249"/>
      <c r="F63" s="226"/>
      <c r="G63" s="226"/>
      <c r="H63" s="131"/>
      <c r="I63" s="141"/>
      <c r="J63" s="226">
        <v>3</v>
      </c>
      <c r="K63" s="226"/>
      <c r="L63" s="226"/>
      <c r="M63" s="226"/>
      <c r="N63" s="226"/>
      <c r="O63" s="226"/>
      <c r="P63" s="243"/>
      <c r="Q63" s="226">
        <v>4</v>
      </c>
      <c r="R63" s="256" t="s">
        <v>319</v>
      </c>
      <c r="S63" s="316"/>
      <c r="T63" s="256" t="s">
        <v>321</v>
      </c>
      <c r="U63" s="256" t="s">
        <v>322</v>
      </c>
      <c r="V63" s="316"/>
    </row>
    <row r="64" spans="1:22" s="8" customFormat="1">
      <c r="A64" s="247">
        <f>συμβολαια!A64</f>
        <v>0</v>
      </c>
      <c r="B64" s="248" t="str">
        <f>συμβολαια!C64</f>
        <v>πληρεξούσιο</v>
      </c>
      <c r="C64" s="327">
        <f>συμβολαια!D64</f>
        <v>0</v>
      </c>
      <c r="D64" s="249"/>
      <c r="E64" s="249"/>
      <c r="F64" s="226"/>
      <c r="G64" s="226"/>
      <c r="H64" s="131"/>
      <c r="I64" s="141"/>
      <c r="J64" s="226">
        <v>0.5</v>
      </c>
      <c r="K64" s="226"/>
      <c r="L64" s="226"/>
      <c r="M64" s="226"/>
      <c r="N64" s="226"/>
      <c r="O64" s="226"/>
      <c r="P64" s="243"/>
      <c r="Q64" s="226">
        <v>1</v>
      </c>
      <c r="R64" s="256" t="s">
        <v>319</v>
      </c>
      <c r="S64" s="316"/>
      <c r="T64" s="256" t="s">
        <v>321</v>
      </c>
      <c r="U64" s="256" t="s">
        <v>322</v>
      </c>
      <c r="V64" s="316"/>
    </row>
    <row r="65" spans="1:22" s="8" customFormat="1">
      <c r="A65" s="247">
        <f>συμβολαια!A65</f>
        <v>0</v>
      </c>
      <c r="B65" s="248" t="str">
        <f>συμβολαια!C65</f>
        <v>αγοραπωλησία = τίμημα Δ.Ο.Υ. =</v>
      </c>
      <c r="C65" s="249">
        <f>συμβολαια!D65</f>
        <v>15729.79</v>
      </c>
      <c r="D65" s="249"/>
      <c r="E65" s="249"/>
      <c r="F65" s="226"/>
      <c r="G65" s="226"/>
      <c r="H65" s="131"/>
      <c r="I65" s="141"/>
      <c r="J65" s="226">
        <v>3</v>
      </c>
      <c r="K65" s="226"/>
      <c r="L65" s="226"/>
      <c r="M65" s="226"/>
      <c r="N65" s="226"/>
      <c r="O65" s="226"/>
      <c r="P65" s="243"/>
      <c r="Q65" s="226">
        <v>4</v>
      </c>
      <c r="R65" s="256" t="s">
        <v>319</v>
      </c>
      <c r="S65" s="316"/>
      <c r="T65" s="256" t="s">
        <v>321</v>
      </c>
      <c r="U65" s="256" t="s">
        <v>322</v>
      </c>
      <c r="V65" s="316"/>
    </row>
    <row r="66" spans="1:22" s="8" customFormat="1">
      <c r="A66" s="247">
        <f>συμβολαια!A66</f>
        <v>0</v>
      </c>
      <c r="B66" s="248" t="str">
        <f>συμβολαια!C66</f>
        <v>πληρεξούσιο</v>
      </c>
      <c r="C66" s="327">
        <f>συμβολαια!D66</f>
        <v>0</v>
      </c>
      <c r="D66" s="249"/>
      <c r="E66" s="249"/>
      <c r="F66" s="226"/>
      <c r="G66" s="226"/>
      <c r="H66" s="131"/>
      <c r="I66" s="141"/>
      <c r="J66" s="226">
        <v>0.5</v>
      </c>
      <c r="K66" s="226"/>
      <c r="L66" s="226"/>
      <c r="M66" s="226"/>
      <c r="N66" s="226"/>
      <c r="O66" s="226"/>
      <c r="P66" s="243"/>
      <c r="Q66" s="226">
        <v>1</v>
      </c>
      <c r="R66" s="256" t="s">
        <v>319</v>
      </c>
      <c r="S66" s="316"/>
      <c r="T66" s="256" t="s">
        <v>321</v>
      </c>
      <c r="U66" s="256" t="s">
        <v>322</v>
      </c>
      <c r="V66" s="316"/>
    </row>
    <row r="67" spans="1:22" s="8" customFormat="1">
      <c r="A67" s="247">
        <f>συμβολαια!A67</f>
        <v>0</v>
      </c>
      <c r="B67" s="248" t="str">
        <f>συμβολαια!C67</f>
        <v>αγοραπωλησίας προσύμφωνο ..???.. ΛΥΣΗ τίμημα 4.000.000δρχ = 11.738,81€ αρραβών =325.000δρχ =</v>
      </c>
      <c r="C67" s="249">
        <f>συμβολαια!D67</f>
        <v>953.48</v>
      </c>
      <c r="D67" s="249"/>
      <c r="E67" s="249"/>
      <c r="F67" s="226"/>
      <c r="G67" s="226"/>
      <c r="H67" s="131"/>
      <c r="I67" s="141"/>
      <c r="J67" s="226">
        <v>0.5</v>
      </c>
      <c r="K67" s="226"/>
      <c r="L67" s="226"/>
      <c r="M67" s="226"/>
      <c r="N67" s="226"/>
      <c r="O67" s="226"/>
      <c r="P67" s="243"/>
      <c r="Q67" s="226">
        <v>1</v>
      </c>
      <c r="R67" s="256" t="s">
        <v>319</v>
      </c>
      <c r="S67" s="316"/>
      <c r="T67" s="256" t="s">
        <v>321</v>
      </c>
      <c r="U67" s="256" t="s">
        <v>322</v>
      </c>
      <c r="V67" s="316"/>
    </row>
    <row r="68" spans="1:22" s="8" customFormat="1">
      <c r="A68" s="247">
        <f>συμβολαια!A68</f>
        <v>0</v>
      </c>
      <c r="B68" s="248" t="str">
        <f>συμβολαια!C68</f>
        <v>αγοραπωλησία τίμημα = Δ.Ο.Υ. =</v>
      </c>
      <c r="C68" s="249">
        <f>συμβολαια!D68</f>
        <v>15120</v>
      </c>
      <c r="D68" s="249"/>
      <c r="E68" s="249"/>
      <c r="F68" s="226"/>
      <c r="G68" s="226"/>
      <c r="H68" s="131"/>
      <c r="I68" s="141"/>
      <c r="J68" s="226">
        <v>3</v>
      </c>
      <c r="K68" s="226"/>
      <c r="L68" s="226"/>
      <c r="M68" s="226"/>
      <c r="N68" s="226"/>
      <c r="O68" s="226"/>
      <c r="P68" s="243"/>
      <c r="Q68" s="226"/>
      <c r="R68" s="256" t="s">
        <v>319</v>
      </c>
      <c r="S68" s="316"/>
      <c r="T68" s="256" t="s">
        <v>321</v>
      </c>
      <c r="U68" s="256" t="s">
        <v>322</v>
      </c>
      <c r="V68" s="316"/>
    </row>
    <row r="69" spans="1:22" s="8" customFormat="1">
      <c r="A69" s="247">
        <f>συμβολαια!A69</f>
        <v>0</v>
      </c>
      <c r="B69" s="248" t="str">
        <f>συμβολαια!C69</f>
        <v>αγοραπωλησίας ΠΡΟΣΥΜΦΩΝΟ τίμημα 50.000 αρραβών =</v>
      </c>
      <c r="C69" s="249">
        <f>συμβολαια!D69</f>
        <v>15000</v>
      </c>
      <c r="D69" s="249"/>
      <c r="E69" s="249"/>
      <c r="F69" s="226"/>
      <c r="G69" s="226"/>
      <c r="H69" s="131"/>
      <c r="I69" s="141"/>
      <c r="J69" s="226">
        <v>3</v>
      </c>
      <c r="K69" s="226"/>
      <c r="L69" s="226"/>
      <c r="M69" s="226"/>
      <c r="N69" s="226"/>
      <c r="O69" s="226"/>
      <c r="P69" s="243"/>
      <c r="Q69" s="226"/>
      <c r="R69" s="256" t="s">
        <v>319</v>
      </c>
      <c r="S69" s="316"/>
      <c r="T69" s="256" t="s">
        <v>321</v>
      </c>
      <c r="U69" s="256" t="s">
        <v>322</v>
      </c>
      <c r="V69" s="316"/>
    </row>
    <row r="70" spans="1:22" s="8" customFormat="1">
      <c r="A70" s="247">
        <f>συμβολαια!A70</f>
        <v>0</v>
      </c>
      <c r="B70" s="248" t="str">
        <f>συμβολαια!C70</f>
        <v>πληρεξούσιο</v>
      </c>
      <c r="C70" s="327">
        <f>συμβολαια!D70</f>
        <v>0</v>
      </c>
      <c r="D70" s="249"/>
      <c r="E70" s="249"/>
      <c r="F70" s="226"/>
      <c r="G70" s="226"/>
      <c r="H70" s="131"/>
      <c r="I70" s="141"/>
      <c r="J70" s="226">
        <v>0.5</v>
      </c>
      <c r="K70" s="226"/>
      <c r="L70" s="226"/>
      <c r="M70" s="226"/>
      <c r="N70" s="226"/>
      <c r="O70" s="226"/>
      <c r="P70" s="243"/>
      <c r="Q70" s="226">
        <v>1</v>
      </c>
      <c r="R70" s="256" t="s">
        <v>319</v>
      </c>
      <c r="S70" s="316"/>
      <c r="T70" s="256" t="s">
        <v>321</v>
      </c>
      <c r="U70" s="256" t="s">
        <v>322</v>
      </c>
      <c r="V70" s="316"/>
    </row>
    <row r="71" spans="1:22" s="8" customFormat="1">
      <c r="A71" s="247">
        <f>συμβολαια!A71</f>
        <v>0</v>
      </c>
      <c r="B71" s="248" t="str">
        <f>συμβολαια!C71</f>
        <v>διανομή</v>
      </c>
      <c r="C71" s="249">
        <f>συμβολαια!D71</f>
        <v>144216.06</v>
      </c>
      <c r="D71" s="249"/>
      <c r="E71" s="249"/>
      <c r="F71" s="226"/>
      <c r="G71" s="226"/>
      <c r="H71" s="131"/>
      <c r="I71" s="141"/>
      <c r="J71" s="131"/>
      <c r="K71" s="226"/>
      <c r="L71" s="226"/>
      <c r="M71" s="226"/>
      <c r="N71" s="226"/>
      <c r="O71" s="226"/>
      <c r="P71" s="243"/>
      <c r="Q71" s="226">
        <v>4.5</v>
      </c>
      <c r="R71" s="256" t="s">
        <v>319</v>
      </c>
      <c r="S71" s="256" t="s">
        <v>320</v>
      </c>
      <c r="T71" s="256" t="s">
        <v>321</v>
      </c>
      <c r="U71" s="256" t="s">
        <v>322</v>
      </c>
      <c r="V71" s="316"/>
    </row>
    <row r="72" spans="1:22" s="8" customFormat="1">
      <c r="A72" s="247">
        <f>συμβολαια!A72</f>
        <v>0</v>
      </c>
      <c r="B72" s="248" t="str">
        <f>συμβολαια!C72</f>
        <v>γονική ΨΙΛΗΣ κυριότητας</v>
      </c>
      <c r="C72" s="249">
        <f>συμβολαια!D72</f>
        <v>3700.2</v>
      </c>
      <c r="D72" s="249"/>
      <c r="E72" s="249"/>
      <c r="F72" s="226"/>
      <c r="G72" s="226"/>
      <c r="H72" s="131"/>
      <c r="I72" s="141"/>
      <c r="J72" s="131"/>
      <c r="K72" s="226"/>
      <c r="L72" s="226"/>
      <c r="M72" s="226"/>
      <c r="N72" s="226"/>
      <c r="O72" s="226"/>
      <c r="P72" s="243"/>
      <c r="Q72" s="226">
        <v>4</v>
      </c>
      <c r="R72" s="256" t="s">
        <v>319</v>
      </c>
      <c r="S72" s="256" t="s">
        <v>320</v>
      </c>
      <c r="T72" s="256" t="s">
        <v>321</v>
      </c>
      <c r="U72" s="256" t="s">
        <v>322</v>
      </c>
      <c r="V72" s="316"/>
    </row>
    <row r="73" spans="1:22" s="8" customFormat="1">
      <c r="A73" s="247">
        <f>συμβολαια!A73</f>
        <v>0</v>
      </c>
      <c r="B73" s="248" t="str">
        <f>συμβολαια!C73</f>
        <v>δωρεά ΨΙΛΗΣ κυριότητας</v>
      </c>
      <c r="C73" s="249">
        <f>συμβολαια!D73</f>
        <v>14601.6</v>
      </c>
      <c r="D73" s="249"/>
      <c r="E73" s="249"/>
      <c r="F73" s="226"/>
      <c r="G73" s="226"/>
      <c r="H73" s="131"/>
      <c r="I73" s="141"/>
      <c r="J73" s="131"/>
      <c r="K73" s="226"/>
      <c r="L73" s="226"/>
      <c r="M73" s="226"/>
      <c r="N73" s="226"/>
      <c r="O73" s="226"/>
      <c r="P73" s="243"/>
      <c r="Q73" s="226">
        <v>4</v>
      </c>
      <c r="R73" s="256" t="s">
        <v>319</v>
      </c>
      <c r="S73" s="256" t="s">
        <v>320</v>
      </c>
      <c r="T73" s="256" t="s">
        <v>321</v>
      </c>
      <c r="U73" s="256" t="s">
        <v>322</v>
      </c>
      <c r="V73" s="316"/>
    </row>
    <row r="74" spans="1:22" s="8" customFormat="1">
      <c r="A74" s="247">
        <f>συμβολαια!A74</f>
        <v>0</v>
      </c>
      <c r="B74" s="248" t="str">
        <f>συμβολαια!C74</f>
        <v>δωρεά ΨΙΛΗΣ κυριότητας</v>
      </c>
      <c r="C74" s="249">
        <f>συμβολαια!D74</f>
        <v>70347.649999999994</v>
      </c>
      <c r="D74" s="249"/>
      <c r="E74" s="249"/>
      <c r="F74" s="226"/>
      <c r="G74" s="226"/>
      <c r="H74" s="131"/>
      <c r="I74" s="141"/>
      <c r="J74" s="131"/>
      <c r="K74" s="226"/>
      <c r="L74" s="226"/>
      <c r="M74" s="226"/>
      <c r="N74" s="226"/>
      <c r="O74" s="226"/>
      <c r="P74" s="243"/>
      <c r="Q74" s="226">
        <v>4</v>
      </c>
      <c r="R74" s="256" t="s">
        <v>319</v>
      </c>
      <c r="S74" s="256" t="s">
        <v>320</v>
      </c>
      <c r="T74" s="256" t="s">
        <v>321</v>
      </c>
      <c r="U74" s="256" t="s">
        <v>322</v>
      </c>
      <c r="V74" s="316"/>
    </row>
    <row r="75" spans="1:22" s="8" customFormat="1">
      <c r="A75" s="247">
        <f>συμβολαια!A75</f>
        <v>0</v>
      </c>
      <c r="B75" s="248" t="str">
        <f>συμβολαια!C75</f>
        <v>γονική ΨΙΛΗΣ κυριότητας</v>
      </c>
      <c r="C75" s="249">
        <f>συμβολαια!D75</f>
        <v>3641.4</v>
      </c>
      <c r="D75" s="249"/>
      <c r="E75" s="249"/>
      <c r="F75" s="226"/>
      <c r="G75" s="226"/>
      <c r="H75" s="131"/>
      <c r="I75" s="141"/>
      <c r="J75" s="226">
        <v>3</v>
      </c>
      <c r="K75" s="226"/>
      <c r="L75" s="226"/>
      <c r="M75" s="226"/>
      <c r="N75" s="226"/>
      <c r="O75" s="226"/>
      <c r="P75" s="243"/>
      <c r="Q75" s="131"/>
      <c r="R75" s="256" t="s">
        <v>319</v>
      </c>
      <c r="S75" s="316"/>
      <c r="T75" s="256" t="s">
        <v>321</v>
      </c>
      <c r="U75" s="256" t="s">
        <v>322</v>
      </c>
      <c r="V75" s="316"/>
    </row>
    <row r="76" spans="1:22" s="8" customFormat="1">
      <c r="A76" s="247">
        <f>συμβολαια!A76</f>
        <v>0</v>
      </c>
      <c r="B76" s="248" t="str">
        <f>συμβολαια!C76</f>
        <v>πληρεξούσιο</v>
      </c>
      <c r="C76" s="327">
        <f>συμβολαια!D76</f>
        <v>0</v>
      </c>
      <c r="D76" s="249"/>
      <c r="E76" s="249"/>
      <c r="F76" s="226"/>
      <c r="G76" s="226"/>
      <c r="H76" s="131"/>
      <c r="I76" s="141"/>
      <c r="J76" s="226">
        <v>0.5</v>
      </c>
      <c r="K76" s="226"/>
      <c r="L76" s="226"/>
      <c r="M76" s="226"/>
      <c r="N76" s="226"/>
      <c r="O76" s="226"/>
      <c r="P76" s="243"/>
      <c r="Q76" s="226">
        <v>1</v>
      </c>
      <c r="R76" s="256" t="s">
        <v>319</v>
      </c>
      <c r="S76" s="316"/>
      <c r="T76" s="256" t="s">
        <v>321</v>
      </c>
      <c r="U76" s="256" t="s">
        <v>322</v>
      </c>
      <c r="V76" s="316"/>
    </row>
    <row r="77" spans="1:22" s="8" customFormat="1">
      <c r="A77" s="247">
        <f>συμβολαια!A77</f>
        <v>0</v>
      </c>
      <c r="B77" s="248" t="str">
        <f>συμβολαια!C77</f>
        <v>αγοραπωλησίας …… ;;;?????;;;;; ΕΞΟΦΛΗΣΗ</v>
      </c>
      <c r="C77" s="327">
        <f>συμβολαια!D77</f>
        <v>0</v>
      </c>
      <c r="D77" s="249"/>
      <c r="E77" s="249"/>
      <c r="F77" s="226"/>
      <c r="G77" s="226"/>
      <c r="H77" s="131"/>
      <c r="I77" s="141"/>
      <c r="J77" s="226">
        <v>0.5</v>
      </c>
      <c r="K77" s="226"/>
      <c r="L77" s="226"/>
      <c r="M77" s="226"/>
      <c r="N77" s="226"/>
      <c r="O77" s="226"/>
      <c r="P77" s="243"/>
      <c r="Q77" s="131"/>
      <c r="R77" s="256" t="s">
        <v>319</v>
      </c>
      <c r="S77" s="316"/>
      <c r="T77" s="256" t="s">
        <v>321</v>
      </c>
      <c r="U77" s="256" t="s">
        <v>322</v>
      </c>
      <c r="V77" s="316"/>
    </row>
    <row r="78" spans="1:22" s="8" customFormat="1">
      <c r="A78" s="247">
        <f>συμβολαια!A78</f>
        <v>0</v>
      </c>
      <c r="B78" s="248" t="str">
        <f>συμβολαια!C78</f>
        <v>πληρεξούσιο</v>
      </c>
      <c r="C78" s="327">
        <f>συμβολαια!D78</f>
        <v>0</v>
      </c>
      <c r="D78" s="249"/>
      <c r="E78" s="249"/>
      <c r="F78" s="226"/>
      <c r="G78" s="226"/>
      <c r="H78" s="131"/>
      <c r="I78" s="141"/>
      <c r="J78" s="226">
        <v>0.5</v>
      </c>
      <c r="K78" s="226"/>
      <c r="L78" s="226"/>
      <c r="M78" s="226"/>
      <c r="N78" s="226"/>
      <c r="O78" s="226"/>
      <c r="P78" s="243"/>
      <c r="Q78" s="226">
        <v>1</v>
      </c>
      <c r="R78" s="256" t="s">
        <v>319</v>
      </c>
      <c r="S78" s="316"/>
      <c r="T78" s="256" t="s">
        <v>321</v>
      </c>
      <c r="U78" s="256" t="s">
        <v>322</v>
      </c>
      <c r="V78" s="316"/>
    </row>
    <row r="79" spans="1:22" s="8" customFormat="1">
      <c r="A79" s="247">
        <f>συμβολαια!A79</f>
        <v>0</v>
      </c>
      <c r="B79" s="248" t="str">
        <f>συμβολαια!C79</f>
        <v>πληρεξούσιο</v>
      </c>
      <c r="C79" s="327">
        <f>συμβολαια!D79</f>
        <v>0</v>
      </c>
      <c r="D79" s="249"/>
      <c r="E79" s="249"/>
      <c r="F79" s="226"/>
      <c r="G79" s="226"/>
      <c r="H79" s="131"/>
      <c r="I79" s="141"/>
      <c r="J79" s="203"/>
      <c r="K79" s="226"/>
      <c r="L79" s="226"/>
      <c r="M79" s="226"/>
      <c r="N79" s="226"/>
      <c r="O79" s="226"/>
      <c r="P79" s="243"/>
      <c r="Q79" s="226">
        <v>1</v>
      </c>
      <c r="R79" s="256" t="s">
        <v>319</v>
      </c>
      <c r="S79" s="302" t="s">
        <v>320</v>
      </c>
      <c r="T79" s="256" t="s">
        <v>321</v>
      </c>
      <c r="U79" s="256" t="s">
        <v>322</v>
      </c>
      <c r="V79" s="316"/>
    </row>
    <row r="80" spans="1:22" s="8" customFormat="1">
      <c r="A80" s="247">
        <f>συμβολαια!A80</f>
        <v>0</v>
      </c>
      <c r="B80" s="248" t="str">
        <f>συμβολαια!C80</f>
        <v>αγοραπωλησία τίμημα = Δ.Ο.Υ. =</v>
      </c>
      <c r="C80" s="249">
        <f>συμβολαια!D80</f>
        <v>9576</v>
      </c>
      <c r="D80" s="249"/>
      <c r="E80" s="249"/>
      <c r="F80" s="226"/>
      <c r="G80" s="226"/>
      <c r="H80" s="131"/>
      <c r="I80" s="141"/>
      <c r="J80" s="226">
        <v>0.5</v>
      </c>
      <c r="K80" s="226"/>
      <c r="L80" s="226"/>
      <c r="M80" s="226"/>
      <c r="N80" s="226"/>
      <c r="O80" s="226"/>
      <c r="P80" s="243"/>
      <c r="Q80" s="226"/>
      <c r="R80" s="256" t="s">
        <v>319</v>
      </c>
      <c r="S80" s="316"/>
      <c r="T80" s="256" t="s">
        <v>321</v>
      </c>
      <c r="U80" s="256" t="s">
        <v>322</v>
      </c>
      <c r="V80" s="316"/>
    </row>
    <row r="81" spans="1:26" s="8" customFormat="1">
      <c r="A81" s="247">
        <f>συμβολαια!A81</f>
        <v>0</v>
      </c>
      <c r="B81" s="248" t="str">
        <f>συμβολαια!C81</f>
        <v>αγοραπωλησία ΒΑΣΕΙ προσυμφώνου ..???.. τίμημα = αρραβών = Δ.Ο.Υ = 20518,31</v>
      </c>
      <c r="C81" s="327">
        <f>συμβολαια!D81</f>
        <v>0</v>
      </c>
      <c r="D81" s="249"/>
      <c r="E81" s="249"/>
      <c r="F81" s="226"/>
      <c r="G81" s="226"/>
      <c r="H81" s="131"/>
      <c r="I81" s="141"/>
      <c r="J81" s="203"/>
      <c r="K81" s="226"/>
      <c r="L81" s="226"/>
      <c r="M81" s="226"/>
      <c r="N81" s="226"/>
      <c r="O81" s="226"/>
      <c r="P81" s="243"/>
      <c r="Q81" s="226"/>
      <c r="R81" s="256" t="s">
        <v>319</v>
      </c>
      <c r="S81" s="302" t="s">
        <v>320</v>
      </c>
      <c r="T81" s="256" t="s">
        <v>321</v>
      </c>
      <c r="U81" s="256" t="s">
        <v>322</v>
      </c>
      <c r="V81" s="316"/>
    </row>
    <row r="82" spans="1:26" s="8" customFormat="1">
      <c r="A82" s="247">
        <f>συμβολαια!A82</f>
        <v>0</v>
      </c>
      <c r="B82" s="248" t="str">
        <f>συμβολαια!C82</f>
        <v>πληρεξούσιο</v>
      </c>
      <c r="C82" s="327">
        <f>συμβολαια!D82</f>
        <v>0</v>
      </c>
      <c r="D82" s="249"/>
      <c r="E82" s="249"/>
      <c r="F82" s="226"/>
      <c r="G82" s="226"/>
      <c r="H82" s="131"/>
      <c r="I82" s="141"/>
      <c r="J82" s="226">
        <v>0.5</v>
      </c>
      <c r="K82" s="226"/>
      <c r="L82" s="226"/>
      <c r="M82" s="226"/>
      <c r="N82" s="226"/>
      <c r="O82" s="226"/>
      <c r="P82" s="243"/>
      <c r="Q82" s="226">
        <v>1</v>
      </c>
      <c r="R82" s="256" t="s">
        <v>319</v>
      </c>
      <c r="S82" s="316"/>
      <c r="T82" s="256" t="s">
        <v>321</v>
      </c>
      <c r="U82" s="256" t="s">
        <v>322</v>
      </c>
      <c r="V82" s="316"/>
    </row>
    <row r="83" spans="1:26" s="8" customFormat="1">
      <c r="A83" s="247">
        <f>συμβολαια!A83</f>
        <v>0</v>
      </c>
      <c r="B83" s="248" t="str">
        <f>συμβολαια!C83</f>
        <v>πληρεξούσιο</v>
      </c>
      <c r="C83" s="327">
        <f>συμβολαια!D83</f>
        <v>0</v>
      </c>
      <c r="D83" s="249"/>
      <c r="E83" s="249"/>
      <c r="F83" s="226"/>
      <c r="G83" s="226"/>
      <c r="H83" s="131"/>
      <c r="I83" s="141"/>
      <c r="J83" s="226">
        <v>0.5</v>
      </c>
      <c r="K83" s="226"/>
      <c r="L83" s="226"/>
      <c r="M83" s="226"/>
      <c r="N83" s="226"/>
      <c r="O83" s="226"/>
      <c r="P83" s="243"/>
      <c r="Q83" s="226">
        <v>1</v>
      </c>
      <c r="R83" s="256" t="s">
        <v>319</v>
      </c>
      <c r="S83" s="256" t="s">
        <v>320</v>
      </c>
      <c r="T83" s="256" t="s">
        <v>321</v>
      </c>
      <c r="U83" s="256" t="s">
        <v>322</v>
      </c>
      <c r="V83" s="316"/>
    </row>
    <row r="84" spans="1:26" s="8" customFormat="1">
      <c r="A84" s="247">
        <f>συμβολαια!A84</f>
        <v>0</v>
      </c>
      <c r="B84" s="248" t="str">
        <f>συμβολαια!C84</f>
        <v>αγοραπωλησία τίμημα = Δ.Ο.Υ. =</v>
      </c>
      <c r="C84" s="249">
        <f>συμβολαια!D84</f>
        <v>5396.27</v>
      </c>
      <c r="D84" s="249"/>
      <c r="E84" s="249"/>
      <c r="F84" s="226"/>
      <c r="G84" s="226"/>
      <c r="H84" s="131"/>
      <c r="I84" s="141"/>
      <c r="J84" s="131"/>
      <c r="K84" s="226"/>
      <c r="L84" s="226"/>
      <c r="M84" s="226"/>
      <c r="N84" s="226"/>
      <c r="O84" s="226"/>
      <c r="P84" s="243"/>
      <c r="Q84" s="226"/>
      <c r="R84" s="256" t="s">
        <v>319</v>
      </c>
      <c r="S84" s="256" t="s">
        <v>320</v>
      </c>
      <c r="T84" s="256" t="s">
        <v>321</v>
      </c>
      <c r="U84" s="256" t="s">
        <v>322</v>
      </c>
      <c r="V84" s="316"/>
    </row>
    <row r="85" spans="1:26" s="8" customFormat="1">
      <c r="A85" s="247">
        <f>συμβολαια!A85</f>
        <v>0</v>
      </c>
      <c r="B85" s="248" t="str">
        <f>συμβολαια!C85</f>
        <v>διαθήκη</v>
      </c>
      <c r="C85" s="327">
        <f>συμβολαια!D85</f>
        <v>0</v>
      </c>
      <c r="D85" s="249"/>
      <c r="E85" s="249"/>
      <c r="F85" s="226"/>
      <c r="G85" s="226"/>
      <c r="H85" s="131"/>
      <c r="I85" s="141"/>
      <c r="J85" s="226">
        <v>0.5</v>
      </c>
      <c r="K85" s="226"/>
      <c r="L85" s="226"/>
      <c r="M85" s="226"/>
      <c r="N85" s="226"/>
      <c r="O85" s="226"/>
      <c r="P85" s="243"/>
      <c r="Q85" s="226">
        <v>0.5</v>
      </c>
      <c r="R85" s="256" t="s">
        <v>319</v>
      </c>
      <c r="S85" s="316"/>
      <c r="T85" s="256" t="s">
        <v>321</v>
      </c>
      <c r="U85" s="256" t="s">
        <v>322</v>
      </c>
      <c r="V85" s="316"/>
    </row>
    <row r="86" spans="1:26" s="8" customFormat="1">
      <c r="A86" s="247">
        <f>συμβολαια!A86</f>
        <v>0</v>
      </c>
      <c r="B86" s="248" t="str">
        <f>συμβολαια!C86</f>
        <v>πληρεξούσιο</v>
      </c>
      <c r="C86" s="327">
        <f>συμβολαια!D86</f>
        <v>0</v>
      </c>
      <c r="D86" s="249"/>
      <c r="E86" s="249"/>
      <c r="F86" s="226"/>
      <c r="G86" s="226"/>
      <c r="H86" s="131"/>
      <c r="I86" s="141"/>
      <c r="J86" s="226">
        <v>0.5</v>
      </c>
      <c r="K86" s="226"/>
      <c r="L86" s="226"/>
      <c r="M86" s="226"/>
      <c r="N86" s="226"/>
      <c r="O86" s="226"/>
      <c r="P86" s="243"/>
      <c r="Q86" s="226">
        <v>1</v>
      </c>
      <c r="R86" s="256" t="s">
        <v>319</v>
      </c>
      <c r="S86" s="256" t="s">
        <v>320</v>
      </c>
      <c r="T86" s="256" t="s">
        <v>321</v>
      </c>
      <c r="U86" s="256" t="s">
        <v>322</v>
      </c>
      <c r="V86" s="316"/>
    </row>
    <row r="87" spans="1:26">
      <c r="A87" s="484" t="s">
        <v>93</v>
      </c>
      <c r="B87" s="485"/>
      <c r="C87" s="485"/>
      <c r="D87" s="14">
        <f>SUM(D3:D86)</f>
        <v>0</v>
      </c>
      <c r="E87" s="14"/>
      <c r="F87" s="63">
        <f>SUM(F3:F86)</f>
        <v>0</v>
      </c>
      <c r="G87" s="63"/>
      <c r="H87" s="63">
        <f>SUM(H3:H86)</f>
        <v>0</v>
      </c>
      <c r="I87" s="63">
        <f>SUM(I3:I86)</f>
        <v>0</v>
      </c>
      <c r="J87" s="63">
        <f>SUM(J3:J86)</f>
        <v>98</v>
      </c>
      <c r="K87" s="63"/>
      <c r="L87" s="63"/>
      <c r="M87" s="63">
        <f>SUM(M3:M86)</f>
        <v>0</v>
      </c>
      <c r="N87" s="63"/>
      <c r="O87" s="63">
        <f>SUM(O3:O86)</f>
        <v>0</v>
      </c>
      <c r="P87" s="63"/>
      <c r="Q87" s="63">
        <f>SUM(Q3:Q86)</f>
        <v>154</v>
      </c>
    </row>
    <row r="90" spans="1:26" ht="15.75">
      <c r="R90" s="644" t="s">
        <v>196</v>
      </c>
      <c r="S90" s="644"/>
      <c r="T90" s="644"/>
      <c r="U90" s="644"/>
      <c r="V90" s="644"/>
      <c r="W90" s="162"/>
      <c r="X90" s="162"/>
      <c r="Y90" s="162"/>
      <c r="Z90" s="162"/>
    </row>
    <row r="91" spans="1:26" ht="15.75">
      <c r="M91" s="460" t="s">
        <v>455</v>
      </c>
      <c r="Q91" s="456">
        <f>Q87</f>
        <v>154</v>
      </c>
      <c r="R91" s="162"/>
      <c r="S91" s="644" t="s">
        <v>197</v>
      </c>
      <c r="T91" s="644"/>
      <c r="U91" s="644"/>
      <c r="V91" s="644"/>
      <c r="W91" s="644"/>
      <c r="X91" s="162"/>
      <c r="Y91" s="162"/>
      <c r="Z91" s="162"/>
    </row>
    <row r="92" spans="1:26" ht="15.75">
      <c r="R92" s="162"/>
      <c r="S92" s="162"/>
      <c r="T92" s="643" t="s">
        <v>198</v>
      </c>
      <c r="U92" s="643"/>
      <c r="V92" s="643"/>
      <c r="W92" s="643"/>
      <c r="X92" s="643"/>
      <c r="Y92" s="162"/>
      <c r="Z92" s="162"/>
    </row>
    <row r="93" spans="1:26" ht="15.75">
      <c r="R93" s="162"/>
      <c r="S93" s="162"/>
      <c r="T93" s="162"/>
      <c r="U93" s="644" t="s">
        <v>199</v>
      </c>
      <c r="V93" s="644"/>
      <c r="W93" s="644"/>
      <c r="X93" s="644"/>
      <c r="Y93" s="644"/>
      <c r="Z93" s="162"/>
    </row>
    <row r="94" spans="1:26" ht="15.75">
      <c r="R94" s="162"/>
      <c r="S94" s="162"/>
      <c r="T94" s="162"/>
      <c r="U94" s="162"/>
      <c r="V94" s="643"/>
      <c r="W94" s="643"/>
      <c r="X94" s="643"/>
      <c r="Y94" s="643"/>
      <c r="Z94" s="643"/>
    </row>
  </sheetData>
  <mergeCells count="16">
    <mergeCell ref="V94:Z94"/>
    <mergeCell ref="R1:V2"/>
    <mergeCell ref="R90:V90"/>
    <mergeCell ref="S91:W91"/>
    <mergeCell ref="T92:X92"/>
    <mergeCell ref="U93:Y93"/>
    <mergeCell ref="J1:L1"/>
    <mergeCell ref="Q1:Q2"/>
    <mergeCell ref="M1:N1"/>
    <mergeCell ref="O1:P1"/>
    <mergeCell ref="A87:C87"/>
    <mergeCell ref="A1:A2"/>
    <mergeCell ref="B1:B2"/>
    <mergeCell ref="C1:C2"/>
    <mergeCell ref="D1:I1"/>
    <mergeCell ref="A35:A3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9"/>
  <sheetViews>
    <sheetView workbookViewId="0">
      <pane ySplit="2" topLeftCell="A66" activePane="bottomLeft" state="frozen"/>
      <selection pane="bottomLeft" activeCell="M71" sqref="M71:M86"/>
    </sheetView>
  </sheetViews>
  <sheetFormatPr defaultRowHeight="11.25"/>
  <cols>
    <col min="1" max="1" width="8.140625" style="6" bestFit="1" customWidth="1"/>
    <col min="2" max="2" width="5.5703125" style="12" bestFit="1" customWidth="1"/>
    <col min="3" max="3" width="56.7109375" style="6" bestFit="1" customWidth="1"/>
    <col min="4" max="4" width="11.140625" style="6" bestFit="1" customWidth="1"/>
    <col min="5" max="5" width="4.28515625" style="3" customWidth="1"/>
    <col min="6" max="6" width="6.7109375" style="3" bestFit="1" customWidth="1"/>
    <col min="7" max="7" width="4.85546875" style="3" customWidth="1"/>
    <col min="8" max="8" width="6.85546875" style="3" customWidth="1"/>
    <col min="9" max="9" width="5.7109375" style="3" bestFit="1" customWidth="1"/>
    <col min="10" max="10" width="6.7109375" style="3" bestFit="1" customWidth="1"/>
    <col min="11" max="11" width="10.28515625" style="3" bestFit="1" customWidth="1"/>
    <col min="12" max="12" width="9.42578125" style="3" bestFit="1" customWidth="1"/>
    <col min="13" max="13" width="8.140625" style="3" bestFit="1" customWidth="1"/>
    <col min="14" max="14" width="10.5703125" style="3" bestFit="1" customWidth="1"/>
    <col min="15" max="15" width="9.42578125" style="3" customWidth="1"/>
    <col min="16" max="16" width="8" style="3" customWidth="1"/>
    <col min="17" max="17" width="9.42578125" style="3" customWidth="1"/>
    <col min="18" max="18" width="13.42578125" style="3" bestFit="1" customWidth="1"/>
    <col min="19" max="19" width="8.140625" style="12" customWidth="1"/>
    <col min="20" max="21" width="7.42578125" style="6" customWidth="1"/>
    <col min="22" max="22" width="7.140625" style="6" customWidth="1"/>
    <col min="23" max="23" width="7.85546875" style="6" customWidth="1"/>
    <col min="24" max="24" width="8.85546875" style="6" customWidth="1"/>
    <col min="25" max="25" width="9.42578125" style="6" bestFit="1" customWidth="1"/>
    <col min="26" max="26" width="9.140625" style="6"/>
    <col min="27" max="27" width="9" style="6" bestFit="1" customWidth="1"/>
    <col min="28" max="16384" width="9.140625" style="6"/>
  </cols>
  <sheetData>
    <row r="1" spans="1:25" s="80" customFormat="1" ht="15.75" customHeight="1">
      <c r="A1" s="655" t="s">
        <v>2</v>
      </c>
      <c r="B1" s="656" t="s">
        <v>3</v>
      </c>
      <c r="C1" s="658" t="s">
        <v>0</v>
      </c>
      <c r="D1" s="658" t="s">
        <v>8</v>
      </c>
      <c r="E1" s="646" t="s">
        <v>7</v>
      </c>
      <c r="F1" s="647"/>
      <c r="G1" s="648" t="s">
        <v>6</v>
      </c>
      <c r="H1" s="649"/>
      <c r="I1" s="650" t="s">
        <v>107</v>
      </c>
      <c r="J1" s="651"/>
      <c r="K1" s="652" t="s">
        <v>10</v>
      </c>
      <c r="L1" s="481" t="s">
        <v>72</v>
      </c>
      <c r="M1" s="482"/>
      <c r="N1" s="645" t="s">
        <v>243</v>
      </c>
      <c r="O1" s="645"/>
      <c r="P1" s="645"/>
      <c r="Q1" s="645"/>
      <c r="R1" s="645"/>
      <c r="S1" s="664"/>
      <c r="T1" s="664"/>
      <c r="U1" s="664"/>
      <c r="V1" s="664"/>
      <c r="W1" s="664"/>
      <c r="X1" s="664"/>
      <c r="Y1" s="665"/>
    </row>
    <row r="2" spans="1:25" ht="15.75" customHeight="1" thickBot="1">
      <c r="A2" s="526"/>
      <c r="B2" s="657"/>
      <c r="C2" s="511"/>
      <c r="D2" s="511"/>
      <c r="E2" s="103"/>
      <c r="F2" s="55" t="s">
        <v>10</v>
      </c>
      <c r="G2" s="103"/>
      <c r="H2" s="104" t="s">
        <v>10</v>
      </c>
      <c r="I2" s="103"/>
      <c r="J2" s="55" t="s">
        <v>10</v>
      </c>
      <c r="K2" s="653"/>
      <c r="L2" s="68"/>
      <c r="M2" s="55" t="s">
        <v>10</v>
      </c>
      <c r="N2" s="156" t="s">
        <v>464</v>
      </c>
      <c r="O2" s="155" t="s">
        <v>74</v>
      </c>
      <c r="P2" s="197" t="s">
        <v>62</v>
      </c>
      <c r="Q2" s="155" t="s">
        <v>73</v>
      </c>
      <c r="R2" s="157" t="s">
        <v>160</v>
      </c>
      <c r="S2" s="666"/>
      <c r="T2" s="666"/>
      <c r="U2" s="666"/>
      <c r="V2" s="666"/>
      <c r="W2" s="666"/>
      <c r="X2" s="666"/>
      <c r="Y2" s="667"/>
    </row>
    <row r="3" spans="1:25" s="8" customFormat="1">
      <c r="A3" s="276">
        <f>συμβολαια!A3</f>
        <v>0</v>
      </c>
      <c r="B3" s="276">
        <f>συμβολαια!B3</f>
        <v>0</v>
      </c>
      <c r="C3" s="277" t="str">
        <f>συμβολαια!C3</f>
        <v>πληρεξούσιο</v>
      </c>
      <c r="D3" s="358">
        <f>συμβολαια!D3</f>
        <v>0</v>
      </c>
      <c r="E3" s="327"/>
      <c r="F3" s="327"/>
      <c r="G3" s="327"/>
      <c r="H3" s="327"/>
      <c r="I3" s="327"/>
      <c r="J3" s="327"/>
      <c r="K3" s="241">
        <f>συμβολαια!N3</f>
        <v>14.24</v>
      </c>
      <c r="L3" s="241">
        <f>δικαιώματα!N3+φύλλα2α!K3+πολλΣυμβ!U3+αντίγραφα!O3</f>
        <v>1.7600000000000002</v>
      </c>
      <c r="M3" s="303"/>
      <c r="N3" s="241">
        <f>συμβολαια!O3</f>
        <v>18.399999999999999</v>
      </c>
      <c r="O3" s="241">
        <f>L3-M3</f>
        <v>1.7600000000000002</v>
      </c>
      <c r="P3" s="241">
        <f>χαρτόσ!Q3</f>
        <v>1</v>
      </c>
      <c r="Q3" s="241">
        <f>'κ-15-17'!AF3</f>
        <v>0</v>
      </c>
      <c r="R3" s="241"/>
      <c r="S3" s="360"/>
      <c r="T3" s="316"/>
      <c r="U3" s="316"/>
      <c r="V3" s="316"/>
      <c r="W3" s="316"/>
      <c r="X3" s="316"/>
      <c r="Y3" s="318"/>
    </row>
    <row r="4" spans="1:25" s="8" customFormat="1">
      <c r="A4" s="251">
        <f>συμβολαια!A4</f>
        <v>0</v>
      </c>
      <c r="B4" s="276">
        <f>συμβολαια!B4</f>
        <v>0</v>
      </c>
      <c r="C4" s="286" t="str">
        <f>συμβολαια!C4</f>
        <v>πληρεξούσιο</v>
      </c>
      <c r="D4" s="359">
        <f>συμβολαια!D4</f>
        <v>0</v>
      </c>
      <c r="E4" s="323"/>
      <c r="F4" s="323"/>
      <c r="G4" s="323"/>
      <c r="H4" s="323"/>
      <c r="I4" s="323"/>
      <c r="J4" s="323"/>
      <c r="K4" s="241">
        <f>συμβολαια!N4</f>
        <v>26.134414414414412</v>
      </c>
      <c r="L4" s="241">
        <f>δικαιώματα!N4+φύλλα2α!K4+πολλΣυμβ!U4+αντίγραφα!O4</f>
        <v>5.28</v>
      </c>
      <c r="M4" s="303"/>
      <c r="N4" s="241">
        <f>συμβολαια!O4</f>
        <v>53.385585585585588</v>
      </c>
      <c r="O4" s="241">
        <f t="shared" ref="O4:O67" si="0">L4-M4</f>
        <v>5.28</v>
      </c>
      <c r="P4" s="241">
        <f>χαρτόσ!Q4</f>
        <v>1</v>
      </c>
      <c r="Q4" s="241">
        <f>'κ-15-17'!AF4</f>
        <v>0</v>
      </c>
      <c r="R4" s="241"/>
      <c r="S4" s="360"/>
      <c r="T4" s="316"/>
      <c r="U4" s="316"/>
      <c r="V4" s="316"/>
      <c r="W4" s="316"/>
      <c r="X4" s="316"/>
      <c r="Y4" s="316"/>
    </row>
    <row r="5" spans="1:25" s="8" customFormat="1">
      <c r="A5" s="251">
        <f>συμβολαια!A5</f>
        <v>0</v>
      </c>
      <c r="B5" s="276">
        <f>συμβολαια!B5</f>
        <v>0</v>
      </c>
      <c r="C5" s="286" t="str">
        <f>συμβολαια!C5</f>
        <v>πληρεξούσιο</v>
      </c>
      <c r="D5" s="359">
        <f>συμβολαια!D5</f>
        <v>0</v>
      </c>
      <c r="E5" s="323"/>
      <c r="F5" s="323"/>
      <c r="G5" s="323"/>
      <c r="H5" s="323"/>
      <c r="I5" s="323"/>
      <c r="J5" s="323"/>
      <c r="K5" s="241">
        <f>συμβολαια!N5</f>
        <v>41.61801801801802</v>
      </c>
      <c r="L5" s="241">
        <f>δικαιώματα!N5+φύλλα2α!K5+πολλΣυμβ!U5+αντίγραφα!O5</f>
        <v>4.4000000000000004</v>
      </c>
      <c r="M5" s="303"/>
      <c r="N5" s="241">
        <f>συμβολαια!O5</f>
        <v>-6.0180180180180187</v>
      </c>
      <c r="O5" s="241">
        <f t="shared" si="0"/>
        <v>4.4000000000000004</v>
      </c>
      <c r="P5" s="241">
        <f>χαρτόσ!Q5</f>
        <v>1</v>
      </c>
      <c r="Q5" s="241">
        <f>'κ-15-17'!AF5</f>
        <v>0</v>
      </c>
      <c r="R5" s="241"/>
      <c r="S5" s="360"/>
      <c r="T5" s="316"/>
      <c r="U5" s="316"/>
      <c r="V5" s="316"/>
      <c r="W5" s="316"/>
      <c r="X5" s="316"/>
      <c r="Y5" s="316"/>
    </row>
    <row r="6" spans="1:25" s="8" customFormat="1">
      <c r="A6" s="251">
        <f>συμβολαια!A6</f>
        <v>0</v>
      </c>
      <c r="B6" s="276">
        <f>συμβολαια!B6</f>
        <v>0</v>
      </c>
      <c r="C6" s="286" t="str">
        <f>συμβολαια!C6</f>
        <v>δωρεά</v>
      </c>
      <c r="D6" s="287">
        <f>συμβολαια!D6</f>
        <v>440.87</v>
      </c>
      <c r="E6" s="323"/>
      <c r="F6" s="323"/>
      <c r="G6" s="323"/>
      <c r="H6" s="323"/>
      <c r="I6" s="323"/>
      <c r="J6" s="323"/>
      <c r="K6" s="241">
        <f>συμβολαια!N6</f>
        <v>62.372470036036049</v>
      </c>
      <c r="L6" s="241">
        <f>δικαιώματα!N6+φύλλα2α!K6+πολλΣυμβ!U6+αντίγραφα!O6</f>
        <v>6.9535660000000004</v>
      </c>
      <c r="M6" s="303"/>
      <c r="N6" s="241">
        <f>συμβολαια!O6</f>
        <v>83.56440396396394</v>
      </c>
      <c r="O6" s="241">
        <f t="shared" si="0"/>
        <v>6.9535660000000004</v>
      </c>
      <c r="P6" s="241">
        <f>χαρτόσ!Q6</f>
        <v>4</v>
      </c>
      <c r="Q6" s="241">
        <f>'κ-15-17'!AF6</f>
        <v>-3.2574999999996912E-3</v>
      </c>
      <c r="R6" s="241"/>
      <c r="S6" s="279" t="str">
        <f>αντίγραφα!S6</f>
        <v>*7*</v>
      </c>
      <c r="T6" s="256" t="s">
        <v>279</v>
      </c>
      <c r="U6" s="256" t="s">
        <v>280</v>
      </c>
      <c r="V6" s="256" t="s">
        <v>281</v>
      </c>
      <c r="W6" s="256" t="s">
        <v>282</v>
      </c>
      <c r="X6" s="256">
        <f>αντίγραφα!T6+αντίγραφα!U6+αντίγραφα!V6</f>
        <v>16</v>
      </c>
      <c r="Y6" s="316"/>
    </row>
    <row r="7" spans="1:25" s="8" customFormat="1">
      <c r="A7" s="251">
        <f>συμβολαια!A7</f>
        <v>0</v>
      </c>
      <c r="B7" s="276">
        <f>συμβολαια!B7</f>
        <v>0</v>
      </c>
      <c r="C7" s="286" t="str">
        <f>συμβολαια!C7</f>
        <v>αγοραπωλησία τίμημα = Δ.Ο.Υ. =</v>
      </c>
      <c r="D7" s="287">
        <f>συμβολαια!D7</f>
        <v>5899.62</v>
      </c>
      <c r="E7" s="323"/>
      <c r="F7" s="323"/>
      <c r="G7" s="323"/>
      <c r="H7" s="323"/>
      <c r="I7" s="323"/>
      <c r="J7" s="323"/>
      <c r="K7" s="241">
        <f>συμβολαια!N7</f>
        <v>137.83113445045046</v>
      </c>
      <c r="L7" s="241">
        <f>δικαιώματα!N7+φύλλα2α!K7+πολλΣυμβ!U7+αντίγραφα!O7</f>
        <v>19.419315999999998</v>
      </c>
      <c r="M7" s="303"/>
      <c r="N7" s="241">
        <f>συμβολαια!O7</f>
        <v>91.144989549549564</v>
      </c>
      <c r="O7" s="241">
        <f t="shared" si="0"/>
        <v>19.419315999999998</v>
      </c>
      <c r="P7" s="241">
        <f>χαρτόσ!Q7</f>
        <v>4</v>
      </c>
      <c r="Q7" s="241">
        <f>'κ-15-17'!AF7</f>
        <v>0</v>
      </c>
      <c r="R7" s="241"/>
      <c r="S7" s="279" t="str">
        <f>αντίγραφα!S7</f>
        <v>*7*</v>
      </c>
      <c r="T7" s="256" t="s">
        <v>279</v>
      </c>
      <c r="U7" s="256" t="s">
        <v>280</v>
      </c>
      <c r="V7" s="256" t="s">
        <v>281</v>
      </c>
      <c r="W7" s="256" t="s">
        <v>282</v>
      </c>
      <c r="X7" s="256">
        <f>αντίγραφα!T7+αντίγραφα!U7+αντίγραφα!V7</f>
        <v>24</v>
      </c>
      <c r="Y7" s="316"/>
    </row>
    <row r="8" spans="1:25" s="8" customFormat="1">
      <c r="A8" s="251">
        <f>συμβολαια!A8</f>
        <v>0</v>
      </c>
      <c r="B8" s="276">
        <f>συμβολαια!B8</f>
        <v>0</v>
      </c>
      <c r="C8" s="286" t="str">
        <f>συμβολαια!C8</f>
        <v>αγοραπωλησία τίμημα = Δ.Ο.Υ. =</v>
      </c>
      <c r="D8" s="287">
        <f>συμβολαια!D8</f>
        <v>4628.22</v>
      </c>
      <c r="E8" s="323"/>
      <c r="F8" s="323"/>
      <c r="G8" s="323"/>
      <c r="H8" s="323"/>
      <c r="I8" s="323"/>
      <c r="J8" s="323"/>
      <c r="K8" s="241">
        <f>συμβολαια!N8</f>
        <v>95.535240036036043</v>
      </c>
      <c r="L8" s="241">
        <f>δικαιώματα!N8+φύλλα2α!K8+πολλΣυμβ!U8+αντίγραφα!O8</f>
        <v>15.810796</v>
      </c>
      <c r="M8" s="303"/>
      <c r="N8" s="241">
        <f>συμβολαια!O8</f>
        <v>103.79260396396398</v>
      </c>
      <c r="O8" s="241">
        <f t="shared" si="0"/>
        <v>15.810796</v>
      </c>
      <c r="P8" s="241">
        <f>χαρτόσ!Q8</f>
        <v>4</v>
      </c>
      <c r="Q8" s="241">
        <f>'κ-15-17'!AF8</f>
        <v>0</v>
      </c>
      <c r="R8" s="241"/>
      <c r="S8" s="279" t="str">
        <f>αντίγραφα!S8</f>
        <v>*7*</v>
      </c>
      <c r="T8" s="256" t="s">
        <v>279</v>
      </c>
      <c r="U8" s="256" t="s">
        <v>280</v>
      </c>
      <c r="V8" s="256" t="s">
        <v>281</v>
      </c>
      <c r="W8" s="256" t="s">
        <v>282</v>
      </c>
      <c r="X8" s="256">
        <f>αντίγραφα!T8+αντίγραφα!U8+αντίγραφα!V8</f>
        <v>20</v>
      </c>
      <c r="Y8" s="316"/>
    </row>
    <row r="9" spans="1:25" s="8" customFormat="1">
      <c r="A9" s="251">
        <f>συμβολαια!A9</f>
        <v>0</v>
      </c>
      <c r="B9" s="276">
        <f>συμβολαια!B9</f>
        <v>0</v>
      </c>
      <c r="C9" s="286" t="str">
        <f>συμβολαια!C9</f>
        <v>αγοραπωλησίας ΠΡΟΣΥΜΦΩΝΟ τίμημα = αρραβών =</v>
      </c>
      <c r="D9" s="287">
        <f>συμβολαια!D9</f>
        <v>10021.51</v>
      </c>
      <c r="E9" s="323"/>
      <c r="F9" s="323"/>
      <c r="G9" s="323"/>
      <c r="H9" s="323"/>
      <c r="I9" s="323"/>
      <c r="J9" s="323"/>
      <c r="K9" s="241">
        <f>συμβολαια!N9</f>
        <v>133.98011082882883</v>
      </c>
      <c r="L9" s="241">
        <f>δικαιώματα!N9+φύλλα2α!K9+πολλΣυμβ!U9+αντίγραφα!O9</f>
        <v>22.878718000000003</v>
      </c>
      <c r="M9" s="303"/>
      <c r="N9" s="241">
        <f>συμβολαια!O9</f>
        <v>7.3992911711711997</v>
      </c>
      <c r="O9" s="241">
        <f t="shared" si="0"/>
        <v>22.878718000000003</v>
      </c>
      <c r="P9" s="241">
        <f>χαρτόσ!Q9</f>
        <v>4</v>
      </c>
      <c r="Q9" s="241">
        <f>'κ-15-17'!AF9</f>
        <v>0</v>
      </c>
      <c r="R9" s="241"/>
      <c r="S9" s="279" t="str">
        <f>αντίγραφα!S9</f>
        <v>*7*</v>
      </c>
      <c r="T9" s="316"/>
      <c r="U9" s="316"/>
      <c r="V9" s="316"/>
      <c r="W9" s="316"/>
      <c r="X9" s="316"/>
      <c r="Y9" s="316"/>
    </row>
    <row r="10" spans="1:25" s="8" customFormat="1">
      <c r="A10" s="251">
        <f>συμβολαια!A10</f>
        <v>0</v>
      </c>
      <c r="B10" s="276">
        <f>συμβολαια!B10</f>
        <v>0</v>
      </c>
      <c r="C10" s="286" t="str">
        <f>συμβολαια!C10</f>
        <v>πληρεξούσιο</v>
      </c>
      <c r="D10" s="359">
        <f>συμβολαια!D10</f>
        <v>0</v>
      </c>
      <c r="E10" s="323"/>
      <c r="F10" s="323"/>
      <c r="G10" s="323"/>
      <c r="H10" s="323"/>
      <c r="I10" s="323"/>
      <c r="J10" s="323"/>
      <c r="K10" s="241">
        <f>συμβολαια!N10</f>
        <v>27.290810810810811</v>
      </c>
      <c r="L10" s="241">
        <f>δικαιώματα!N10+φύλλα2α!K10+πολλΣυμβ!U10+αντίγραφα!O10</f>
        <v>3.5200000000000005</v>
      </c>
      <c r="M10" s="303"/>
      <c r="N10" s="241">
        <f>συμβολαια!O10</f>
        <v>1.1891891891891895</v>
      </c>
      <c r="O10" s="241">
        <f t="shared" si="0"/>
        <v>3.5200000000000005</v>
      </c>
      <c r="P10" s="241">
        <f>χαρτόσ!Q10</f>
        <v>1</v>
      </c>
      <c r="Q10" s="241">
        <f>'κ-15-17'!AF10</f>
        <v>0</v>
      </c>
      <c r="R10" s="241"/>
      <c r="S10" s="360">
        <f>αντίγραφα!S10</f>
        <v>0</v>
      </c>
      <c r="T10" s="316"/>
      <c r="U10" s="316"/>
      <c r="V10" s="316"/>
      <c r="W10" s="316"/>
      <c r="X10" s="316"/>
      <c r="Y10" s="316"/>
    </row>
    <row r="11" spans="1:25" s="8" customFormat="1">
      <c r="A11" s="251">
        <f>συμβολαια!A11</f>
        <v>0</v>
      </c>
      <c r="B11" s="276">
        <f>συμβολαια!B11</f>
        <v>0</v>
      </c>
      <c r="C11" s="286" t="str">
        <f>συμβολαια!C11</f>
        <v>δωρεά</v>
      </c>
      <c r="D11" s="287">
        <f>συμβολαια!D11</f>
        <v>5575.38</v>
      </c>
      <c r="E11" s="323"/>
      <c r="F11" s="323"/>
      <c r="G11" s="323"/>
      <c r="H11" s="323"/>
      <c r="I11" s="323"/>
      <c r="J11" s="323"/>
      <c r="K11" s="241">
        <f>συμβολαια!N11</f>
        <v>165.80837005405405</v>
      </c>
      <c r="L11" s="241">
        <f>δικαιώματα!N11+φύλλα2α!K11+πολλΣυμβ!U11+αντίγραφα!O11</f>
        <v>20.595683999999999</v>
      </c>
      <c r="M11" s="303"/>
      <c r="N11" s="241">
        <f>συμβολαια!O11</f>
        <v>68.100505945945969</v>
      </c>
      <c r="O11" s="241">
        <f t="shared" si="0"/>
        <v>20.595683999999999</v>
      </c>
      <c r="P11" s="241">
        <f>χαρτόσ!Q11</f>
        <v>4.5</v>
      </c>
      <c r="Q11" s="241">
        <f>'κ-15-17'!AF11</f>
        <v>43.209195000000008</v>
      </c>
      <c r="R11" s="241"/>
      <c r="S11" s="279" t="str">
        <f>αντίγραφα!S11</f>
        <v>*7*</v>
      </c>
      <c r="T11" s="256" t="s">
        <v>279</v>
      </c>
      <c r="U11" s="256" t="s">
        <v>280</v>
      </c>
      <c r="V11" s="256" t="s">
        <v>281</v>
      </c>
      <c r="W11" s="256" t="s">
        <v>282</v>
      </c>
      <c r="X11" s="256">
        <f>αντίγραφα!T11+αντίγραφα!U11+αντίγραφα!V11</f>
        <v>16</v>
      </c>
      <c r="Y11" s="316"/>
    </row>
    <row r="12" spans="1:25" s="8" customFormat="1">
      <c r="A12" s="251">
        <f>συμβολαια!A12</f>
        <v>0</v>
      </c>
      <c r="B12" s="276">
        <f>συμβολαια!B12</f>
        <v>0</v>
      </c>
      <c r="C12" s="286" t="str">
        <f>συμβολαια!C12</f>
        <v>πληρεξούσιο</v>
      </c>
      <c r="D12" s="359">
        <f>συμβολαια!D12</f>
        <v>0</v>
      </c>
      <c r="E12" s="323"/>
      <c r="F12" s="323"/>
      <c r="G12" s="323"/>
      <c r="H12" s="323"/>
      <c r="I12" s="323"/>
      <c r="J12" s="323"/>
      <c r="K12" s="241">
        <f>συμβολαια!N12</f>
        <v>26.410810810810812</v>
      </c>
      <c r="L12" s="241">
        <f>δικαιώματα!N12+φύλλα2α!K12+πολλΣυμβ!U12+αντίγραφα!O12</f>
        <v>4.4000000000000004</v>
      </c>
      <c r="M12" s="303"/>
      <c r="N12" s="241">
        <f>συμβολαια!O12</f>
        <v>9.1891891891891895</v>
      </c>
      <c r="O12" s="241">
        <f t="shared" si="0"/>
        <v>4.4000000000000004</v>
      </c>
      <c r="P12" s="241">
        <f>χαρτόσ!Q12</f>
        <v>1</v>
      </c>
      <c r="Q12" s="241">
        <f>'κ-15-17'!AF12</f>
        <v>0</v>
      </c>
      <c r="R12" s="241"/>
      <c r="S12" s="360">
        <f>αντίγραφα!S12</f>
        <v>0</v>
      </c>
      <c r="T12" s="316"/>
      <c r="U12" s="316"/>
      <c r="V12" s="316"/>
      <c r="W12" s="316"/>
      <c r="X12" s="316"/>
      <c r="Y12" s="316"/>
    </row>
    <row r="13" spans="1:25" s="8" customFormat="1">
      <c r="A13" s="251">
        <f>συμβολαια!A13</f>
        <v>0</v>
      </c>
      <c r="B13" s="276">
        <f>συμβολαια!B13</f>
        <v>0</v>
      </c>
      <c r="C13" s="286" t="str">
        <f>συμβολαια!C13</f>
        <v>πληρεξούσιο</v>
      </c>
      <c r="D13" s="359">
        <f>συμβολαια!D13</f>
        <v>0</v>
      </c>
      <c r="E13" s="323"/>
      <c r="F13" s="323"/>
      <c r="G13" s="323"/>
      <c r="H13" s="323"/>
      <c r="I13" s="323"/>
      <c r="J13" s="323"/>
      <c r="K13" s="241">
        <f>συμβολαια!N13</f>
        <v>14.24</v>
      </c>
      <c r="L13" s="241">
        <f>δικαιώματα!N13+φύλλα2α!K13+πολλΣυμβ!U13+αντίγραφα!O13</f>
        <v>1.7600000000000002</v>
      </c>
      <c r="M13" s="303"/>
      <c r="N13" s="241">
        <f>συμβολαια!O13</f>
        <v>0</v>
      </c>
      <c r="O13" s="241">
        <f t="shared" si="0"/>
        <v>1.7600000000000002</v>
      </c>
      <c r="P13" s="241">
        <f>χαρτόσ!Q13</f>
        <v>1</v>
      </c>
      <c r="Q13" s="241">
        <f>'κ-15-17'!AF13</f>
        <v>0</v>
      </c>
      <c r="R13" s="241"/>
      <c r="S13" s="360">
        <f>αντίγραφα!S13</f>
        <v>0</v>
      </c>
      <c r="T13" s="316"/>
      <c r="U13" s="316"/>
      <c r="V13" s="316"/>
      <c r="W13" s="316"/>
      <c r="X13" s="316"/>
      <c r="Y13" s="316"/>
    </row>
    <row r="14" spans="1:25" s="8" customFormat="1">
      <c r="A14" s="251">
        <f>συμβολαια!A14</f>
        <v>0</v>
      </c>
      <c r="B14" s="276">
        <f>συμβολαια!B14</f>
        <v>0</v>
      </c>
      <c r="C14" s="286" t="str">
        <f>συμβολαια!C14</f>
        <v>πληρεξούσιο</v>
      </c>
      <c r="D14" s="359">
        <f>συμβολαια!D14</f>
        <v>0</v>
      </c>
      <c r="E14" s="323"/>
      <c r="F14" s="323"/>
      <c r="G14" s="323"/>
      <c r="H14" s="323"/>
      <c r="I14" s="323"/>
      <c r="J14" s="323"/>
      <c r="K14" s="241">
        <f>συμβολαια!N14</f>
        <v>20.567207207207208</v>
      </c>
      <c r="L14" s="241">
        <f>δικαιώματα!N14+φύλλα2α!K14+πολλΣυμβ!U14+αντίγραφα!O14</f>
        <v>2.64</v>
      </c>
      <c r="M14" s="303"/>
      <c r="N14" s="241">
        <f>συμβολαια!O14</f>
        <v>0.7927927927927918</v>
      </c>
      <c r="O14" s="241">
        <f t="shared" si="0"/>
        <v>2.64</v>
      </c>
      <c r="P14" s="241">
        <f>χαρτόσ!Q14</f>
        <v>1</v>
      </c>
      <c r="Q14" s="241">
        <f>'κ-15-17'!AF14</f>
        <v>0</v>
      </c>
      <c r="R14" s="241"/>
      <c r="S14" s="360">
        <f>αντίγραφα!S14</f>
        <v>0</v>
      </c>
      <c r="T14" s="316"/>
      <c r="U14" s="316"/>
      <c r="V14" s="316"/>
      <c r="W14" s="316"/>
      <c r="X14" s="316"/>
      <c r="Y14" s="316"/>
    </row>
    <row r="15" spans="1:25" s="8" customFormat="1">
      <c r="A15" s="251">
        <f>συμβολαια!A15</f>
        <v>0</v>
      </c>
      <c r="B15" s="276">
        <f>συμβολαια!B15</f>
        <v>0</v>
      </c>
      <c r="C15" s="286" t="str">
        <f>συμβολαια!C15</f>
        <v>πληρεξούσιο</v>
      </c>
      <c r="D15" s="359">
        <f>συμβολαια!D15</f>
        <v>0</v>
      </c>
      <c r="E15" s="323"/>
      <c r="F15" s="323"/>
      <c r="G15" s="323"/>
      <c r="H15" s="323"/>
      <c r="I15" s="323"/>
      <c r="J15" s="323"/>
      <c r="K15" s="241">
        <f>συμβολαια!N15</f>
        <v>20.567207207207208</v>
      </c>
      <c r="L15" s="241">
        <f>δικαιώματα!N15+φύλλα2α!K15+πολλΣυμβ!U15+αντίγραφα!O15</f>
        <v>2.64</v>
      </c>
      <c r="M15" s="303"/>
      <c r="N15" s="241">
        <f>συμβολαια!O15</f>
        <v>0.7927927927927918</v>
      </c>
      <c r="O15" s="241">
        <f t="shared" si="0"/>
        <v>2.64</v>
      </c>
      <c r="P15" s="241">
        <f>χαρτόσ!Q15</f>
        <v>1</v>
      </c>
      <c r="Q15" s="241">
        <f>'κ-15-17'!AF15</f>
        <v>0</v>
      </c>
      <c r="R15" s="241"/>
      <c r="S15" s="360">
        <f>αντίγραφα!S15</f>
        <v>0</v>
      </c>
      <c r="T15" s="316"/>
      <c r="U15" s="316"/>
      <c r="V15" s="316"/>
      <c r="W15" s="316"/>
      <c r="X15" s="316"/>
      <c r="Y15" s="316"/>
    </row>
    <row r="16" spans="1:25" s="8" customFormat="1">
      <c r="A16" s="251">
        <f>συμβολαια!A16</f>
        <v>0</v>
      </c>
      <c r="B16" s="276">
        <f>συμβολαια!B16</f>
        <v>0</v>
      </c>
      <c r="C16" s="286" t="str">
        <f>συμβολαια!C16</f>
        <v>πληρεξούσιο</v>
      </c>
      <c r="D16" s="359">
        <f>συμβολαια!D16</f>
        <v>0</v>
      </c>
      <c r="E16" s="323"/>
      <c r="F16" s="323"/>
      <c r="G16" s="323"/>
      <c r="H16" s="323"/>
      <c r="I16" s="323"/>
      <c r="J16" s="323"/>
      <c r="K16" s="241">
        <f>συμβολαια!N16</f>
        <v>28.17081081081081</v>
      </c>
      <c r="L16" s="241">
        <f>δικαιώματα!N16+φύλλα2α!K16+πολλΣυμβ!U16+αντίγραφα!O16</f>
        <v>2.64</v>
      </c>
      <c r="M16" s="303"/>
      <c r="N16" s="241">
        <f>συμβολαια!O16</f>
        <v>-6.8108108108108105</v>
      </c>
      <c r="O16" s="241">
        <f t="shared" si="0"/>
        <v>2.64</v>
      </c>
      <c r="P16" s="241">
        <f>χαρτόσ!Q16</f>
        <v>1</v>
      </c>
      <c r="Q16" s="241">
        <f>'κ-15-17'!AF16</f>
        <v>0</v>
      </c>
      <c r="R16" s="241"/>
      <c r="S16" s="360">
        <f>αντίγραφα!S16</f>
        <v>0</v>
      </c>
      <c r="T16" s="316"/>
      <c r="U16" s="316"/>
      <c r="V16" s="316"/>
      <c r="W16" s="316"/>
      <c r="X16" s="316"/>
      <c r="Y16" s="316"/>
    </row>
    <row r="17" spans="1:25" s="8" customFormat="1">
      <c r="A17" s="251">
        <f>συμβολαια!A17</f>
        <v>0</v>
      </c>
      <c r="B17" s="276">
        <f>συμβολαια!B17</f>
        <v>0</v>
      </c>
      <c r="C17" s="286" t="str">
        <f>συμβολαια!C17</f>
        <v>γονική</v>
      </c>
      <c r="D17" s="287">
        <f>συμβολαια!D17</f>
        <v>2626.85</v>
      </c>
      <c r="E17" s="323"/>
      <c r="F17" s="323"/>
      <c r="G17" s="323"/>
      <c r="H17" s="323"/>
      <c r="I17" s="323"/>
      <c r="J17" s="323"/>
      <c r="K17" s="241">
        <f>συμβολαια!N17</f>
        <v>84.667706036036037</v>
      </c>
      <c r="L17" s="241">
        <f>δικαιώματα!N17+φύλλα2α!K17+πολλΣυμβ!U17+αντίγραφα!O17</f>
        <v>10.88833</v>
      </c>
      <c r="M17" s="303"/>
      <c r="N17" s="241">
        <f>συμβολαια!O17</f>
        <v>83.566163963963959</v>
      </c>
      <c r="O17" s="241">
        <f t="shared" si="0"/>
        <v>10.88833</v>
      </c>
      <c r="P17" s="241">
        <f>χαρτόσ!Q17</f>
        <v>4</v>
      </c>
      <c r="Q17" s="241">
        <f>'κ-15-17'!AF17</f>
        <v>8.0874999999984709E-3</v>
      </c>
      <c r="R17" s="241"/>
      <c r="S17" s="279" t="str">
        <f>αντίγραφα!S17</f>
        <v>*7*</v>
      </c>
      <c r="T17" s="256" t="s">
        <v>279</v>
      </c>
      <c r="U17" s="256" t="s">
        <v>280</v>
      </c>
      <c r="V17" s="256" t="s">
        <v>281</v>
      </c>
      <c r="W17" s="256" t="s">
        <v>282</v>
      </c>
      <c r="X17" s="256">
        <f>αντίγραφα!T17+αντίγραφα!U17+αντίγραφα!V17</f>
        <v>20</v>
      </c>
      <c r="Y17" s="316"/>
    </row>
    <row r="18" spans="1:25" s="8" customFormat="1">
      <c r="A18" s="251">
        <f>συμβολαια!A18</f>
        <v>0</v>
      </c>
      <c r="B18" s="276">
        <f>συμβολαια!B18</f>
        <v>0</v>
      </c>
      <c r="C18" s="286" t="str">
        <f>συμβολαια!C18</f>
        <v>δωρεά ΨΙΛΗΣ κυριότητας</v>
      </c>
      <c r="D18" s="287">
        <f>συμβολαια!D18</f>
        <v>2364.16</v>
      </c>
      <c r="E18" s="323"/>
      <c r="F18" s="323"/>
      <c r="G18" s="323"/>
      <c r="H18" s="323"/>
      <c r="I18" s="323"/>
      <c r="J18" s="323"/>
      <c r="K18" s="241">
        <f>συμβολαια!N18</f>
        <v>88.113340828828839</v>
      </c>
      <c r="L18" s="241">
        <f>δικαιώματα!N18+φύλλα2α!K18+πολλΣυμβ!U18+αντίγραφα!O18</f>
        <v>10.415488</v>
      </c>
      <c r="M18" s="303"/>
      <c r="N18" s="241">
        <f>συμβολαια!O18</f>
        <v>77.441091171171152</v>
      </c>
      <c r="O18" s="241">
        <f t="shared" si="0"/>
        <v>10.415488</v>
      </c>
      <c r="P18" s="241">
        <f>χαρτόσ!Q18</f>
        <v>4</v>
      </c>
      <c r="Q18" s="241">
        <f>'κ-15-17'!AF18</f>
        <v>-7.7599999999975466E-3</v>
      </c>
      <c r="R18" s="241"/>
      <c r="S18" s="279" t="str">
        <f>αντίγραφα!S18</f>
        <v>*7*</v>
      </c>
      <c r="T18" s="256" t="s">
        <v>279</v>
      </c>
      <c r="U18" s="256" t="s">
        <v>280</v>
      </c>
      <c r="V18" s="256" t="s">
        <v>281</v>
      </c>
      <c r="W18" s="256" t="s">
        <v>282</v>
      </c>
      <c r="X18" s="256">
        <f>αντίγραφα!T18+αντίγραφα!U18+αντίγραφα!V18</f>
        <v>20</v>
      </c>
      <c r="Y18" s="316"/>
    </row>
    <row r="19" spans="1:25" s="8" customFormat="1">
      <c r="A19" s="251">
        <f>συμβολαια!A19</f>
        <v>0</v>
      </c>
      <c r="B19" s="276">
        <f>συμβολαια!B19</f>
        <v>0</v>
      </c>
      <c r="C19" s="286" t="str">
        <f>συμβολαια!C19</f>
        <v>δωρεά</v>
      </c>
      <c r="D19" s="287">
        <f>συμβολαια!D19</f>
        <v>5253.7</v>
      </c>
      <c r="E19" s="323"/>
      <c r="F19" s="323"/>
      <c r="G19" s="323"/>
      <c r="H19" s="323"/>
      <c r="I19" s="323"/>
      <c r="J19" s="323"/>
      <c r="K19" s="241">
        <f>συμβολαια!N19</f>
        <v>107.75658324324326</v>
      </c>
      <c r="L19" s="241">
        <f>δικαιώματα!N19+φύλλα2α!K19+πολλΣυμβ!U19+αντίγραφα!O19</f>
        <v>18.25666</v>
      </c>
      <c r="M19" s="303"/>
      <c r="N19" s="241">
        <f>συμβολαια!O19</f>
        <v>108.63115675675675</v>
      </c>
      <c r="O19" s="241">
        <f t="shared" si="0"/>
        <v>18.25666</v>
      </c>
      <c r="P19" s="241">
        <f>χαρτόσ!Q19</f>
        <v>4</v>
      </c>
      <c r="Q19" s="241">
        <f>'κ-15-17'!AF19</f>
        <v>-3.8249999999990791E-3</v>
      </c>
      <c r="R19" s="241"/>
      <c r="S19" s="279" t="str">
        <f>αντίγραφα!S19</f>
        <v>*7*</v>
      </c>
      <c r="T19" s="256" t="s">
        <v>279</v>
      </c>
      <c r="U19" s="256" t="s">
        <v>280</v>
      </c>
      <c r="V19" s="256" t="s">
        <v>281</v>
      </c>
      <c r="W19" s="256" t="s">
        <v>282</v>
      </c>
      <c r="X19" s="256">
        <f>αντίγραφα!T19+αντίγραφα!U19+αντίγραφα!V19</f>
        <v>16</v>
      </c>
      <c r="Y19" s="316"/>
    </row>
    <row r="20" spans="1:25" s="8" customFormat="1">
      <c r="A20" s="251">
        <f>συμβολαια!A20</f>
        <v>0</v>
      </c>
      <c r="B20" s="276">
        <f>συμβολαια!B20</f>
        <v>0</v>
      </c>
      <c r="C20" s="286" t="str">
        <f>συμβολαια!C20</f>
        <v>γονική ΨΙΛΗΣ κυριότητας</v>
      </c>
      <c r="D20" s="287">
        <f>συμβολαια!D20</f>
        <v>8319.06</v>
      </c>
      <c r="E20" s="323"/>
      <c r="F20" s="323"/>
      <c r="G20" s="323"/>
      <c r="H20" s="323"/>
      <c r="I20" s="323"/>
      <c r="J20" s="323"/>
      <c r="K20" s="241">
        <f>συμβολαια!N20</f>
        <v>141.41172803603604</v>
      </c>
      <c r="L20" s="241">
        <f>δικαιώματα!N20+φύλλα2α!K20+πολλΣυμβ!U20+αντίγραφα!O20</f>
        <v>22.454307999999997</v>
      </c>
      <c r="M20" s="303"/>
      <c r="N20" s="241">
        <f>συμβολαια!O20</f>
        <v>31.28827196396395</v>
      </c>
      <c r="O20" s="241">
        <f t="shared" si="0"/>
        <v>22.454307999999997</v>
      </c>
      <c r="P20" s="241">
        <f>χαρτόσ!Q20</f>
        <v>4</v>
      </c>
      <c r="Q20" s="241">
        <f>'κ-15-17'!AF20</f>
        <v>2.7149999999949159E-3</v>
      </c>
      <c r="R20" s="241"/>
      <c r="S20" s="279" t="str">
        <f>αντίγραφα!S20</f>
        <v>*7*</v>
      </c>
      <c r="T20" s="256" t="s">
        <v>279</v>
      </c>
      <c r="U20" s="256" t="s">
        <v>280</v>
      </c>
      <c r="V20" s="256" t="s">
        <v>281</v>
      </c>
      <c r="W20" s="256" t="s">
        <v>282</v>
      </c>
      <c r="X20" s="256">
        <f>αντίγραφα!T20+αντίγραφα!U20+αντίγραφα!V20</f>
        <v>20</v>
      </c>
      <c r="Y20" s="316"/>
    </row>
    <row r="21" spans="1:25" s="8" customFormat="1">
      <c r="A21" s="251">
        <f>συμβολαια!A21</f>
        <v>0</v>
      </c>
      <c r="B21" s="276">
        <f>συμβολαια!B21</f>
        <v>0</v>
      </c>
      <c r="C21" s="286" t="str">
        <f>συμβολαια!C21</f>
        <v>πληρεξούσιο</v>
      </c>
      <c r="D21" s="359">
        <f>συμβολαια!D21</f>
        <v>0</v>
      </c>
      <c r="E21" s="323"/>
      <c r="F21" s="323"/>
      <c r="G21" s="323"/>
      <c r="H21" s="323"/>
      <c r="I21" s="323"/>
      <c r="J21" s="323"/>
      <c r="K21" s="241">
        <f>συμβολαια!N21</f>
        <v>27.290810810810811</v>
      </c>
      <c r="L21" s="241">
        <f>δικαιώματα!N21+φύλλα2α!K21+πολλΣυμβ!U21+αντίγραφα!O21</f>
        <v>3.5200000000000005</v>
      </c>
      <c r="M21" s="303"/>
      <c r="N21" s="241">
        <f>συμβολαια!O21</f>
        <v>1.1891891891891895</v>
      </c>
      <c r="O21" s="241">
        <f t="shared" si="0"/>
        <v>3.5200000000000005</v>
      </c>
      <c r="P21" s="241">
        <f>χαρτόσ!Q21</f>
        <v>1</v>
      </c>
      <c r="Q21" s="241">
        <f>'κ-15-17'!AF21</f>
        <v>0</v>
      </c>
      <c r="R21" s="241"/>
      <c r="S21" s="360">
        <f>αντίγραφα!S21</f>
        <v>0</v>
      </c>
      <c r="T21" s="316"/>
      <c r="U21" s="316"/>
      <c r="V21" s="316"/>
      <c r="W21" s="316"/>
      <c r="X21" s="316"/>
      <c r="Y21" s="316"/>
    </row>
    <row r="22" spans="1:25" s="8" customFormat="1">
      <c r="A22" s="251">
        <f>συμβολαια!A22</f>
        <v>0</v>
      </c>
      <c r="B22" s="276">
        <f>συμβολαια!B22</f>
        <v>0</v>
      </c>
      <c r="C22" s="286" t="str">
        <f>συμβολαια!C22</f>
        <v>αγοραπωλησίας προσυμφώνου ..???.. ΛΥΣΗ τίμημα 35.000 αρραβών =</v>
      </c>
      <c r="D22" s="287">
        <f>συμβολαια!D22</f>
        <v>10000</v>
      </c>
      <c r="E22" s="323"/>
      <c r="F22" s="323"/>
      <c r="G22" s="323"/>
      <c r="H22" s="323"/>
      <c r="I22" s="323"/>
      <c r="J22" s="323"/>
      <c r="K22" s="241">
        <f>συμβολαια!N22</f>
        <v>2.501621621621624</v>
      </c>
      <c r="L22" s="241">
        <f>δικαιώματα!N22+φύλλα2α!K22+πολλΣυμβ!U22+αντίγραφα!O22</f>
        <v>50.12</v>
      </c>
      <c r="M22" s="303"/>
      <c r="N22" s="241">
        <f>συμβολαια!O22</f>
        <v>359.37837837837844</v>
      </c>
      <c r="O22" s="241">
        <f t="shared" si="0"/>
        <v>50.12</v>
      </c>
      <c r="P22" s="241">
        <f>χαρτόσ!Q22</f>
        <v>1</v>
      </c>
      <c r="Q22" s="241">
        <f>'κ-15-17'!AF22</f>
        <v>130</v>
      </c>
      <c r="R22" s="241"/>
      <c r="S22" s="279" t="str">
        <f>αντίγραφα!S22</f>
        <v>*7*</v>
      </c>
      <c r="T22" s="316"/>
      <c r="U22" s="316"/>
      <c r="V22" s="316"/>
      <c r="W22" s="316"/>
      <c r="X22" s="316"/>
      <c r="Y22" s="316"/>
    </row>
    <row r="23" spans="1:25" s="8" customFormat="1">
      <c r="A23" s="251">
        <f>συμβολαια!A23</f>
        <v>0</v>
      </c>
      <c r="B23" s="276">
        <f>συμβολαια!B23</f>
        <v>0</v>
      </c>
      <c r="C23" s="286" t="str">
        <f>συμβολαια!C23</f>
        <v>αγοραπωλησία τίμημα = Δ.Ο.Υ. =</v>
      </c>
      <c r="D23" s="287">
        <f>συμβολαια!D23</f>
        <v>1629.91</v>
      </c>
      <c r="E23" s="338"/>
      <c r="F23" s="338"/>
      <c r="G23" s="338"/>
      <c r="H23" s="338"/>
      <c r="I23" s="338"/>
      <c r="J23" s="338"/>
      <c r="K23" s="241">
        <f>συμβολαια!N23</f>
        <v>100.25381965765766</v>
      </c>
      <c r="L23" s="241">
        <f>δικαιώματα!N23+φύλλα2α!K23+πολλΣυμβ!U23+αντίγραφα!O23</f>
        <v>44.733838000000006</v>
      </c>
      <c r="M23" s="303"/>
      <c r="N23" s="241">
        <f>συμβολαια!O23</f>
        <v>346.17126234234229</v>
      </c>
      <c r="O23" s="241">
        <f t="shared" si="0"/>
        <v>44.733838000000006</v>
      </c>
      <c r="P23" s="241">
        <f>χαρτόσ!Q23</f>
        <v>0</v>
      </c>
      <c r="Q23" s="241">
        <f>'κ-15-17'!AF23</f>
        <v>0</v>
      </c>
      <c r="R23" s="241"/>
      <c r="S23" s="279" t="str">
        <f>αντίγραφα!S23</f>
        <v>*7*</v>
      </c>
      <c r="T23" s="256">
        <v>2</v>
      </c>
      <c r="U23" s="256"/>
      <c r="V23" s="256" t="s">
        <v>281</v>
      </c>
      <c r="W23" s="256" t="s">
        <v>282</v>
      </c>
      <c r="X23" s="256">
        <f>αντίγραφα!T23+αντίγραφα!U23+αντίγραφα!V23</f>
        <v>28</v>
      </c>
      <c r="Y23" s="316"/>
    </row>
    <row r="24" spans="1:25" s="8" customFormat="1">
      <c r="A24" s="251">
        <f>συμβολαια!A24</f>
        <v>0</v>
      </c>
      <c r="B24" s="276">
        <f>συμβολαια!B24</f>
        <v>0</v>
      </c>
      <c r="C24" s="286" t="str">
        <f>συμβολαια!C24</f>
        <v>πληρεξούσιο</v>
      </c>
      <c r="D24" s="359">
        <f>συμβολαια!D24</f>
        <v>0</v>
      </c>
      <c r="E24" s="338"/>
      <c r="F24" s="338"/>
      <c r="G24" s="338"/>
      <c r="H24" s="338"/>
      <c r="I24" s="338"/>
      <c r="J24" s="338"/>
      <c r="K24" s="241">
        <f>συμβολαια!N24</f>
        <v>20.567207207207208</v>
      </c>
      <c r="L24" s="241">
        <f>δικαιώματα!N24+φύλλα2α!K24+πολλΣυμβ!U24+αντίγραφα!O24</f>
        <v>2.64</v>
      </c>
      <c r="M24" s="303"/>
      <c r="N24" s="241">
        <f>συμβολαια!O24</f>
        <v>0.7927927927927918</v>
      </c>
      <c r="O24" s="241">
        <f t="shared" si="0"/>
        <v>2.64</v>
      </c>
      <c r="P24" s="241">
        <f>χαρτόσ!Q24</f>
        <v>0.5</v>
      </c>
      <c r="Q24" s="241">
        <f>'κ-15-17'!AF24</f>
        <v>0</v>
      </c>
      <c r="R24" s="241"/>
      <c r="S24" s="360">
        <f>αντίγραφα!S24</f>
        <v>0</v>
      </c>
      <c r="T24" s="316"/>
      <c r="U24" s="316"/>
      <c r="V24" s="316"/>
      <c r="W24" s="316"/>
      <c r="X24" s="316"/>
      <c r="Y24" s="316"/>
    </row>
    <row r="25" spans="1:25" s="8" customFormat="1">
      <c r="A25" s="251">
        <f>συμβολαια!A25</f>
        <v>0</v>
      </c>
      <c r="B25" s="276">
        <f>συμβολαια!B25</f>
        <v>0</v>
      </c>
      <c r="C25" s="286" t="str">
        <f>συμβολαια!C25</f>
        <v>κατάθεση ένορκη</v>
      </c>
      <c r="D25" s="359">
        <f>συμβολαια!D25</f>
        <v>0</v>
      </c>
      <c r="E25" s="338"/>
      <c r="F25" s="338"/>
      <c r="G25" s="338"/>
      <c r="H25" s="338"/>
      <c r="I25" s="338"/>
      <c r="J25" s="338"/>
      <c r="K25" s="241">
        <f>συμβολαια!N25</f>
        <v>27.290810810810811</v>
      </c>
      <c r="L25" s="241">
        <f>δικαιώματα!N25+φύλλα2α!K25+πολλΣυμβ!U25+αντίγραφα!O25</f>
        <v>3.5200000000000005</v>
      </c>
      <c r="M25" s="303"/>
      <c r="N25" s="241">
        <f>συμβολαια!O25</f>
        <v>1.1891891891891895</v>
      </c>
      <c r="O25" s="241">
        <f t="shared" si="0"/>
        <v>3.5200000000000005</v>
      </c>
      <c r="P25" s="241">
        <f>χαρτόσ!Q25</f>
        <v>1</v>
      </c>
      <c r="Q25" s="241">
        <f>'κ-15-17'!AF25</f>
        <v>0</v>
      </c>
      <c r="R25" s="241"/>
      <c r="S25" s="360">
        <f>αντίγραφα!S25</f>
        <v>0</v>
      </c>
      <c r="T25" s="316"/>
      <c r="U25" s="316"/>
      <c r="V25" s="316"/>
      <c r="W25" s="316"/>
      <c r="X25" s="316"/>
      <c r="Y25" s="316"/>
    </row>
    <row r="26" spans="1:25" s="8" customFormat="1">
      <c r="A26" s="251">
        <f>συμβολαια!A26</f>
        <v>0</v>
      </c>
      <c r="B26" s="276">
        <f>συμβολαια!B26</f>
        <v>0</v>
      </c>
      <c r="C26" s="286" t="str">
        <f>συμβολαια!C26</f>
        <v>κατάθεση ένορκη</v>
      </c>
      <c r="D26" s="359">
        <f>συμβολαια!D26</f>
        <v>0</v>
      </c>
      <c r="E26" s="338"/>
      <c r="F26" s="338"/>
      <c r="G26" s="338"/>
      <c r="H26" s="338"/>
      <c r="I26" s="338"/>
      <c r="J26" s="338"/>
      <c r="K26" s="241">
        <f>συμβολαια!N26</f>
        <v>18.80720720720721</v>
      </c>
      <c r="L26" s="241">
        <f>δικαιώματα!N26+φύλλα2α!K26+πολλΣυμβ!U26+αντίγραφα!O26</f>
        <v>4.4000000000000004</v>
      </c>
      <c r="M26" s="303"/>
      <c r="N26" s="241">
        <f>συμβολαια!O26</f>
        <v>16.792792792792792</v>
      </c>
      <c r="O26" s="241">
        <f t="shared" si="0"/>
        <v>4.4000000000000004</v>
      </c>
      <c r="P26" s="241">
        <f>χαρτόσ!Q26</f>
        <v>1</v>
      </c>
      <c r="Q26" s="241">
        <f>'κ-15-17'!AF26</f>
        <v>0</v>
      </c>
      <c r="R26" s="241"/>
      <c r="S26" s="360">
        <f>αντίγραφα!S26</f>
        <v>0</v>
      </c>
      <c r="T26" s="316"/>
      <c r="U26" s="316"/>
      <c r="V26" s="316"/>
      <c r="W26" s="316"/>
      <c r="X26" s="316"/>
      <c r="Y26" s="316"/>
    </row>
    <row r="27" spans="1:25" s="8" customFormat="1">
      <c r="A27" s="251">
        <f>συμβολαια!A27</f>
        <v>0</v>
      </c>
      <c r="B27" s="276">
        <f>συμβολαια!B27</f>
        <v>0</v>
      </c>
      <c r="C27" s="286" t="str">
        <f>συμβολαια!C27</f>
        <v>βεβαίωση ένορκος</v>
      </c>
      <c r="D27" s="359">
        <f>συμβολαια!D27</f>
        <v>0</v>
      </c>
      <c r="E27" s="338"/>
      <c r="F27" s="338"/>
      <c r="G27" s="338"/>
      <c r="H27" s="338"/>
      <c r="I27" s="338"/>
      <c r="J27" s="338"/>
      <c r="K27" s="241">
        <f>συμβολαια!N27</f>
        <v>41.61801801801802</v>
      </c>
      <c r="L27" s="241">
        <f>δικαιώματα!N27+φύλλα2α!K27+πολλΣυμβ!U27+αντίγραφα!O27</f>
        <v>4.4000000000000004</v>
      </c>
      <c r="M27" s="303"/>
      <c r="N27" s="241">
        <f>συμβολαια!O27</f>
        <v>-6.0180180180180187</v>
      </c>
      <c r="O27" s="241">
        <f t="shared" si="0"/>
        <v>4.4000000000000004</v>
      </c>
      <c r="P27" s="241">
        <f>χαρτόσ!Q27</f>
        <v>1</v>
      </c>
      <c r="Q27" s="241">
        <f>'κ-15-17'!AF27</f>
        <v>0</v>
      </c>
      <c r="R27" s="241"/>
      <c r="S27" s="360">
        <f>αντίγραφα!S27</f>
        <v>0</v>
      </c>
      <c r="T27" s="316"/>
      <c r="U27" s="316"/>
      <c r="V27" s="316"/>
      <c r="W27" s="316"/>
      <c r="X27" s="316"/>
      <c r="Y27" s="316"/>
    </row>
    <row r="28" spans="1:25" s="8" customFormat="1">
      <c r="A28" s="251">
        <f>συμβολαια!A28</f>
        <v>0</v>
      </c>
      <c r="B28" s="276">
        <f>συμβολαια!B28</f>
        <v>0</v>
      </c>
      <c r="C28" s="286" t="str">
        <f>συμβολαια!C28</f>
        <v>κληρονομιάς αποδοχή</v>
      </c>
      <c r="D28" s="359">
        <f>συμβολαια!D28</f>
        <v>0</v>
      </c>
      <c r="E28" s="338"/>
      <c r="F28" s="338"/>
      <c r="G28" s="338"/>
      <c r="H28" s="338"/>
      <c r="I28" s="338"/>
      <c r="J28" s="338"/>
      <c r="K28" s="241">
        <f>συμβολαια!N28</f>
        <v>58.069621621621621</v>
      </c>
      <c r="L28" s="241">
        <f>δικαιώματα!N28+φύλλα2α!K28+πολλΣυμβ!U28+αντίγραφα!O28</f>
        <v>7.5520000000000005</v>
      </c>
      <c r="M28" s="303"/>
      <c r="N28" s="241">
        <f>συμβολαια!O28</f>
        <v>94.678378378378369</v>
      </c>
      <c r="O28" s="241">
        <f t="shared" si="0"/>
        <v>7.5520000000000005</v>
      </c>
      <c r="P28" s="241">
        <f>χαρτόσ!Q28</f>
        <v>1.5</v>
      </c>
      <c r="Q28" s="241">
        <f>'κ-15-17'!AF28</f>
        <v>0</v>
      </c>
      <c r="R28" s="241"/>
      <c r="S28" s="279" t="str">
        <f>αντίγραφα!S28</f>
        <v>*7*</v>
      </c>
      <c r="T28" s="256" t="s">
        <v>279</v>
      </c>
      <c r="U28" s="256" t="s">
        <v>280</v>
      </c>
      <c r="V28" s="256" t="s">
        <v>281</v>
      </c>
      <c r="W28" s="256" t="s">
        <v>282</v>
      </c>
      <c r="X28" s="316"/>
      <c r="Y28" s="316"/>
    </row>
    <row r="29" spans="1:25" s="8" customFormat="1">
      <c r="A29" s="251">
        <f>συμβολαια!A29</f>
        <v>0</v>
      </c>
      <c r="B29" s="276">
        <f>συμβολαια!B29</f>
        <v>0</v>
      </c>
      <c r="C29" s="286" t="str">
        <f>συμβολαια!C29</f>
        <v>πληρεξούσιο</v>
      </c>
      <c r="D29" s="359">
        <f>συμβολαια!D29</f>
        <v>0</v>
      </c>
      <c r="E29" s="338"/>
      <c r="F29" s="338"/>
      <c r="G29" s="338"/>
      <c r="H29" s="338"/>
      <c r="I29" s="338"/>
      <c r="J29" s="338"/>
      <c r="K29" s="241">
        <f>συμβολαια!N29</f>
        <v>23.687207207207209</v>
      </c>
      <c r="L29" s="241">
        <f>δικαιώματα!N29+φύλλα2α!K29+πολλΣυμβ!U29+αντίγραφα!O29</f>
        <v>3.5200000000000005</v>
      </c>
      <c r="M29" s="303"/>
      <c r="N29" s="241">
        <f>συμβολαια!O29</f>
        <v>23.192792792792787</v>
      </c>
      <c r="O29" s="241">
        <f t="shared" si="0"/>
        <v>3.5200000000000005</v>
      </c>
      <c r="P29" s="241">
        <f>χαρτόσ!Q29</f>
        <v>1.5</v>
      </c>
      <c r="Q29" s="241">
        <f>'κ-15-17'!AF29</f>
        <v>0</v>
      </c>
      <c r="R29" s="241"/>
      <c r="S29" s="360">
        <f>αντίγραφα!S29</f>
        <v>0</v>
      </c>
      <c r="T29" s="316"/>
      <c r="U29" s="316"/>
      <c r="V29" s="316"/>
      <c r="W29" s="316"/>
      <c r="X29" s="316"/>
      <c r="Y29" s="316"/>
    </row>
    <row r="30" spans="1:25" s="8" customFormat="1">
      <c r="A30" s="251">
        <f>συμβολαια!A30</f>
        <v>0</v>
      </c>
      <c r="B30" s="276">
        <f>συμβολαια!B30</f>
        <v>0</v>
      </c>
      <c r="C30" s="286" t="str">
        <f>συμβολαια!C30</f>
        <v>κληρονομιάς αποδοχή ..???.. ΔΙΟΡΘΩΣΗ</v>
      </c>
      <c r="D30" s="359">
        <f>συμβολαια!D30</f>
        <v>0</v>
      </c>
      <c r="E30" s="338"/>
      <c r="F30" s="338"/>
      <c r="G30" s="338"/>
      <c r="H30" s="338"/>
      <c r="I30" s="338"/>
      <c r="J30" s="338"/>
      <c r="K30" s="241">
        <f>συμβολαια!N30</f>
        <v>55.917243243243242</v>
      </c>
      <c r="L30" s="241">
        <f>δικαιώματα!N30+φύλλα2α!K30+πολλΣυμβ!U30+αντίγραφα!O30</f>
        <v>20.026000000000003</v>
      </c>
      <c r="M30" s="303"/>
      <c r="N30" s="241">
        <f>συμβολαια!O30</f>
        <v>203.7567567567568</v>
      </c>
      <c r="O30" s="241">
        <f t="shared" si="0"/>
        <v>20.026000000000003</v>
      </c>
      <c r="P30" s="241">
        <f>χαρτόσ!Q30</f>
        <v>2.5</v>
      </c>
      <c r="Q30" s="241">
        <f>'κ-15-17'!AF30</f>
        <v>0</v>
      </c>
      <c r="R30" s="241"/>
      <c r="S30" s="279" t="str">
        <f>αντίγραφα!S30</f>
        <v>*7*</v>
      </c>
      <c r="T30" s="256" t="s">
        <v>279</v>
      </c>
      <c r="U30" s="256" t="s">
        <v>280</v>
      </c>
      <c r="V30" s="256" t="s">
        <v>281</v>
      </c>
      <c r="W30" s="256" t="s">
        <v>282</v>
      </c>
      <c r="X30" s="316"/>
      <c r="Y30" s="316"/>
    </row>
    <row r="31" spans="1:25" s="8" customFormat="1">
      <c r="A31" s="251">
        <f>συμβολαια!A31</f>
        <v>0</v>
      </c>
      <c r="B31" s="276">
        <f>συμβολαια!B31</f>
        <v>0</v>
      </c>
      <c r="C31" s="286" t="str">
        <f>συμβολαια!C31</f>
        <v>πληρεξούσιο</v>
      </c>
      <c r="D31" s="359">
        <f>συμβολαια!D31</f>
        <v>0</v>
      </c>
      <c r="E31" s="338"/>
      <c r="F31" s="338"/>
      <c r="G31" s="338"/>
      <c r="H31" s="338"/>
      <c r="I31" s="338"/>
      <c r="J31" s="338"/>
      <c r="K31" s="241">
        <f>συμβολαια!N31</f>
        <v>11.74</v>
      </c>
      <c r="L31" s="241">
        <f>δικαιώματα!N31+φύλλα2α!K31+πολλΣυμβ!U31+αντίγραφα!O31</f>
        <v>1.7600000000000002</v>
      </c>
      <c r="M31" s="303"/>
      <c r="N31" s="241">
        <f>συμβολαια!O31</f>
        <v>2.5</v>
      </c>
      <c r="O31" s="241">
        <f t="shared" si="0"/>
        <v>1.7600000000000002</v>
      </c>
      <c r="P31" s="241">
        <f>χαρτόσ!Q31</f>
        <v>0</v>
      </c>
      <c r="Q31" s="241">
        <f>'κ-15-17'!AF31</f>
        <v>0</v>
      </c>
      <c r="R31" s="241"/>
      <c r="S31" s="360">
        <f>αντίγραφα!S31</f>
        <v>0</v>
      </c>
      <c r="T31" s="316"/>
      <c r="U31" s="316"/>
      <c r="V31" s="316"/>
      <c r="W31" s="316"/>
      <c r="X31" s="316"/>
      <c r="Y31" s="316"/>
    </row>
    <row r="32" spans="1:25" s="8" customFormat="1">
      <c r="A32" s="251">
        <f>συμβολαια!A32</f>
        <v>0</v>
      </c>
      <c r="B32" s="276">
        <f>συμβολαια!B32</f>
        <v>0</v>
      </c>
      <c r="C32" s="286" t="str">
        <f>συμβολαια!C32</f>
        <v>κληρονομιάς αποδοχή</v>
      </c>
      <c r="D32" s="359">
        <f>συμβολαια!D32</f>
        <v>0</v>
      </c>
      <c r="E32" s="338"/>
      <c r="F32" s="338"/>
      <c r="G32" s="338"/>
      <c r="H32" s="338"/>
      <c r="I32" s="338"/>
      <c r="J32" s="338"/>
      <c r="K32" s="241">
        <f>συμβολαια!N32</f>
        <v>58.426432432432435</v>
      </c>
      <c r="L32" s="241">
        <f>δικαιώματα!N32+φύλλα2α!K32+πολλΣυμβ!U32+αντίγραφα!O32</f>
        <v>18.706000000000003</v>
      </c>
      <c r="M32" s="303"/>
      <c r="N32" s="241">
        <f>συμβολαια!O32</f>
        <v>184.56756756756761</v>
      </c>
      <c r="O32" s="241">
        <f t="shared" si="0"/>
        <v>18.706000000000003</v>
      </c>
      <c r="P32" s="241">
        <f>χαρτόσ!Q32</f>
        <v>2</v>
      </c>
      <c r="Q32" s="241">
        <f>'κ-15-17'!AF32</f>
        <v>0</v>
      </c>
      <c r="R32" s="241"/>
      <c r="S32" s="279" t="str">
        <f>αντίγραφα!S32</f>
        <v>*7*</v>
      </c>
      <c r="T32" s="256" t="s">
        <v>279</v>
      </c>
      <c r="U32" s="256" t="s">
        <v>280</v>
      </c>
      <c r="V32" s="256" t="s">
        <v>281</v>
      </c>
      <c r="W32" s="256" t="s">
        <v>282</v>
      </c>
      <c r="X32" s="256">
        <f>αντίγραφα!T32+αντίγραφα!U32+αντίγραφα!V32</f>
        <v>12</v>
      </c>
      <c r="Y32" s="316"/>
    </row>
    <row r="33" spans="1:25" s="8" customFormat="1">
      <c r="A33" s="251">
        <f>συμβολαια!A33</f>
        <v>0</v>
      </c>
      <c r="B33" s="276">
        <f>συμβολαια!B33</f>
        <v>0</v>
      </c>
      <c r="C33" s="286" t="str">
        <f>συμβολαια!C33</f>
        <v>πληρεξούσιο</v>
      </c>
      <c r="D33" s="359">
        <f>συμβολαια!D33</f>
        <v>0</v>
      </c>
      <c r="E33" s="338"/>
      <c r="F33" s="338"/>
      <c r="G33" s="338"/>
      <c r="H33" s="338"/>
      <c r="I33" s="338"/>
      <c r="J33" s="338"/>
      <c r="K33" s="241">
        <f>συμβολαια!N33</f>
        <v>10.42</v>
      </c>
      <c r="L33" s="241">
        <f>δικαιώματα!N33+φύλλα2α!K33+πολλΣυμβ!U33+αντίγραφα!O33</f>
        <v>3.0800000000000005</v>
      </c>
      <c r="M33" s="303"/>
      <c r="N33" s="241">
        <f>συμβολαια!O33</f>
        <v>14.499999999999998</v>
      </c>
      <c r="O33" s="241">
        <f t="shared" si="0"/>
        <v>3.0800000000000005</v>
      </c>
      <c r="P33" s="241">
        <f>χαρτόσ!Q33</f>
        <v>0.5</v>
      </c>
      <c r="Q33" s="241">
        <f>'κ-15-17'!AF33</f>
        <v>0</v>
      </c>
      <c r="R33" s="241"/>
      <c r="S33" s="360">
        <f>αντίγραφα!S33</f>
        <v>0</v>
      </c>
      <c r="T33" s="316"/>
      <c r="U33" s="316"/>
      <c r="V33" s="316"/>
      <c r="W33" s="316"/>
      <c r="X33" s="316"/>
      <c r="Y33" s="316"/>
    </row>
    <row r="34" spans="1:25" s="8" customFormat="1">
      <c r="A34" s="251">
        <f>συμβολαια!A34</f>
        <v>0</v>
      </c>
      <c r="B34" s="276">
        <f>συμβολαια!B34</f>
        <v>0</v>
      </c>
      <c r="C34" s="384" t="str">
        <f>συμβολαια!C34</f>
        <v>αγοραπωλησία ΒΑΣΕΙ προσυμφώνου ..???.. τίμημα = αρραβών = 2.934,7 Δ.Ο.Υ = 11.143,31</v>
      </c>
      <c r="D34" s="287">
        <f>συμβολαια!D34</f>
        <v>8208.61</v>
      </c>
      <c r="E34" s="338"/>
      <c r="F34" s="338"/>
      <c r="G34" s="338"/>
      <c r="H34" s="338"/>
      <c r="I34" s="338"/>
      <c r="J34" s="338"/>
      <c r="K34" s="241">
        <f>συμβολαια!N34</f>
        <v>130.74053803603601</v>
      </c>
      <c r="L34" s="241">
        <f>δικαιώματα!N34+φύλλα2α!K34+πολλΣυμβ!U34+αντίγραφα!O34</f>
        <v>23.575498</v>
      </c>
      <c r="M34" s="303"/>
      <c r="N34" s="241">
        <f>συμβολαια!O34</f>
        <v>115.787283963964</v>
      </c>
      <c r="O34" s="241">
        <f t="shared" si="0"/>
        <v>23.575498</v>
      </c>
      <c r="P34" s="241">
        <f>χαρτόσ!Q34</f>
        <v>4</v>
      </c>
      <c r="Q34" s="241">
        <f>'κ-15-17'!AF34</f>
        <v>0</v>
      </c>
      <c r="R34" s="241"/>
      <c r="S34" s="279" t="str">
        <f>αντίγραφα!S34</f>
        <v>*7*</v>
      </c>
      <c r="T34" s="256" t="s">
        <v>279</v>
      </c>
      <c r="U34" s="256" t="s">
        <v>280</v>
      </c>
      <c r="V34" s="256" t="s">
        <v>281</v>
      </c>
      <c r="W34" s="256" t="s">
        <v>282</v>
      </c>
      <c r="X34" s="256">
        <f>αντίγραφα!T34+αντίγραφα!U34+αντίγραφα!V34</f>
        <v>32</v>
      </c>
      <c r="Y34" s="316"/>
    </row>
    <row r="35" spans="1:25" s="8" customFormat="1">
      <c r="A35" s="659" t="str">
        <f>συμβολαια!A35</f>
        <v>..???..</v>
      </c>
      <c r="B35" s="661">
        <f>συμβολαια!B35</f>
        <v>0</v>
      </c>
      <c r="C35" s="286" t="str">
        <f>συμβολαια!C35</f>
        <v>διανομή ( 52.747,66 &amp; 7.650,36 )</v>
      </c>
      <c r="D35" s="287">
        <f>συμβολαια!D35</f>
        <v>60398.02</v>
      </c>
      <c r="E35" s="338"/>
      <c r="F35" s="338"/>
      <c r="G35" s="338"/>
      <c r="H35" s="338"/>
      <c r="I35" s="338"/>
      <c r="J35" s="338"/>
      <c r="K35" s="241">
        <f>συμβολαια!N35</f>
        <v>733.79923967567561</v>
      </c>
      <c r="L35" s="241">
        <f>δικαιώματα!N35+φύλλα2α!K35+πολλΣυμβ!U35+αντίγραφα!O35</f>
        <v>121.916436</v>
      </c>
      <c r="M35" s="303"/>
      <c r="N35" s="241">
        <f>συμβολαια!O35</f>
        <v>86.660564324324355</v>
      </c>
      <c r="O35" s="241">
        <f t="shared" si="0"/>
        <v>121.916436</v>
      </c>
      <c r="P35" s="241">
        <f>χαρτόσ!Q35</f>
        <v>5</v>
      </c>
      <c r="Q35" s="241">
        <f>'κ-15-17'!AF35</f>
        <v>785.17426</v>
      </c>
      <c r="R35" s="241"/>
      <c r="S35" s="360">
        <f>αντίγραφα!S35</f>
        <v>0</v>
      </c>
      <c r="T35" s="256">
        <v>10</v>
      </c>
      <c r="U35" s="256" t="s">
        <v>280</v>
      </c>
      <c r="V35" s="256">
        <v>24.8</v>
      </c>
      <c r="W35" s="256">
        <v>60</v>
      </c>
      <c r="X35" s="256">
        <f>αντίγραφα!T35+αντίγραφα!U35+αντίγραφα!V35</f>
        <v>56</v>
      </c>
      <c r="Y35" s="316"/>
    </row>
    <row r="36" spans="1:25" s="8" customFormat="1">
      <c r="A36" s="660"/>
      <c r="B36" s="662"/>
      <c r="C36" s="286" t="str">
        <f>συμβολαια!C36</f>
        <v xml:space="preserve">οριζόντιος σύσταση ΠΡΟ </v>
      </c>
      <c r="D36" s="359">
        <f>συμβολαια!D36</f>
        <v>0</v>
      </c>
      <c r="E36" s="338"/>
      <c r="F36" s="338"/>
      <c r="G36" s="338"/>
      <c r="H36" s="338"/>
      <c r="I36" s="338"/>
      <c r="J36" s="338"/>
      <c r="K36" s="241">
        <f>συμβολαια!N36</f>
        <v>-10.780000000000001</v>
      </c>
      <c r="L36" s="241">
        <f>δικαιώματα!N36+φύλλα2α!K36+πολλΣυμβ!U36+αντίγραφα!O36</f>
        <v>10.780000000000001</v>
      </c>
      <c r="M36" s="303"/>
      <c r="N36" s="241">
        <f>συμβολαια!O36</f>
        <v>180.79999999999998</v>
      </c>
      <c r="O36" s="241">
        <f t="shared" si="0"/>
        <v>10.780000000000001</v>
      </c>
      <c r="P36" s="241">
        <f>χαρτόσ!Q36</f>
        <v>0</v>
      </c>
      <c r="Q36" s="241">
        <f>'κ-15-17'!AF36</f>
        <v>0</v>
      </c>
      <c r="R36" s="241"/>
      <c r="S36" s="360">
        <f>αντίγραφα!S36</f>
        <v>0</v>
      </c>
      <c r="T36" s="316"/>
      <c r="U36" s="256" t="s">
        <v>280</v>
      </c>
      <c r="V36" s="316"/>
      <c r="W36" s="256">
        <v>60</v>
      </c>
      <c r="X36" s="256">
        <f>αντίγραφα!T36+αντίγραφα!U36+αντίγραφα!V36</f>
        <v>0</v>
      </c>
      <c r="Y36" s="316"/>
    </row>
    <row r="37" spans="1:25" s="8" customFormat="1">
      <c r="A37" s="251">
        <f>συμβολαια!A37</f>
        <v>0</v>
      </c>
      <c r="B37" s="276">
        <f>συμβολαια!B37</f>
        <v>0</v>
      </c>
      <c r="C37" s="286" t="str">
        <f>συμβολαια!C37</f>
        <v>πληρεξούσιο</v>
      </c>
      <c r="D37" s="359">
        <f>συμβολαια!D37</f>
        <v>0</v>
      </c>
      <c r="E37" s="338"/>
      <c r="F37" s="338"/>
      <c r="G37" s="338"/>
      <c r="H37" s="338"/>
      <c r="I37" s="338"/>
      <c r="J37" s="338"/>
      <c r="K37" s="241">
        <f>συμβολαια!N37</f>
        <v>23.374414414414414</v>
      </c>
      <c r="L37" s="241">
        <f>δικαιώματα!N37+φύλλα2α!K37+πολλΣυμβ!U37+αντίγραφα!O37</f>
        <v>7.04</v>
      </c>
      <c r="M37" s="303"/>
      <c r="N37" s="241">
        <f>συμβολαια!O37</f>
        <v>33.585585585585591</v>
      </c>
      <c r="O37" s="241">
        <f t="shared" si="0"/>
        <v>7.04</v>
      </c>
      <c r="P37" s="241">
        <f>χαρτόσ!Q37</f>
        <v>1.5</v>
      </c>
      <c r="Q37" s="241">
        <f>'κ-15-17'!AF37</f>
        <v>0</v>
      </c>
      <c r="R37" s="241"/>
      <c r="S37" s="360">
        <f>αντίγραφα!S37</f>
        <v>0</v>
      </c>
      <c r="T37" s="316"/>
      <c r="U37" s="316"/>
      <c r="V37" s="316"/>
      <c r="W37" s="316"/>
      <c r="X37" s="316"/>
      <c r="Y37" s="316"/>
    </row>
    <row r="38" spans="1:25" s="8" customFormat="1">
      <c r="A38" s="251">
        <f>συμβολαια!A38</f>
        <v>0</v>
      </c>
      <c r="B38" s="276">
        <f>συμβολαια!B38</f>
        <v>0</v>
      </c>
      <c r="C38" s="286" t="str">
        <f>συμβολαια!C38</f>
        <v>κληρονομιάς αποδοχή</v>
      </c>
      <c r="D38" s="359">
        <f>συμβολαια!D38</f>
        <v>0</v>
      </c>
      <c r="E38" s="338"/>
      <c r="F38" s="338"/>
      <c r="G38" s="338"/>
      <c r="H38" s="338"/>
      <c r="I38" s="338"/>
      <c r="J38" s="338"/>
      <c r="K38" s="241">
        <f>συμβολαια!N38</f>
        <v>97.578864864864855</v>
      </c>
      <c r="L38" s="241">
        <f>δικαιώματα!N38+φύλλα2α!K38+πολλΣυμβ!U38+αντίγραφα!O38</f>
        <v>23.986000000000004</v>
      </c>
      <c r="M38" s="303"/>
      <c r="N38" s="241">
        <f>συμβολαια!O38</f>
        <v>194.13513513513522</v>
      </c>
      <c r="O38" s="241">
        <f t="shared" si="0"/>
        <v>23.986000000000004</v>
      </c>
      <c r="P38" s="241">
        <f>χαρτόσ!Q38</f>
        <v>2</v>
      </c>
      <c r="Q38" s="241">
        <f>'κ-15-17'!AF38</f>
        <v>0</v>
      </c>
      <c r="R38" s="241"/>
      <c r="S38" s="279" t="str">
        <f>αντίγραφα!S38</f>
        <v>*7*</v>
      </c>
      <c r="T38" s="256" t="s">
        <v>279</v>
      </c>
      <c r="U38" s="256" t="s">
        <v>280</v>
      </c>
      <c r="V38" s="256" t="s">
        <v>281</v>
      </c>
      <c r="W38" s="256" t="s">
        <v>282</v>
      </c>
      <c r="X38" s="256">
        <f>αντίγραφα!T38+αντίγραφα!U38+αντίγραφα!V38</f>
        <v>20</v>
      </c>
      <c r="Y38" s="316"/>
    </row>
    <row r="39" spans="1:25" s="8" customFormat="1">
      <c r="A39" s="251">
        <f>συμβολαια!A39</f>
        <v>0</v>
      </c>
      <c r="B39" s="276">
        <f>συμβολαια!B39</f>
        <v>0</v>
      </c>
      <c r="C39" s="286" t="str">
        <f>συμβολαια!C39</f>
        <v>γονική</v>
      </c>
      <c r="D39" s="287">
        <f>συμβολαια!D39</f>
        <v>4889.57</v>
      </c>
      <c r="E39" s="338"/>
      <c r="F39" s="338"/>
      <c r="G39" s="338"/>
      <c r="H39" s="338"/>
      <c r="I39" s="338"/>
      <c r="J39" s="338"/>
      <c r="K39" s="241">
        <f>συμβολαια!N39</f>
        <v>116.31201724324323</v>
      </c>
      <c r="L39" s="241">
        <f>δικαιώματα!N39+φύλλα2α!K39+πολλΣυμβ!U39+αντίγραφα!O39</f>
        <v>17.601226</v>
      </c>
      <c r="M39" s="303"/>
      <c r="N39" s="241">
        <f>συμβολαια!O39</f>
        <v>102.36159675675675</v>
      </c>
      <c r="O39" s="241">
        <f t="shared" si="0"/>
        <v>17.601226</v>
      </c>
      <c r="P39" s="241">
        <f>χαρτόσ!Q39</f>
        <v>4</v>
      </c>
      <c r="Q39" s="241">
        <f>'κ-15-17'!AF39</f>
        <v>4.1675000000012119E-3</v>
      </c>
      <c r="R39" s="241"/>
      <c r="S39" s="279" t="str">
        <f>αντίγραφα!S39</f>
        <v>*7*</v>
      </c>
      <c r="T39" s="256" t="s">
        <v>279</v>
      </c>
      <c r="U39" s="256" t="s">
        <v>280</v>
      </c>
      <c r="V39" s="256" t="s">
        <v>281</v>
      </c>
      <c r="W39" s="256" t="s">
        <v>282</v>
      </c>
      <c r="X39" s="256">
        <f>αντίγραφα!T39+αντίγραφα!U39+αντίγραφα!V39</f>
        <v>24</v>
      </c>
      <c r="Y39" s="316"/>
    </row>
    <row r="40" spans="1:25" s="8" customFormat="1">
      <c r="A40" s="251">
        <f>συμβολαια!A40</f>
        <v>0</v>
      </c>
      <c r="B40" s="276">
        <f>συμβολαια!B40</f>
        <v>0</v>
      </c>
      <c r="C40" s="286" t="str">
        <f>συμβολαια!C40</f>
        <v>δωρεά</v>
      </c>
      <c r="D40" s="287">
        <f>συμβολαια!D40</f>
        <v>6913.68</v>
      </c>
      <c r="E40" s="338"/>
      <c r="F40" s="338"/>
      <c r="G40" s="338"/>
      <c r="H40" s="338"/>
      <c r="I40" s="338"/>
      <c r="J40" s="338"/>
      <c r="K40" s="241">
        <f>συμβολαια!N40</f>
        <v>135.95861924324325</v>
      </c>
      <c r="L40" s="241">
        <f>δικαιώματα!N40+φύλλα2α!K40+πολλΣυμβ!U40+αντίγραφα!O40</f>
        <v>21.244624000000002</v>
      </c>
      <c r="M40" s="303"/>
      <c r="N40" s="241">
        <f>συμβολαια!O40</f>
        <v>97.360916756756779</v>
      </c>
      <c r="O40" s="241">
        <f t="shared" si="0"/>
        <v>21.244624000000002</v>
      </c>
      <c r="P40" s="241">
        <f>χαρτόσ!Q40</f>
        <v>4</v>
      </c>
      <c r="Q40" s="241">
        <f>'κ-15-17'!AF40</f>
        <v>1.0200000000040177E-3</v>
      </c>
      <c r="R40" s="241"/>
      <c r="S40" s="279" t="str">
        <f>αντίγραφα!S40</f>
        <v>*7*</v>
      </c>
      <c r="T40" s="256" t="s">
        <v>279</v>
      </c>
      <c r="U40" s="256" t="s">
        <v>280</v>
      </c>
      <c r="V40" s="256" t="s">
        <v>281</v>
      </c>
      <c r="W40" s="256" t="s">
        <v>282</v>
      </c>
      <c r="X40" s="256">
        <f>αντίγραφα!T40+αντίγραφα!U40+αντίγραφα!V40</f>
        <v>24</v>
      </c>
      <c r="Y40" s="316"/>
    </row>
    <row r="41" spans="1:25" s="8" customFormat="1">
      <c r="A41" s="251">
        <f>συμβολαια!A41</f>
        <v>0</v>
      </c>
      <c r="B41" s="276">
        <f>συμβολαια!B41</f>
        <v>0</v>
      </c>
      <c r="C41" s="286" t="str">
        <f>συμβολαια!C41</f>
        <v>δωρεά</v>
      </c>
      <c r="D41" s="287">
        <f>συμβολαια!D41</f>
        <v>4993.32</v>
      </c>
      <c r="E41" s="338"/>
      <c r="F41" s="338"/>
      <c r="G41" s="338"/>
      <c r="H41" s="338"/>
      <c r="I41" s="338"/>
      <c r="J41" s="338"/>
      <c r="K41" s="241">
        <f>συμβολαια!N41</f>
        <v>96.600852828828835</v>
      </c>
      <c r="L41" s="241">
        <f>δικαιώματα!N41+φύλλα2α!K41+πολλΣυμβ!U41+αντίγραφα!O41</f>
        <v>15.147976</v>
      </c>
      <c r="M41" s="303"/>
      <c r="N41" s="241">
        <f>συμβολαια!O41</f>
        <v>95.771011171171182</v>
      </c>
      <c r="O41" s="241">
        <f t="shared" si="0"/>
        <v>15.147976</v>
      </c>
      <c r="P41" s="241">
        <f>χαρτόσ!Q41</f>
        <v>4</v>
      </c>
      <c r="Q41" s="241">
        <f>'κ-15-17'!AF41</f>
        <v>-1.7700000000004934E-3</v>
      </c>
      <c r="R41" s="241"/>
      <c r="S41" s="279" t="str">
        <f>αντίγραφα!S41</f>
        <v>*7*</v>
      </c>
      <c r="T41" s="256" t="s">
        <v>279</v>
      </c>
      <c r="U41" s="256" t="s">
        <v>280</v>
      </c>
      <c r="V41" s="256" t="s">
        <v>281</v>
      </c>
      <c r="W41" s="256" t="s">
        <v>282</v>
      </c>
      <c r="X41" s="256">
        <f>αντίγραφα!T41+αντίγραφα!U41+αντίγραφα!V41</f>
        <v>16</v>
      </c>
      <c r="Y41" s="316"/>
    </row>
    <row r="42" spans="1:25" s="8" customFormat="1">
      <c r="A42" s="251">
        <f>συμβολαια!A42</f>
        <v>0</v>
      </c>
      <c r="B42" s="276">
        <f>συμβολαια!B42</f>
        <v>0</v>
      </c>
      <c r="C42" s="286" t="str">
        <f>συμβολαια!C42</f>
        <v>δωρεά ΨΙΛΗΣ κυριότητας</v>
      </c>
      <c r="D42" s="287">
        <f>συμβολαια!D42</f>
        <v>7490.05</v>
      </c>
      <c r="E42" s="338"/>
      <c r="F42" s="338"/>
      <c r="G42" s="338"/>
      <c r="H42" s="338"/>
      <c r="I42" s="338"/>
      <c r="J42" s="338"/>
      <c r="K42" s="241">
        <f>συμβολαια!N42</f>
        <v>121.27394603603604</v>
      </c>
      <c r="L42" s="241">
        <f>δικαιώματα!N42+φύλλα2α!K42+πολλΣυμβ!U42+αντίγραφα!O42</f>
        <v>19.64209</v>
      </c>
      <c r="M42" s="303"/>
      <c r="N42" s="241">
        <f>συμβολαια!O42</f>
        <v>96.564563963963948</v>
      </c>
      <c r="O42" s="241">
        <f t="shared" si="0"/>
        <v>19.64209</v>
      </c>
      <c r="P42" s="241">
        <f>χαρτόσ!Q42</f>
        <v>4</v>
      </c>
      <c r="Q42" s="241">
        <f>'κ-15-17'!AF42</f>
        <v>-2.1124999999884153E-3</v>
      </c>
      <c r="R42" s="241"/>
      <c r="S42" s="279" t="str">
        <f>αντίγραφα!S42</f>
        <v>*7*</v>
      </c>
      <c r="T42" s="256" t="s">
        <v>279</v>
      </c>
      <c r="U42" s="256" t="s">
        <v>280</v>
      </c>
      <c r="V42" s="256" t="s">
        <v>281</v>
      </c>
      <c r="W42" s="256" t="s">
        <v>282</v>
      </c>
      <c r="X42" s="256">
        <f>αντίγραφα!T42+αντίγραφα!U42+αντίγραφα!V42</f>
        <v>16</v>
      </c>
      <c r="Y42" s="316"/>
    </row>
    <row r="43" spans="1:25" s="8" customFormat="1">
      <c r="A43" s="251">
        <f>συμβολαια!A43</f>
        <v>0</v>
      </c>
      <c r="B43" s="276">
        <f>συμβολαια!B43</f>
        <v>0</v>
      </c>
      <c r="C43" s="286" t="str">
        <f>συμβολαια!C43</f>
        <v>γονική ΨΙΛΗΣ κυριότητας</v>
      </c>
      <c r="D43" s="287">
        <f>συμβολαια!D43</f>
        <v>6657.83</v>
      </c>
      <c r="E43" s="338"/>
      <c r="F43" s="338"/>
      <c r="G43" s="338"/>
      <c r="H43" s="338"/>
      <c r="I43" s="338"/>
      <c r="J43" s="338"/>
      <c r="K43" s="241">
        <f>συμβολαια!N43</f>
        <v>124.78194203603603</v>
      </c>
      <c r="L43" s="241">
        <f>δικαιώματα!N43+φύλλα2α!K43+πολλΣυμβ!U43+αντίγραφα!O43</f>
        <v>18.144094000000003</v>
      </c>
      <c r="M43" s="303"/>
      <c r="N43" s="241">
        <f>συμβολαια!O43</f>
        <v>84.567923963963992</v>
      </c>
      <c r="O43" s="241">
        <f t="shared" si="0"/>
        <v>18.144094000000003</v>
      </c>
      <c r="P43" s="241">
        <f>χαρτόσ!Q43</f>
        <v>4</v>
      </c>
      <c r="Q43" s="241">
        <f>'κ-15-17'!AF43</f>
        <v>-1.8174999999942543E-3</v>
      </c>
      <c r="R43" s="241"/>
      <c r="S43" s="279" t="str">
        <f>αντίγραφα!S43</f>
        <v>*7*</v>
      </c>
      <c r="T43" s="256" t="s">
        <v>279</v>
      </c>
      <c r="U43" s="256" t="s">
        <v>280</v>
      </c>
      <c r="V43" s="256" t="s">
        <v>281</v>
      </c>
      <c r="W43" s="256" t="s">
        <v>282</v>
      </c>
      <c r="X43" s="256">
        <f>αντίγραφα!T43+αντίγραφα!U43+αντίγραφα!V43</f>
        <v>16</v>
      </c>
      <c r="Y43" s="316"/>
    </row>
    <row r="44" spans="1:25" s="8" customFormat="1">
      <c r="A44" s="251">
        <f>συμβολαια!A44</f>
        <v>0</v>
      </c>
      <c r="B44" s="276">
        <f>συμβολαια!B44</f>
        <v>0</v>
      </c>
      <c r="C44" s="286" t="str">
        <f>συμβολαια!C44</f>
        <v>γονική</v>
      </c>
      <c r="D44" s="287">
        <f>συμβολαια!D44</f>
        <v>15565.31</v>
      </c>
      <c r="E44" s="338"/>
      <c r="F44" s="338"/>
      <c r="G44" s="338"/>
      <c r="H44" s="338"/>
      <c r="I44" s="338"/>
      <c r="J44" s="338"/>
      <c r="K44" s="241">
        <f>συμβολαια!N44</f>
        <v>215.62847803603603</v>
      </c>
      <c r="L44" s="241">
        <f>δικαιώματα!N44+φύλλα2α!K44+πολλΣυμβ!U44+αντίγραφα!O44</f>
        <v>34.177558000000005</v>
      </c>
      <c r="M44" s="303"/>
      <c r="N44" s="241">
        <f>συμβολαια!O44</f>
        <v>84.577683963963977</v>
      </c>
      <c r="O44" s="241">
        <f t="shared" si="0"/>
        <v>34.177558000000005</v>
      </c>
      <c r="P44" s="241">
        <f>χαρτόσ!Q44</f>
        <v>4</v>
      </c>
      <c r="Q44" s="241">
        <f>'κ-15-17'!AF44</f>
        <v>1.1525000000034424E-3</v>
      </c>
      <c r="R44" s="241"/>
      <c r="S44" s="279" t="str">
        <f>αντίγραφα!S44</f>
        <v>*7*</v>
      </c>
      <c r="T44" s="256" t="s">
        <v>279</v>
      </c>
      <c r="U44" s="256" t="s">
        <v>280</v>
      </c>
      <c r="V44" s="256" t="s">
        <v>281</v>
      </c>
      <c r="W44" s="256" t="s">
        <v>282</v>
      </c>
      <c r="X44" s="256">
        <f>αντίγραφα!T44+αντίγραφα!U44+αντίγραφα!V44</f>
        <v>16</v>
      </c>
      <c r="Y44" s="316"/>
    </row>
    <row r="45" spans="1:25" s="8" customFormat="1">
      <c r="A45" s="251">
        <f>συμβολαια!A45</f>
        <v>0</v>
      </c>
      <c r="B45" s="276">
        <f>συμβολαια!B45</f>
        <v>0</v>
      </c>
      <c r="C45" s="286" t="str">
        <f>συμβολαια!C45</f>
        <v>αγοραπωλησίας ..???.. {{{ ή ..???.. }}} ΔΙΟΡΘΩΣΗ</v>
      </c>
      <c r="D45" s="359">
        <f>συμβολαια!D45</f>
        <v>0</v>
      </c>
      <c r="E45" s="338"/>
      <c r="F45" s="338"/>
      <c r="G45" s="338"/>
      <c r="H45" s="338"/>
      <c r="I45" s="338"/>
      <c r="J45" s="338"/>
      <c r="K45" s="241">
        <f>συμβολαια!N45</f>
        <v>22.494414414414411</v>
      </c>
      <c r="L45" s="241">
        <f>δικαιώματα!N45+φύλλα2α!K45+πολλΣυμβ!U45+αντίγραφα!O45</f>
        <v>7.9200000000000008</v>
      </c>
      <c r="M45" s="303"/>
      <c r="N45" s="241">
        <f>συμβολαια!O45</f>
        <v>133.18558558558559</v>
      </c>
      <c r="O45" s="241">
        <f t="shared" si="0"/>
        <v>7.9200000000000008</v>
      </c>
      <c r="P45" s="241">
        <f>χαρτόσ!Q45</f>
        <v>0.5</v>
      </c>
      <c r="Q45" s="241">
        <f>'κ-15-17'!AF45</f>
        <v>0</v>
      </c>
      <c r="R45" s="241"/>
      <c r="S45" s="279" t="str">
        <f>αντίγραφα!S45</f>
        <v>*7*</v>
      </c>
      <c r="T45" s="256" t="s">
        <v>279</v>
      </c>
      <c r="U45" s="256" t="s">
        <v>280</v>
      </c>
      <c r="V45" s="256" t="s">
        <v>281</v>
      </c>
      <c r="W45" s="256" t="s">
        <v>282</v>
      </c>
      <c r="X45" s="256">
        <f>αντίγραφα!T45+αντίγραφα!U45+αντίγραφα!V45</f>
        <v>48</v>
      </c>
      <c r="Y45" s="316"/>
    </row>
    <row r="46" spans="1:25" s="8" customFormat="1">
      <c r="A46" s="251">
        <f>συμβολαια!A46</f>
        <v>0</v>
      </c>
      <c r="B46" s="276">
        <f>συμβολαια!B46</f>
        <v>0</v>
      </c>
      <c r="C46" s="286" t="str">
        <f>συμβολαια!C46</f>
        <v>πληρεξούσιο</v>
      </c>
      <c r="D46" s="359">
        <f>συμβολαια!D46</f>
        <v>0</v>
      </c>
      <c r="E46" s="338"/>
      <c r="F46" s="338"/>
      <c r="G46" s="338"/>
      <c r="H46" s="338"/>
      <c r="I46" s="338"/>
      <c r="J46" s="338"/>
      <c r="K46" s="241">
        <f>συμβολαια!N46</f>
        <v>18.80720720720721</v>
      </c>
      <c r="L46" s="241">
        <f>δικαιώματα!N46+φύλλα2α!K46+πολλΣυμβ!U46+αντίγραφα!O46</f>
        <v>4.4000000000000004</v>
      </c>
      <c r="M46" s="303"/>
      <c r="N46" s="241">
        <f>συμβολαια!O46</f>
        <v>16.792792792792792</v>
      </c>
      <c r="O46" s="241">
        <f t="shared" si="0"/>
        <v>4.4000000000000004</v>
      </c>
      <c r="P46" s="241">
        <f>χαρτόσ!Q46</f>
        <v>1</v>
      </c>
      <c r="Q46" s="241">
        <f>'κ-15-17'!AF46</f>
        <v>0</v>
      </c>
      <c r="R46" s="241"/>
      <c r="S46" s="360">
        <f>αντίγραφα!S46</f>
        <v>0</v>
      </c>
      <c r="T46" s="316"/>
      <c r="U46" s="316"/>
      <c r="V46" s="316"/>
      <c r="W46" s="316"/>
      <c r="X46" s="316"/>
      <c r="Y46" s="316"/>
    </row>
    <row r="47" spans="1:25" s="8" customFormat="1">
      <c r="A47" s="251">
        <f>συμβολαια!A47</f>
        <v>0</v>
      </c>
      <c r="B47" s="276">
        <f>συμβολαια!B47</f>
        <v>0</v>
      </c>
      <c r="C47" s="286" t="str">
        <f>συμβολαια!C47</f>
        <v>δωρεά</v>
      </c>
      <c r="D47" s="287">
        <f>συμβολαια!D47</f>
        <v>2859.42</v>
      </c>
      <c r="E47" s="338"/>
      <c r="F47" s="338"/>
      <c r="G47" s="338"/>
      <c r="H47" s="338"/>
      <c r="I47" s="338"/>
      <c r="J47" s="338"/>
      <c r="K47" s="241">
        <f>συμβολαια!N47</f>
        <v>99.667098054054037</v>
      </c>
      <c r="L47" s="241">
        <f>δικαιώματα!N47+φύλλα2α!K47+πολλΣυμβ!U47+αντίγραφα!O47</f>
        <v>15.706956000000002</v>
      </c>
      <c r="M47" s="303"/>
      <c r="N47" s="241">
        <f>συμβολαια!O47</f>
        <v>112.53898594594594</v>
      </c>
      <c r="O47" s="241">
        <f t="shared" si="0"/>
        <v>15.706956000000002</v>
      </c>
      <c r="P47" s="241">
        <f>χαρτόσ!Q47</f>
        <v>4.5</v>
      </c>
      <c r="Q47" s="241">
        <f>'κ-15-17'!AF47</f>
        <v>5.0500000000042178E-4</v>
      </c>
      <c r="R47" s="241"/>
      <c r="S47" s="279" t="str">
        <f>αντίγραφα!S47</f>
        <v>*7*</v>
      </c>
      <c r="T47" s="256" t="s">
        <v>279</v>
      </c>
      <c r="U47" s="256" t="s">
        <v>280</v>
      </c>
      <c r="V47" s="256" t="s">
        <v>281</v>
      </c>
      <c r="W47" s="256" t="s">
        <v>282</v>
      </c>
      <c r="X47" s="316"/>
      <c r="Y47" s="316"/>
    </row>
    <row r="48" spans="1:25" s="8" customFormat="1">
      <c r="A48" s="251">
        <f>συμβολαια!A48</f>
        <v>0</v>
      </c>
      <c r="B48" s="276">
        <f>συμβολαια!B48</f>
        <v>0</v>
      </c>
      <c r="C48" s="286" t="str">
        <f>συμβολαια!C48</f>
        <v>γονική</v>
      </c>
      <c r="D48" s="287">
        <f>συμβολαια!D48</f>
        <v>11336.52</v>
      </c>
      <c r="E48" s="338"/>
      <c r="F48" s="338"/>
      <c r="G48" s="338"/>
      <c r="H48" s="338"/>
      <c r="I48" s="338"/>
      <c r="J48" s="338"/>
      <c r="K48" s="241">
        <f>συμβολαια!N48</f>
        <v>171.92831805405405</v>
      </c>
      <c r="L48" s="241">
        <f>δικαιώματα!N48+φύλλα2α!K48+πολλΣυμβ!U48+αντίγραφα!O48</f>
        <v>33.165736000000003</v>
      </c>
      <c r="M48" s="303"/>
      <c r="N48" s="241">
        <f>συμβολαια!O48</f>
        <v>138.54418594594597</v>
      </c>
      <c r="O48" s="241">
        <f t="shared" si="0"/>
        <v>33.165736000000003</v>
      </c>
      <c r="P48" s="241">
        <f>χαρτόσ!Q48</f>
        <v>4.5</v>
      </c>
      <c r="Q48" s="241">
        <f>'κ-15-17'!AF48</f>
        <v>-1.9700000000000273E-3</v>
      </c>
      <c r="R48" s="241"/>
      <c r="S48" s="279" t="str">
        <f>αντίγραφα!S48</f>
        <v>*7*</v>
      </c>
      <c r="T48" s="256" t="s">
        <v>279</v>
      </c>
      <c r="U48" s="256" t="s">
        <v>280</v>
      </c>
      <c r="V48" s="256" t="s">
        <v>281</v>
      </c>
      <c r="W48" s="256" t="s">
        <v>282</v>
      </c>
      <c r="X48" s="316"/>
      <c r="Y48" s="316"/>
    </row>
    <row r="49" spans="1:25" s="8" customFormat="1">
      <c r="A49" s="251">
        <f>συμβολαια!A49</f>
        <v>0</v>
      </c>
      <c r="B49" s="276">
        <f>συμβολαια!B49</f>
        <v>0</v>
      </c>
      <c r="C49" s="286" t="str">
        <f>συμβολαια!C49</f>
        <v>πληρεξούσιο</v>
      </c>
      <c r="D49" s="359">
        <f>συμβολαια!D49</f>
        <v>0</v>
      </c>
      <c r="E49" s="338"/>
      <c r="F49" s="338"/>
      <c r="G49" s="338"/>
      <c r="H49" s="338"/>
      <c r="I49" s="338"/>
      <c r="J49" s="338"/>
      <c r="K49" s="241">
        <f>συμβολαια!N49</f>
        <v>37.410810810810815</v>
      </c>
      <c r="L49" s="241">
        <f>δικαιώματα!N49+φύλλα2α!K49+πολλΣυμβ!U49+αντίγραφα!O49</f>
        <v>4.4000000000000004</v>
      </c>
      <c r="M49" s="303"/>
      <c r="N49" s="241">
        <f>συμβολαια!O49</f>
        <v>16.589189189189185</v>
      </c>
      <c r="O49" s="241">
        <f t="shared" si="0"/>
        <v>4.4000000000000004</v>
      </c>
      <c r="P49" s="241">
        <f>χαρτόσ!Q49</f>
        <v>1</v>
      </c>
      <c r="Q49" s="241">
        <f>'κ-15-17'!AF49</f>
        <v>0</v>
      </c>
      <c r="R49" s="241"/>
      <c r="S49" s="360">
        <f>αντίγραφα!S49</f>
        <v>0</v>
      </c>
      <c r="T49" s="316"/>
      <c r="U49" s="316"/>
      <c r="V49" s="316"/>
      <c r="W49" s="316"/>
      <c r="X49" s="316"/>
      <c r="Y49" s="316"/>
    </row>
    <row r="50" spans="1:25" s="8" customFormat="1">
      <c r="A50" s="251">
        <f>συμβολαια!A50</f>
        <v>0</v>
      </c>
      <c r="B50" s="276">
        <f>συμβολαια!B50</f>
        <v>0</v>
      </c>
      <c r="C50" s="286" t="str">
        <f>συμβολαια!C50</f>
        <v>αγοραπωλησία τίμημα = Δ.Ο.Υ. =</v>
      </c>
      <c r="D50" s="287">
        <f>συμβολαια!D50</f>
        <v>9480.24</v>
      </c>
      <c r="E50" s="338"/>
      <c r="F50" s="338"/>
      <c r="G50" s="338"/>
      <c r="H50" s="338"/>
      <c r="I50" s="338"/>
      <c r="J50" s="338"/>
      <c r="K50" s="241">
        <f>συμβολαια!N50</f>
        <v>300.30043286486483</v>
      </c>
      <c r="L50" s="241">
        <f>δικαιώματα!N50+φύλλα2α!K50+πολλΣυμβ!U50+αντίγραφα!O50</f>
        <v>29.824432000000002</v>
      </c>
      <c r="M50" s="303"/>
      <c r="N50" s="241">
        <f>συμβολαια!O50</f>
        <v>-8.7619848648648144</v>
      </c>
      <c r="O50" s="241">
        <f t="shared" si="0"/>
        <v>29.824432000000002</v>
      </c>
      <c r="P50" s="241">
        <f>χαρτόσ!Q50</f>
        <v>0</v>
      </c>
      <c r="Q50" s="241">
        <f>'κ-15-17'!AF50</f>
        <v>0</v>
      </c>
      <c r="R50" s="241"/>
      <c r="S50" s="279" t="str">
        <f>αντίγραφα!S50</f>
        <v>*7*</v>
      </c>
      <c r="T50" s="256" t="s">
        <v>279</v>
      </c>
      <c r="U50" s="256" t="s">
        <v>280</v>
      </c>
      <c r="V50" s="256" t="s">
        <v>281</v>
      </c>
      <c r="W50" s="256" t="s">
        <v>282</v>
      </c>
      <c r="X50" s="256">
        <f>αντίγραφα!T50+αντίγραφα!U50+αντίγραφα!V50</f>
        <v>20</v>
      </c>
      <c r="Y50" s="316"/>
    </row>
    <row r="51" spans="1:25" s="8" customFormat="1">
      <c r="A51" s="251">
        <f>συμβολαια!A51</f>
        <v>0</v>
      </c>
      <c r="B51" s="276">
        <f>συμβολαια!B51</f>
        <v>0</v>
      </c>
      <c r="C51" s="286" t="str">
        <f>συμβολαια!C51</f>
        <v>αγοραπωλησία τίμημα = Δ.Ο.Υ. =</v>
      </c>
      <c r="D51" s="287">
        <f>συμβολαια!D51</f>
        <v>10533.6</v>
      </c>
      <c r="E51" s="338"/>
      <c r="F51" s="338"/>
      <c r="G51" s="338"/>
      <c r="H51" s="338"/>
      <c r="I51" s="338"/>
      <c r="J51" s="338"/>
      <c r="K51" s="241">
        <f>συμβολαια!N51</f>
        <v>202.40438486486488</v>
      </c>
      <c r="L51" s="241">
        <f>δικαιώματα!N51+φύλλα2α!K51+πολλΣυμβ!U51+αντίγραφα!O51</f>
        <v>28.640480000000004</v>
      </c>
      <c r="M51" s="303"/>
      <c r="N51" s="241">
        <f>συμβολαια!O51</f>
        <v>74.958335135135144</v>
      </c>
      <c r="O51" s="241">
        <f t="shared" si="0"/>
        <v>28.640480000000004</v>
      </c>
      <c r="P51" s="241">
        <f>χαρτόσ!Q51</f>
        <v>0</v>
      </c>
      <c r="Q51" s="241">
        <f>'κ-15-17'!AF51</f>
        <v>0</v>
      </c>
      <c r="R51" s="241"/>
      <c r="S51" s="279" t="str">
        <f>αντίγραφα!S51</f>
        <v>*7*</v>
      </c>
      <c r="T51" s="256" t="s">
        <v>279</v>
      </c>
      <c r="U51" s="256" t="s">
        <v>280</v>
      </c>
      <c r="V51" s="256" t="s">
        <v>281</v>
      </c>
      <c r="W51" s="256" t="s">
        <v>282</v>
      </c>
      <c r="X51" s="256">
        <f>αντίγραφα!T51+αντίγραφα!U51+αντίγραφα!V51</f>
        <v>20</v>
      </c>
      <c r="Y51" s="316"/>
    </row>
    <row r="52" spans="1:25" s="8" customFormat="1">
      <c r="A52" s="251">
        <f>συμβολαια!A52</f>
        <v>0</v>
      </c>
      <c r="B52" s="276">
        <f>συμβολαια!B52</f>
        <v>0</v>
      </c>
      <c r="C52" s="286" t="str">
        <f>συμβολαια!C52</f>
        <v>αγοραπωλησία τίμημα = Δ.Ο.Υ. =</v>
      </c>
      <c r="D52" s="287">
        <f>συμβολαια!D52</f>
        <v>2299.81</v>
      </c>
      <c r="E52" s="338"/>
      <c r="F52" s="338"/>
      <c r="G52" s="338"/>
      <c r="H52" s="338"/>
      <c r="I52" s="338"/>
      <c r="J52" s="338"/>
      <c r="K52" s="241">
        <f>συμβολαια!N52</f>
        <v>117.36079245045045</v>
      </c>
      <c r="L52" s="241">
        <f>δικαιώματα!N52+φύλλα2α!K52+πολλΣυμβ!U52+αντίγραφα!O52</f>
        <v>16.459658000000001</v>
      </c>
      <c r="M52" s="303"/>
      <c r="N52" s="241">
        <f>συμβολαια!O52</f>
        <v>97.377269549549567</v>
      </c>
      <c r="O52" s="241">
        <f t="shared" si="0"/>
        <v>16.459658000000001</v>
      </c>
      <c r="P52" s="241">
        <f>χαρτόσ!Q52</f>
        <v>0</v>
      </c>
      <c r="Q52" s="241">
        <f>'κ-15-17'!AF52</f>
        <v>0</v>
      </c>
      <c r="R52" s="241"/>
      <c r="S52" s="279" t="str">
        <f>αντίγραφα!S52</f>
        <v>*7*</v>
      </c>
      <c r="T52" s="256" t="s">
        <v>279</v>
      </c>
      <c r="U52" s="256" t="s">
        <v>280</v>
      </c>
      <c r="V52" s="256" t="s">
        <v>281</v>
      </c>
      <c r="W52" s="256" t="s">
        <v>282</v>
      </c>
      <c r="X52" s="256">
        <f>αντίγραφα!T52+αντίγραφα!U52+αντίγραφα!V52</f>
        <v>24</v>
      </c>
      <c r="Y52" s="316"/>
    </row>
    <row r="53" spans="1:25" s="8" customFormat="1">
      <c r="A53" s="251">
        <f>συμβολαια!A53</f>
        <v>0</v>
      </c>
      <c r="B53" s="276">
        <f>συμβολαια!B53</f>
        <v>0</v>
      </c>
      <c r="C53" s="286" t="str">
        <f>συμβολαια!C53</f>
        <v>παραχωρησης θεσης σταθμ.</v>
      </c>
      <c r="D53" s="359">
        <f>συμβολαια!D53</f>
        <v>0</v>
      </c>
      <c r="E53" s="338"/>
      <c r="F53" s="338"/>
      <c r="G53" s="338"/>
      <c r="H53" s="338"/>
      <c r="I53" s="338"/>
      <c r="J53" s="338"/>
      <c r="K53" s="241">
        <f>συμβολαια!N53</f>
        <v>42.032432432432437</v>
      </c>
      <c r="L53" s="241">
        <f>δικαιώματα!N53+φύλλα2α!K53+πολλΣυμβ!U53+αντίγραφα!O53</f>
        <v>4.4000000000000004</v>
      </c>
      <c r="M53" s="303"/>
      <c r="N53" s="241">
        <f>συμβολαια!O53</f>
        <v>20.367567567567562</v>
      </c>
      <c r="O53" s="241">
        <f t="shared" si="0"/>
        <v>4.4000000000000004</v>
      </c>
      <c r="P53" s="241">
        <f>χαρτόσ!Q53</f>
        <v>0</v>
      </c>
      <c r="Q53" s="241">
        <f>'κ-15-17'!AF53</f>
        <v>0</v>
      </c>
      <c r="R53" s="241"/>
      <c r="S53" s="279" t="str">
        <f>αντίγραφα!S53</f>
        <v>*7*</v>
      </c>
      <c r="T53" s="256" t="s">
        <v>279</v>
      </c>
      <c r="U53" s="256" t="s">
        <v>280</v>
      </c>
      <c r="V53" s="256" t="s">
        <v>281</v>
      </c>
      <c r="W53" s="256" t="s">
        <v>282</v>
      </c>
      <c r="X53" s="256">
        <f>αντίγραφα!T53+αντίγραφα!U53+αντίγραφα!V53</f>
        <v>8</v>
      </c>
      <c r="Y53" s="316"/>
    </row>
    <row r="54" spans="1:25" s="8" customFormat="1">
      <c r="A54" s="251">
        <f>συμβολαια!A54</f>
        <v>0</v>
      </c>
      <c r="B54" s="276">
        <f>συμβολαια!B54</f>
        <v>0</v>
      </c>
      <c r="C54" s="286" t="str">
        <f>συμβολαια!C54</f>
        <v>πληρεξούσιο</v>
      </c>
      <c r="D54" s="359">
        <f>συμβολαια!D54</f>
        <v>0</v>
      </c>
      <c r="E54" s="338"/>
      <c r="F54" s="338"/>
      <c r="G54" s="338"/>
      <c r="H54" s="338"/>
      <c r="I54" s="338"/>
      <c r="J54" s="338"/>
      <c r="K54" s="241">
        <f>συμβολαια!N54</f>
        <v>20.567207207207208</v>
      </c>
      <c r="L54" s="241">
        <f>δικαιώματα!N54+φύλλα2α!K54+πολλΣυμβ!U54+αντίγραφα!O54</f>
        <v>2.64</v>
      </c>
      <c r="M54" s="303"/>
      <c r="N54" s="241">
        <f>συμβολαια!O54</f>
        <v>0.7927927927927918</v>
      </c>
      <c r="O54" s="241">
        <f t="shared" si="0"/>
        <v>2.64</v>
      </c>
      <c r="P54" s="241">
        <f>χαρτόσ!Q54</f>
        <v>1</v>
      </c>
      <c r="Q54" s="241">
        <f>'κ-15-17'!AF54</f>
        <v>0</v>
      </c>
      <c r="R54" s="241"/>
      <c r="S54" s="360">
        <f>αντίγραφα!S54</f>
        <v>0</v>
      </c>
      <c r="T54" s="256" t="s">
        <v>279</v>
      </c>
      <c r="U54" s="256" t="s">
        <v>280</v>
      </c>
      <c r="V54" s="256" t="s">
        <v>281</v>
      </c>
      <c r="W54" s="256" t="s">
        <v>282</v>
      </c>
      <c r="X54" s="316"/>
      <c r="Y54" s="316"/>
    </row>
    <row r="55" spans="1:25" s="8" customFormat="1">
      <c r="A55" s="251">
        <f>συμβολαια!A55</f>
        <v>0</v>
      </c>
      <c r="B55" s="276">
        <f>συμβολαια!B55</f>
        <v>0</v>
      </c>
      <c r="C55" s="286" t="str">
        <f>συμβολαια!C55</f>
        <v>αγοραπωλησίας ..???.. ΕΞΟΦΛΗΣΗ</v>
      </c>
      <c r="D55" s="359">
        <f>συμβολαια!D55</f>
        <v>0</v>
      </c>
      <c r="E55" s="338"/>
      <c r="F55" s="338"/>
      <c r="G55" s="338"/>
      <c r="H55" s="338"/>
      <c r="I55" s="338"/>
      <c r="J55" s="338"/>
      <c r="K55" s="241">
        <f>συμβολαια!N55</f>
        <v>36.34162162162162</v>
      </c>
      <c r="L55" s="241">
        <f>δικαιώματα!N55+φύλλα2α!K55+πολλΣυμβ!U55+αντίγραφα!O55</f>
        <v>5.28</v>
      </c>
      <c r="M55" s="303"/>
      <c r="N55" s="241">
        <f>συμβολαια!O55</f>
        <v>33.178378378378376</v>
      </c>
      <c r="O55" s="241">
        <f t="shared" si="0"/>
        <v>5.28</v>
      </c>
      <c r="P55" s="241">
        <f>χαρτόσ!Q55</f>
        <v>1.5</v>
      </c>
      <c r="Q55" s="241">
        <f>'κ-15-17'!AF55</f>
        <v>0</v>
      </c>
      <c r="R55" s="241"/>
      <c r="S55" s="279" t="str">
        <f>αντίγραφα!S55</f>
        <v>*7*</v>
      </c>
      <c r="T55" s="256" t="s">
        <v>279</v>
      </c>
      <c r="U55" s="256" t="s">
        <v>280</v>
      </c>
      <c r="V55" s="256" t="s">
        <v>281</v>
      </c>
      <c r="W55" s="256" t="s">
        <v>282</v>
      </c>
      <c r="X55" s="256">
        <f>αντίγραφα!T55+αντίγραφα!U55+αντίγραφα!V55</f>
        <v>8</v>
      </c>
      <c r="Y55" s="316"/>
    </row>
    <row r="56" spans="1:25" s="8" customFormat="1">
      <c r="A56" s="251">
        <f>συμβολαια!A56</f>
        <v>0</v>
      </c>
      <c r="B56" s="276">
        <f>συμβολαια!B56</f>
        <v>0</v>
      </c>
      <c r="C56" s="286" t="str">
        <f>συμβολαια!C56</f>
        <v>πληρεξούσιο</v>
      </c>
      <c r="D56" s="359">
        <f>συμβολαια!D56</f>
        <v>0</v>
      </c>
      <c r="E56" s="338"/>
      <c r="F56" s="338"/>
      <c r="G56" s="338"/>
      <c r="H56" s="338"/>
      <c r="I56" s="338"/>
      <c r="J56" s="338"/>
      <c r="K56" s="241">
        <f>συμβολαια!N56</f>
        <v>20.567207207207208</v>
      </c>
      <c r="L56" s="241">
        <f>δικαιώματα!N56+φύλλα2α!K56+πολλΣυμβ!U56+αντίγραφα!O56</f>
        <v>2.64</v>
      </c>
      <c r="M56" s="303"/>
      <c r="N56" s="241">
        <f>συμβολαια!O56</f>
        <v>0.7927927927927918</v>
      </c>
      <c r="O56" s="241">
        <f t="shared" si="0"/>
        <v>2.64</v>
      </c>
      <c r="P56" s="241">
        <f>χαρτόσ!Q56</f>
        <v>1</v>
      </c>
      <c r="Q56" s="241">
        <f>'κ-15-17'!AF56</f>
        <v>0</v>
      </c>
      <c r="R56" s="241"/>
      <c r="S56" s="360">
        <f>αντίγραφα!S56</f>
        <v>0</v>
      </c>
      <c r="T56" s="316"/>
      <c r="U56" s="316"/>
      <c r="V56" s="316"/>
      <c r="W56" s="316"/>
      <c r="X56" s="316"/>
      <c r="Y56" s="316"/>
    </row>
    <row r="57" spans="1:25" s="8" customFormat="1">
      <c r="A57" s="251">
        <f>συμβολαια!A57</f>
        <v>0</v>
      </c>
      <c r="B57" s="276">
        <f>συμβολαια!B57</f>
        <v>0</v>
      </c>
      <c r="C57" s="286" t="str">
        <f>συμβολαια!C57</f>
        <v>αγοραπωλησία τίμημα = Δ.Ο.Υ. =</v>
      </c>
      <c r="D57" s="287">
        <f>συμβολαια!D57</f>
        <v>20000</v>
      </c>
      <c r="E57" s="338"/>
      <c r="F57" s="338"/>
      <c r="G57" s="338"/>
      <c r="H57" s="338"/>
      <c r="I57" s="338"/>
      <c r="J57" s="338"/>
      <c r="K57" s="241">
        <f>συμβολαια!N57</f>
        <v>297.90045045045042</v>
      </c>
      <c r="L57" s="241">
        <f>δικαιώματα!N57+φύλλα2α!K57+πολλΣυμβ!U57+αντίγραφα!O57</f>
        <v>48.320000000000007</v>
      </c>
      <c r="M57" s="303"/>
      <c r="N57" s="241">
        <f>συμβολαια!O57</f>
        <v>97.379549549549665</v>
      </c>
      <c r="O57" s="241">
        <f t="shared" si="0"/>
        <v>48.320000000000007</v>
      </c>
      <c r="P57" s="241">
        <f>χαρτόσ!Q57</f>
        <v>0</v>
      </c>
      <c r="Q57" s="241">
        <f>'κ-15-17'!AF57</f>
        <v>0</v>
      </c>
      <c r="R57" s="241"/>
      <c r="S57" s="279" t="str">
        <f>αντίγραφα!S57</f>
        <v>*7*</v>
      </c>
      <c r="T57" s="256" t="s">
        <v>279</v>
      </c>
      <c r="U57" s="256" t="s">
        <v>280</v>
      </c>
      <c r="V57" s="256" t="s">
        <v>281</v>
      </c>
      <c r="W57" s="256" t="s">
        <v>282</v>
      </c>
      <c r="X57" s="256">
        <f>αντίγραφα!T57+αντίγραφα!U57+αντίγραφα!V57</f>
        <v>48</v>
      </c>
      <c r="Y57" s="316"/>
    </row>
    <row r="58" spans="1:25" s="8" customFormat="1">
      <c r="A58" s="251">
        <f>συμβολαια!A58</f>
        <v>0</v>
      </c>
      <c r="B58" s="276">
        <f>συμβολαια!B58</f>
        <v>0</v>
      </c>
      <c r="C58" s="286" t="str">
        <f>συμβολαια!C58</f>
        <v>πληρεξούσιο</v>
      </c>
      <c r="D58" s="359">
        <f>συμβολαια!D58</f>
        <v>0</v>
      </c>
      <c r="E58" s="338"/>
      <c r="F58" s="338"/>
      <c r="G58" s="338"/>
      <c r="H58" s="338"/>
      <c r="I58" s="338"/>
      <c r="J58" s="338"/>
      <c r="K58" s="241">
        <f>συμβολαια!N58</f>
        <v>15.374414414414415</v>
      </c>
      <c r="L58" s="241">
        <f>δικαιώματα!N58+φύλλα2α!K58+πολλΣυμβ!U58+αντίγραφα!O58</f>
        <v>7.04</v>
      </c>
      <c r="M58" s="303"/>
      <c r="N58" s="241">
        <f>συμβολαια!O58</f>
        <v>41.585585585585584</v>
      </c>
      <c r="O58" s="241">
        <f t="shared" si="0"/>
        <v>7.04</v>
      </c>
      <c r="P58" s="241">
        <f>χαρτόσ!Q58</f>
        <v>1</v>
      </c>
      <c r="Q58" s="241">
        <f>'κ-15-17'!AF58</f>
        <v>0</v>
      </c>
      <c r="R58" s="241"/>
      <c r="S58" s="360">
        <f>αντίγραφα!S58</f>
        <v>0</v>
      </c>
      <c r="T58" s="316"/>
      <c r="U58" s="316"/>
      <c r="V58" s="316"/>
      <c r="W58" s="316"/>
      <c r="X58" s="316"/>
      <c r="Y58" s="316"/>
    </row>
    <row r="59" spans="1:25" s="8" customFormat="1">
      <c r="A59" s="251">
        <f>συμβολαια!A59</f>
        <v>0</v>
      </c>
      <c r="B59" s="276">
        <f>συμβολαια!B59</f>
        <v>0</v>
      </c>
      <c r="C59" s="286" t="str">
        <f>συμβολαια!C59</f>
        <v>κληρονομιάς αποδοχή</v>
      </c>
      <c r="D59" s="359">
        <f>συμβολαια!D59</f>
        <v>0</v>
      </c>
      <c r="E59" s="338"/>
      <c r="F59" s="338"/>
      <c r="G59" s="338"/>
      <c r="H59" s="338"/>
      <c r="I59" s="338"/>
      <c r="J59" s="338"/>
      <c r="K59" s="241">
        <f>συμβολαια!N59</f>
        <v>60.089621621621625</v>
      </c>
      <c r="L59" s="241">
        <f>δικαιώματα!N59+φύλλα2α!K59+πολλΣυμβ!U59+αντίγραφα!O59</f>
        <v>6.2320000000000002</v>
      </c>
      <c r="M59" s="303"/>
      <c r="N59" s="241">
        <f>συμβολαια!O59</f>
        <v>81.978378378378352</v>
      </c>
      <c r="O59" s="241">
        <f t="shared" si="0"/>
        <v>6.2320000000000002</v>
      </c>
      <c r="P59" s="241">
        <f>χαρτόσ!Q59</f>
        <v>1.5</v>
      </c>
      <c r="Q59" s="241">
        <f>'κ-15-17'!AF59</f>
        <v>0</v>
      </c>
      <c r="R59" s="241"/>
      <c r="S59" s="279" t="str">
        <f>αντίγραφα!S59</f>
        <v>*7*</v>
      </c>
      <c r="T59" s="256" t="s">
        <v>279</v>
      </c>
      <c r="U59" s="256" t="s">
        <v>280</v>
      </c>
      <c r="V59" s="256" t="s">
        <v>281</v>
      </c>
      <c r="W59" s="256" t="s">
        <v>282</v>
      </c>
      <c r="X59" s="256">
        <f>αντίγραφα!T59+αντίγραφα!U59+αντίγραφα!V59</f>
        <v>8</v>
      </c>
      <c r="Y59" s="316"/>
    </row>
    <row r="60" spans="1:25" s="8" customFormat="1">
      <c r="A60" s="251">
        <f>συμβολαια!A60</f>
        <v>0</v>
      </c>
      <c r="B60" s="276">
        <f>συμβολαια!B60</f>
        <v>0</v>
      </c>
      <c r="C60" s="286" t="str">
        <f>συμβολαια!C60</f>
        <v>γονική</v>
      </c>
      <c r="D60" s="287">
        <f>συμβολαια!D60</f>
        <v>32400.32</v>
      </c>
      <c r="E60" s="338"/>
      <c r="F60" s="338"/>
      <c r="G60" s="338"/>
      <c r="H60" s="338"/>
      <c r="I60" s="338"/>
      <c r="J60" s="338"/>
      <c r="K60" s="241">
        <f>συμβολαια!N60</f>
        <v>193.35546003603602</v>
      </c>
      <c r="L60" s="241">
        <f>δικαιώματα!N60+φύλλα2α!K60+πολλΣυμβ!U60+αντίγραφα!O60</f>
        <v>64.480576000000013</v>
      </c>
      <c r="M60" s="303"/>
      <c r="N60" s="241">
        <f>συμβολαια!O60</f>
        <v>278.56780396396402</v>
      </c>
      <c r="O60" s="241">
        <f t="shared" si="0"/>
        <v>64.480576000000013</v>
      </c>
      <c r="P60" s="241">
        <f>χαρτόσ!Q60</f>
        <v>1</v>
      </c>
      <c r="Q60" s="241">
        <f>'κ-15-17'!AF60</f>
        <v>2.4800000000197997E-3</v>
      </c>
      <c r="R60" s="241"/>
      <c r="S60" s="279" t="str">
        <f>αντίγραφα!S60</f>
        <v>*7*</v>
      </c>
      <c r="T60" s="256" t="s">
        <v>279</v>
      </c>
      <c r="U60" s="256" t="s">
        <v>280</v>
      </c>
      <c r="V60" s="256" t="s">
        <v>281</v>
      </c>
      <c r="W60" s="256" t="s">
        <v>282</v>
      </c>
      <c r="X60" s="256">
        <f>αντίγραφα!T60+αντίγραφα!U60+αντίγραφα!V60</f>
        <v>16</v>
      </c>
      <c r="Y60" s="316"/>
    </row>
    <row r="61" spans="1:25" s="8" customFormat="1">
      <c r="A61" s="251">
        <f>συμβολαια!A61</f>
        <v>0</v>
      </c>
      <c r="B61" s="276">
        <f>συμβολαια!B61</f>
        <v>0</v>
      </c>
      <c r="C61" s="286" t="str">
        <f>συμβολαια!C61</f>
        <v>πληρεξούσιο</v>
      </c>
      <c r="D61" s="359">
        <f>συμβολαια!D61</f>
        <v>0</v>
      </c>
      <c r="E61" s="338"/>
      <c r="F61" s="338"/>
      <c r="G61" s="338"/>
      <c r="H61" s="338"/>
      <c r="I61" s="338"/>
      <c r="J61" s="338"/>
      <c r="K61" s="241">
        <f>συμβολαια!N61</f>
        <v>28.17081081081081</v>
      </c>
      <c r="L61" s="241">
        <f>δικαιώματα!N61+φύλλα2α!K61+πολλΣυμβ!U61+αντίγραφα!O61</f>
        <v>2.64</v>
      </c>
      <c r="M61" s="303"/>
      <c r="N61" s="241">
        <f>συμβολαια!O61</f>
        <v>-6.8108108108108105</v>
      </c>
      <c r="O61" s="241">
        <f t="shared" si="0"/>
        <v>2.64</v>
      </c>
      <c r="P61" s="241">
        <f>χαρτόσ!Q61</f>
        <v>1</v>
      </c>
      <c r="Q61" s="241">
        <f>'κ-15-17'!AF61</f>
        <v>0</v>
      </c>
      <c r="R61" s="241"/>
      <c r="S61" s="360">
        <f>αντίγραφα!S61</f>
        <v>0</v>
      </c>
      <c r="T61" s="316"/>
      <c r="U61" s="316"/>
      <c r="V61" s="316"/>
      <c r="W61" s="316"/>
      <c r="X61" s="316"/>
      <c r="Y61" s="316"/>
    </row>
    <row r="62" spans="1:25" s="8" customFormat="1">
      <c r="A62" s="251">
        <f>συμβολαια!A62</f>
        <v>0</v>
      </c>
      <c r="B62" s="276">
        <f>συμβολαια!B62</f>
        <v>0</v>
      </c>
      <c r="C62" s="286" t="str">
        <f>συμβολαια!C62</f>
        <v>δωρεά</v>
      </c>
      <c r="D62" s="287">
        <f>συμβολαια!D62</f>
        <v>55840</v>
      </c>
      <c r="E62" s="338"/>
      <c r="F62" s="338"/>
      <c r="G62" s="338"/>
      <c r="H62" s="338"/>
      <c r="I62" s="338"/>
      <c r="J62" s="338"/>
      <c r="K62" s="241">
        <f>συμβολαια!N62</f>
        <v>625.12403603603605</v>
      </c>
      <c r="L62" s="241">
        <f>δικαιώματα!N62+φύλλα2α!K62+πολλΣυμβ!U62+αντίγραφα!O62</f>
        <v>107.99200000000002</v>
      </c>
      <c r="M62" s="303"/>
      <c r="N62" s="241">
        <f>συμβολαια!O62</f>
        <v>96.563963963963943</v>
      </c>
      <c r="O62" s="241">
        <f t="shared" si="0"/>
        <v>107.99200000000002</v>
      </c>
      <c r="P62" s="241">
        <f>χαρτόσ!Q62</f>
        <v>4</v>
      </c>
      <c r="Q62" s="241">
        <f>'κ-15-17'!AF62</f>
        <v>0</v>
      </c>
      <c r="R62" s="241"/>
      <c r="S62" s="279" t="str">
        <f>αντίγραφα!S62</f>
        <v>*7*</v>
      </c>
      <c r="T62" s="256" t="s">
        <v>279</v>
      </c>
      <c r="U62" s="256" t="s">
        <v>280</v>
      </c>
      <c r="V62" s="256" t="s">
        <v>281</v>
      </c>
      <c r="W62" s="256" t="s">
        <v>282</v>
      </c>
      <c r="X62" s="256">
        <f>αντίγραφα!T62+αντίγραφα!U62+αντίγραφα!V62</f>
        <v>20</v>
      </c>
      <c r="Y62" s="316"/>
    </row>
    <row r="63" spans="1:25" s="8" customFormat="1">
      <c r="A63" s="251">
        <f>συμβολαια!A63</f>
        <v>0</v>
      </c>
      <c r="B63" s="276">
        <f>συμβολαια!B63</f>
        <v>0</v>
      </c>
      <c r="C63" s="286" t="str">
        <f>συμβολαια!C63</f>
        <v>δωρεά</v>
      </c>
      <c r="D63" s="287">
        <f>συμβολαια!D63</f>
        <v>80937.11</v>
      </c>
      <c r="E63" s="338"/>
      <c r="F63" s="338"/>
      <c r="G63" s="338"/>
      <c r="H63" s="338"/>
      <c r="I63" s="338"/>
      <c r="J63" s="338"/>
      <c r="K63" s="241">
        <f>συμβολαια!N63</f>
        <v>880.32644524324326</v>
      </c>
      <c r="L63" s="241">
        <f>δικαιώματα!N63+φύλλα2α!K63+πολλΣυμβ!U63+αντίγραφα!O63</f>
        <v>153.16679799999997</v>
      </c>
      <c r="M63" s="303"/>
      <c r="N63" s="241">
        <f>συμβολαια!O63</f>
        <v>97.352076756756674</v>
      </c>
      <c r="O63" s="241">
        <f t="shared" si="0"/>
        <v>153.16679799999997</v>
      </c>
      <c r="P63" s="241">
        <f>χαρτόσ!Q63</f>
        <v>4</v>
      </c>
      <c r="Q63" s="241">
        <f>'κ-15-17'!AF63</f>
        <v>2.6025000000799992E-3</v>
      </c>
      <c r="R63" s="241"/>
      <c r="S63" s="279" t="str">
        <f>αντίγραφα!S63</f>
        <v>*7*</v>
      </c>
      <c r="T63" s="256" t="s">
        <v>279</v>
      </c>
      <c r="U63" s="256" t="s">
        <v>280</v>
      </c>
      <c r="V63" s="256" t="s">
        <v>281</v>
      </c>
      <c r="W63" s="256" t="s">
        <v>282</v>
      </c>
      <c r="X63" s="256">
        <f>αντίγραφα!T63+αντίγραφα!U63+αντίγραφα!V63</f>
        <v>20</v>
      </c>
      <c r="Y63" s="316"/>
    </row>
    <row r="64" spans="1:25" s="8" customFormat="1">
      <c r="A64" s="251">
        <f>συμβολαια!A64</f>
        <v>0</v>
      </c>
      <c r="B64" s="276">
        <f>συμβολαια!B64</f>
        <v>0</v>
      </c>
      <c r="C64" s="286" t="str">
        <f>συμβολαια!C64</f>
        <v>πληρεξούσιο</v>
      </c>
      <c r="D64" s="359">
        <f>συμβολαια!D64</f>
        <v>0</v>
      </c>
      <c r="E64" s="338"/>
      <c r="F64" s="338"/>
      <c r="G64" s="338"/>
      <c r="H64" s="338"/>
      <c r="I64" s="338"/>
      <c r="J64" s="338"/>
      <c r="K64" s="241">
        <f>συμβολαια!N64</f>
        <v>20.567207207207208</v>
      </c>
      <c r="L64" s="241">
        <f>δικαιώματα!N64+φύλλα2α!K64+πολλΣυμβ!U64+αντίγραφα!O64</f>
        <v>2.64</v>
      </c>
      <c r="M64" s="303"/>
      <c r="N64" s="241">
        <f>συμβολαια!O64</f>
        <v>0.7927927927927918</v>
      </c>
      <c r="O64" s="241">
        <f t="shared" si="0"/>
        <v>2.64</v>
      </c>
      <c r="P64" s="241">
        <f>χαρτόσ!Q64</f>
        <v>1</v>
      </c>
      <c r="Q64" s="241">
        <f>'κ-15-17'!AF64</f>
        <v>0</v>
      </c>
      <c r="R64" s="241"/>
      <c r="S64" s="360">
        <f>αντίγραφα!S64</f>
        <v>0</v>
      </c>
      <c r="T64" s="316"/>
      <c r="U64" s="316"/>
      <c r="V64" s="316"/>
      <c r="W64" s="316"/>
      <c r="X64" s="316"/>
      <c r="Y64" s="316"/>
    </row>
    <row r="65" spans="1:25" s="8" customFormat="1">
      <c r="A65" s="251">
        <f>συμβολαια!A65</f>
        <v>0</v>
      </c>
      <c r="B65" s="276">
        <f>συμβολαια!B65</f>
        <v>0</v>
      </c>
      <c r="C65" s="286" t="str">
        <f>συμβολαια!C65</f>
        <v>αγοραπωλησία = τίμημα Δ.Ο.Υ. =</v>
      </c>
      <c r="D65" s="287">
        <f>συμβολαια!D65</f>
        <v>15729.79</v>
      </c>
      <c r="E65" s="338"/>
      <c r="F65" s="338"/>
      <c r="G65" s="338"/>
      <c r="H65" s="338"/>
      <c r="I65" s="338"/>
      <c r="J65" s="338"/>
      <c r="K65" s="241">
        <f>συμβολαια!N65</f>
        <v>210.88520682882881</v>
      </c>
      <c r="L65" s="241">
        <f>δικαιώματα!N65+φύλλα2α!K65+πολλΣυμβ!U65+αντίγραφα!O65</f>
        <v>34.473622000000006</v>
      </c>
      <c r="M65" s="303"/>
      <c r="N65" s="241">
        <f>συμβολαια!O65</f>
        <v>90.998651171171218</v>
      </c>
      <c r="O65" s="241">
        <f t="shared" si="0"/>
        <v>34.473622000000006</v>
      </c>
      <c r="P65" s="241">
        <f>χαρτόσ!Q65</f>
        <v>4</v>
      </c>
      <c r="Q65" s="241">
        <f>'κ-15-17'!AF65</f>
        <v>0</v>
      </c>
      <c r="R65" s="241"/>
      <c r="S65" s="279" t="str">
        <f>αντίγραφα!S65</f>
        <v>*7*</v>
      </c>
      <c r="T65" s="256" t="s">
        <v>279</v>
      </c>
      <c r="U65" s="256" t="s">
        <v>280</v>
      </c>
      <c r="V65" s="256" t="s">
        <v>281</v>
      </c>
      <c r="W65" s="256" t="s">
        <v>282</v>
      </c>
      <c r="X65" s="256">
        <f>αντίγραφα!T65+αντίγραφα!U65+αντίγραφα!V65</f>
        <v>16</v>
      </c>
      <c r="Y65" s="316"/>
    </row>
    <row r="66" spans="1:25" s="8" customFormat="1">
      <c r="A66" s="251">
        <f>συμβολαια!A66</f>
        <v>0</v>
      </c>
      <c r="B66" s="276">
        <f>συμβολαια!B66</f>
        <v>0</v>
      </c>
      <c r="C66" s="286" t="str">
        <f>συμβολαια!C66</f>
        <v>πληρεξούσιο</v>
      </c>
      <c r="D66" s="359">
        <f>συμβολαια!D66</f>
        <v>0</v>
      </c>
      <c r="E66" s="338"/>
      <c r="F66" s="338"/>
      <c r="G66" s="338"/>
      <c r="H66" s="338"/>
      <c r="I66" s="338"/>
      <c r="J66" s="338"/>
      <c r="K66" s="241">
        <f>συμβολαια!N66</f>
        <v>28.17081081081081</v>
      </c>
      <c r="L66" s="241">
        <f>δικαιώματα!N66+φύλλα2α!K66+πολλΣυμβ!U66+αντίγραφα!O66</f>
        <v>2.64</v>
      </c>
      <c r="M66" s="303"/>
      <c r="N66" s="241">
        <f>συμβολαια!O66</f>
        <v>-6.8108108108108105</v>
      </c>
      <c r="O66" s="241">
        <f t="shared" si="0"/>
        <v>2.64</v>
      </c>
      <c r="P66" s="241">
        <f>χαρτόσ!Q66</f>
        <v>1</v>
      </c>
      <c r="Q66" s="241">
        <f>'κ-15-17'!AF66</f>
        <v>0</v>
      </c>
      <c r="R66" s="241"/>
      <c r="S66" s="360">
        <f>αντίγραφα!S66</f>
        <v>0</v>
      </c>
      <c r="T66" s="316"/>
      <c r="U66" s="316"/>
      <c r="V66" s="316"/>
      <c r="W66" s="316"/>
      <c r="X66" s="316"/>
      <c r="Y66" s="316"/>
    </row>
    <row r="67" spans="1:25" s="8" customFormat="1">
      <c r="A67" s="251">
        <f>συμβολαια!A67</f>
        <v>0</v>
      </c>
      <c r="B67" s="276">
        <f>συμβολαια!B67</f>
        <v>0</v>
      </c>
      <c r="C67" s="422" t="str">
        <f>συμβολαια!C67</f>
        <v>αγοραπωλησίας προσύμφωνο ..???.. ΛΥΣΗ τίμημα 4.000.000δρχ = 11.738,81€ αρραβών =325.000δρχ =</v>
      </c>
      <c r="D67" s="287">
        <f>συμβολαια!D67</f>
        <v>953.48</v>
      </c>
      <c r="E67" s="338"/>
      <c r="F67" s="338"/>
      <c r="G67" s="338"/>
      <c r="H67" s="338"/>
      <c r="I67" s="338"/>
      <c r="J67" s="338"/>
      <c r="K67" s="241">
        <f>συμβολαια!N67</f>
        <v>19.730943207207208</v>
      </c>
      <c r="L67" s="241">
        <f>δικαιώματα!N67+φύλλα2α!K67+πολλΣυμβ!U67+αντίγραφα!O67</f>
        <v>3.4762640000000005</v>
      </c>
      <c r="M67" s="303"/>
      <c r="N67" s="241">
        <f>συμβολαια!O67</f>
        <v>4.234552792792794</v>
      </c>
      <c r="O67" s="241">
        <f t="shared" si="0"/>
        <v>3.4762640000000005</v>
      </c>
      <c r="P67" s="241">
        <f>χαρτόσ!Q67</f>
        <v>1</v>
      </c>
      <c r="Q67" s="241">
        <f>'κ-15-17'!AF67</f>
        <v>-4.7599999999992093E-3</v>
      </c>
      <c r="R67" s="241"/>
      <c r="S67" s="360">
        <f>αντίγραφα!S67</f>
        <v>0</v>
      </c>
      <c r="T67" s="316"/>
      <c r="U67" s="316"/>
      <c r="V67" s="316"/>
      <c r="W67" s="316"/>
      <c r="X67" s="316"/>
      <c r="Y67" s="316"/>
    </row>
    <row r="68" spans="1:25" s="8" customFormat="1">
      <c r="A68" s="251">
        <f>συμβολαια!A68</f>
        <v>0</v>
      </c>
      <c r="B68" s="276">
        <f>συμβολαια!B68</f>
        <v>0</v>
      </c>
      <c r="C68" s="286" t="str">
        <f>συμβολαια!C68</f>
        <v>αγοραπωλησία τίμημα = Δ.Ο.Υ. =</v>
      </c>
      <c r="D68" s="287">
        <f>συμβολαια!D68</f>
        <v>15120</v>
      </c>
      <c r="E68" s="338"/>
      <c r="F68" s="338"/>
      <c r="G68" s="338"/>
      <c r="H68" s="338"/>
      <c r="I68" s="338"/>
      <c r="J68" s="338"/>
      <c r="K68" s="241">
        <f>συμβολαια!N68</f>
        <v>202.55003603603603</v>
      </c>
      <c r="L68" s="241">
        <f>δικαιώματα!N68+φύλλα2α!K68+πολλΣυμβ!U68+αντίγραφα!O68</f>
        <v>34.696000000000005</v>
      </c>
      <c r="M68" s="303"/>
      <c r="N68" s="241">
        <f>συμβολαια!O68</f>
        <v>103.79396396396396</v>
      </c>
      <c r="O68" s="241">
        <f t="shared" ref="O68:O86" si="1">L68-M68</f>
        <v>34.696000000000005</v>
      </c>
      <c r="P68" s="241">
        <f>χαρτόσ!Q68</f>
        <v>0</v>
      </c>
      <c r="Q68" s="241">
        <f>'κ-15-17'!AF68</f>
        <v>0</v>
      </c>
      <c r="R68" s="241"/>
      <c r="S68" s="279" t="str">
        <f>αντίγραφα!S68</f>
        <v>*7*</v>
      </c>
      <c r="T68" s="256" t="s">
        <v>279</v>
      </c>
      <c r="U68" s="256" t="s">
        <v>280</v>
      </c>
      <c r="V68" s="256" t="s">
        <v>281</v>
      </c>
      <c r="W68" s="256" t="s">
        <v>282</v>
      </c>
      <c r="X68" s="256">
        <f>αντίγραφα!T68+αντίγραφα!U68+αντίγραφα!V68</f>
        <v>20</v>
      </c>
      <c r="Y68" s="316"/>
    </row>
    <row r="69" spans="1:25" s="8" customFormat="1">
      <c r="A69" s="251">
        <f>συμβολαια!A69</f>
        <v>0</v>
      </c>
      <c r="B69" s="276">
        <f>συμβολαια!B69</f>
        <v>0</v>
      </c>
      <c r="C69" s="286" t="str">
        <f>συμβολαια!C69</f>
        <v>αγοραπωλησίας ΠΡΟΣΥΜΦΩΝΟ τίμημα 50.000 αρραβών =</v>
      </c>
      <c r="D69" s="287">
        <f>συμβολαια!D69</f>
        <v>15000</v>
      </c>
      <c r="E69" s="338"/>
      <c r="F69" s="338"/>
      <c r="G69" s="338"/>
      <c r="H69" s="338"/>
      <c r="I69" s="338"/>
      <c r="J69" s="338"/>
      <c r="K69" s="241">
        <f>συμβολαια!N69</f>
        <v>178.72441441441441</v>
      </c>
      <c r="L69" s="241">
        <f>δικαιώματα!N69+φύλλα2α!K69+πολλΣυμβ!U69+αντίγραφα!O69</f>
        <v>41.96</v>
      </c>
      <c r="M69" s="303"/>
      <c r="N69" s="241">
        <f>συμβολαια!O69</f>
        <v>95.315585585585609</v>
      </c>
      <c r="O69" s="241">
        <f t="shared" si="1"/>
        <v>41.96</v>
      </c>
      <c r="P69" s="241">
        <f>χαρτόσ!Q69</f>
        <v>0</v>
      </c>
      <c r="Q69" s="241">
        <f>'κ-15-17'!AF69</f>
        <v>0</v>
      </c>
      <c r="R69" s="241"/>
      <c r="S69" s="279" t="str">
        <f>αντίγραφα!S69</f>
        <v>*7*</v>
      </c>
      <c r="T69" s="256" t="s">
        <v>279</v>
      </c>
      <c r="U69" s="256" t="s">
        <v>280</v>
      </c>
      <c r="V69" s="256" t="s">
        <v>281</v>
      </c>
      <c r="W69" s="256" t="s">
        <v>282</v>
      </c>
      <c r="X69" s="316"/>
      <c r="Y69" s="316"/>
    </row>
    <row r="70" spans="1:25" s="8" customFormat="1">
      <c r="A70" s="251">
        <f>συμβολαια!A70</f>
        <v>0</v>
      </c>
      <c r="B70" s="276">
        <f>συμβολαια!B70</f>
        <v>0</v>
      </c>
      <c r="C70" s="286" t="str">
        <f>συμβολαια!C70</f>
        <v>πληρεξούσιο</v>
      </c>
      <c r="D70" s="359">
        <f>συμβολαια!D70</f>
        <v>0</v>
      </c>
      <c r="E70" s="338"/>
      <c r="F70" s="338"/>
      <c r="G70" s="338"/>
      <c r="H70" s="338"/>
      <c r="I70" s="338"/>
      <c r="J70" s="338"/>
      <c r="K70" s="241">
        <f>συμβολαια!N70</f>
        <v>17.047207207207208</v>
      </c>
      <c r="L70" s="241">
        <f>δικαιώματα!N70+φύλλα2α!K70+πολλΣυμβ!U70+αντίγραφα!O70</f>
        <v>6.16</v>
      </c>
      <c r="M70" s="303"/>
      <c r="N70" s="241">
        <f>συμβολαια!O70</f>
        <v>97.592792792792778</v>
      </c>
      <c r="O70" s="241">
        <f t="shared" si="1"/>
        <v>6.16</v>
      </c>
      <c r="P70" s="241">
        <f>χαρτόσ!Q70</f>
        <v>1</v>
      </c>
      <c r="Q70" s="241">
        <f>'κ-15-17'!AF70</f>
        <v>0</v>
      </c>
      <c r="R70" s="241"/>
      <c r="S70" s="360">
        <f>αντίγραφα!S70</f>
        <v>0</v>
      </c>
      <c r="T70" s="316"/>
      <c r="U70" s="316"/>
      <c r="V70" s="316"/>
      <c r="W70" s="316"/>
      <c r="X70" s="316"/>
      <c r="Y70" s="316"/>
    </row>
    <row r="71" spans="1:25" s="8" customFormat="1">
      <c r="A71" s="251">
        <f>συμβολαια!A71</f>
        <v>0</v>
      </c>
      <c r="B71" s="276">
        <f>συμβολαια!B71</f>
        <v>0</v>
      </c>
      <c r="C71" s="286" t="str">
        <f>συμβολαια!C71</f>
        <v>διανομή</v>
      </c>
      <c r="D71" s="287">
        <f>συμβολαια!D71</f>
        <v>144216.06</v>
      </c>
      <c r="E71" s="338"/>
      <c r="F71" s="338"/>
      <c r="G71" s="338"/>
      <c r="H71" s="338"/>
      <c r="I71" s="338"/>
      <c r="J71" s="338"/>
      <c r="K71" s="241">
        <f>συμβολαια!N71</f>
        <v>1613.5108217297297</v>
      </c>
      <c r="L71" s="241">
        <f>δικαιώματα!N71+φύλλα2α!K71+πολλΣυμβ!U71+αντίγραφα!O71</f>
        <v>281.588908</v>
      </c>
      <c r="M71" s="303"/>
      <c r="N71" s="241">
        <f>συμβολαια!O71</f>
        <v>139.09299027027055</v>
      </c>
      <c r="O71" s="241">
        <f t="shared" si="1"/>
        <v>281.588908</v>
      </c>
      <c r="P71" s="241">
        <f>χαρτόσ!Q71</f>
        <v>4.5</v>
      </c>
      <c r="Q71" s="241">
        <f>'κ-15-17'!AF71</f>
        <v>-1.2199999998756539E-3</v>
      </c>
      <c r="R71" s="241"/>
      <c r="S71" s="279" t="str">
        <f>αντίγραφα!S71</f>
        <v>*7*</v>
      </c>
      <c r="T71" s="256" t="s">
        <v>279</v>
      </c>
      <c r="U71" s="256" t="s">
        <v>280</v>
      </c>
      <c r="V71" s="256" t="s">
        <v>281</v>
      </c>
      <c r="W71" s="256" t="s">
        <v>282</v>
      </c>
      <c r="X71" s="256">
        <f>αντίγραφα!T71+αντίγραφα!U71+αντίγραφα!V71</f>
        <v>72</v>
      </c>
      <c r="Y71" s="316"/>
    </row>
    <row r="72" spans="1:25" s="8" customFormat="1">
      <c r="A72" s="251">
        <f>συμβολαια!A72</f>
        <v>0</v>
      </c>
      <c r="B72" s="276">
        <f>συμβολαια!B72</f>
        <v>0</v>
      </c>
      <c r="C72" s="286" t="str">
        <f>συμβολαια!C72</f>
        <v>γονική ΨΙΛΗΣ κυριότητας</v>
      </c>
      <c r="D72" s="287">
        <f>συμβολαια!D72</f>
        <v>3700.2</v>
      </c>
      <c r="E72" s="338"/>
      <c r="F72" s="338"/>
      <c r="G72" s="338"/>
      <c r="H72" s="338"/>
      <c r="I72" s="338"/>
      <c r="J72" s="338"/>
      <c r="K72" s="241">
        <f>συμβολαια!N72</f>
        <v>308.79567603603601</v>
      </c>
      <c r="L72" s="241">
        <f>δικαιώματα!N72+φύλλα2α!K72+πολλΣυμβ!U72+αντίγραφα!O72</f>
        <v>14.140360000000001</v>
      </c>
      <c r="M72" s="303"/>
      <c r="N72" s="241">
        <f>συμβολαια!O72</f>
        <v>-118.93363603603601</v>
      </c>
      <c r="O72" s="241">
        <f t="shared" si="1"/>
        <v>14.140360000000001</v>
      </c>
      <c r="P72" s="241">
        <f>χαρτόσ!Q72</f>
        <v>4</v>
      </c>
      <c r="Q72" s="241">
        <f>'κ-15-17'!AF72</f>
        <v>-3.4499999999972886E-3</v>
      </c>
      <c r="R72" s="241"/>
      <c r="S72" s="279" t="str">
        <f>αντίγραφα!S72</f>
        <v>*7*</v>
      </c>
      <c r="T72" s="256" t="s">
        <v>279</v>
      </c>
      <c r="U72" s="256" t="s">
        <v>280</v>
      </c>
      <c r="V72" s="256" t="s">
        <v>281</v>
      </c>
      <c r="W72" s="256" t="s">
        <v>282</v>
      </c>
      <c r="X72" s="256">
        <f>αντίγραφα!T72+αντίγραφα!U72+αντίγραφα!V72</f>
        <v>20</v>
      </c>
      <c r="Y72" s="316"/>
    </row>
    <row r="73" spans="1:25" s="8" customFormat="1">
      <c r="A73" s="251">
        <f>συμβολαια!A73</f>
        <v>0</v>
      </c>
      <c r="B73" s="276">
        <f>συμβολαια!B73</f>
        <v>0</v>
      </c>
      <c r="C73" s="286" t="str">
        <f>συμβολαια!C73</f>
        <v>δωρεά ΨΙΛΗΣ κυριότητας</v>
      </c>
      <c r="D73" s="287">
        <f>συμβολαια!D73</f>
        <v>14601.6</v>
      </c>
      <c r="E73" s="338"/>
      <c r="F73" s="338"/>
      <c r="G73" s="338"/>
      <c r="H73" s="338"/>
      <c r="I73" s="338"/>
      <c r="J73" s="338"/>
      <c r="K73" s="241">
        <f>συμβολαια!N73</f>
        <v>205.49315603603603</v>
      </c>
      <c r="L73" s="241">
        <f>δικαιώματα!N73+φύλλα2α!K73+πολλΣυμβ!U73+αντίγραφα!O73</f>
        <v>33.762880000000003</v>
      </c>
      <c r="M73" s="303"/>
      <c r="N73" s="241">
        <f>συμβολαια!O73</f>
        <v>95.563163963964001</v>
      </c>
      <c r="O73" s="241">
        <f t="shared" si="1"/>
        <v>33.762880000000003</v>
      </c>
      <c r="P73" s="241">
        <f>χαρτόσ!Q73</f>
        <v>4</v>
      </c>
      <c r="Q73" s="241">
        <f>'κ-15-17'!AF73</f>
        <v>2.4000000000228283E-3</v>
      </c>
      <c r="R73" s="241"/>
      <c r="S73" s="279" t="str">
        <f>αντίγραφα!S73</f>
        <v>*7*</v>
      </c>
      <c r="T73" s="256" t="s">
        <v>279</v>
      </c>
      <c r="U73" s="256" t="s">
        <v>280</v>
      </c>
      <c r="V73" s="256" t="s">
        <v>281</v>
      </c>
      <c r="W73" s="256" t="s">
        <v>282</v>
      </c>
      <c r="X73" s="256">
        <f>αντίγραφα!T73+αντίγραφα!U73+αντίγραφα!V73</f>
        <v>20</v>
      </c>
      <c r="Y73" s="316"/>
    </row>
    <row r="74" spans="1:25" s="8" customFormat="1">
      <c r="A74" s="251">
        <f>συμβολαια!A74</f>
        <v>0</v>
      </c>
      <c r="B74" s="276">
        <f>συμβολαια!B74</f>
        <v>0</v>
      </c>
      <c r="C74" s="286" t="str">
        <f>συμβολαια!C74</f>
        <v>δωρεά ΨΙΛΗΣ κυριότητας</v>
      </c>
      <c r="D74" s="287">
        <f>συμβολαια!D74</f>
        <v>70347.649999999994</v>
      </c>
      <c r="E74" s="338"/>
      <c r="F74" s="338"/>
      <c r="G74" s="338"/>
      <c r="H74" s="338"/>
      <c r="I74" s="338"/>
      <c r="J74" s="338"/>
      <c r="K74" s="241">
        <f>συμβολαια!N74</f>
        <v>773.10026603603603</v>
      </c>
      <c r="L74" s="241">
        <f>δικαιώματα!N74+φύλλα2α!K74+πολλΣυμβ!U74+αντίγραφα!O74</f>
        <v>134.10577000000001</v>
      </c>
      <c r="M74" s="303"/>
      <c r="N74" s="241">
        <f>συμβολαια!O74</f>
        <v>96.565763963963832</v>
      </c>
      <c r="O74" s="241">
        <f t="shared" si="1"/>
        <v>134.10577000000001</v>
      </c>
      <c r="P74" s="241">
        <f>χαρτόσ!Q74</f>
        <v>4</v>
      </c>
      <c r="Q74" s="241">
        <f>'κ-15-17'!AF74</f>
        <v>4.2874999999185093E-3</v>
      </c>
      <c r="R74" s="241"/>
      <c r="S74" s="279" t="str">
        <f>αντίγραφα!S74</f>
        <v>*7*</v>
      </c>
      <c r="T74" s="256" t="s">
        <v>279</v>
      </c>
      <c r="U74" s="256" t="s">
        <v>280</v>
      </c>
      <c r="V74" s="256" t="s">
        <v>281</v>
      </c>
      <c r="W74" s="256" t="s">
        <v>282</v>
      </c>
      <c r="X74" s="256">
        <f>αντίγραφα!T74+αντίγραφα!U74+αντίγραφα!V74</f>
        <v>20</v>
      </c>
      <c r="Y74" s="316"/>
    </row>
    <row r="75" spans="1:25" s="8" customFormat="1">
      <c r="A75" s="251">
        <f>συμβολαια!A75</f>
        <v>0</v>
      </c>
      <c r="B75" s="276">
        <f>συμβολαια!B75</f>
        <v>0</v>
      </c>
      <c r="C75" s="286" t="str">
        <f>συμβολαια!C75</f>
        <v>γονική ΨΙΛΗΣ κυριότητας</v>
      </c>
      <c r="D75" s="287">
        <f>συμβολαια!D75</f>
        <v>3641.4</v>
      </c>
      <c r="E75" s="338"/>
      <c r="F75" s="338"/>
      <c r="G75" s="338"/>
      <c r="H75" s="338"/>
      <c r="I75" s="338"/>
      <c r="J75" s="338"/>
      <c r="K75" s="241">
        <f>συμβολαια!N75</f>
        <v>93.70151603603604</v>
      </c>
      <c r="L75" s="241">
        <f>δικαιώματα!N75+φύλλα2α!K75+πολλΣυμβ!U75+αντίγραφα!O75</f>
        <v>14.034520000000002</v>
      </c>
      <c r="M75" s="303"/>
      <c r="N75" s="241">
        <f>συμβολαια!O75</f>
        <v>95.560763963963964</v>
      </c>
      <c r="O75" s="241">
        <f t="shared" si="1"/>
        <v>14.034520000000002</v>
      </c>
      <c r="P75" s="241">
        <f>χαρτόσ!Q75</f>
        <v>0</v>
      </c>
      <c r="Q75" s="241">
        <f>'κ-15-17'!AF75</f>
        <v>8.5000000000334808E-4</v>
      </c>
      <c r="R75" s="241"/>
      <c r="S75" s="279" t="str">
        <f>αντίγραφα!S75</f>
        <v>*7*</v>
      </c>
      <c r="T75" s="256" t="s">
        <v>279</v>
      </c>
      <c r="U75" s="256" t="s">
        <v>280</v>
      </c>
      <c r="V75" s="256" t="s">
        <v>281</v>
      </c>
      <c r="W75" s="256" t="s">
        <v>282</v>
      </c>
      <c r="X75" s="256">
        <f>αντίγραφα!T75+αντίγραφα!U75+αντίγραφα!V75</f>
        <v>20</v>
      </c>
      <c r="Y75" s="316"/>
    </row>
    <row r="76" spans="1:25" s="8" customFormat="1">
      <c r="A76" s="251">
        <f>συμβολαια!A76</f>
        <v>0</v>
      </c>
      <c r="B76" s="276">
        <f>συμβολαια!B76</f>
        <v>0</v>
      </c>
      <c r="C76" s="286" t="str">
        <f>συμβολαια!C76</f>
        <v>πληρεξούσιο</v>
      </c>
      <c r="D76" s="359">
        <f>συμβολαια!D76</f>
        <v>0</v>
      </c>
      <c r="E76" s="338"/>
      <c r="F76" s="338"/>
      <c r="G76" s="338"/>
      <c r="H76" s="338"/>
      <c r="I76" s="338"/>
      <c r="J76" s="338"/>
      <c r="K76" s="241">
        <f>συμβολαια!N76</f>
        <v>-4.7091891891891899</v>
      </c>
      <c r="L76" s="241">
        <f>δικαιώματα!N76+φύλλα2α!K76+πολλΣυμβ!U76+αντίγραφα!O76</f>
        <v>3.5200000000000005</v>
      </c>
      <c r="M76" s="303"/>
      <c r="N76" s="241">
        <f>συμβολαια!O76</f>
        <v>51.589189189189185</v>
      </c>
      <c r="O76" s="241">
        <f t="shared" si="1"/>
        <v>3.5200000000000005</v>
      </c>
      <c r="P76" s="241">
        <f>χαρτόσ!Q76</f>
        <v>1</v>
      </c>
      <c r="Q76" s="241">
        <f>'κ-15-17'!AF76</f>
        <v>0</v>
      </c>
      <c r="R76" s="241"/>
      <c r="S76" s="360">
        <f>αντίγραφα!S76</f>
        <v>0</v>
      </c>
      <c r="T76" s="316"/>
      <c r="U76" s="316"/>
      <c r="V76" s="316"/>
      <c r="W76" s="316"/>
      <c r="X76" s="316"/>
      <c r="Y76" s="316"/>
    </row>
    <row r="77" spans="1:25" s="8" customFormat="1">
      <c r="A77" s="251">
        <f>συμβολαια!A77</f>
        <v>0</v>
      </c>
      <c r="B77" s="276">
        <f>συμβολαια!B77</f>
        <v>0</v>
      </c>
      <c r="C77" s="286" t="str">
        <f>συμβολαια!C77</f>
        <v>αγοραπωλησίας …… ;;;?????;;;;; ΕΞΟΦΛΗΣΗ</v>
      </c>
      <c r="D77" s="359">
        <f>συμβολαια!D77</f>
        <v>0</v>
      </c>
      <c r="E77" s="338"/>
      <c r="F77" s="338"/>
      <c r="G77" s="338"/>
      <c r="H77" s="338"/>
      <c r="I77" s="338"/>
      <c r="J77" s="338"/>
      <c r="K77" s="241">
        <f>συμβολαια!N77</f>
        <v>25.090810810810812</v>
      </c>
      <c r="L77" s="241">
        <f>δικαιώματα!N77+φύλλα2α!K77+πολλΣυμβ!U77+αντίγραφα!O77</f>
        <v>5.7200000000000006</v>
      </c>
      <c r="M77" s="303"/>
      <c r="N77" s="241">
        <f>συμβολαια!O77</f>
        <v>47.98918918918919</v>
      </c>
      <c r="O77" s="241">
        <f t="shared" si="1"/>
        <v>5.7200000000000006</v>
      </c>
      <c r="P77" s="241">
        <f>χαρτόσ!Q77</f>
        <v>0</v>
      </c>
      <c r="Q77" s="241">
        <f>'κ-15-17'!AF77</f>
        <v>0</v>
      </c>
      <c r="R77" s="241"/>
      <c r="S77" s="279" t="str">
        <f>αντίγραφα!S77</f>
        <v>*7*</v>
      </c>
      <c r="T77" s="256" t="s">
        <v>279</v>
      </c>
      <c r="U77" s="256" t="s">
        <v>280</v>
      </c>
      <c r="V77" s="256" t="s">
        <v>281</v>
      </c>
      <c r="W77" s="256" t="s">
        <v>282</v>
      </c>
      <c r="X77" s="256">
        <f>αντίγραφα!T77+αντίγραφα!U77+αντίγραφα!V77</f>
        <v>12</v>
      </c>
      <c r="Y77" s="316"/>
    </row>
    <row r="78" spans="1:25" s="8" customFormat="1">
      <c r="A78" s="251">
        <f>συμβολαια!A78</f>
        <v>0</v>
      </c>
      <c r="B78" s="276">
        <f>συμβολαια!B78</f>
        <v>0</v>
      </c>
      <c r="C78" s="286" t="str">
        <f>συμβολαια!C78</f>
        <v>πληρεξούσιο</v>
      </c>
      <c r="D78" s="359">
        <f>συμβολαια!D78</f>
        <v>0</v>
      </c>
      <c r="E78" s="338"/>
      <c r="F78" s="338"/>
      <c r="G78" s="338"/>
      <c r="H78" s="338"/>
      <c r="I78" s="338"/>
      <c r="J78" s="338"/>
      <c r="K78" s="241">
        <f>συμβολαια!N78</f>
        <v>21.447207207207207</v>
      </c>
      <c r="L78" s="241">
        <f>δικαιώματα!N78+φύλλα2α!K78+πολλΣυμβ!U78+αντίγραφα!O78</f>
        <v>1.7600000000000002</v>
      </c>
      <c r="M78" s="303"/>
      <c r="N78" s="241">
        <f>συμβολαια!O78</f>
        <v>-7.2072072072072064</v>
      </c>
      <c r="O78" s="241">
        <f t="shared" si="1"/>
        <v>1.7600000000000002</v>
      </c>
      <c r="P78" s="241">
        <f>χαρτόσ!Q78</f>
        <v>1</v>
      </c>
      <c r="Q78" s="241">
        <f>'κ-15-17'!AF78</f>
        <v>0</v>
      </c>
      <c r="R78" s="241"/>
      <c r="S78" s="360">
        <f>αντίγραφα!S78</f>
        <v>0</v>
      </c>
      <c r="T78" s="316"/>
      <c r="U78" s="316"/>
      <c r="V78" s="316"/>
      <c r="W78" s="316"/>
      <c r="X78" s="316"/>
      <c r="Y78" s="316"/>
    </row>
    <row r="79" spans="1:25" s="8" customFormat="1">
      <c r="A79" s="251">
        <f>συμβολαια!A79</f>
        <v>0</v>
      </c>
      <c r="B79" s="276">
        <f>συμβολαια!B79</f>
        <v>0</v>
      </c>
      <c r="C79" s="286" t="str">
        <f>συμβολαια!C79</f>
        <v>πληρεξούσιο</v>
      </c>
      <c r="D79" s="359">
        <f>συμβολαια!D79</f>
        <v>0</v>
      </c>
      <c r="E79" s="338"/>
      <c r="F79" s="338"/>
      <c r="G79" s="338"/>
      <c r="H79" s="338"/>
      <c r="I79" s="338"/>
      <c r="J79" s="338"/>
      <c r="K79" s="241">
        <f>συμβολαια!N79</f>
        <v>20.567207207207208</v>
      </c>
      <c r="L79" s="241">
        <f>δικαιώματα!N79+φύλλα2α!K79+πολλΣυμβ!U79+αντίγραφα!O79</f>
        <v>2.64</v>
      </c>
      <c r="M79" s="303"/>
      <c r="N79" s="241">
        <f>συμβολαια!O79</f>
        <v>0.7927927927927918</v>
      </c>
      <c r="O79" s="241">
        <f t="shared" si="1"/>
        <v>2.64</v>
      </c>
      <c r="P79" s="241">
        <f>χαρτόσ!Q79</f>
        <v>1</v>
      </c>
      <c r="Q79" s="241">
        <f>'κ-15-17'!AF79</f>
        <v>0</v>
      </c>
      <c r="R79" s="241"/>
      <c r="S79" s="360">
        <f>αντίγραφα!S79</f>
        <v>0</v>
      </c>
      <c r="T79" s="316"/>
      <c r="U79" s="316"/>
      <c r="V79" s="316"/>
      <c r="W79" s="316"/>
      <c r="X79" s="316"/>
      <c r="Y79" s="316"/>
    </row>
    <row r="80" spans="1:25" s="8" customFormat="1">
      <c r="A80" s="251">
        <f>συμβολαια!A80</f>
        <v>0</v>
      </c>
      <c r="B80" s="276">
        <f>συμβολαια!B80</f>
        <v>0</v>
      </c>
      <c r="C80" s="286" t="str">
        <f>συμβολαια!C80</f>
        <v>αγοραπωλησία τίμημα = Δ.Ο.Υ. =</v>
      </c>
      <c r="D80" s="287">
        <f>συμβολαια!D80</f>
        <v>9576</v>
      </c>
      <c r="E80" s="338"/>
      <c r="F80" s="338"/>
      <c r="G80" s="338"/>
      <c r="H80" s="338"/>
      <c r="I80" s="338"/>
      <c r="J80" s="338"/>
      <c r="K80" s="241">
        <f>συμβολαια!N80</f>
        <v>142.929236036036</v>
      </c>
      <c r="L80" s="241">
        <f>δικαιώματα!N80+φύλλα2α!K80+πολλΣυμβ!U80+αντίγραφα!O80</f>
        <v>27.796800000000005</v>
      </c>
      <c r="M80" s="303"/>
      <c r="N80" s="241">
        <f>συμβολαια!O80</f>
        <v>131.78596396396398</v>
      </c>
      <c r="O80" s="241">
        <f t="shared" si="1"/>
        <v>27.796800000000005</v>
      </c>
      <c r="P80" s="241">
        <f>χαρτόσ!Q80</f>
        <v>0</v>
      </c>
      <c r="Q80" s="241">
        <f>'κ-15-17'!AF80</f>
        <v>0</v>
      </c>
      <c r="R80" s="241"/>
      <c r="S80" s="279" t="str">
        <f>αντίγραφα!S80</f>
        <v>*7*</v>
      </c>
      <c r="T80" s="256" t="s">
        <v>279</v>
      </c>
      <c r="U80" s="256" t="s">
        <v>280</v>
      </c>
      <c r="V80" s="256" t="s">
        <v>281</v>
      </c>
      <c r="W80" s="256" t="s">
        <v>282</v>
      </c>
      <c r="X80" s="256">
        <f>αντίγραφα!T80+αντίγραφα!U80+αντίγραφα!V80</f>
        <v>20</v>
      </c>
      <c r="Y80" s="316"/>
    </row>
    <row r="81" spans="1:30" s="8" customFormat="1">
      <c r="A81" s="251">
        <f>συμβολαια!A81</f>
        <v>0</v>
      </c>
      <c r="B81" s="276">
        <f>συμβολαια!B81</f>
        <v>0</v>
      </c>
      <c r="C81" s="384" t="str">
        <f>συμβολαια!C81</f>
        <v>αγοραπωλησία ΒΑΣΕΙ προσυμφώνου ..???.. τίμημα = αρραβών = Δ.Ο.Υ = 20518,31</v>
      </c>
      <c r="D81" s="359">
        <f>συμβολαια!D81</f>
        <v>0</v>
      </c>
      <c r="E81" s="338"/>
      <c r="F81" s="338"/>
      <c r="G81" s="338"/>
      <c r="H81" s="338"/>
      <c r="I81" s="338"/>
      <c r="J81" s="338"/>
      <c r="K81" s="241">
        <f>συμβολαια!N81</f>
        <v>79.403243243243239</v>
      </c>
      <c r="L81" s="241">
        <f>δικαιώματα!N81+φύλλα2α!K81+πολλΣυμβ!U81+αντίγραφα!O81</f>
        <v>15.84</v>
      </c>
      <c r="M81" s="303"/>
      <c r="N81" s="241">
        <f>συμβολαια!O81</f>
        <v>140.35675675675674</v>
      </c>
      <c r="O81" s="241">
        <f t="shared" si="1"/>
        <v>15.84</v>
      </c>
      <c r="P81" s="241">
        <f>χαρτόσ!Q81</f>
        <v>0</v>
      </c>
      <c r="Q81" s="241">
        <f>'κ-15-17'!AF81</f>
        <v>0</v>
      </c>
      <c r="R81" s="241"/>
      <c r="S81" s="279" t="str">
        <f>αντίγραφα!S81</f>
        <v>*7*</v>
      </c>
      <c r="T81" s="256" t="s">
        <v>279</v>
      </c>
      <c r="U81" s="256" t="s">
        <v>280</v>
      </c>
      <c r="V81" s="256" t="s">
        <v>281</v>
      </c>
      <c r="W81" s="256" t="s">
        <v>282</v>
      </c>
      <c r="X81" s="256">
        <f>αντίγραφα!T81+αντίγραφα!U81+αντίγραφα!V81</f>
        <v>40</v>
      </c>
      <c r="Y81" s="316"/>
    </row>
    <row r="82" spans="1:30" s="8" customFormat="1">
      <c r="A82" s="251">
        <f>συμβολαια!A82</f>
        <v>0</v>
      </c>
      <c r="B82" s="276">
        <f>συμβολαια!B82</f>
        <v>0</v>
      </c>
      <c r="C82" s="286" t="str">
        <f>συμβολαια!C82</f>
        <v>πληρεξούσιο</v>
      </c>
      <c r="D82" s="359">
        <f>συμβολαια!D82</f>
        <v>0</v>
      </c>
      <c r="E82" s="338"/>
      <c r="F82" s="338"/>
      <c r="G82" s="338"/>
      <c r="H82" s="338"/>
      <c r="I82" s="338"/>
      <c r="J82" s="338"/>
      <c r="K82" s="241">
        <f>συμβολαια!N82</f>
        <v>21.447207207207207</v>
      </c>
      <c r="L82" s="241">
        <f>δικαιώματα!N82+φύλλα2α!K82+πολλΣυμβ!U82+αντίγραφα!O82</f>
        <v>1.7600000000000002</v>
      </c>
      <c r="M82" s="303"/>
      <c r="N82" s="241">
        <f>συμβολαια!O82</f>
        <v>-7.2072072072072064</v>
      </c>
      <c r="O82" s="241">
        <f t="shared" si="1"/>
        <v>1.7600000000000002</v>
      </c>
      <c r="P82" s="241">
        <f>χαρτόσ!Q82</f>
        <v>1</v>
      </c>
      <c r="Q82" s="241">
        <f>'κ-15-17'!AF82</f>
        <v>0</v>
      </c>
      <c r="R82" s="241"/>
      <c r="S82" s="360">
        <f>αντίγραφα!S82</f>
        <v>0</v>
      </c>
      <c r="T82" s="316"/>
      <c r="U82" s="316"/>
      <c r="V82" s="316"/>
      <c r="W82" s="316"/>
      <c r="X82" s="316"/>
      <c r="Y82" s="316"/>
    </row>
    <row r="83" spans="1:30" s="8" customFormat="1">
      <c r="A83" s="251">
        <f>συμβολαια!A83</f>
        <v>0</v>
      </c>
      <c r="B83" s="276">
        <f>συμβολαια!B83</f>
        <v>0</v>
      </c>
      <c r="C83" s="286" t="str">
        <f>συμβολαια!C83</f>
        <v>πληρεξούσιο</v>
      </c>
      <c r="D83" s="359">
        <f>συμβολαια!D83</f>
        <v>0</v>
      </c>
      <c r="E83" s="338"/>
      <c r="F83" s="338"/>
      <c r="G83" s="338"/>
      <c r="H83" s="338"/>
      <c r="I83" s="338"/>
      <c r="J83" s="338"/>
      <c r="K83" s="241">
        <f>συμβολαια!N83</f>
        <v>22.24</v>
      </c>
      <c r="L83" s="241">
        <f>δικαιώματα!N83+φύλλα2α!K83+πολλΣυμβ!U83+αντίγραφα!O83</f>
        <v>1.7600000000000002</v>
      </c>
      <c r="M83" s="303"/>
      <c r="N83" s="241">
        <f>συμβολαια!O83</f>
        <v>-7.9999999999999982</v>
      </c>
      <c r="O83" s="241">
        <f t="shared" si="1"/>
        <v>1.7600000000000002</v>
      </c>
      <c r="P83" s="241">
        <f>χαρτόσ!Q83</f>
        <v>1</v>
      </c>
      <c r="Q83" s="241">
        <f>'κ-15-17'!AF83</f>
        <v>0</v>
      </c>
      <c r="R83" s="241"/>
      <c r="S83" s="360">
        <f>αντίγραφα!S83</f>
        <v>0</v>
      </c>
      <c r="T83" s="316"/>
      <c r="U83" s="316"/>
      <c r="V83" s="316"/>
      <c r="W83" s="316"/>
      <c r="X83" s="316"/>
      <c r="Y83" s="316"/>
    </row>
    <row r="84" spans="1:30" s="8" customFormat="1">
      <c r="A84" s="251">
        <f>συμβολαια!A84</f>
        <v>0</v>
      </c>
      <c r="B84" s="276">
        <f>συμβολαια!B84</f>
        <v>0</v>
      </c>
      <c r="C84" s="286" t="str">
        <f>συμβολαια!C84</f>
        <v>αγοραπωλησία τίμημα = Δ.Ο.Υ. =</v>
      </c>
      <c r="D84" s="287">
        <f>συμβολαια!D84</f>
        <v>5396.27</v>
      </c>
      <c r="E84" s="338"/>
      <c r="F84" s="338"/>
      <c r="G84" s="338"/>
      <c r="H84" s="338"/>
      <c r="I84" s="338"/>
      <c r="J84" s="338"/>
      <c r="K84" s="241">
        <f>συμβολαια!N84</f>
        <v>103.37275003603604</v>
      </c>
      <c r="L84" s="241">
        <f>δικαιώματα!N84+φύλλα2α!K84+πολλΣυμβ!U84+αντίγραφα!O84</f>
        <v>17.193286000000001</v>
      </c>
      <c r="M84" s="303"/>
      <c r="N84" s="241">
        <f>συμβολαια!O84</f>
        <v>103.78920396396394</v>
      </c>
      <c r="O84" s="241">
        <f t="shared" si="1"/>
        <v>17.193286000000001</v>
      </c>
      <c r="P84" s="241">
        <f>χαρτόσ!Q84</f>
        <v>0</v>
      </c>
      <c r="Q84" s="241">
        <f>'κ-15-17'!AF84</f>
        <v>0</v>
      </c>
      <c r="R84" s="241"/>
      <c r="S84" s="360">
        <f>αντίγραφα!S84</f>
        <v>0</v>
      </c>
      <c r="T84" s="256" t="s">
        <v>279</v>
      </c>
      <c r="U84" s="256" t="s">
        <v>280</v>
      </c>
      <c r="V84" s="256" t="s">
        <v>281</v>
      </c>
      <c r="W84" s="256" t="s">
        <v>282</v>
      </c>
      <c r="X84" s="256">
        <f>αντίγραφα!T84+αντίγραφα!U84+αντίγραφα!V84</f>
        <v>40</v>
      </c>
      <c r="Y84" s="316"/>
    </row>
    <row r="85" spans="1:30" s="8" customFormat="1">
      <c r="A85" s="251">
        <f>συμβολαια!A85</f>
        <v>0</v>
      </c>
      <c r="B85" s="276">
        <f>συμβολαια!B85</f>
        <v>0</v>
      </c>
      <c r="C85" s="286" t="str">
        <f>συμβολαια!C85</f>
        <v>διαθήκη</v>
      </c>
      <c r="D85" s="359">
        <f>συμβολαια!D85</f>
        <v>0</v>
      </c>
      <c r="E85" s="338"/>
      <c r="F85" s="338"/>
      <c r="G85" s="338"/>
      <c r="H85" s="338"/>
      <c r="I85" s="338"/>
      <c r="J85" s="338"/>
      <c r="K85" s="241">
        <f>συμβολαια!N85</f>
        <v>68.39</v>
      </c>
      <c r="L85" s="241">
        <f>δικαιώματα!N85+φύλλα2α!K85+πολλΣυμβ!U85+αντίγραφα!O85</f>
        <v>5.61</v>
      </c>
      <c r="M85" s="303"/>
      <c r="N85" s="241">
        <f>συμβολαια!O85</f>
        <v>4</v>
      </c>
      <c r="O85" s="241">
        <f t="shared" si="1"/>
        <v>5.61</v>
      </c>
      <c r="P85" s="241">
        <f>χαρτόσ!Q85</f>
        <v>0.5</v>
      </c>
      <c r="Q85" s="241">
        <f>'κ-15-17'!AF85</f>
        <v>0</v>
      </c>
      <c r="R85" s="241"/>
      <c r="S85" s="360">
        <f>αντίγραφα!S85</f>
        <v>0</v>
      </c>
      <c r="T85" s="316"/>
      <c r="U85" s="316"/>
      <c r="V85" s="316"/>
      <c r="W85" s="316"/>
      <c r="X85" s="316"/>
      <c r="Y85" s="316"/>
    </row>
    <row r="86" spans="1:30" s="8" customFormat="1">
      <c r="A86" s="251">
        <f>συμβολαια!A86</f>
        <v>0</v>
      </c>
      <c r="B86" s="276">
        <f>συμβολαια!B86</f>
        <v>0</v>
      </c>
      <c r="C86" s="286" t="str">
        <f>συμβολαια!C86</f>
        <v>πληρεξούσιο</v>
      </c>
      <c r="D86" s="359">
        <f>συμβολαια!D86</f>
        <v>0</v>
      </c>
      <c r="E86" s="338"/>
      <c r="F86" s="338"/>
      <c r="G86" s="338"/>
      <c r="H86" s="338"/>
      <c r="I86" s="338"/>
      <c r="J86" s="338"/>
      <c r="K86" s="241">
        <f>συμβολαια!N86</f>
        <v>27.290810810810811</v>
      </c>
      <c r="L86" s="241">
        <f>δικαιώματα!N86+φύλλα2α!K86+πολλΣυμβ!U86+αντίγραφα!O86</f>
        <v>3.5200000000000005</v>
      </c>
      <c r="M86" s="303"/>
      <c r="N86" s="241">
        <f>συμβολαια!O86</f>
        <v>1.1891891891891895</v>
      </c>
      <c r="O86" s="241">
        <f t="shared" si="1"/>
        <v>3.5200000000000005</v>
      </c>
      <c r="P86" s="241">
        <f>χαρτόσ!Q86</f>
        <v>1</v>
      </c>
      <c r="Q86" s="241">
        <f>'κ-15-17'!AF86</f>
        <v>0</v>
      </c>
      <c r="R86" s="241"/>
      <c r="S86" s="360">
        <f>αντίγραφα!S86</f>
        <v>0</v>
      </c>
      <c r="T86" s="256" t="s">
        <v>279</v>
      </c>
      <c r="U86" s="256" t="s">
        <v>280</v>
      </c>
      <c r="V86" s="256" t="s">
        <v>281</v>
      </c>
      <c r="W86" s="256" t="s">
        <v>282</v>
      </c>
      <c r="X86" s="316"/>
      <c r="Y86" s="316"/>
    </row>
    <row r="87" spans="1:30">
      <c r="A87" s="654" t="s">
        <v>93</v>
      </c>
      <c r="B87" s="654"/>
      <c r="C87" s="654"/>
      <c r="D87" s="654"/>
      <c r="E87" s="18">
        <f t="shared" ref="E87:O87" si="2">SUM(E3:E86)</f>
        <v>0</v>
      </c>
      <c r="F87" s="18">
        <f t="shared" si="2"/>
        <v>0</v>
      </c>
      <c r="G87" s="18">
        <f t="shared" si="2"/>
        <v>0</v>
      </c>
      <c r="H87" s="18">
        <f t="shared" si="2"/>
        <v>0</v>
      </c>
      <c r="I87" s="18">
        <f t="shared" si="2"/>
        <v>0</v>
      </c>
      <c r="J87" s="18">
        <f t="shared" si="2"/>
        <v>0</v>
      </c>
      <c r="K87" s="18">
        <f t="shared" si="2"/>
        <v>10868.544585837837</v>
      </c>
      <c r="L87" s="18">
        <f t="shared" si="2"/>
        <v>1894.0932519999999</v>
      </c>
      <c r="M87" s="18">
        <f t="shared" si="2"/>
        <v>0</v>
      </c>
      <c r="N87" s="18">
        <f t="shared" si="2"/>
        <v>5616.5294301621643</v>
      </c>
      <c r="O87" s="18">
        <f t="shared" si="2"/>
        <v>1894.0932519999999</v>
      </c>
      <c r="P87" s="18"/>
      <c r="Q87" s="18">
        <f t="shared" ref="Q87:X87" si="3">SUM(Q3:Q86)</f>
        <v>958.38178000000005</v>
      </c>
      <c r="R87" s="18">
        <f t="shared" si="3"/>
        <v>0</v>
      </c>
      <c r="S87" s="18">
        <f t="shared" si="3"/>
        <v>0</v>
      </c>
      <c r="T87" s="18">
        <f t="shared" si="3"/>
        <v>12</v>
      </c>
      <c r="U87" s="18">
        <f t="shared" si="3"/>
        <v>0</v>
      </c>
      <c r="V87" s="18">
        <f t="shared" si="3"/>
        <v>24.8</v>
      </c>
      <c r="W87" s="18">
        <f t="shared" si="3"/>
        <v>120</v>
      </c>
      <c r="X87" s="18">
        <f t="shared" si="3"/>
        <v>952</v>
      </c>
      <c r="Y87" s="472">
        <f>SUM(S87:X87)</f>
        <v>1108.8</v>
      </c>
    </row>
    <row r="89" spans="1:30">
      <c r="E89" s="105"/>
      <c r="F89" s="105"/>
      <c r="G89" s="105"/>
      <c r="H89" s="105"/>
      <c r="I89" s="105"/>
      <c r="J89" s="105"/>
      <c r="K89" s="106">
        <f>E87+G87+K87</f>
        <v>10868.544585837837</v>
      </c>
      <c r="S89" s="3"/>
      <c r="T89" s="3"/>
      <c r="U89" s="3"/>
      <c r="V89" s="3"/>
      <c r="W89" s="3"/>
      <c r="X89" s="3"/>
      <c r="Y89" s="3"/>
    </row>
    <row r="91" spans="1:30" ht="15.75">
      <c r="S91" s="668"/>
      <c r="T91" s="668"/>
      <c r="U91" s="668"/>
      <c r="V91" s="668"/>
      <c r="W91" s="162"/>
      <c r="X91" s="162"/>
      <c r="Y91" s="162"/>
      <c r="Z91" s="162"/>
      <c r="AA91" s="162"/>
      <c r="AB91" s="162"/>
      <c r="AC91" s="162"/>
      <c r="AD91" s="162"/>
    </row>
    <row r="92" spans="1:30" ht="15.75">
      <c r="S92" s="102" t="s">
        <v>278</v>
      </c>
      <c r="T92" s="102"/>
      <c r="U92" s="102"/>
      <c r="V92" s="102"/>
      <c r="W92" s="102"/>
      <c r="X92" s="102"/>
      <c r="Y92" s="102"/>
      <c r="Z92" s="102"/>
      <c r="AA92" s="162"/>
      <c r="AB92" s="162"/>
      <c r="AC92" s="162"/>
      <c r="AD92" s="162"/>
    </row>
    <row r="93" spans="1:30" ht="15.75">
      <c r="F93" s="460" t="s">
        <v>455</v>
      </c>
      <c r="K93" s="456">
        <f>συμβολαια!K94+συμβολαια!P94+δικαιώματα!D100+δικαιώματα!F100+φύλλα2α!F95+πολλΣυμβ!P92+πολλΣυμβ!V92+αντίγραφα!I94+μεταγραφή!F92+ταμείαΚατάστ!E96+ταμείαΚατάστ!F96+ταμείαΚατάστ!G96+βιβλΕσ!Q91</f>
        <v>3952.62</v>
      </c>
      <c r="S93" s="163"/>
      <c r="T93" s="669" t="s">
        <v>205</v>
      </c>
      <c r="U93" s="669"/>
      <c r="V93" s="669"/>
      <c r="W93" s="669"/>
      <c r="X93" s="669"/>
      <c r="Y93" s="669"/>
      <c r="Z93" s="669"/>
      <c r="AA93" s="669"/>
      <c r="AB93" s="162"/>
      <c r="AC93" s="162"/>
      <c r="AD93" s="162"/>
    </row>
    <row r="94" spans="1:30" ht="15.75">
      <c r="S94" s="168"/>
      <c r="T94" s="163"/>
      <c r="U94" s="663" t="s">
        <v>206</v>
      </c>
      <c r="V94" s="663"/>
      <c r="W94" s="663"/>
      <c r="X94" s="663"/>
      <c r="Y94" s="663"/>
      <c r="Z94" s="663"/>
      <c r="AA94" s="663"/>
      <c r="AB94" s="663"/>
      <c r="AC94" s="162"/>
      <c r="AD94" s="162"/>
    </row>
    <row r="95" spans="1:30" ht="15.75">
      <c r="K95" s="3">
        <f>K89+K93</f>
        <v>14821.164585837836</v>
      </c>
      <c r="N95" s="3">
        <f>N87-K93</f>
        <v>1663.9094301621644</v>
      </c>
      <c r="S95" s="163"/>
      <c r="T95" s="163"/>
      <c r="U95" s="163"/>
      <c r="V95" s="669" t="s">
        <v>203</v>
      </c>
      <c r="W95" s="669"/>
      <c r="X95" s="669"/>
      <c r="Y95" s="669"/>
      <c r="Z95" s="669"/>
      <c r="AA95" s="669"/>
      <c r="AB95" s="669"/>
      <c r="AC95" s="669"/>
      <c r="AD95" s="162"/>
    </row>
    <row r="96" spans="1:30" ht="15.75">
      <c r="S96" s="163"/>
      <c r="T96" s="163"/>
      <c r="U96" s="163"/>
      <c r="V96" s="163"/>
      <c r="W96" s="663" t="s">
        <v>204</v>
      </c>
      <c r="X96" s="663"/>
      <c r="Y96" s="663"/>
      <c r="Z96" s="663"/>
      <c r="AA96" s="663"/>
      <c r="AB96" s="663"/>
      <c r="AC96" s="663"/>
      <c r="AD96" s="663"/>
    </row>
    <row r="97" spans="15:24" ht="15.75">
      <c r="R97" s="466" t="s">
        <v>460</v>
      </c>
      <c r="S97" s="462">
        <f>Y87</f>
        <v>1108.8</v>
      </c>
      <c r="X97" s="224" t="s">
        <v>283</v>
      </c>
    </row>
    <row r="99" spans="15:24" ht="15.75">
      <c r="O99" s="463" t="s">
        <v>459</v>
      </c>
      <c r="S99" s="462">
        <f>K95+S97</f>
        <v>15929.964585837835</v>
      </c>
    </row>
  </sheetData>
  <mergeCells count="19">
    <mergeCell ref="W96:AD96"/>
    <mergeCell ref="S1:Y2"/>
    <mergeCell ref="S91:V91"/>
    <mergeCell ref="T93:AA93"/>
    <mergeCell ref="U94:AB94"/>
    <mergeCell ref="V95:AC95"/>
    <mergeCell ref="A87:D87"/>
    <mergeCell ref="A1:A2"/>
    <mergeCell ref="B1:B2"/>
    <mergeCell ref="C1:C2"/>
    <mergeCell ref="D1:D2"/>
    <mergeCell ref="A35:A36"/>
    <mergeCell ref="B35:B36"/>
    <mergeCell ref="N1:R1"/>
    <mergeCell ref="E1:F1"/>
    <mergeCell ref="G1:H1"/>
    <mergeCell ref="I1:J1"/>
    <mergeCell ref="L1:M1"/>
    <mergeCell ref="K1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1"/>
  <sheetViews>
    <sheetView workbookViewId="0">
      <pane ySplit="2" topLeftCell="A3" activePane="bottomLeft" state="frozen"/>
      <selection pane="bottomLeft" activeCell="C97" sqref="C97"/>
    </sheetView>
  </sheetViews>
  <sheetFormatPr defaultRowHeight="11.25"/>
  <cols>
    <col min="1" max="1" width="8.140625" style="6" bestFit="1" customWidth="1"/>
    <col min="2" max="2" width="8.140625" style="12" bestFit="1" customWidth="1"/>
    <col min="3" max="3" width="74.5703125" style="124" bestFit="1" customWidth="1"/>
    <col min="4" max="4" width="14.5703125" style="6" bestFit="1" customWidth="1"/>
    <col min="5" max="5" width="9.28515625" style="3" customWidth="1"/>
    <col min="6" max="6" width="7.5703125" style="3" bestFit="1" customWidth="1"/>
    <col min="7" max="7" width="9.42578125" style="3" bestFit="1" customWidth="1"/>
    <col min="8" max="8" width="12.42578125" style="3" bestFit="1" customWidth="1"/>
    <col min="9" max="9" width="10.42578125" style="3" bestFit="1" customWidth="1"/>
    <col min="10" max="16384" width="9.140625" style="6"/>
  </cols>
  <sheetData>
    <row r="1" spans="1:9" ht="15.75">
      <c r="A1" s="670" t="s">
        <v>125</v>
      </c>
      <c r="B1" s="670"/>
      <c r="C1" s="670"/>
      <c r="D1" s="670"/>
      <c r="E1" s="670"/>
      <c r="F1" s="670"/>
      <c r="G1" s="670"/>
      <c r="H1" s="670"/>
      <c r="I1" s="670"/>
    </row>
    <row r="2" spans="1:9" s="80" customFormat="1" ht="32.25" thickBot="1">
      <c r="A2" s="81" t="s">
        <v>2</v>
      </c>
      <c r="B2" s="237" t="s">
        <v>3</v>
      </c>
      <c r="C2" s="150" t="s">
        <v>0</v>
      </c>
      <c r="D2" s="82" t="s">
        <v>8</v>
      </c>
      <c r="E2" s="107" t="s">
        <v>7</v>
      </c>
      <c r="F2" s="108" t="s">
        <v>6</v>
      </c>
      <c r="G2" s="109" t="s">
        <v>138</v>
      </c>
      <c r="H2" s="136" t="s">
        <v>139</v>
      </c>
      <c r="I2" s="110" t="s">
        <v>72</v>
      </c>
    </row>
    <row r="3" spans="1:9" s="8" customFormat="1">
      <c r="A3" s="276">
        <f>συμβολαια!A3</f>
        <v>0</v>
      </c>
      <c r="B3" s="276">
        <f>συμβολαια!B3</f>
        <v>0</v>
      </c>
      <c r="C3" s="277" t="str">
        <f>συμβολαια!C3</f>
        <v>πληρεξούσιο</v>
      </c>
      <c r="D3" s="278">
        <f>συμβολαια!D3</f>
        <v>0</v>
      </c>
      <c r="E3" s="249">
        <f>βιβλΕσ!E3</f>
        <v>0</v>
      </c>
      <c r="F3" s="249">
        <f>βιβλΕσ!G3</f>
        <v>0</v>
      </c>
      <c r="G3" s="249">
        <f>βιβλΕσ!I3</f>
        <v>0</v>
      </c>
      <c r="H3" s="241">
        <f>βιβλΕσ!K3</f>
        <v>14.24</v>
      </c>
      <c r="I3" s="241">
        <f>βιβλΕσ!L3</f>
        <v>1.7600000000000002</v>
      </c>
    </row>
    <row r="4" spans="1:9" s="8" customFormat="1">
      <c r="A4" s="276">
        <f>συμβολαια!A4</f>
        <v>0</v>
      </c>
      <c r="B4" s="276">
        <f>συμβολαια!B4</f>
        <v>0</v>
      </c>
      <c r="C4" s="277" t="str">
        <f>συμβολαια!C4</f>
        <v>πληρεξούσιο</v>
      </c>
      <c r="D4" s="278">
        <f>συμβολαια!D4</f>
        <v>0</v>
      </c>
      <c r="E4" s="249">
        <f>βιβλΕσ!E4</f>
        <v>0</v>
      </c>
      <c r="F4" s="249">
        <f>βιβλΕσ!G4</f>
        <v>0</v>
      </c>
      <c r="G4" s="249">
        <f>βιβλΕσ!I4</f>
        <v>0</v>
      </c>
      <c r="H4" s="241">
        <f>βιβλΕσ!K4</f>
        <v>26.134414414414412</v>
      </c>
      <c r="I4" s="241">
        <f>βιβλΕσ!L4</f>
        <v>5.28</v>
      </c>
    </row>
    <row r="5" spans="1:9" s="8" customFormat="1">
      <c r="A5" s="276">
        <f>συμβολαια!A5</f>
        <v>0</v>
      </c>
      <c r="B5" s="276">
        <f>συμβολαια!B5</f>
        <v>0</v>
      </c>
      <c r="C5" s="277" t="str">
        <f>συμβολαια!C5</f>
        <v>πληρεξούσιο</v>
      </c>
      <c r="D5" s="278">
        <f>συμβολαια!D5</f>
        <v>0</v>
      </c>
      <c r="E5" s="249">
        <f>βιβλΕσ!E5</f>
        <v>0</v>
      </c>
      <c r="F5" s="249">
        <f>βιβλΕσ!G5</f>
        <v>0</v>
      </c>
      <c r="G5" s="249">
        <f>βιβλΕσ!I5</f>
        <v>0</v>
      </c>
      <c r="H5" s="241">
        <f>βιβλΕσ!K5</f>
        <v>41.61801801801802</v>
      </c>
      <c r="I5" s="241">
        <f>βιβλΕσ!L5</f>
        <v>4.4000000000000004</v>
      </c>
    </row>
    <row r="6" spans="1:9" s="8" customFormat="1">
      <c r="A6" s="276">
        <f>συμβολαια!A6</f>
        <v>0</v>
      </c>
      <c r="B6" s="276">
        <f>συμβολαια!B6</f>
        <v>0</v>
      </c>
      <c r="C6" s="277" t="str">
        <f>συμβολαια!C6</f>
        <v>δωρεά</v>
      </c>
      <c r="D6" s="278">
        <f>συμβολαια!D6</f>
        <v>440.87</v>
      </c>
      <c r="E6" s="249">
        <f>βιβλΕσ!E6</f>
        <v>0</v>
      </c>
      <c r="F6" s="249">
        <f>βιβλΕσ!G6</f>
        <v>0</v>
      </c>
      <c r="G6" s="249">
        <f>βιβλΕσ!I6</f>
        <v>0</v>
      </c>
      <c r="H6" s="241">
        <f>βιβλΕσ!K6</f>
        <v>62.372470036036049</v>
      </c>
      <c r="I6" s="241">
        <f>βιβλΕσ!L6</f>
        <v>6.9535660000000004</v>
      </c>
    </row>
    <row r="7" spans="1:9" s="8" customFormat="1">
      <c r="A7" s="276">
        <f>συμβολαια!A7</f>
        <v>0</v>
      </c>
      <c r="B7" s="276">
        <f>συμβολαια!B7</f>
        <v>0</v>
      </c>
      <c r="C7" s="277" t="str">
        <f>συμβολαια!C7</f>
        <v>αγοραπωλησία τίμημα = Δ.Ο.Υ. =</v>
      </c>
      <c r="D7" s="278">
        <f>συμβολαια!D7</f>
        <v>5899.62</v>
      </c>
      <c r="E7" s="249">
        <f>βιβλΕσ!E7</f>
        <v>0</v>
      </c>
      <c r="F7" s="249">
        <f>βιβλΕσ!G7</f>
        <v>0</v>
      </c>
      <c r="G7" s="249">
        <f>βιβλΕσ!I7</f>
        <v>0</v>
      </c>
      <c r="H7" s="241">
        <f>βιβλΕσ!K7</f>
        <v>137.83113445045046</v>
      </c>
      <c r="I7" s="241">
        <f>βιβλΕσ!L7</f>
        <v>19.419315999999998</v>
      </c>
    </row>
    <row r="8" spans="1:9" s="8" customFormat="1">
      <c r="A8" s="276">
        <f>συμβολαια!A8</f>
        <v>0</v>
      </c>
      <c r="B8" s="276">
        <f>συμβολαια!B8</f>
        <v>0</v>
      </c>
      <c r="C8" s="277" t="str">
        <f>συμβολαια!C8</f>
        <v>αγοραπωλησία τίμημα = Δ.Ο.Υ. =</v>
      </c>
      <c r="D8" s="278">
        <f>συμβολαια!D8</f>
        <v>4628.22</v>
      </c>
      <c r="E8" s="249">
        <f>βιβλΕσ!E8</f>
        <v>0</v>
      </c>
      <c r="F8" s="249">
        <f>βιβλΕσ!G8</f>
        <v>0</v>
      </c>
      <c r="G8" s="249">
        <f>βιβλΕσ!I8</f>
        <v>0</v>
      </c>
      <c r="H8" s="241">
        <f>βιβλΕσ!K8</f>
        <v>95.535240036036043</v>
      </c>
      <c r="I8" s="241">
        <f>βιβλΕσ!L8</f>
        <v>15.810796</v>
      </c>
    </row>
    <row r="9" spans="1:9" s="8" customFormat="1">
      <c r="A9" s="276">
        <f>συμβολαια!A9</f>
        <v>0</v>
      </c>
      <c r="B9" s="276">
        <f>συμβολαια!B9</f>
        <v>0</v>
      </c>
      <c r="C9" s="277" t="str">
        <f>συμβολαια!C9</f>
        <v>αγοραπωλησίας ΠΡΟΣΥΜΦΩΝΟ τίμημα = αρραβών =</v>
      </c>
      <c r="D9" s="278">
        <f>συμβολαια!D9</f>
        <v>10021.51</v>
      </c>
      <c r="E9" s="249">
        <f>βιβλΕσ!E9</f>
        <v>0</v>
      </c>
      <c r="F9" s="249">
        <f>βιβλΕσ!G9</f>
        <v>0</v>
      </c>
      <c r="G9" s="249">
        <f>βιβλΕσ!I9</f>
        <v>0</v>
      </c>
      <c r="H9" s="241">
        <f>βιβλΕσ!K9</f>
        <v>133.98011082882883</v>
      </c>
      <c r="I9" s="241">
        <f>βιβλΕσ!L9</f>
        <v>22.878718000000003</v>
      </c>
    </row>
    <row r="10" spans="1:9" s="8" customFormat="1">
      <c r="A10" s="276">
        <f>συμβολαια!A10</f>
        <v>0</v>
      </c>
      <c r="B10" s="276">
        <f>συμβολαια!B10</f>
        <v>0</v>
      </c>
      <c r="C10" s="277" t="str">
        <f>συμβολαια!C10</f>
        <v>πληρεξούσιο</v>
      </c>
      <c r="D10" s="278">
        <f>συμβολαια!D10</f>
        <v>0</v>
      </c>
      <c r="E10" s="249">
        <f>βιβλΕσ!E10</f>
        <v>0</v>
      </c>
      <c r="F10" s="249">
        <f>βιβλΕσ!G10</f>
        <v>0</v>
      </c>
      <c r="G10" s="249">
        <f>βιβλΕσ!I10</f>
        <v>0</v>
      </c>
      <c r="H10" s="241">
        <f>βιβλΕσ!K10</f>
        <v>27.290810810810811</v>
      </c>
      <c r="I10" s="241">
        <f>βιβλΕσ!L10</f>
        <v>3.5200000000000005</v>
      </c>
    </row>
    <row r="11" spans="1:9" s="8" customFormat="1">
      <c r="A11" s="276">
        <f>συμβολαια!A11</f>
        <v>0</v>
      </c>
      <c r="B11" s="276">
        <f>συμβολαια!B11</f>
        <v>0</v>
      </c>
      <c r="C11" s="277" t="str">
        <f>συμβολαια!C11</f>
        <v>δωρεά</v>
      </c>
      <c r="D11" s="278">
        <f>συμβολαια!D11</f>
        <v>5575.38</v>
      </c>
      <c r="E11" s="249">
        <f>βιβλΕσ!E11</f>
        <v>0</v>
      </c>
      <c r="F11" s="249">
        <f>βιβλΕσ!G11</f>
        <v>0</v>
      </c>
      <c r="G11" s="249">
        <f>βιβλΕσ!I11</f>
        <v>0</v>
      </c>
      <c r="H11" s="241">
        <f>βιβλΕσ!K11</f>
        <v>165.80837005405405</v>
      </c>
      <c r="I11" s="241">
        <f>βιβλΕσ!L11</f>
        <v>20.595683999999999</v>
      </c>
    </row>
    <row r="12" spans="1:9" s="8" customFormat="1">
      <c r="A12" s="276">
        <f>συμβολαια!A12</f>
        <v>0</v>
      </c>
      <c r="B12" s="276">
        <f>συμβολαια!B12</f>
        <v>0</v>
      </c>
      <c r="C12" s="277" t="str">
        <f>συμβολαια!C12</f>
        <v>πληρεξούσιο</v>
      </c>
      <c r="D12" s="278">
        <f>συμβολαια!D12</f>
        <v>0</v>
      </c>
      <c r="E12" s="249">
        <f>βιβλΕσ!E12</f>
        <v>0</v>
      </c>
      <c r="F12" s="249">
        <f>βιβλΕσ!G12</f>
        <v>0</v>
      </c>
      <c r="G12" s="249">
        <f>βιβλΕσ!I12</f>
        <v>0</v>
      </c>
      <c r="H12" s="241">
        <f>βιβλΕσ!K12</f>
        <v>26.410810810810812</v>
      </c>
      <c r="I12" s="241">
        <f>βιβλΕσ!L12</f>
        <v>4.4000000000000004</v>
      </c>
    </row>
    <row r="13" spans="1:9" s="8" customFormat="1">
      <c r="A13" s="276">
        <f>συμβολαια!A13</f>
        <v>0</v>
      </c>
      <c r="B13" s="276">
        <f>συμβολαια!B13</f>
        <v>0</v>
      </c>
      <c r="C13" s="277" t="str">
        <f>συμβολαια!C13</f>
        <v>πληρεξούσιο</v>
      </c>
      <c r="D13" s="278">
        <f>συμβολαια!D13</f>
        <v>0</v>
      </c>
      <c r="E13" s="249">
        <f>βιβλΕσ!E13</f>
        <v>0</v>
      </c>
      <c r="F13" s="249">
        <f>βιβλΕσ!G13</f>
        <v>0</v>
      </c>
      <c r="G13" s="249">
        <f>βιβλΕσ!I13</f>
        <v>0</v>
      </c>
      <c r="H13" s="241">
        <f>βιβλΕσ!K13</f>
        <v>14.24</v>
      </c>
      <c r="I13" s="241">
        <f>βιβλΕσ!L13</f>
        <v>1.7600000000000002</v>
      </c>
    </row>
    <row r="14" spans="1:9" s="8" customFormat="1">
      <c r="A14" s="276">
        <f>συμβολαια!A14</f>
        <v>0</v>
      </c>
      <c r="B14" s="276">
        <f>συμβολαια!B14</f>
        <v>0</v>
      </c>
      <c r="C14" s="277" t="str">
        <f>συμβολαια!C14</f>
        <v>πληρεξούσιο</v>
      </c>
      <c r="D14" s="278">
        <f>συμβολαια!D14</f>
        <v>0</v>
      </c>
      <c r="E14" s="249">
        <f>βιβλΕσ!E14</f>
        <v>0</v>
      </c>
      <c r="F14" s="249">
        <f>βιβλΕσ!G14</f>
        <v>0</v>
      </c>
      <c r="G14" s="249">
        <f>βιβλΕσ!I14</f>
        <v>0</v>
      </c>
      <c r="H14" s="241">
        <f>βιβλΕσ!K14</f>
        <v>20.567207207207208</v>
      </c>
      <c r="I14" s="241">
        <f>βιβλΕσ!L14</f>
        <v>2.64</v>
      </c>
    </row>
    <row r="15" spans="1:9" s="8" customFormat="1">
      <c r="A15" s="276">
        <f>συμβολαια!A15</f>
        <v>0</v>
      </c>
      <c r="B15" s="276">
        <f>συμβολαια!B15</f>
        <v>0</v>
      </c>
      <c r="C15" s="277" t="str">
        <f>συμβολαια!C15</f>
        <v>πληρεξούσιο</v>
      </c>
      <c r="D15" s="278">
        <f>συμβολαια!D15</f>
        <v>0</v>
      </c>
      <c r="E15" s="249">
        <f>βιβλΕσ!E15</f>
        <v>0</v>
      </c>
      <c r="F15" s="249">
        <f>βιβλΕσ!G15</f>
        <v>0</v>
      </c>
      <c r="G15" s="249">
        <f>βιβλΕσ!I15</f>
        <v>0</v>
      </c>
      <c r="H15" s="241">
        <f>βιβλΕσ!K15</f>
        <v>20.567207207207208</v>
      </c>
      <c r="I15" s="241">
        <f>βιβλΕσ!L15</f>
        <v>2.64</v>
      </c>
    </row>
    <row r="16" spans="1:9" s="8" customFormat="1">
      <c r="A16" s="276">
        <f>συμβολαια!A16</f>
        <v>0</v>
      </c>
      <c r="B16" s="276">
        <f>συμβολαια!B16</f>
        <v>0</v>
      </c>
      <c r="C16" s="277" t="str">
        <f>συμβολαια!C16</f>
        <v>πληρεξούσιο</v>
      </c>
      <c r="D16" s="278">
        <f>συμβολαια!D16</f>
        <v>0</v>
      </c>
      <c r="E16" s="249">
        <f>βιβλΕσ!E16</f>
        <v>0</v>
      </c>
      <c r="F16" s="249">
        <f>βιβλΕσ!G16</f>
        <v>0</v>
      </c>
      <c r="G16" s="249">
        <f>βιβλΕσ!I16</f>
        <v>0</v>
      </c>
      <c r="H16" s="241">
        <f>βιβλΕσ!K16</f>
        <v>28.17081081081081</v>
      </c>
      <c r="I16" s="241">
        <f>βιβλΕσ!L16</f>
        <v>2.64</v>
      </c>
    </row>
    <row r="17" spans="1:9" s="8" customFormat="1">
      <c r="A17" s="276">
        <f>συμβολαια!A17</f>
        <v>0</v>
      </c>
      <c r="B17" s="276">
        <f>συμβολαια!B17</f>
        <v>0</v>
      </c>
      <c r="C17" s="277" t="str">
        <f>συμβολαια!C17</f>
        <v>γονική</v>
      </c>
      <c r="D17" s="278">
        <f>συμβολαια!D17</f>
        <v>2626.85</v>
      </c>
      <c r="E17" s="249">
        <f>βιβλΕσ!E17</f>
        <v>0</v>
      </c>
      <c r="F17" s="249">
        <f>βιβλΕσ!G17</f>
        <v>0</v>
      </c>
      <c r="G17" s="249">
        <f>βιβλΕσ!I17</f>
        <v>0</v>
      </c>
      <c r="H17" s="241">
        <f>βιβλΕσ!K17</f>
        <v>84.667706036036037</v>
      </c>
      <c r="I17" s="241">
        <f>βιβλΕσ!L17</f>
        <v>10.88833</v>
      </c>
    </row>
    <row r="18" spans="1:9" s="8" customFormat="1">
      <c r="A18" s="276">
        <f>συμβολαια!A18</f>
        <v>0</v>
      </c>
      <c r="B18" s="276">
        <f>συμβολαια!B18</f>
        <v>0</v>
      </c>
      <c r="C18" s="277" t="str">
        <f>συμβολαια!C18</f>
        <v>δωρεά ΨΙΛΗΣ κυριότητας</v>
      </c>
      <c r="D18" s="278">
        <f>συμβολαια!D18</f>
        <v>2364.16</v>
      </c>
      <c r="E18" s="249">
        <f>βιβλΕσ!E18</f>
        <v>0</v>
      </c>
      <c r="F18" s="249">
        <f>βιβλΕσ!G18</f>
        <v>0</v>
      </c>
      <c r="G18" s="249">
        <f>βιβλΕσ!I18</f>
        <v>0</v>
      </c>
      <c r="H18" s="241">
        <f>βιβλΕσ!K18</f>
        <v>88.113340828828839</v>
      </c>
      <c r="I18" s="241">
        <f>βιβλΕσ!L18</f>
        <v>10.415488</v>
      </c>
    </row>
    <row r="19" spans="1:9" s="8" customFormat="1">
      <c r="A19" s="276">
        <f>συμβολαια!A19</f>
        <v>0</v>
      </c>
      <c r="B19" s="276">
        <f>συμβολαια!B19</f>
        <v>0</v>
      </c>
      <c r="C19" s="277" t="str">
        <f>συμβολαια!C19</f>
        <v>δωρεά</v>
      </c>
      <c r="D19" s="278">
        <f>συμβολαια!D19</f>
        <v>5253.7</v>
      </c>
      <c r="E19" s="249">
        <f>βιβλΕσ!E19</f>
        <v>0</v>
      </c>
      <c r="F19" s="249">
        <f>βιβλΕσ!G19</f>
        <v>0</v>
      </c>
      <c r="G19" s="249">
        <f>βιβλΕσ!I19</f>
        <v>0</v>
      </c>
      <c r="H19" s="241">
        <f>βιβλΕσ!K19</f>
        <v>107.75658324324326</v>
      </c>
      <c r="I19" s="241">
        <f>βιβλΕσ!L19</f>
        <v>18.25666</v>
      </c>
    </row>
    <row r="20" spans="1:9" s="8" customFormat="1">
      <c r="A20" s="276">
        <f>συμβολαια!A20</f>
        <v>0</v>
      </c>
      <c r="B20" s="276">
        <f>συμβολαια!B20</f>
        <v>0</v>
      </c>
      <c r="C20" s="277" t="str">
        <f>συμβολαια!C20</f>
        <v>γονική ΨΙΛΗΣ κυριότητας</v>
      </c>
      <c r="D20" s="278">
        <f>συμβολαια!D20</f>
        <v>8319.06</v>
      </c>
      <c r="E20" s="249">
        <f>βιβλΕσ!E20</f>
        <v>0</v>
      </c>
      <c r="F20" s="249">
        <f>βιβλΕσ!G20</f>
        <v>0</v>
      </c>
      <c r="G20" s="249">
        <f>βιβλΕσ!I20</f>
        <v>0</v>
      </c>
      <c r="H20" s="241">
        <f>βιβλΕσ!K20</f>
        <v>141.41172803603604</v>
      </c>
      <c r="I20" s="241">
        <f>βιβλΕσ!L20</f>
        <v>22.454307999999997</v>
      </c>
    </row>
    <row r="21" spans="1:9" s="8" customFormat="1">
      <c r="A21" s="276">
        <f>συμβολαια!A21</f>
        <v>0</v>
      </c>
      <c r="B21" s="276">
        <f>συμβολαια!B21</f>
        <v>0</v>
      </c>
      <c r="C21" s="277" t="str">
        <f>συμβολαια!C21</f>
        <v>πληρεξούσιο</v>
      </c>
      <c r="D21" s="278">
        <f>συμβολαια!D21</f>
        <v>0</v>
      </c>
      <c r="E21" s="249">
        <f>βιβλΕσ!E21</f>
        <v>0</v>
      </c>
      <c r="F21" s="249">
        <f>βιβλΕσ!G21</f>
        <v>0</v>
      </c>
      <c r="G21" s="249">
        <f>βιβλΕσ!I21</f>
        <v>0</v>
      </c>
      <c r="H21" s="241">
        <f>βιβλΕσ!K21</f>
        <v>27.290810810810811</v>
      </c>
      <c r="I21" s="241">
        <f>βιβλΕσ!L21</f>
        <v>3.5200000000000005</v>
      </c>
    </row>
    <row r="22" spans="1:9" s="8" customFormat="1">
      <c r="A22" s="276">
        <f>συμβολαια!A22</f>
        <v>0</v>
      </c>
      <c r="B22" s="276">
        <f>συμβολαια!B22</f>
        <v>0</v>
      </c>
      <c r="C22" s="277" t="str">
        <f>συμβολαια!C22</f>
        <v>αγοραπωλησίας προσυμφώνου ..???.. ΛΥΣΗ τίμημα 35.000 αρραβών =</v>
      </c>
      <c r="D22" s="278">
        <f>συμβολαια!D22</f>
        <v>10000</v>
      </c>
      <c r="E22" s="249">
        <f>βιβλΕσ!E22</f>
        <v>0</v>
      </c>
      <c r="F22" s="249">
        <f>βιβλΕσ!G22</f>
        <v>0</v>
      </c>
      <c r="G22" s="249">
        <f>βιβλΕσ!I22</f>
        <v>0</v>
      </c>
      <c r="H22" s="241">
        <f>βιβλΕσ!K22</f>
        <v>2.501621621621624</v>
      </c>
      <c r="I22" s="241">
        <f>βιβλΕσ!L22</f>
        <v>50.12</v>
      </c>
    </row>
    <row r="23" spans="1:9" s="8" customFormat="1">
      <c r="A23" s="276">
        <f>συμβολαια!A23</f>
        <v>0</v>
      </c>
      <c r="B23" s="276">
        <f>συμβολαια!B23</f>
        <v>0</v>
      </c>
      <c r="C23" s="277" t="str">
        <f>συμβολαια!C23</f>
        <v>αγοραπωλησία τίμημα = Δ.Ο.Υ. =</v>
      </c>
      <c r="D23" s="278">
        <f>συμβολαια!D23</f>
        <v>1629.91</v>
      </c>
      <c r="E23" s="249">
        <f>βιβλΕσ!E23</f>
        <v>0</v>
      </c>
      <c r="F23" s="249">
        <f>βιβλΕσ!G23</f>
        <v>0</v>
      </c>
      <c r="G23" s="249">
        <f>βιβλΕσ!I23</f>
        <v>0</v>
      </c>
      <c r="H23" s="241">
        <f>βιβλΕσ!K23</f>
        <v>100.25381965765766</v>
      </c>
      <c r="I23" s="241">
        <f>βιβλΕσ!L23</f>
        <v>44.733838000000006</v>
      </c>
    </row>
    <row r="24" spans="1:9" s="8" customFormat="1">
      <c r="A24" s="276">
        <f>συμβολαια!A24</f>
        <v>0</v>
      </c>
      <c r="B24" s="276">
        <f>συμβολαια!B24</f>
        <v>0</v>
      </c>
      <c r="C24" s="277" t="str">
        <f>συμβολαια!C24</f>
        <v>πληρεξούσιο</v>
      </c>
      <c r="D24" s="278">
        <f>συμβολαια!D24</f>
        <v>0</v>
      </c>
      <c r="E24" s="249">
        <f>βιβλΕσ!E24</f>
        <v>0</v>
      </c>
      <c r="F24" s="249">
        <f>βιβλΕσ!G24</f>
        <v>0</v>
      </c>
      <c r="G24" s="249">
        <f>βιβλΕσ!I24</f>
        <v>0</v>
      </c>
      <c r="H24" s="241">
        <f>βιβλΕσ!K24</f>
        <v>20.567207207207208</v>
      </c>
      <c r="I24" s="241">
        <f>βιβλΕσ!L24</f>
        <v>2.64</v>
      </c>
    </row>
    <row r="25" spans="1:9" s="8" customFormat="1">
      <c r="A25" s="276">
        <f>συμβολαια!A25</f>
        <v>0</v>
      </c>
      <c r="B25" s="276">
        <f>συμβολαια!B25</f>
        <v>0</v>
      </c>
      <c r="C25" s="277" t="str">
        <f>συμβολαια!C25</f>
        <v>κατάθεση ένορκη</v>
      </c>
      <c r="D25" s="278">
        <f>συμβολαια!D25</f>
        <v>0</v>
      </c>
      <c r="E25" s="249">
        <f>βιβλΕσ!E25</f>
        <v>0</v>
      </c>
      <c r="F25" s="249">
        <f>βιβλΕσ!G25</f>
        <v>0</v>
      </c>
      <c r="G25" s="249">
        <f>βιβλΕσ!I25</f>
        <v>0</v>
      </c>
      <c r="H25" s="241">
        <f>βιβλΕσ!K25</f>
        <v>27.290810810810811</v>
      </c>
      <c r="I25" s="241">
        <f>βιβλΕσ!L25</f>
        <v>3.5200000000000005</v>
      </c>
    </row>
    <row r="26" spans="1:9" s="8" customFormat="1">
      <c r="A26" s="276">
        <f>συμβολαια!A26</f>
        <v>0</v>
      </c>
      <c r="B26" s="276">
        <f>συμβολαια!B26</f>
        <v>0</v>
      </c>
      <c r="C26" s="277" t="str">
        <f>συμβολαια!C26</f>
        <v>κατάθεση ένορκη</v>
      </c>
      <c r="D26" s="278">
        <f>συμβολαια!D26</f>
        <v>0</v>
      </c>
      <c r="E26" s="249">
        <f>βιβλΕσ!E26</f>
        <v>0</v>
      </c>
      <c r="F26" s="249">
        <f>βιβλΕσ!G26</f>
        <v>0</v>
      </c>
      <c r="G26" s="249">
        <f>βιβλΕσ!I26</f>
        <v>0</v>
      </c>
      <c r="H26" s="241">
        <f>βιβλΕσ!K26</f>
        <v>18.80720720720721</v>
      </c>
      <c r="I26" s="241">
        <f>βιβλΕσ!L26</f>
        <v>4.4000000000000004</v>
      </c>
    </row>
    <row r="27" spans="1:9" s="8" customFormat="1">
      <c r="A27" s="276">
        <f>συμβολαια!A27</f>
        <v>0</v>
      </c>
      <c r="B27" s="276">
        <f>συμβολαια!B27</f>
        <v>0</v>
      </c>
      <c r="C27" s="277" t="str">
        <f>συμβολαια!C27</f>
        <v>βεβαίωση ένορκος</v>
      </c>
      <c r="D27" s="278">
        <f>συμβολαια!D27</f>
        <v>0</v>
      </c>
      <c r="E27" s="249">
        <f>βιβλΕσ!E27</f>
        <v>0</v>
      </c>
      <c r="F27" s="249">
        <f>βιβλΕσ!G27</f>
        <v>0</v>
      </c>
      <c r="G27" s="249">
        <f>βιβλΕσ!I27</f>
        <v>0</v>
      </c>
      <c r="H27" s="241">
        <f>βιβλΕσ!K27</f>
        <v>41.61801801801802</v>
      </c>
      <c r="I27" s="241">
        <f>βιβλΕσ!L27</f>
        <v>4.4000000000000004</v>
      </c>
    </row>
    <row r="28" spans="1:9" s="8" customFormat="1">
      <c r="A28" s="276">
        <f>συμβολαια!A28</f>
        <v>0</v>
      </c>
      <c r="B28" s="276">
        <f>συμβολαια!B28</f>
        <v>0</v>
      </c>
      <c r="C28" s="277" t="str">
        <f>συμβολαια!C28</f>
        <v>κληρονομιάς αποδοχή</v>
      </c>
      <c r="D28" s="278">
        <f>συμβολαια!D28</f>
        <v>0</v>
      </c>
      <c r="E28" s="249">
        <f>βιβλΕσ!E28</f>
        <v>0</v>
      </c>
      <c r="F28" s="249">
        <f>βιβλΕσ!G28</f>
        <v>0</v>
      </c>
      <c r="G28" s="249">
        <f>βιβλΕσ!I28</f>
        <v>0</v>
      </c>
      <c r="H28" s="241">
        <f>βιβλΕσ!K28</f>
        <v>58.069621621621621</v>
      </c>
      <c r="I28" s="241">
        <f>βιβλΕσ!L28</f>
        <v>7.5520000000000005</v>
      </c>
    </row>
    <row r="29" spans="1:9" s="8" customFormat="1">
      <c r="A29" s="276">
        <f>συμβολαια!A29</f>
        <v>0</v>
      </c>
      <c r="B29" s="276">
        <f>συμβολαια!B29</f>
        <v>0</v>
      </c>
      <c r="C29" s="277" t="str">
        <f>συμβολαια!C29</f>
        <v>πληρεξούσιο</v>
      </c>
      <c r="D29" s="278">
        <f>συμβολαια!D29</f>
        <v>0</v>
      </c>
      <c r="E29" s="249">
        <f>βιβλΕσ!E29</f>
        <v>0</v>
      </c>
      <c r="F29" s="249">
        <f>βιβλΕσ!G29</f>
        <v>0</v>
      </c>
      <c r="G29" s="249">
        <f>βιβλΕσ!I29</f>
        <v>0</v>
      </c>
      <c r="H29" s="241">
        <f>βιβλΕσ!K29</f>
        <v>23.687207207207209</v>
      </c>
      <c r="I29" s="241">
        <f>βιβλΕσ!L29</f>
        <v>3.5200000000000005</v>
      </c>
    </row>
    <row r="30" spans="1:9" s="8" customFormat="1">
      <c r="A30" s="276">
        <f>συμβολαια!A30</f>
        <v>0</v>
      </c>
      <c r="B30" s="276">
        <f>συμβολαια!B30</f>
        <v>0</v>
      </c>
      <c r="C30" s="277" t="str">
        <f>συμβολαια!C30</f>
        <v>κληρονομιάς αποδοχή ..???.. ΔΙΟΡΘΩΣΗ</v>
      </c>
      <c r="D30" s="278">
        <f>συμβολαια!D30</f>
        <v>0</v>
      </c>
      <c r="E30" s="249">
        <f>βιβλΕσ!E30</f>
        <v>0</v>
      </c>
      <c r="F30" s="249">
        <f>βιβλΕσ!G30</f>
        <v>0</v>
      </c>
      <c r="G30" s="249">
        <f>βιβλΕσ!I30</f>
        <v>0</v>
      </c>
      <c r="H30" s="241">
        <f>βιβλΕσ!K30</f>
        <v>55.917243243243242</v>
      </c>
      <c r="I30" s="241">
        <f>βιβλΕσ!L30</f>
        <v>20.026000000000003</v>
      </c>
    </row>
    <row r="31" spans="1:9" s="8" customFormat="1">
      <c r="A31" s="276">
        <f>συμβολαια!A31</f>
        <v>0</v>
      </c>
      <c r="B31" s="276">
        <f>συμβολαια!B31</f>
        <v>0</v>
      </c>
      <c r="C31" s="277" t="str">
        <f>συμβολαια!C31</f>
        <v>πληρεξούσιο</v>
      </c>
      <c r="D31" s="278">
        <f>συμβολαια!D31</f>
        <v>0</v>
      </c>
      <c r="E31" s="249">
        <f>βιβλΕσ!E31</f>
        <v>0</v>
      </c>
      <c r="F31" s="249">
        <f>βιβλΕσ!G31</f>
        <v>0</v>
      </c>
      <c r="G31" s="249">
        <f>βιβλΕσ!I31</f>
        <v>0</v>
      </c>
      <c r="H31" s="241">
        <f>βιβλΕσ!K31</f>
        <v>11.74</v>
      </c>
      <c r="I31" s="241">
        <f>βιβλΕσ!L31</f>
        <v>1.7600000000000002</v>
      </c>
    </row>
    <row r="32" spans="1:9" s="8" customFormat="1">
      <c r="A32" s="276">
        <f>συμβολαια!A32</f>
        <v>0</v>
      </c>
      <c r="B32" s="276">
        <f>συμβολαια!B32</f>
        <v>0</v>
      </c>
      <c r="C32" s="277" t="str">
        <f>συμβολαια!C32</f>
        <v>κληρονομιάς αποδοχή</v>
      </c>
      <c r="D32" s="278">
        <f>συμβολαια!D32</f>
        <v>0</v>
      </c>
      <c r="E32" s="249">
        <f>βιβλΕσ!E32</f>
        <v>0</v>
      </c>
      <c r="F32" s="249">
        <f>βιβλΕσ!G32</f>
        <v>0</v>
      </c>
      <c r="G32" s="249">
        <f>βιβλΕσ!I32</f>
        <v>0</v>
      </c>
      <c r="H32" s="241">
        <f>βιβλΕσ!K32</f>
        <v>58.426432432432435</v>
      </c>
      <c r="I32" s="241">
        <f>βιβλΕσ!L32</f>
        <v>18.706000000000003</v>
      </c>
    </row>
    <row r="33" spans="1:9" s="8" customFormat="1">
      <c r="A33" s="276">
        <f>συμβολαια!A33</f>
        <v>0</v>
      </c>
      <c r="B33" s="276">
        <f>συμβολαια!B33</f>
        <v>0</v>
      </c>
      <c r="C33" s="277" t="str">
        <f>συμβολαια!C33</f>
        <v>πληρεξούσιο</v>
      </c>
      <c r="D33" s="278">
        <f>συμβολαια!D33</f>
        <v>0</v>
      </c>
      <c r="E33" s="249">
        <f>βιβλΕσ!E33</f>
        <v>0</v>
      </c>
      <c r="F33" s="249">
        <f>βιβλΕσ!G33</f>
        <v>0</v>
      </c>
      <c r="G33" s="249">
        <f>βιβλΕσ!I33</f>
        <v>0</v>
      </c>
      <c r="H33" s="241">
        <f>βιβλΕσ!K33</f>
        <v>10.42</v>
      </c>
      <c r="I33" s="241">
        <f>βιβλΕσ!L33</f>
        <v>3.0800000000000005</v>
      </c>
    </row>
    <row r="34" spans="1:9" s="8" customFormat="1">
      <c r="A34" s="276">
        <f>συμβολαια!A34</f>
        <v>0</v>
      </c>
      <c r="B34" s="276">
        <f>συμβολαια!B34</f>
        <v>0</v>
      </c>
      <c r="C34" s="277" t="str">
        <f>συμβολαια!C34</f>
        <v>αγοραπωλησία ΒΑΣΕΙ προσυμφώνου ..???.. τίμημα = αρραβών = 2.934,7 Δ.Ο.Υ = 11.143,31</v>
      </c>
      <c r="D34" s="278">
        <f>συμβολαια!D34</f>
        <v>8208.61</v>
      </c>
      <c r="E34" s="249">
        <f>βιβλΕσ!E34</f>
        <v>0</v>
      </c>
      <c r="F34" s="249">
        <f>βιβλΕσ!G34</f>
        <v>0</v>
      </c>
      <c r="G34" s="249">
        <f>βιβλΕσ!I34</f>
        <v>0</v>
      </c>
      <c r="H34" s="241">
        <f>βιβλΕσ!K34</f>
        <v>130.74053803603601</v>
      </c>
      <c r="I34" s="241">
        <f>βιβλΕσ!L34</f>
        <v>23.575498</v>
      </c>
    </row>
    <row r="35" spans="1:9" s="8" customFormat="1">
      <c r="A35" s="471" t="str">
        <f>συμβολαια!A35</f>
        <v>..???..</v>
      </c>
      <c r="B35" s="471">
        <f>συμβολαια!B35</f>
        <v>0</v>
      </c>
      <c r="C35" s="277" t="str">
        <f>συμβολαια!C35</f>
        <v>διανομή ( 52.747,66 &amp; 7.650,36 )</v>
      </c>
      <c r="D35" s="278">
        <f>συμβολαια!D35</f>
        <v>60398.02</v>
      </c>
      <c r="E35" s="249">
        <f>βιβλΕσ!E35</f>
        <v>0</v>
      </c>
      <c r="F35" s="249">
        <f>βιβλΕσ!G35</f>
        <v>0</v>
      </c>
      <c r="G35" s="249">
        <f>βιβλΕσ!I35</f>
        <v>0</v>
      </c>
      <c r="H35" s="241">
        <f>βιβλΕσ!K35</f>
        <v>733.79923967567561</v>
      </c>
      <c r="I35" s="241">
        <f>βιβλΕσ!L35</f>
        <v>121.916436</v>
      </c>
    </row>
    <row r="36" spans="1:9" s="8" customFormat="1">
      <c r="A36" s="471"/>
      <c r="B36" s="471"/>
      <c r="C36" s="277" t="str">
        <f>συμβολαια!C36</f>
        <v xml:space="preserve">οριζόντιος σύσταση ΠΡΟ </v>
      </c>
      <c r="D36" s="278">
        <f>συμβολαια!D36</f>
        <v>0</v>
      </c>
      <c r="E36" s="249">
        <f>βιβλΕσ!E36</f>
        <v>0</v>
      </c>
      <c r="F36" s="249">
        <f>βιβλΕσ!G36</f>
        <v>0</v>
      </c>
      <c r="G36" s="249">
        <f>βιβλΕσ!I36</f>
        <v>0</v>
      </c>
      <c r="H36" s="241">
        <f>βιβλΕσ!K36</f>
        <v>-10.780000000000001</v>
      </c>
      <c r="I36" s="241">
        <f>βιβλΕσ!L36</f>
        <v>10.780000000000001</v>
      </c>
    </row>
    <row r="37" spans="1:9" s="8" customFormat="1">
      <c r="A37" s="276">
        <f>συμβολαια!A37</f>
        <v>0</v>
      </c>
      <c r="B37" s="276">
        <f>συμβολαια!B37</f>
        <v>0</v>
      </c>
      <c r="C37" s="277" t="str">
        <f>συμβολαια!C37</f>
        <v>πληρεξούσιο</v>
      </c>
      <c r="D37" s="278">
        <f>συμβολαια!D37</f>
        <v>0</v>
      </c>
      <c r="E37" s="249">
        <f>βιβλΕσ!E37</f>
        <v>0</v>
      </c>
      <c r="F37" s="249">
        <f>βιβλΕσ!G37</f>
        <v>0</v>
      </c>
      <c r="G37" s="249">
        <f>βιβλΕσ!I37</f>
        <v>0</v>
      </c>
      <c r="H37" s="241">
        <f>βιβλΕσ!K37</f>
        <v>23.374414414414414</v>
      </c>
      <c r="I37" s="241">
        <f>βιβλΕσ!L37</f>
        <v>7.04</v>
      </c>
    </row>
    <row r="38" spans="1:9" s="8" customFormat="1">
      <c r="A38" s="276">
        <f>συμβολαια!A38</f>
        <v>0</v>
      </c>
      <c r="B38" s="276">
        <f>συμβολαια!B38</f>
        <v>0</v>
      </c>
      <c r="C38" s="277" t="str">
        <f>συμβολαια!C38</f>
        <v>κληρονομιάς αποδοχή</v>
      </c>
      <c r="D38" s="278">
        <f>συμβολαια!D38</f>
        <v>0</v>
      </c>
      <c r="E38" s="249">
        <f>βιβλΕσ!E38</f>
        <v>0</v>
      </c>
      <c r="F38" s="249">
        <f>βιβλΕσ!G38</f>
        <v>0</v>
      </c>
      <c r="G38" s="249">
        <f>βιβλΕσ!I38</f>
        <v>0</v>
      </c>
      <c r="H38" s="241">
        <f>βιβλΕσ!K38</f>
        <v>97.578864864864855</v>
      </c>
      <c r="I38" s="241">
        <f>βιβλΕσ!L38</f>
        <v>23.986000000000004</v>
      </c>
    </row>
    <row r="39" spans="1:9" s="8" customFormat="1">
      <c r="A39" s="276">
        <f>συμβολαια!A39</f>
        <v>0</v>
      </c>
      <c r="B39" s="276">
        <f>συμβολαια!B39</f>
        <v>0</v>
      </c>
      <c r="C39" s="277" t="str">
        <f>συμβολαια!C39</f>
        <v>γονική</v>
      </c>
      <c r="D39" s="287">
        <f>συμβολαια!D39</f>
        <v>4889.57</v>
      </c>
      <c r="E39" s="249">
        <f>βιβλΕσ!E39</f>
        <v>0</v>
      </c>
      <c r="F39" s="249">
        <f>βιβλΕσ!G39</f>
        <v>0</v>
      </c>
      <c r="G39" s="249">
        <f>βιβλΕσ!I39</f>
        <v>0</v>
      </c>
      <c r="H39" s="241">
        <f>βιβλΕσ!K39</f>
        <v>116.31201724324323</v>
      </c>
      <c r="I39" s="241">
        <f>βιβλΕσ!L39</f>
        <v>17.601226</v>
      </c>
    </row>
    <row r="40" spans="1:9" s="8" customFormat="1">
      <c r="A40" s="276">
        <f>συμβολαια!A40</f>
        <v>0</v>
      </c>
      <c r="B40" s="276">
        <f>συμβολαια!B40</f>
        <v>0</v>
      </c>
      <c r="C40" s="277" t="str">
        <f>συμβολαια!C40</f>
        <v>δωρεά</v>
      </c>
      <c r="D40" s="287">
        <f>συμβολαια!D40</f>
        <v>6913.68</v>
      </c>
      <c r="E40" s="249">
        <f>βιβλΕσ!E40</f>
        <v>0</v>
      </c>
      <c r="F40" s="249">
        <f>βιβλΕσ!G40</f>
        <v>0</v>
      </c>
      <c r="G40" s="249">
        <f>βιβλΕσ!I40</f>
        <v>0</v>
      </c>
      <c r="H40" s="241">
        <f>βιβλΕσ!K40</f>
        <v>135.95861924324325</v>
      </c>
      <c r="I40" s="241">
        <f>βιβλΕσ!L40</f>
        <v>21.244624000000002</v>
      </c>
    </row>
    <row r="41" spans="1:9" s="8" customFormat="1">
      <c r="A41" s="276">
        <f>συμβολαια!A41</f>
        <v>0</v>
      </c>
      <c r="B41" s="276">
        <f>συμβολαια!B41</f>
        <v>0</v>
      </c>
      <c r="C41" s="277" t="str">
        <f>συμβολαια!C41</f>
        <v>δωρεά</v>
      </c>
      <c r="D41" s="287">
        <f>συμβολαια!D41</f>
        <v>4993.32</v>
      </c>
      <c r="E41" s="249">
        <f>βιβλΕσ!E41</f>
        <v>0</v>
      </c>
      <c r="F41" s="249">
        <f>βιβλΕσ!G41</f>
        <v>0</v>
      </c>
      <c r="G41" s="249">
        <f>βιβλΕσ!I41</f>
        <v>0</v>
      </c>
      <c r="H41" s="241">
        <f>βιβλΕσ!K41</f>
        <v>96.600852828828835</v>
      </c>
      <c r="I41" s="241">
        <f>βιβλΕσ!L41</f>
        <v>15.147976</v>
      </c>
    </row>
    <row r="42" spans="1:9" s="8" customFormat="1">
      <c r="A42" s="276">
        <f>συμβολαια!A42</f>
        <v>0</v>
      </c>
      <c r="B42" s="276">
        <f>συμβολαια!B42</f>
        <v>0</v>
      </c>
      <c r="C42" s="277" t="str">
        <f>συμβολαια!C42</f>
        <v>δωρεά ΨΙΛΗΣ κυριότητας</v>
      </c>
      <c r="D42" s="287">
        <f>συμβολαια!D42</f>
        <v>7490.05</v>
      </c>
      <c r="E42" s="249">
        <f>βιβλΕσ!E42</f>
        <v>0</v>
      </c>
      <c r="F42" s="249">
        <f>βιβλΕσ!G42</f>
        <v>0</v>
      </c>
      <c r="G42" s="249">
        <f>βιβλΕσ!I42</f>
        <v>0</v>
      </c>
      <c r="H42" s="241">
        <f>βιβλΕσ!K42</f>
        <v>121.27394603603604</v>
      </c>
      <c r="I42" s="241">
        <f>βιβλΕσ!L42</f>
        <v>19.64209</v>
      </c>
    </row>
    <row r="43" spans="1:9" s="8" customFormat="1">
      <c r="A43" s="276">
        <f>συμβολαια!A43</f>
        <v>0</v>
      </c>
      <c r="B43" s="276">
        <f>συμβολαια!B43</f>
        <v>0</v>
      </c>
      <c r="C43" s="277" t="str">
        <f>συμβολαια!C43</f>
        <v>γονική ΨΙΛΗΣ κυριότητας</v>
      </c>
      <c r="D43" s="287">
        <f>συμβολαια!D43</f>
        <v>6657.83</v>
      </c>
      <c r="E43" s="249">
        <f>βιβλΕσ!E43</f>
        <v>0</v>
      </c>
      <c r="F43" s="249">
        <f>βιβλΕσ!G43</f>
        <v>0</v>
      </c>
      <c r="G43" s="249">
        <f>βιβλΕσ!I43</f>
        <v>0</v>
      </c>
      <c r="H43" s="241">
        <f>βιβλΕσ!K43</f>
        <v>124.78194203603603</v>
      </c>
      <c r="I43" s="241">
        <f>βιβλΕσ!L43</f>
        <v>18.144094000000003</v>
      </c>
    </row>
    <row r="44" spans="1:9" s="8" customFormat="1">
      <c r="A44" s="276">
        <f>συμβολαια!A44</f>
        <v>0</v>
      </c>
      <c r="B44" s="276">
        <f>συμβολαια!B44</f>
        <v>0</v>
      </c>
      <c r="C44" s="277" t="str">
        <f>συμβολαια!C44</f>
        <v>γονική</v>
      </c>
      <c r="D44" s="287">
        <f>συμβολαια!D44</f>
        <v>15565.31</v>
      </c>
      <c r="E44" s="249">
        <f>βιβλΕσ!E44</f>
        <v>0</v>
      </c>
      <c r="F44" s="249">
        <f>βιβλΕσ!G44</f>
        <v>0</v>
      </c>
      <c r="G44" s="249">
        <f>βιβλΕσ!I44</f>
        <v>0</v>
      </c>
      <c r="H44" s="241">
        <f>βιβλΕσ!K44</f>
        <v>215.62847803603603</v>
      </c>
      <c r="I44" s="241">
        <f>βιβλΕσ!L44</f>
        <v>34.177558000000005</v>
      </c>
    </row>
    <row r="45" spans="1:9" s="8" customFormat="1">
      <c r="A45" s="276">
        <f>συμβολαια!A45</f>
        <v>0</v>
      </c>
      <c r="B45" s="276">
        <f>συμβολαια!B45</f>
        <v>0</v>
      </c>
      <c r="C45" s="277" t="str">
        <f>συμβολαια!C45</f>
        <v>αγοραπωλησίας ..???.. {{{ ή ..???.. }}} ΔΙΟΡΘΩΣΗ</v>
      </c>
      <c r="D45" s="287">
        <f>συμβολαια!D45</f>
        <v>0</v>
      </c>
      <c r="E45" s="249">
        <f>βιβλΕσ!E45</f>
        <v>0</v>
      </c>
      <c r="F45" s="249">
        <f>βιβλΕσ!G45</f>
        <v>0</v>
      </c>
      <c r="G45" s="249">
        <f>βιβλΕσ!I45</f>
        <v>0</v>
      </c>
      <c r="H45" s="241">
        <f>βιβλΕσ!K45</f>
        <v>22.494414414414411</v>
      </c>
      <c r="I45" s="241">
        <f>βιβλΕσ!L45</f>
        <v>7.9200000000000008</v>
      </c>
    </row>
    <row r="46" spans="1:9" s="8" customFormat="1">
      <c r="A46" s="276">
        <f>συμβολαια!A46</f>
        <v>0</v>
      </c>
      <c r="B46" s="276">
        <f>συμβολαια!B46</f>
        <v>0</v>
      </c>
      <c r="C46" s="277" t="str">
        <f>συμβολαια!C46</f>
        <v>πληρεξούσιο</v>
      </c>
      <c r="D46" s="287">
        <f>συμβολαια!D46</f>
        <v>0</v>
      </c>
      <c r="E46" s="249">
        <f>βιβλΕσ!E46</f>
        <v>0</v>
      </c>
      <c r="F46" s="249">
        <f>βιβλΕσ!G46</f>
        <v>0</v>
      </c>
      <c r="G46" s="249">
        <f>βιβλΕσ!I46</f>
        <v>0</v>
      </c>
      <c r="H46" s="241">
        <f>βιβλΕσ!K46</f>
        <v>18.80720720720721</v>
      </c>
      <c r="I46" s="241">
        <f>βιβλΕσ!L46</f>
        <v>4.4000000000000004</v>
      </c>
    </row>
    <row r="47" spans="1:9" s="8" customFormat="1">
      <c r="A47" s="276">
        <f>συμβολαια!A47</f>
        <v>0</v>
      </c>
      <c r="B47" s="276">
        <f>συμβολαια!B47</f>
        <v>0</v>
      </c>
      <c r="C47" s="277" t="str">
        <f>συμβολαια!C47</f>
        <v>δωρεά</v>
      </c>
      <c r="D47" s="287">
        <f>συμβολαια!D47</f>
        <v>2859.42</v>
      </c>
      <c r="E47" s="249">
        <f>βιβλΕσ!E47</f>
        <v>0</v>
      </c>
      <c r="F47" s="249">
        <f>βιβλΕσ!G47</f>
        <v>0</v>
      </c>
      <c r="G47" s="249">
        <f>βιβλΕσ!I47</f>
        <v>0</v>
      </c>
      <c r="H47" s="241">
        <f>βιβλΕσ!K47</f>
        <v>99.667098054054037</v>
      </c>
      <c r="I47" s="241">
        <f>βιβλΕσ!L47</f>
        <v>15.706956000000002</v>
      </c>
    </row>
    <row r="48" spans="1:9" s="8" customFormat="1">
      <c r="A48" s="276">
        <f>συμβολαια!A48</f>
        <v>0</v>
      </c>
      <c r="B48" s="276">
        <f>συμβολαια!B48</f>
        <v>0</v>
      </c>
      <c r="C48" s="277" t="str">
        <f>συμβολαια!C48</f>
        <v>γονική</v>
      </c>
      <c r="D48" s="287">
        <f>συμβολαια!D48</f>
        <v>11336.52</v>
      </c>
      <c r="E48" s="249">
        <f>βιβλΕσ!E48</f>
        <v>0</v>
      </c>
      <c r="F48" s="249">
        <f>βιβλΕσ!G48</f>
        <v>0</v>
      </c>
      <c r="G48" s="249">
        <f>βιβλΕσ!I48</f>
        <v>0</v>
      </c>
      <c r="H48" s="241">
        <f>βιβλΕσ!K48</f>
        <v>171.92831805405405</v>
      </c>
      <c r="I48" s="241">
        <f>βιβλΕσ!L48</f>
        <v>33.165736000000003</v>
      </c>
    </row>
    <row r="49" spans="1:9" s="8" customFormat="1">
      <c r="A49" s="276">
        <f>συμβολαια!A49</f>
        <v>0</v>
      </c>
      <c r="B49" s="276">
        <f>συμβολαια!B49</f>
        <v>0</v>
      </c>
      <c r="C49" s="277" t="str">
        <f>συμβολαια!C49</f>
        <v>πληρεξούσιο</v>
      </c>
      <c r="D49" s="287">
        <f>συμβολαια!D49</f>
        <v>0</v>
      </c>
      <c r="E49" s="249">
        <f>βιβλΕσ!E49</f>
        <v>0</v>
      </c>
      <c r="F49" s="249">
        <f>βιβλΕσ!G49</f>
        <v>0</v>
      </c>
      <c r="G49" s="249">
        <f>βιβλΕσ!I49</f>
        <v>0</v>
      </c>
      <c r="H49" s="241">
        <f>βιβλΕσ!K49</f>
        <v>37.410810810810815</v>
      </c>
      <c r="I49" s="241">
        <f>βιβλΕσ!L49</f>
        <v>4.4000000000000004</v>
      </c>
    </row>
    <row r="50" spans="1:9" s="8" customFormat="1">
      <c r="A50" s="276">
        <f>συμβολαια!A50</f>
        <v>0</v>
      </c>
      <c r="B50" s="276">
        <f>συμβολαια!B50</f>
        <v>0</v>
      </c>
      <c r="C50" s="277" t="str">
        <f>συμβολαια!C50</f>
        <v>αγοραπωλησία τίμημα = Δ.Ο.Υ. =</v>
      </c>
      <c r="D50" s="287">
        <f>συμβολαια!D50</f>
        <v>9480.24</v>
      </c>
      <c r="E50" s="249">
        <f>βιβλΕσ!E50</f>
        <v>0</v>
      </c>
      <c r="F50" s="249">
        <f>βιβλΕσ!G50</f>
        <v>0</v>
      </c>
      <c r="G50" s="249">
        <f>βιβλΕσ!I50</f>
        <v>0</v>
      </c>
      <c r="H50" s="241">
        <f>βιβλΕσ!K50</f>
        <v>300.30043286486483</v>
      </c>
      <c r="I50" s="241">
        <f>βιβλΕσ!L50</f>
        <v>29.824432000000002</v>
      </c>
    </row>
    <row r="51" spans="1:9" s="8" customFormat="1">
      <c r="A51" s="276">
        <f>συμβολαια!A51</f>
        <v>0</v>
      </c>
      <c r="B51" s="276">
        <f>συμβολαια!B51</f>
        <v>0</v>
      </c>
      <c r="C51" s="277" t="str">
        <f>συμβολαια!C51</f>
        <v>αγοραπωλησία τίμημα = Δ.Ο.Υ. =</v>
      </c>
      <c r="D51" s="287">
        <f>συμβολαια!D51</f>
        <v>10533.6</v>
      </c>
      <c r="E51" s="249">
        <f>βιβλΕσ!E51</f>
        <v>0</v>
      </c>
      <c r="F51" s="249">
        <f>βιβλΕσ!G51</f>
        <v>0</v>
      </c>
      <c r="G51" s="249">
        <f>βιβλΕσ!I51</f>
        <v>0</v>
      </c>
      <c r="H51" s="241">
        <f>βιβλΕσ!K51</f>
        <v>202.40438486486488</v>
      </c>
      <c r="I51" s="241">
        <f>βιβλΕσ!L51</f>
        <v>28.640480000000004</v>
      </c>
    </row>
    <row r="52" spans="1:9" s="8" customFormat="1">
      <c r="A52" s="276">
        <f>συμβολαια!A52</f>
        <v>0</v>
      </c>
      <c r="B52" s="276">
        <f>συμβολαια!B52</f>
        <v>0</v>
      </c>
      <c r="C52" s="277" t="str">
        <f>συμβολαια!C52</f>
        <v>αγοραπωλησία τίμημα = Δ.Ο.Υ. =</v>
      </c>
      <c r="D52" s="287">
        <f>συμβολαια!D52</f>
        <v>2299.81</v>
      </c>
      <c r="E52" s="249">
        <f>βιβλΕσ!E52</f>
        <v>0</v>
      </c>
      <c r="F52" s="249">
        <f>βιβλΕσ!G52</f>
        <v>0</v>
      </c>
      <c r="G52" s="249">
        <f>βιβλΕσ!I52</f>
        <v>0</v>
      </c>
      <c r="H52" s="241">
        <f>βιβλΕσ!K52</f>
        <v>117.36079245045045</v>
      </c>
      <c r="I52" s="241">
        <f>βιβλΕσ!L52</f>
        <v>16.459658000000001</v>
      </c>
    </row>
    <row r="53" spans="1:9" s="8" customFormat="1">
      <c r="A53" s="276">
        <f>συμβολαια!A53</f>
        <v>0</v>
      </c>
      <c r="B53" s="276">
        <f>συμβολαια!B53</f>
        <v>0</v>
      </c>
      <c r="C53" s="277" t="str">
        <f>συμβολαια!C53</f>
        <v>παραχωρησης θεσης σταθμ.</v>
      </c>
      <c r="D53" s="287">
        <f>συμβολαια!D53</f>
        <v>0</v>
      </c>
      <c r="E53" s="249">
        <f>βιβλΕσ!E53</f>
        <v>0</v>
      </c>
      <c r="F53" s="249">
        <f>βιβλΕσ!G53</f>
        <v>0</v>
      </c>
      <c r="G53" s="249">
        <f>βιβλΕσ!I53</f>
        <v>0</v>
      </c>
      <c r="H53" s="241">
        <f>βιβλΕσ!K53</f>
        <v>42.032432432432437</v>
      </c>
      <c r="I53" s="241">
        <f>βιβλΕσ!L53</f>
        <v>4.4000000000000004</v>
      </c>
    </row>
    <row r="54" spans="1:9" s="8" customFormat="1">
      <c r="A54" s="276">
        <f>συμβολαια!A54</f>
        <v>0</v>
      </c>
      <c r="B54" s="276">
        <f>συμβολαια!B54</f>
        <v>0</v>
      </c>
      <c r="C54" s="277" t="str">
        <f>συμβολαια!C54</f>
        <v>πληρεξούσιο</v>
      </c>
      <c r="D54" s="287">
        <f>συμβολαια!D54</f>
        <v>0</v>
      </c>
      <c r="E54" s="249">
        <f>βιβλΕσ!E54</f>
        <v>0</v>
      </c>
      <c r="F54" s="249">
        <f>βιβλΕσ!G54</f>
        <v>0</v>
      </c>
      <c r="G54" s="249">
        <f>βιβλΕσ!I54</f>
        <v>0</v>
      </c>
      <c r="H54" s="241">
        <f>βιβλΕσ!K54</f>
        <v>20.567207207207208</v>
      </c>
      <c r="I54" s="241">
        <f>βιβλΕσ!L54</f>
        <v>2.64</v>
      </c>
    </row>
    <row r="55" spans="1:9" s="8" customFormat="1">
      <c r="A55" s="276">
        <f>συμβολαια!A55</f>
        <v>0</v>
      </c>
      <c r="B55" s="276">
        <f>συμβολαια!B55</f>
        <v>0</v>
      </c>
      <c r="C55" s="277" t="str">
        <f>συμβολαια!C55</f>
        <v>αγοραπωλησίας ..???.. ΕΞΟΦΛΗΣΗ</v>
      </c>
      <c r="D55" s="287">
        <f>συμβολαια!D55</f>
        <v>0</v>
      </c>
      <c r="E55" s="249">
        <f>βιβλΕσ!E55</f>
        <v>0</v>
      </c>
      <c r="F55" s="249">
        <f>βιβλΕσ!G55</f>
        <v>0</v>
      </c>
      <c r="G55" s="249">
        <f>βιβλΕσ!I55</f>
        <v>0</v>
      </c>
      <c r="H55" s="241">
        <f>βιβλΕσ!K55</f>
        <v>36.34162162162162</v>
      </c>
      <c r="I55" s="241">
        <f>βιβλΕσ!L55</f>
        <v>5.28</v>
      </c>
    </row>
    <row r="56" spans="1:9" s="8" customFormat="1">
      <c r="A56" s="276">
        <f>συμβολαια!A56</f>
        <v>0</v>
      </c>
      <c r="B56" s="276">
        <f>συμβολαια!B56</f>
        <v>0</v>
      </c>
      <c r="C56" s="277" t="str">
        <f>συμβολαια!C56</f>
        <v>πληρεξούσιο</v>
      </c>
      <c r="D56" s="287">
        <f>συμβολαια!D56</f>
        <v>0</v>
      </c>
      <c r="E56" s="249">
        <f>βιβλΕσ!E56</f>
        <v>0</v>
      </c>
      <c r="F56" s="249">
        <f>βιβλΕσ!G56</f>
        <v>0</v>
      </c>
      <c r="G56" s="249">
        <f>βιβλΕσ!I56</f>
        <v>0</v>
      </c>
      <c r="H56" s="241">
        <f>βιβλΕσ!K56</f>
        <v>20.567207207207208</v>
      </c>
      <c r="I56" s="241">
        <f>βιβλΕσ!L56</f>
        <v>2.64</v>
      </c>
    </row>
    <row r="57" spans="1:9" s="8" customFormat="1">
      <c r="A57" s="276">
        <f>συμβολαια!A57</f>
        <v>0</v>
      </c>
      <c r="B57" s="276">
        <f>συμβολαια!B57</f>
        <v>0</v>
      </c>
      <c r="C57" s="277" t="str">
        <f>συμβολαια!C57</f>
        <v>αγοραπωλησία τίμημα = Δ.Ο.Υ. =</v>
      </c>
      <c r="D57" s="287">
        <f>συμβολαια!D57</f>
        <v>20000</v>
      </c>
      <c r="E57" s="249">
        <f>βιβλΕσ!E57</f>
        <v>0</v>
      </c>
      <c r="F57" s="249">
        <f>βιβλΕσ!G57</f>
        <v>0</v>
      </c>
      <c r="G57" s="249">
        <f>βιβλΕσ!I57</f>
        <v>0</v>
      </c>
      <c r="H57" s="241">
        <f>βιβλΕσ!K57</f>
        <v>297.90045045045042</v>
      </c>
      <c r="I57" s="241">
        <f>βιβλΕσ!L57</f>
        <v>48.320000000000007</v>
      </c>
    </row>
    <row r="58" spans="1:9" s="8" customFormat="1">
      <c r="A58" s="276">
        <f>συμβολαια!A58</f>
        <v>0</v>
      </c>
      <c r="B58" s="276">
        <f>συμβολαια!B58</f>
        <v>0</v>
      </c>
      <c r="C58" s="277" t="str">
        <f>συμβολαια!C58</f>
        <v>πληρεξούσιο</v>
      </c>
      <c r="D58" s="287">
        <f>συμβολαια!D58</f>
        <v>0</v>
      </c>
      <c r="E58" s="249">
        <f>βιβλΕσ!E58</f>
        <v>0</v>
      </c>
      <c r="F58" s="249">
        <f>βιβλΕσ!G58</f>
        <v>0</v>
      </c>
      <c r="G58" s="249">
        <f>βιβλΕσ!I58</f>
        <v>0</v>
      </c>
      <c r="H58" s="241">
        <f>βιβλΕσ!K58</f>
        <v>15.374414414414415</v>
      </c>
      <c r="I58" s="241">
        <f>βιβλΕσ!L58</f>
        <v>7.04</v>
      </c>
    </row>
    <row r="59" spans="1:9" s="8" customFormat="1">
      <c r="A59" s="276">
        <f>συμβολαια!A59</f>
        <v>0</v>
      </c>
      <c r="B59" s="276">
        <f>συμβολαια!B59</f>
        <v>0</v>
      </c>
      <c r="C59" s="277" t="str">
        <f>συμβολαια!C59</f>
        <v>κληρονομιάς αποδοχή</v>
      </c>
      <c r="D59" s="287">
        <f>συμβολαια!D59</f>
        <v>0</v>
      </c>
      <c r="E59" s="249">
        <f>βιβλΕσ!E59</f>
        <v>0</v>
      </c>
      <c r="F59" s="249">
        <f>βιβλΕσ!G59</f>
        <v>0</v>
      </c>
      <c r="G59" s="249">
        <f>βιβλΕσ!I59</f>
        <v>0</v>
      </c>
      <c r="H59" s="241">
        <f>βιβλΕσ!K59</f>
        <v>60.089621621621625</v>
      </c>
      <c r="I59" s="241">
        <f>βιβλΕσ!L59</f>
        <v>6.2320000000000002</v>
      </c>
    </row>
    <row r="60" spans="1:9" s="8" customFormat="1">
      <c r="A60" s="276">
        <f>συμβολαια!A60</f>
        <v>0</v>
      </c>
      <c r="B60" s="276">
        <f>συμβολαια!B60</f>
        <v>0</v>
      </c>
      <c r="C60" s="277" t="str">
        <f>συμβολαια!C60</f>
        <v>γονική</v>
      </c>
      <c r="D60" s="287">
        <f>συμβολαια!D60</f>
        <v>32400.32</v>
      </c>
      <c r="E60" s="249">
        <f>βιβλΕσ!E60</f>
        <v>0</v>
      </c>
      <c r="F60" s="249">
        <f>βιβλΕσ!G60</f>
        <v>0</v>
      </c>
      <c r="G60" s="249">
        <f>βιβλΕσ!I60</f>
        <v>0</v>
      </c>
      <c r="H60" s="241">
        <f>βιβλΕσ!K60</f>
        <v>193.35546003603602</v>
      </c>
      <c r="I60" s="241">
        <f>βιβλΕσ!L60</f>
        <v>64.480576000000013</v>
      </c>
    </row>
    <row r="61" spans="1:9" s="8" customFormat="1">
      <c r="A61" s="276">
        <f>συμβολαια!A61</f>
        <v>0</v>
      </c>
      <c r="B61" s="276">
        <f>συμβολαια!B61</f>
        <v>0</v>
      </c>
      <c r="C61" s="277" t="str">
        <f>συμβολαια!C61</f>
        <v>πληρεξούσιο</v>
      </c>
      <c r="D61" s="287">
        <f>συμβολαια!D61</f>
        <v>0</v>
      </c>
      <c r="E61" s="249">
        <f>βιβλΕσ!E61</f>
        <v>0</v>
      </c>
      <c r="F61" s="249">
        <f>βιβλΕσ!G61</f>
        <v>0</v>
      </c>
      <c r="G61" s="249">
        <f>βιβλΕσ!I61</f>
        <v>0</v>
      </c>
      <c r="H61" s="241">
        <f>βιβλΕσ!K61</f>
        <v>28.17081081081081</v>
      </c>
      <c r="I61" s="241">
        <f>βιβλΕσ!L61</f>
        <v>2.64</v>
      </c>
    </row>
    <row r="62" spans="1:9" s="8" customFormat="1">
      <c r="A62" s="276">
        <f>συμβολαια!A62</f>
        <v>0</v>
      </c>
      <c r="B62" s="276">
        <f>συμβολαια!B62</f>
        <v>0</v>
      </c>
      <c r="C62" s="277" t="str">
        <f>συμβολαια!C62</f>
        <v>δωρεά</v>
      </c>
      <c r="D62" s="287">
        <f>συμβολαια!D62</f>
        <v>55840</v>
      </c>
      <c r="E62" s="249">
        <f>βιβλΕσ!E62</f>
        <v>0</v>
      </c>
      <c r="F62" s="249">
        <f>βιβλΕσ!G62</f>
        <v>0</v>
      </c>
      <c r="G62" s="249">
        <f>βιβλΕσ!I62</f>
        <v>0</v>
      </c>
      <c r="H62" s="241">
        <f>βιβλΕσ!K62</f>
        <v>625.12403603603605</v>
      </c>
      <c r="I62" s="241">
        <f>βιβλΕσ!L62</f>
        <v>107.99200000000002</v>
      </c>
    </row>
    <row r="63" spans="1:9" s="8" customFormat="1">
      <c r="A63" s="276">
        <f>συμβολαια!A63</f>
        <v>0</v>
      </c>
      <c r="B63" s="276">
        <f>συμβολαια!B63</f>
        <v>0</v>
      </c>
      <c r="C63" s="277" t="str">
        <f>συμβολαια!C63</f>
        <v>δωρεά</v>
      </c>
      <c r="D63" s="287">
        <f>συμβολαια!D63</f>
        <v>80937.11</v>
      </c>
      <c r="E63" s="249">
        <f>βιβλΕσ!E63</f>
        <v>0</v>
      </c>
      <c r="F63" s="249">
        <f>βιβλΕσ!G63</f>
        <v>0</v>
      </c>
      <c r="G63" s="249">
        <f>βιβλΕσ!I63</f>
        <v>0</v>
      </c>
      <c r="H63" s="241">
        <f>βιβλΕσ!K63</f>
        <v>880.32644524324326</v>
      </c>
      <c r="I63" s="241">
        <f>βιβλΕσ!L63</f>
        <v>153.16679799999997</v>
      </c>
    </row>
    <row r="64" spans="1:9" s="8" customFormat="1">
      <c r="A64" s="276">
        <f>συμβολαια!A64</f>
        <v>0</v>
      </c>
      <c r="B64" s="276">
        <f>συμβολαια!B64</f>
        <v>0</v>
      </c>
      <c r="C64" s="277" t="str">
        <f>συμβολαια!C64</f>
        <v>πληρεξούσιο</v>
      </c>
      <c r="D64" s="287">
        <f>συμβολαια!D64</f>
        <v>0</v>
      </c>
      <c r="E64" s="249">
        <f>βιβλΕσ!E64</f>
        <v>0</v>
      </c>
      <c r="F64" s="249">
        <f>βιβλΕσ!G64</f>
        <v>0</v>
      </c>
      <c r="G64" s="249">
        <f>βιβλΕσ!I64</f>
        <v>0</v>
      </c>
      <c r="H64" s="241">
        <f>βιβλΕσ!K64</f>
        <v>20.567207207207208</v>
      </c>
      <c r="I64" s="241">
        <f>βιβλΕσ!L64</f>
        <v>2.64</v>
      </c>
    </row>
    <row r="65" spans="1:9" s="8" customFormat="1">
      <c r="A65" s="276">
        <f>συμβολαια!A65</f>
        <v>0</v>
      </c>
      <c r="B65" s="276">
        <f>συμβολαια!B65</f>
        <v>0</v>
      </c>
      <c r="C65" s="277" t="str">
        <f>συμβολαια!C65</f>
        <v>αγοραπωλησία = τίμημα Δ.Ο.Υ. =</v>
      </c>
      <c r="D65" s="287">
        <f>συμβολαια!D65</f>
        <v>15729.79</v>
      </c>
      <c r="E65" s="249">
        <f>βιβλΕσ!E65</f>
        <v>0</v>
      </c>
      <c r="F65" s="249">
        <f>βιβλΕσ!G65</f>
        <v>0</v>
      </c>
      <c r="G65" s="249">
        <f>βιβλΕσ!I65</f>
        <v>0</v>
      </c>
      <c r="H65" s="241">
        <f>βιβλΕσ!K65</f>
        <v>210.88520682882881</v>
      </c>
      <c r="I65" s="241">
        <f>βιβλΕσ!L65</f>
        <v>34.473622000000006</v>
      </c>
    </row>
    <row r="66" spans="1:9" s="8" customFormat="1">
      <c r="A66" s="276">
        <f>συμβολαια!A66</f>
        <v>0</v>
      </c>
      <c r="B66" s="276">
        <f>συμβολαια!B66</f>
        <v>0</v>
      </c>
      <c r="C66" s="277" t="str">
        <f>συμβολαια!C66</f>
        <v>πληρεξούσιο</v>
      </c>
      <c r="D66" s="287">
        <f>συμβολαια!D66</f>
        <v>0</v>
      </c>
      <c r="E66" s="249">
        <f>βιβλΕσ!E66</f>
        <v>0</v>
      </c>
      <c r="F66" s="249">
        <f>βιβλΕσ!G66</f>
        <v>0</v>
      </c>
      <c r="G66" s="249">
        <f>βιβλΕσ!I66</f>
        <v>0</v>
      </c>
      <c r="H66" s="241">
        <f>βιβλΕσ!K66</f>
        <v>28.17081081081081</v>
      </c>
      <c r="I66" s="241">
        <f>βιβλΕσ!L66</f>
        <v>2.64</v>
      </c>
    </row>
    <row r="67" spans="1:9" s="8" customFormat="1">
      <c r="A67" s="276">
        <f>συμβολαια!A67</f>
        <v>0</v>
      </c>
      <c r="B67" s="276">
        <f>συμβολαια!B67</f>
        <v>0</v>
      </c>
      <c r="C67" s="277" t="str">
        <f>συμβολαια!C67</f>
        <v>αγοραπωλησίας προσύμφωνο ..???.. ΛΥΣΗ τίμημα 4.000.000δρχ = 11.738,81€ αρραβών =325.000δρχ =</v>
      </c>
      <c r="D67" s="287">
        <f>συμβολαια!D67</f>
        <v>953.48</v>
      </c>
      <c r="E67" s="249">
        <f>βιβλΕσ!E67</f>
        <v>0</v>
      </c>
      <c r="F67" s="249">
        <f>βιβλΕσ!G67</f>
        <v>0</v>
      </c>
      <c r="G67" s="249">
        <f>βιβλΕσ!I67</f>
        <v>0</v>
      </c>
      <c r="H67" s="241">
        <f>βιβλΕσ!K67</f>
        <v>19.730943207207208</v>
      </c>
      <c r="I67" s="241">
        <f>βιβλΕσ!L67</f>
        <v>3.4762640000000005</v>
      </c>
    </row>
    <row r="68" spans="1:9" s="8" customFormat="1">
      <c r="A68" s="276">
        <f>συμβολαια!A68</f>
        <v>0</v>
      </c>
      <c r="B68" s="276">
        <f>συμβολαια!B68</f>
        <v>0</v>
      </c>
      <c r="C68" s="277" t="str">
        <f>συμβολαια!C68</f>
        <v>αγοραπωλησία τίμημα = Δ.Ο.Υ. =</v>
      </c>
      <c r="D68" s="287">
        <f>συμβολαια!D68</f>
        <v>15120</v>
      </c>
      <c r="E68" s="249">
        <f>βιβλΕσ!E68</f>
        <v>0</v>
      </c>
      <c r="F68" s="249">
        <f>βιβλΕσ!G68</f>
        <v>0</v>
      </c>
      <c r="G68" s="249">
        <f>βιβλΕσ!I68</f>
        <v>0</v>
      </c>
      <c r="H68" s="241">
        <f>βιβλΕσ!K68</f>
        <v>202.55003603603603</v>
      </c>
      <c r="I68" s="241">
        <f>βιβλΕσ!L68</f>
        <v>34.696000000000005</v>
      </c>
    </row>
    <row r="69" spans="1:9" s="8" customFormat="1">
      <c r="A69" s="276">
        <f>συμβολαια!A69</f>
        <v>0</v>
      </c>
      <c r="B69" s="276">
        <f>συμβολαια!B69</f>
        <v>0</v>
      </c>
      <c r="C69" s="277" t="str">
        <f>συμβολαια!C69</f>
        <v>αγοραπωλησίας ΠΡΟΣΥΜΦΩΝΟ τίμημα 50.000 αρραβών =</v>
      </c>
      <c r="D69" s="287">
        <f>συμβολαια!D69</f>
        <v>15000</v>
      </c>
      <c r="E69" s="249">
        <f>βιβλΕσ!E69</f>
        <v>0</v>
      </c>
      <c r="F69" s="249">
        <f>βιβλΕσ!G69</f>
        <v>0</v>
      </c>
      <c r="G69" s="249">
        <f>βιβλΕσ!I69</f>
        <v>0</v>
      </c>
      <c r="H69" s="241">
        <f>βιβλΕσ!K69</f>
        <v>178.72441441441441</v>
      </c>
      <c r="I69" s="241">
        <f>βιβλΕσ!L69</f>
        <v>41.96</v>
      </c>
    </row>
    <row r="70" spans="1:9" s="8" customFormat="1">
      <c r="A70" s="276">
        <f>συμβολαια!A70</f>
        <v>0</v>
      </c>
      <c r="B70" s="276">
        <f>συμβολαια!B70</f>
        <v>0</v>
      </c>
      <c r="C70" s="277" t="str">
        <f>συμβολαια!C70</f>
        <v>πληρεξούσιο</v>
      </c>
      <c r="D70" s="287">
        <f>συμβολαια!D70</f>
        <v>0</v>
      </c>
      <c r="E70" s="249">
        <f>βιβλΕσ!E70</f>
        <v>0</v>
      </c>
      <c r="F70" s="249">
        <f>βιβλΕσ!G70</f>
        <v>0</v>
      </c>
      <c r="G70" s="249">
        <f>βιβλΕσ!I70</f>
        <v>0</v>
      </c>
      <c r="H70" s="241">
        <f>βιβλΕσ!K70</f>
        <v>17.047207207207208</v>
      </c>
      <c r="I70" s="241">
        <f>βιβλΕσ!L70</f>
        <v>6.16</v>
      </c>
    </row>
    <row r="71" spans="1:9" s="8" customFormat="1">
      <c r="A71" s="276">
        <f>συμβολαια!A71</f>
        <v>0</v>
      </c>
      <c r="B71" s="276">
        <f>συμβολαια!B71</f>
        <v>0</v>
      </c>
      <c r="C71" s="277" t="str">
        <f>συμβολαια!C71</f>
        <v>διανομή</v>
      </c>
      <c r="D71" s="287">
        <f>συμβολαια!D71</f>
        <v>144216.06</v>
      </c>
      <c r="E71" s="249">
        <f>βιβλΕσ!E71</f>
        <v>0</v>
      </c>
      <c r="F71" s="249">
        <f>βιβλΕσ!G71</f>
        <v>0</v>
      </c>
      <c r="G71" s="249">
        <f>βιβλΕσ!I71</f>
        <v>0</v>
      </c>
      <c r="H71" s="241">
        <f>βιβλΕσ!K71</f>
        <v>1613.5108217297297</v>
      </c>
      <c r="I71" s="241">
        <f>βιβλΕσ!L71</f>
        <v>281.588908</v>
      </c>
    </row>
    <row r="72" spans="1:9" s="8" customFormat="1">
      <c r="A72" s="276">
        <f>συμβολαια!A72</f>
        <v>0</v>
      </c>
      <c r="B72" s="276">
        <f>συμβολαια!B72</f>
        <v>0</v>
      </c>
      <c r="C72" s="277" t="str">
        <f>συμβολαια!C72</f>
        <v>γονική ΨΙΛΗΣ κυριότητας</v>
      </c>
      <c r="D72" s="287">
        <f>συμβολαια!D72</f>
        <v>3700.2</v>
      </c>
      <c r="E72" s="249">
        <f>βιβλΕσ!E72</f>
        <v>0</v>
      </c>
      <c r="F72" s="249">
        <f>βιβλΕσ!G72</f>
        <v>0</v>
      </c>
      <c r="G72" s="249">
        <f>βιβλΕσ!I72</f>
        <v>0</v>
      </c>
      <c r="H72" s="241">
        <f>βιβλΕσ!K72</f>
        <v>308.79567603603601</v>
      </c>
      <c r="I72" s="241">
        <f>βιβλΕσ!L72</f>
        <v>14.140360000000001</v>
      </c>
    </row>
    <row r="73" spans="1:9" s="8" customFormat="1">
      <c r="A73" s="276">
        <f>συμβολαια!A73</f>
        <v>0</v>
      </c>
      <c r="B73" s="276">
        <f>συμβολαια!B73</f>
        <v>0</v>
      </c>
      <c r="C73" s="277" t="str">
        <f>συμβολαια!C73</f>
        <v>δωρεά ΨΙΛΗΣ κυριότητας</v>
      </c>
      <c r="D73" s="287">
        <f>συμβολαια!D73</f>
        <v>14601.6</v>
      </c>
      <c r="E73" s="249">
        <f>βιβλΕσ!E73</f>
        <v>0</v>
      </c>
      <c r="F73" s="249">
        <f>βιβλΕσ!G73</f>
        <v>0</v>
      </c>
      <c r="G73" s="249">
        <f>βιβλΕσ!I73</f>
        <v>0</v>
      </c>
      <c r="H73" s="241">
        <f>βιβλΕσ!K73</f>
        <v>205.49315603603603</v>
      </c>
      <c r="I73" s="241">
        <f>βιβλΕσ!L73</f>
        <v>33.762880000000003</v>
      </c>
    </row>
    <row r="74" spans="1:9" s="8" customFormat="1">
      <c r="A74" s="276">
        <f>συμβολαια!A74</f>
        <v>0</v>
      </c>
      <c r="B74" s="276">
        <f>συμβολαια!B74</f>
        <v>0</v>
      </c>
      <c r="C74" s="277" t="str">
        <f>συμβολαια!C74</f>
        <v>δωρεά ΨΙΛΗΣ κυριότητας</v>
      </c>
      <c r="D74" s="287">
        <f>συμβολαια!D74</f>
        <v>70347.649999999994</v>
      </c>
      <c r="E74" s="249">
        <f>βιβλΕσ!E74</f>
        <v>0</v>
      </c>
      <c r="F74" s="249">
        <f>βιβλΕσ!G74</f>
        <v>0</v>
      </c>
      <c r="G74" s="249">
        <f>βιβλΕσ!I74</f>
        <v>0</v>
      </c>
      <c r="H74" s="241">
        <f>βιβλΕσ!K74</f>
        <v>773.10026603603603</v>
      </c>
      <c r="I74" s="241">
        <f>βιβλΕσ!L74</f>
        <v>134.10577000000001</v>
      </c>
    </row>
    <row r="75" spans="1:9" s="8" customFormat="1">
      <c r="A75" s="276">
        <f>συμβολαια!A75</f>
        <v>0</v>
      </c>
      <c r="B75" s="276">
        <f>συμβολαια!B75</f>
        <v>0</v>
      </c>
      <c r="C75" s="277" t="str">
        <f>συμβολαια!C75</f>
        <v>γονική ΨΙΛΗΣ κυριότητας</v>
      </c>
      <c r="D75" s="287">
        <f>συμβολαια!D75</f>
        <v>3641.4</v>
      </c>
      <c r="E75" s="249">
        <f>βιβλΕσ!E75</f>
        <v>0</v>
      </c>
      <c r="F75" s="249">
        <f>βιβλΕσ!G75</f>
        <v>0</v>
      </c>
      <c r="G75" s="249">
        <f>βιβλΕσ!I75</f>
        <v>0</v>
      </c>
      <c r="H75" s="241">
        <f>βιβλΕσ!K75</f>
        <v>93.70151603603604</v>
      </c>
      <c r="I75" s="241">
        <f>βιβλΕσ!L75</f>
        <v>14.034520000000002</v>
      </c>
    </row>
    <row r="76" spans="1:9" s="8" customFormat="1">
      <c r="A76" s="276">
        <f>συμβολαια!A76</f>
        <v>0</v>
      </c>
      <c r="B76" s="276">
        <f>συμβολαια!B76</f>
        <v>0</v>
      </c>
      <c r="C76" s="277" t="str">
        <f>συμβολαια!C76</f>
        <v>πληρεξούσιο</v>
      </c>
      <c r="D76" s="287">
        <f>συμβολαια!D76</f>
        <v>0</v>
      </c>
      <c r="E76" s="249">
        <f>βιβλΕσ!E76</f>
        <v>0</v>
      </c>
      <c r="F76" s="249">
        <f>βιβλΕσ!G76</f>
        <v>0</v>
      </c>
      <c r="G76" s="249">
        <f>βιβλΕσ!I76</f>
        <v>0</v>
      </c>
      <c r="H76" s="241">
        <f>βιβλΕσ!K76</f>
        <v>-4.7091891891891899</v>
      </c>
      <c r="I76" s="241">
        <f>βιβλΕσ!L76</f>
        <v>3.5200000000000005</v>
      </c>
    </row>
    <row r="77" spans="1:9" s="8" customFormat="1">
      <c r="A77" s="276">
        <f>συμβολαια!A77</f>
        <v>0</v>
      </c>
      <c r="B77" s="276">
        <f>συμβολαια!B77</f>
        <v>0</v>
      </c>
      <c r="C77" s="277" t="str">
        <f>συμβολαια!C77</f>
        <v>αγοραπωλησίας …… ;;;?????;;;;; ΕΞΟΦΛΗΣΗ</v>
      </c>
      <c r="D77" s="287">
        <f>συμβολαια!D77</f>
        <v>0</v>
      </c>
      <c r="E77" s="249">
        <f>βιβλΕσ!E77</f>
        <v>0</v>
      </c>
      <c r="F77" s="249">
        <f>βιβλΕσ!G77</f>
        <v>0</v>
      </c>
      <c r="G77" s="249">
        <f>βιβλΕσ!I77</f>
        <v>0</v>
      </c>
      <c r="H77" s="241">
        <f>βιβλΕσ!K77</f>
        <v>25.090810810810812</v>
      </c>
      <c r="I77" s="241">
        <f>βιβλΕσ!L77</f>
        <v>5.7200000000000006</v>
      </c>
    </row>
    <row r="78" spans="1:9" s="8" customFormat="1">
      <c r="A78" s="276">
        <f>συμβολαια!A78</f>
        <v>0</v>
      </c>
      <c r="B78" s="276">
        <f>συμβολαια!B78</f>
        <v>0</v>
      </c>
      <c r="C78" s="277" t="str">
        <f>συμβολαια!C78</f>
        <v>πληρεξούσιο</v>
      </c>
      <c r="D78" s="287">
        <f>συμβολαια!D78</f>
        <v>0</v>
      </c>
      <c r="E78" s="249">
        <f>βιβλΕσ!E78</f>
        <v>0</v>
      </c>
      <c r="F78" s="249">
        <f>βιβλΕσ!G78</f>
        <v>0</v>
      </c>
      <c r="G78" s="249">
        <f>βιβλΕσ!I78</f>
        <v>0</v>
      </c>
      <c r="H78" s="241">
        <f>βιβλΕσ!K78</f>
        <v>21.447207207207207</v>
      </c>
      <c r="I78" s="241">
        <f>βιβλΕσ!L78</f>
        <v>1.7600000000000002</v>
      </c>
    </row>
    <row r="79" spans="1:9" s="8" customFormat="1">
      <c r="A79" s="276">
        <f>συμβολαια!A79</f>
        <v>0</v>
      </c>
      <c r="B79" s="276">
        <f>συμβολαια!B79</f>
        <v>0</v>
      </c>
      <c r="C79" s="277" t="str">
        <f>συμβολαια!C79</f>
        <v>πληρεξούσιο</v>
      </c>
      <c r="D79" s="287">
        <f>συμβολαια!D79</f>
        <v>0</v>
      </c>
      <c r="E79" s="249">
        <f>βιβλΕσ!E79</f>
        <v>0</v>
      </c>
      <c r="F79" s="249">
        <f>βιβλΕσ!G79</f>
        <v>0</v>
      </c>
      <c r="G79" s="249">
        <f>βιβλΕσ!I79</f>
        <v>0</v>
      </c>
      <c r="H79" s="241">
        <f>βιβλΕσ!K79</f>
        <v>20.567207207207208</v>
      </c>
      <c r="I79" s="241">
        <f>βιβλΕσ!L79</f>
        <v>2.64</v>
      </c>
    </row>
    <row r="80" spans="1:9" s="8" customFormat="1">
      <c r="A80" s="276">
        <f>συμβολαια!A80</f>
        <v>0</v>
      </c>
      <c r="B80" s="276">
        <f>συμβολαια!B80</f>
        <v>0</v>
      </c>
      <c r="C80" s="277" t="str">
        <f>συμβολαια!C80</f>
        <v>αγοραπωλησία τίμημα = Δ.Ο.Υ. =</v>
      </c>
      <c r="D80" s="287">
        <f>συμβολαια!D80</f>
        <v>9576</v>
      </c>
      <c r="E80" s="249">
        <f>βιβλΕσ!E80</f>
        <v>0</v>
      </c>
      <c r="F80" s="249">
        <f>βιβλΕσ!G80</f>
        <v>0</v>
      </c>
      <c r="G80" s="249">
        <f>βιβλΕσ!I80</f>
        <v>0</v>
      </c>
      <c r="H80" s="241">
        <f>βιβλΕσ!K80</f>
        <v>142.929236036036</v>
      </c>
      <c r="I80" s="241">
        <f>βιβλΕσ!L80</f>
        <v>27.796800000000005</v>
      </c>
    </row>
    <row r="81" spans="1:10" s="8" customFormat="1">
      <c r="A81" s="276">
        <f>συμβολαια!A81</f>
        <v>0</v>
      </c>
      <c r="B81" s="276">
        <f>συμβολαια!B81</f>
        <v>0</v>
      </c>
      <c r="C81" s="277" t="str">
        <f>συμβολαια!C81</f>
        <v>αγοραπωλησία ΒΑΣΕΙ προσυμφώνου ..???.. τίμημα = αρραβών = Δ.Ο.Υ = 20518,31</v>
      </c>
      <c r="D81" s="287">
        <f>συμβολαια!D81</f>
        <v>0</v>
      </c>
      <c r="E81" s="249">
        <f>βιβλΕσ!E81</f>
        <v>0</v>
      </c>
      <c r="F81" s="249">
        <f>βιβλΕσ!G81</f>
        <v>0</v>
      </c>
      <c r="G81" s="249">
        <f>βιβλΕσ!I81</f>
        <v>0</v>
      </c>
      <c r="H81" s="241">
        <f>βιβλΕσ!K81</f>
        <v>79.403243243243239</v>
      </c>
      <c r="I81" s="241">
        <f>βιβλΕσ!L81</f>
        <v>15.84</v>
      </c>
    </row>
    <row r="82" spans="1:10" s="8" customFormat="1">
      <c r="A82" s="276">
        <f>συμβολαια!A82</f>
        <v>0</v>
      </c>
      <c r="B82" s="276">
        <f>συμβολαια!B82</f>
        <v>0</v>
      </c>
      <c r="C82" s="277" t="str">
        <f>συμβολαια!C82</f>
        <v>πληρεξούσιο</v>
      </c>
      <c r="D82" s="287">
        <f>συμβολαια!D82</f>
        <v>0</v>
      </c>
      <c r="E82" s="249">
        <f>βιβλΕσ!E82</f>
        <v>0</v>
      </c>
      <c r="F82" s="249">
        <f>βιβλΕσ!G82</f>
        <v>0</v>
      </c>
      <c r="G82" s="249">
        <f>βιβλΕσ!I82</f>
        <v>0</v>
      </c>
      <c r="H82" s="241">
        <f>βιβλΕσ!K82</f>
        <v>21.447207207207207</v>
      </c>
      <c r="I82" s="241">
        <f>βιβλΕσ!L82</f>
        <v>1.7600000000000002</v>
      </c>
    </row>
    <row r="83" spans="1:10" s="8" customFormat="1">
      <c r="A83" s="276">
        <f>συμβολαια!A83</f>
        <v>0</v>
      </c>
      <c r="B83" s="276">
        <f>συμβολαια!B83</f>
        <v>0</v>
      </c>
      <c r="C83" s="277" t="str">
        <f>συμβολαια!C83</f>
        <v>πληρεξούσιο</v>
      </c>
      <c r="D83" s="287">
        <f>συμβολαια!D83</f>
        <v>0</v>
      </c>
      <c r="E83" s="249">
        <f>βιβλΕσ!E83</f>
        <v>0</v>
      </c>
      <c r="F83" s="249">
        <f>βιβλΕσ!G83</f>
        <v>0</v>
      </c>
      <c r="G83" s="249">
        <f>βιβλΕσ!I83</f>
        <v>0</v>
      </c>
      <c r="H83" s="241">
        <f>βιβλΕσ!K83</f>
        <v>22.24</v>
      </c>
      <c r="I83" s="241">
        <f>βιβλΕσ!L83</f>
        <v>1.7600000000000002</v>
      </c>
    </row>
    <row r="84" spans="1:10" s="8" customFormat="1">
      <c r="A84" s="276">
        <f>συμβολαια!A84</f>
        <v>0</v>
      </c>
      <c r="B84" s="276">
        <f>συμβολαια!B84</f>
        <v>0</v>
      </c>
      <c r="C84" s="277" t="str">
        <f>συμβολαια!C84</f>
        <v>αγοραπωλησία τίμημα = Δ.Ο.Υ. =</v>
      </c>
      <c r="D84" s="287">
        <f>συμβολαια!D84</f>
        <v>5396.27</v>
      </c>
      <c r="E84" s="249">
        <f>βιβλΕσ!E84</f>
        <v>0</v>
      </c>
      <c r="F84" s="249">
        <f>βιβλΕσ!G84</f>
        <v>0</v>
      </c>
      <c r="G84" s="249">
        <f>βιβλΕσ!I84</f>
        <v>0</v>
      </c>
      <c r="H84" s="241">
        <f>βιβλΕσ!K84</f>
        <v>103.37275003603604</v>
      </c>
      <c r="I84" s="241">
        <f>βιβλΕσ!L84</f>
        <v>17.193286000000001</v>
      </c>
    </row>
    <row r="85" spans="1:10" s="8" customFormat="1">
      <c r="A85" s="276">
        <f>συμβολαια!A85</f>
        <v>0</v>
      </c>
      <c r="B85" s="276">
        <f>συμβολαια!B85</f>
        <v>0</v>
      </c>
      <c r="C85" s="277" t="str">
        <f>συμβολαια!C85</f>
        <v>διαθήκη</v>
      </c>
      <c r="D85" s="287">
        <f>συμβολαια!D85</f>
        <v>0</v>
      </c>
      <c r="E85" s="249">
        <f>βιβλΕσ!E85</f>
        <v>0</v>
      </c>
      <c r="F85" s="249">
        <f>βιβλΕσ!G85</f>
        <v>0</v>
      </c>
      <c r="G85" s="249">
        <f>βιβλΕσ!I85</f>
        <v>0</v>
      </c>
      <c r="H85" s="241">
        <f>βιβλΕσ!K85</f>
        <v>68.39</v>
      </c>
      <c r="I85" s="241">
        <f>βιβλΕσ!L85</f>
        <v>5.61</v>
      </c>
    </row>
    <row r="86" spans="1:10" s="8" customFormat="1">
      <c r="A86" s="276">
        <f>συμβολαια!A86</f>
        <v>0</v>
      </c>
      <c r="B86" s="276">
        <f>συμβολαια!B86</f>
        <v>0</v>
      </c>
      <c r="C86" s="277" t="str">
        <f>συμβολαια!C86</f>
        <v>πληρεξούσιο</v>
      </c>
      <c r="D86" s="287">
        <f>συμβολαια!D86</f>
        <v>0</v>
      </c>
      <c r="E86" s="249">
        <f>βιβλΕσ!E86</f>
        <v>0</v>
      </c>
      <c r="F86" s="249">
        <f>βιβλΕσ!G86</f>
        <v>0</v>
      </c>
      <c r="G86" s="249">
        <f>βιβλΕσ!I86</f>
        <v>0</v>
      </c>
      <c r="H86" s="241">
        <f>βιβλΕσ!K86</f>
        <v>27.290810810810811</v>
      </c>
      <c r="I86" s="241">
        <f>βιβλΕσ!L86</f>
        <v>3.5200000000000005</v>
      </c>
    </row>
    <row r="87" spans="1:10">
      <c r="A87" s="654" t="s">
        <v>93</v>
      </c>
      <c r="B87" s="654"/>
      <c r="C87" s="654"/>
      <c r="D87" s="654"/>
      <c r="E87" s="18">
        <f>SUM(E3:E86)</f>
        <v>0</v>
      </c>
      <c r="F87" s="18">
        <f>SUM(F3:F86)</f>
        <v>0</v>
      </c>
      <c r="G87" s="18">
        <f>SUM(G3:G86)</f>
        <v>0</v>
      </c>
      <c r="H87" s="18">
        <f>SUM(H3:H86)</f>
        <v>10868.544585837837</v>
      </c>
      <c r="I87" s="18">
        <f>SUM(I3:I86)</f>
        <v>1894.0932519999999</v>
      </c>
    </row>
    <row r="89" spans="1:10">
      <c r="B89" s="753"/>
      <c r="C89" s="753"/>
      <c r="D89" s="3"/>
      <c r="J89" s="754"/>
    </row>
    <row r="90" spans="1:10">
      <c r="D90" s="3"/>
    </row>
    <row r="91" spans="1:10">
      <c r="E91" s="105"/>
      <c r="F91" s="105"/>
      <c r="G91" s="105"/>
      <c r="H91" s="106">
        <f>E89+F89+H89</f>
        <v>0</v>
      </c>
    </row>
  </sheetData>
  <mergeCells count="3">
    <mergeCell ref="A87:D87"/>
    <mergeCell ref="B89:C89"/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7"/>
  <sheetViews>
    <sheetView workbookViewId="0">
      <pane ySplit="2" topLeftCell="A3" activePane="bottomLeft" state="frozen"/>
      <selection pane="bottomLeft" activeCell="J38" sqref="J38"/>
    </sheetView>
  </sheetViews>
  <sheetFormatPr defaultRowHeight="11.25"/>
  <cols>
    <col min="1" max="1" width="7.42578125" style="12" bestFit="1" customWidth="1"/>
    <col min="2" max="2" width="6.28515625" style="10" customWidth="1"/>
    <col min="3" max="3" width="6.140625" style="10" customWidth="1"/>
    <col min="4" max="4" width="6" style="10" customWidth="1"/>
    <col min="5" max="5" width="6.28515625" style="10" customWidth="1"/>
    <col min="6" max="6" width="8" style="10" customWidth="1"/>
    <col min="7" max="7" width="5.85546875" style="10" customWidth="1"/>
    <col min="8" max="9" width="5.140625" style="10" customWidth="1"/>
    <col min="10" max="10" width="27.140625" style="10" customWidth="1"/>
    <col min="11" max="11" width="5.140625" style="6" customWidth="1"/>
    <col min="12" max="12" width="31.7109375" style="6" customWidth="1"/>
    <col min="13" max="13" width="30.28515625" style="6" customWidth="1"/>
    <col min="14" max="14" width="30.7109375" style="6" customWidth="1"/>
    <col min="15" max="17" width="5.140625" style="6" customWidth="1"/>
    <col min="18" max="16384" width="9.140625" style="6"/>
  </cols>
  <sheetData>
    <row r="1" spans="1:19" ht="15.75">
      <c r="A1" s="671" t="s">
        <v>127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</row>
    <row r="2" spans="1:19" s="13" customFormat="1" ht="16.5" thickBot="1">
      <c r="A2" s="199" t="s">
        <v>26</v>
      </c>
      <c r="B2" s="674" t="s">
        <v>38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</row>
    <row r="3" spans="1:19" s="26" customFormat="1">
      <c r="A3" s="96">
        <f>συμβολαια!A3</f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58"/>
      <c r="S3" s="58"/>
    </row>
    <row r="4" spans="1:19" s="26" customFormat="1">
      <c r="A4" s="42">
        <f>συμβολαια!A4</f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4"/>
      <c r="S4" s="34"/>
    </row>
    <row r="5" spans="1:19" s="26" customFormat="1">
      <c r="A5" s="42">
        <f>συμβολαια!A5</f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4"/>
      <c r="S5" s="34"/>
    </row>
    <row r="6" spans="1:19" s="26" customFormat="1">
      <c r="A6" s="42">
        <f>συμβολαια!A6</f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4"/>
      <c r="S6" s="34"/>
    </row>
    <row r="7" spans="1:19" s="26" customFormat="1">
      <c r="A7" s="42">
        <f>συμβολαια!A7</f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4"/>
      <c r="S7" s="34"/>
    </row>
    <row r="8" spans="1:19" s="26" customFormat="1">
      <c r="A8" s="42">
        <f>συμβολαια!A8</f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4"/>
      <c r="S8" s="34"/>
    </row>
    <row r="9" spans="1:19" s="26" customFormat="1">
      <c r="A9" s="42">
        <f>συμβολαια!A9</f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4"/>
      <c r="S9" s="34"/>
    </row>
    <row r="10" spans="1:19" s="26" customFormat="1">
      <c r="A10" s="42">
        <f>συμβολαια!A10</f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4"/>
      <c r="S10" s="34"/>
    </row>
    <row r="11" spans="1:19" s="26" customFormat="1">
      <c r="A11" s="42">
        <f>συμβολαια!A11</f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4"/>
      <c r="S11" s="34"/>
    </row>
    <row r="12" spans="1:19" s="26" customFormat="1">
      <c r="A12" s="42">
        <f>συμβολαια!A12</f>
        <v>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4"/>
      <c r="S12" s="34"/>
    </row>
    <row r="13" spans="1:19" s="26" customFormat="1">
      <c r="A13" s="42">
        <f>συμβολαια!A13</f>
        <v>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4"/>
      <c r="S13" s="34"/>
    </row>
    <row r="14" spans="1:19" s="26" customFormat="1">
      <c r="A14" s="42">
        <f>συμβολαια!A14</f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4"/>
      <c r="S14" s="34"/>
    </row>
    <row r="15" spans="1:19" s="26" customFormat="1">
      <c r="A15" s="42">
        <f>συμβολαια!A15</f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4"/>
      <c r="S15" s="34"/>
    </row>
    <row r="16" spans="1:19" s="26" customFormat="1">
      <c r="A16" s="42">
        <f>συμβολαια!A16</f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4"/>
      <c r="S16" s="34"/>
    </row>
    <row r="17" spans="1:19" s="8" customFormat="1">
      <c r="A17" s="281">
        <f>συμβολαια!A17</f>
        <v>0</v>
      </c>
      <c r="B17" s="361"/>
      <c r="C17" s="361"/>
      <c r="D17" s="361"/>
      <c r="E17" s="361"/>
      <c r="F17" s="362">
        <v>39086</v>
      </c>
      <c r="G17" s="361"/>
      <c r="H17" s="361"/>
      <c r="I17" s="361"/>
      <c r="J17" s="361"/>
      <c r="K17" s="361"/>
      <c r="L17" s="361" t="s">
        <v>339</v>
      </c>
      <c r="M17" s="361"/>
      <c r="N17" s="361"/>
      <c r="O17" s="361"/>
      <c r="P17" s="361"/>
      <c r="Q17" s="361"/>
      <c r="R17" s="228"/>
      <c r="S17" s="228"/>
    </row>
    <row r="18" spans="1:19" s="26" customFormat="1">
      <c r="A18" s="42">
        <f>συμβολαια!A18</f>
        <v>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4"/>
      <c r="S18" s="34"/>
    </row>
    <row r="19" spans="1:19" s="26" customFormat="1">
      <c r="A19" s="42">
        <f>συμβολαια!A19</f>
        <v>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4"/>
      <c r="S19" s="34"/>
    </row>
    <row r="20" spans="1:19" s="8" customFormat="1">
      <c r="A20" s="281">
        <f>συμβολαια!A20</f>
        <v>0</v>
      </c>
      <c r="B20" s="361"/>
      <c r="C20" s="361"/>
      <c r="D20" s="361"/>
      <c r="E20" s="361"/>
      <c r="F20" s="361"/>
      <c r="G20" s="361"/>
      <c r="H20" s="361"/>
      <c r="I20" s="361"/>
      <c r="J20" s="364" t="s">
        <v>346</v>
      </c>
      <c r="K20" s="361"/>
      <c r="L20" s="361" t="s">
        <v>347</v>
      </c>
      <c r="M20" s="361"/>
      <c r="N20" s="361"/>
      <c r="O20" s="361"/>
      <c r="P20" s="361"/>
      <c r="Q20" s="361"/>
      <c r="R20" s="228"/>
      <c r="S20" s="228"/>
    </row>
    <row r="21" spans="1:19" s="26" customFormat="1">
      <c r="A21" s="42">
        <f>συμβολαια!A21</f>
        <v>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4"/>
      <c r="S21" s="34"/>
    </row>
    <row r="22" spans="1:19" s="8" customFormat="1">
      <c r="A22" s="281">
        <f>συμβολαια!A22</f>
        <v>0</v>
      </c>
      <c r="B22" s="361"/>
      <c r="C22" s="361"/>
      <c r="D22" s="361"/>
      <c r="E22" s="361"/>
      <c r="F22" s="361"/>
      <c r="G22" s="361"/>
      <c r="H22" s="361">
        <v>3</v>
      </c>
      <c r="I22" s="361"/>
      <c r="J22" s="361"/>
      <c r="K22" s="361"/>
      <c r="L22" s="361"/>
      <c r="M22" s="361"/>
      <c r="N22" s="361"/>
      <c r="O22" s="361"/>
      <c r="P22" s="361"/>
      <c r="Q22" s="361"/>
      <c r="R22" s="228"/>
      <c r="S22" s="228"/>
    </row>
    <row r="23" spans="1:19" s="26" customFormat="1">
      <c r="A23" s="42">
        <f>συμβολαια!A23</f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4"/>
      <c r="S23" s="34"/>
    </row>
    <row r="24" spans="1:19" s="26" customFormat="1">
      <c r="A24" s="42">
        <f>συμβολαια!A24</f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4"/>
      <c r="S24" s="34"/>
    </row>
    <row r="25" spans="1:19" s="26" customFormat="1">
      <c r="A25" s="42">
        <f>συμβολαια!A25</f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  <c r="S25" s="34"/>
    </row>
    <row r="26" spans="1:19" s="26" customFormat="1">
      <c r="A26" s="42">
        <f>συμβολαια!A26</f>
        <v>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4"/>
      <c r="S26" s="34"/>
    </row>
    <row r="27" spans="1:19" s="26" customFormat="1">
      <c r="A27" s="42">
        <f>συμβολαια!A27</f>
        <v>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4"/>
      <c r="S27" s="34"/>
    </row>
    <row r="28" spans="1:19" s="26" customFormat="1">
      <c r="A28" s="42">
        <f>συμβολαια!A28</f>
        <v>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4"/>
      <c r="S28" s="34"/>
    </row>
    <row r="29" spans="1:19" s="8" customFormat="1">
      <c r="A29" s="281">
        <f>συμβολαια!A29</f>
        <v>0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414" t="s">
        <v>475</v>
      </c>
      <c r="M29" s="361"/>
      <c r="N29" s="361"/>
      <c r="O29" s="361"/>
      <c r="P29" s="361"/>
      <c r="Q29" s="361"/>
      <c r="R29" s="228"/>
      <c r="S29" s="228"/>
    </row>
    <row r="30" spans="1:19" s="26" customFormat="1">
      <c r="A30" s="42">
        <f>συμβολαια!A30</f>
        <v>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4"/>
      <c r="S30" s="34"/>
    </row>
    <row r="31" spans="1:19" s="26" customFormat="1">
      <c r="A31" s="42">
        <f>συμβολαια!A31</f>
        <v>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4"/>
      <c r="S31" s="34"/>
    </row>
    <row r="32" spans="1:19" s="26" customFormat="1">
      <c r="A32" s="42">
        <f>συμβολαια!A32</f>
        <v>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4"/>
      <c r="S32" s="34"/>
    </row>
    <row r="33" spans="1:19" s="26" customFormat="1">
      <c r="A33" s="42">
        <f>συμβολαια!A33</f>
        <v>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/>
      <c r="S33" s="34"/>
    </row>
    <row r="34" spans="1:19" s="26" customFormat="1">
      <c r="A34" s="42">
        <f>συμβολαια!A34</f>
        <v>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4"/>
      <c r="S34" s="34"/>
    </row>
    <row r="35" spans="1:19" s="26" customFormat="1">
      <c r="A35" s="42" t="str">
        <f>συμβολαια!A35</f>
        <v>..???..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4"/>
      <c r="S35" s="34"/>
    </row>
    <row r="36" spans="1:19" s="26" customFormat="1">
      <c r="A36" s="42">
        <f>συμβολαια!A36</f>
        <v>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4"/>
      <c r="S36" s="34"/>
    </row>
    <row r="37" spans="1:19" s="26" customFormat="1">
      <c r="A37" s="42">
        <f>συμβολαια!A37</f>
        <v>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4"/>
      <c r="S37" s="34"/>
    </row>
    <row r="38" spans="1:19" s="26" customFormat="1">
      <c r="A38" s="42">
        <f>συμβολαια!A38</f>
        <v>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4"/>
      <c r="S38" s="34"/>
    </row>
    <row r="39" spans="1:19" s="26" customFormat="1">
      <c r="A39" s="42">
        <f>συμβολαια!A39</f>
        <v>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4"/>
      <c r="S39" s="34"/>
    </row>
    <row r="40" spans="1:19" s="26" customFormat="1">
      <c r="A40" s="42">
        <f>συμβολαια!A40</f>
        <v>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4"/>
      <c r="S40" s="34"/>
    </row>
    <row r="41" spans="1:19" s="26" customFormat="1">
      <c r="A41" s="42">
        <f>συμβολαια!A41</f>
        <v>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4"/>
      <c r="S41" s="34"/>
    </row>
    <row r="42" spans="1:19" s="26" customFormat="1">
      <c r="A42" s="42">
        <f>συμβολαια!A42</f>
        <v>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4"/>
      <c r="S42" s="34"/>
    </row>
    <row r="43" spans="1:19" s="26" customFormat="1">
      <c r="A43" s="42">
        <f>συμβολαια!A43</f>
        <v>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4"/>
      <c r="S43" s="34"/>
    </row>
    <row r="44" spans="1:19" s="8" customFormat="1">
      <c r="A44" s="281">
        <f>συμβολαια!A44</f>
        <v>0</v>
      </c>
      <c r="B44" s="361"/>
      <c r="C44" s="361"/>
      <c r="D44" s="361"/>
      <c r="E44" s="361"/>
      <c r="F44" s="361"/>
      <c r="G44" s="361"/>
      <c r="H44" s="361"/>
      <c r="I44" s="361"/>
      <c r="J44" s="414" t="s">
        <v>399</v>
      </c>
      <c r="K44" s="361"/>
      <c r="L44" s="361"/>
      <c r="M44" s="361"/>
      <c r="N44" s="361"/>
      <c r="O44" s="361"/>
      <c r="P44" s="361"/>
      <c r="Q44" s="361"/>
      <c r="R44" s="228"/>
      <c r="S44" s="228"/>
    </row>
    <row r="45" spans="1:19" s="26" customFormat="1">
      <c r="A45" s="42">
        <f>συμβολαια!A45</f>
        <v>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4"/>
      <c r="S45" s="34"/>
    </row>
    <row r="46" spans="1:19" s="26" customFormat="1">
      <c r="A46" s="42">
        <f>συμβολαια!A46</f>
        <v>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4"/>
      <c r="S46" s="34"/>
    </row>
    <row r="47" spans="1:19" s="26" customFormat="1">
      <c r="A47" s="42">
        <f>συμβολαια!A47</f>
        <v>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4"/>
      <c r="S47" s="34"/>
    </row>
    <row r="48" spans="1:19" s="26" customFormat="1">
      <c r="A48" s="42">
        <f>συμβολαια!A48</f>
        <v>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4"/>
      <c r="S48" s="34"/>
    </row>
    <row r="49" spans="1:19" s="26" customFormat="1">
      <c r="A49" s="42">
        <f>συμβολαια!A49</f>
        <v>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4"/>
      <c r="S49" s="34"/>
    </row>
    <row r="50" spans="1:19" s="26" customFormat="1">
      <c r="A50" s="42">
        <f>συμβολαια!A50</f>
        <v>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4"/>
      <c r="S50" s="34"/>
    </row>
    <row r="51" spans="1:19" s="26" customFormat="1">
      <c r="A51" s="42">
        <f>συμβολαια!A51</f>
        <v>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4"/>
      <c r="S51" s="34"/>
    </row>
    <row r="52" spans="1:19" s="8" customFormat="1">
      <c r="A52" s="281">
        <f>συμβολαια!A52</f>
        <v>0</v>
      </c>
      <c r="B52" s="361"/>
      <c r="C52" s="361"/>
      <c r="D52" s="361"/>
      <c r="E52" s="361"/>
      <c r="F52" s="361"/>
      <c r="G52" s="361"/>
      <c r="H52" s="361" t="s">
        <v>400</v>
      </c>
      <c r="I52" s="361" t="s">
        <v>398</v>
      </c>
      <c r="J52" s="361"/>
      <c r="K52" s="361"/>
      <c r="L52" s="361"/>
      <c r="M52" s="361"/>
      <c r="N52" s="361"/>
      <c r="O52" s="361"/>
      <c r="P52" s="361"/>
      <c r="Q52" s="361"/>
      <c r="R52" s="228"/>
      <c r="S52" s="228"/>
    </row>
    <row r="53" spans="1:19" s="26" customFormat="1">
      <c r="A53" s="42">
        <f>συμβολαια!A53</f>
        <v>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4"/>
      <c r="S53" s="34"/>
    </row>
    <row r="54" spans="1:19" s="26" customFormat="1">
      <c r="A54" s="42">
        <f>συμβολαια!A54</f>
        <v>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4"/>
      <c r="S54" s="34"/>
    </row>
    <row r="55" spans="1:19" s="26" customFormat="1">
      <c r="A55" s="42">
        <f>συμβολαια!A55</f>
        <v>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4"/>
      <c r="S55" s="34"/>
    </row>
    <row r="56" spans="1:19" s="26" customFormat="1">
      <c r="A56" s="42">
        <f>συμβολαια!A56</f>
        <v>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4"/>
      <c r="S56" s="34"/>
    </row>
    <row r="57" spans="1:19" s="8" customFormat="1">
      <c r="A57" s="281">
        <f>συμβολαια!A57</f>
        <v>0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414" t="s">
        <v>408</v>
      </c>
      <c r="M57" s="361"/>
      <c r="N57" s="361"/>
      <c r="O57" s="361"/>
      <c r="P57" s="361"/>
      <c r="Q57" s="361"/>
      <c r="R57" s="228"/>
      <c r="S57" s="228"/>
    </row>
    <row r="58" spans="1:19" s="26" customFormat="1">
      <c r="A58" s="42">
        <f>συμβολαια!A58</f>
        <v>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4"/>
      <c r="S58" s="34"/>
    </row>
    <row r="59" spans="1:19" s="26" customFormat="1">
      <c r="A59" s="42">
        <f>συμβολαια!A59</f>
        <v>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4"/>
      <c r="S59" s="34"/>
    </row>
    <row r="60" spans="1:19" s="26" customFormat="1">
      <c r="A60" s="42">
        <f>συμβολαια!A60</f>
        <v>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56" t="s">
        <v>414</v>
      </c>
      <c r="M60" s="35"/>
      <c r="N60" s="35"/>
      <c r="O60" s="35"/>
      <c r="P60" s="35"/>
      <c r="Q60" s="35"/>
      <c r="R60" s="34"/>
      <c r="S60" s="34"/>
    </row>
    <row r="61" spans="1:19" s="26" customFormat="1">
      <c r="A61" s="42">
        <f>συμβολαια!A61</f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4"/>
      <c r="S61" s="34"/>
    </row>
    <row r="62" spans="1:19" s="8" customFormat="1">
      <c r="A62" s="281">
        <f>συμβολαια!A62</f>
        <v>0</v>
      </c>
      <c r="B62" s="361"/>
      <c r="C62" s="361"/>
      <c r="D62" s="361"/>
      <c r="E62" s="361"/>
      <c r="F62" s="361"/>
      <c r="G62" s="361"/>
      <c r="H62" s="361"/>
      <c r="I62" s="361"/>
      <c r="J62" s="414" t="s">
        <v>415</v>
      </c>
      <c r="K62" s="361"/>
      <c r="L62" s="361"/>
      <c r="M62" s="361"/>
      <c r="N62" s="361"/>
      <c r="O62" s="361"/>
      <c r="P62" s="361"/>
      <c r="Q62" s="361"/>
      <c r="R62" s="228"/>
      <c r="S62" s="228"/>
    </row>
    <row r="63" spans="1:19" s="26" customFormat="1">
      <c r="A63" s="42">
        <f>συμβολαια!A63</f>
        <v>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4"/>
      <c r="S63" s="34"/>
    </row>
    <row r="64" spans="1:19" s="26" customFormat="1">
      <c r="A64" s="42">
        <f>συμβολαια!A64</f>
        <v>0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4"/>
      <c r="S64" s="34"/>
    </row>
    <row r="65" spans="1:19" s="26" customFormat="1">
      <c r="A65" s="42">
        <f>συμβολαια!A65</f>
        <v>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4"/>
      <c r="S65" s="34"/>
    </row>
    <row r="66" spans="1:19" s="26" customFormat="1">
      <c r="A66" s="42">
        <f>συμβολαια!A66</f>
        <v>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4"/>
      <c r="S66" s="34"/>
    </row>
    <row r="67" spans="1:19" s="8" customFormat="1">
      <c r="A67" s="281">
        <f>συμβολαια!A67</f>
        <v>0</v>
      </c>
      <c r="B67" s="361"/>
      <c r="C67" s="361"/>
      <c r="D67" s="361"/>
      <c r="E67" s="361"/>
      <c r="F67" s="361"/>
      <c r="G67" s="361"/>
      <c r="H67" s="361">
        <v>3</v>
      </c>
      <c r="I67" s="361"/>
      <c r="J67" s="414" t="s">
        <v>421</v>
      </c>
      <c r="K67" s="361"/>
      <c r="L67" s="414" t="s">
        <v>420</v>
      </c>
      <c r="M67" s="414" t="s">
        <v>422</v>
      </c>
      <c r="N67" s="361"/>
      <c r="O67" s="361"/>
      <c r="P67" s="361"/>
      <c r="Q67" s="361"/>
      <c r="R67" s="228"/>
      <c r="S67" s="228"/>
    </row>
    <row r="68" spans="1:19" s="26" customFormat="1">
      <c r="A68" s="42">
        <f>συμβολαια!A68</f>
        <v>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4"/>
      <c r="S68" s="34"/>
    </row>
    <row r="69" spans="1:19" s="8" customFormat="1">
      <c r="A69" s="281">
        <f>συμβολαια!A69</f>
        <v>0</v>
      </c>
      <c r="B69" s="361"/>
      <c r="C69" s="361"/>
      <c r="D69" s="361"/>
      <c r="E69" s="361"/>
      <c r="F69" s="361"/>
      <c r="G69" s="361"/>
      <c r="H69" s="361"/>
      <c r="I69" s="361"/>
      <c r="J69" s="414" t="s">
        <v>426</v>
      </c>
      <c r="K69" s="361"/>
      <c r="L69" s="361"/>
      <c r="M69" s="361"/>
      <c r="N69" s="361"/>
      <c r="O69" s="361"/>
      <c r="P69" s="361"/>
      <c r="Q69" s="361"/>
      <c r="R69" s="228"/>
      <c r="S69" s="228"/>
    </row>
    <row r="70" spans="1:19" s="8" customFormat="1">
      <c r="A70" s="281">
        <f>συμβολαια!A70</f>
        <v>0</v>
      </c>
      <c r="B70" s="361"/>
      <c r="C70" s="361"/>
      <c r="D70" s="361"/>
      <c r="E70" s="361"/>
      <c r="F70" s="361"/>
      <c r="G70" s="361"/>
      <c r="H70" s="361"/>
      <c r="I70" s="361"/>
      <c r="J70" s="414" t="s">
        <v>426</v>
      </c>
      <c r="K70" s="361"/>
      <c r="L70" s="361"/>
      <c r="M70" s="361"/>
      <c r="N70" s="361"/>
      <c r="O70" s="361"/>
      <c r="P70" s="361"/>
      <c r="Q70" s="361"/>
      <c r="R70" s="228"/>
      <c r="S70" s="228"/>
    </row>
    <row r="71" spans="1:19" s="8" customFormat="1">
      <c r="A71" s="281">
        <f>συμβολαια!A71</f>
        <v>0</v>
      </c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228"/>
      <c r="S71" s="228"/>
    </row>
    <row r="72" spans="1:19" s="8" customFormat="1">
      <c r="A72" s="281">
        <f>συμβολαια!A72</f>
        <v>0</v>
      </c>
      <c r="B72" s="361"/>
      <c r="C72" s="361"/>
      <c r="D72" s="361"/>
      <c r="E72" s="361"/>
      <c r="F72" s="361"/>
      <c r="G72" s="361"/>
      <c r="H72" s="361"/>
      <c r="I72" s="361"/>
      <c r="J72" s="414" t="s">
        <v>439</v>
      </c>
      <c r="K72" s="361"/>
      <c r="L72" s="361"/>
      <c r="M72" s="361"/>
      <c r="N72" s="361"/>
      <c r="O72" s="361"/>
      <c r="P72" s="361"/>
      <c r="Q72" s="361"/>
      <c r="R72" s="228"/>
      <c r="S72" s="228"/>
    </row>
    <row r="73" spans="1:19" s="8" customFormat="1">
      <c r="A73" s="281">
        <f>συμβολαια!A73</f>
        <v>0</v>
      </c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228"/>
      <c r="S73" s="228"/>
    </row>
    <row r="74" spans="1:19" s="8" customFormat="1">
      <c r="A74" s="281">
        <f>συμβολαια!A74</f>
        <v>0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228"/>
      <c r="S74" s="228"/>
    </row>
    <row r="75" spans="1:19" s="8" customFormat="1">
      <c r="A75" s="281">
        <f>συμβολαια!A75</f>
        <v>0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228"/>
      <c r="S75" s="228"/>
    </row>
    <row r="76" spans="1:19" s="26" customFormat="1">
      <c r="A76" s="42">
        <f>συμβολαια!A76</f>
        <v>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4"/>
      <c r="S76" s="34"/>
    </row>
    <row r="77" spans="1:19" s="26" customFormat="1">
      <c r="A77" s="42">
        <f>συμβολαια!A77</f>
        <v>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4"/>
      <c r="S77" s="34"/>
    </row>
    <row r="78" spans="1:19" s="26" customFormat="1">
      <c r="A78" s="42">
        <f>συμβολαια!A78</f>
        <v>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4"/>
      <c r="S78" s="34"/>
    </row>
    <row r="79" spans="1:19" s="26" customFormat="1">
      <c r="A79" s="42">
        <f>συμβολαια!A79</f>
        <v>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4"/>
      <c r="S79" s="34"/>
    </row>
    <row r="80" spans="1:19" s="26" customFormat="1">
      <c r="A80" s="42">
        <f>συμβολαια!A80</f>
        <v>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4"/>
      <c r="S80" s="34"/>
    </row>
    <row r="81" spans="1:19" s="26" customFormat="1">
      <c r="A81" s="42">
        <f>συμβολαια!A81</f>
        <v>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4"/>
      <c r="S81" s="34"/>
    </row>
    <row r="82" spans="1:19" s="26" customFormat="1">
      <c r="A82" s="42">
        <f>συμβολαια!A82</f>
        <v>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4"/>
      <c r="S82" s="34"/>
    </row>
    <row r="83" spans="1:19" s="26" customFormat="1">
      <c r="A83" s="42">
        <f>συμβολαια!A83</f>
        <v>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4"/>
      <c r="S83" s="34"/>
    </row>
    <row r="84" spans="1:19" s="26" customFormat="1">
      <c r="A84" s="42">
        <f>συμβολαια!A84</f>
        <v>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4"/>
      <c r="S84" s="34"/>
    </row>
    <row r="85" spans="1:19" s="26" customFormat="1">
      <c r="A85" s="42">
        <f>συμβολαια!A85</f>
        <v>0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4"/>
      <c r="S85" s="34"/>
    </row>
    <row r="86" spans="1:19" s="26" customFormat="1">
      <c r="A86" s="42">
        <f>συμβολαια!A86</f>
        <v>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4"/>
      <c r="S86" s="34"/>
    </row>
    <row r="88" spans="1:19" ht="15.75">
      <c r="B88" s="673" t="s">
        <v>207</v>
      </c>
      <c r="C88" s="673"/>
      <c r="D88" s="673"/>
      <c r="E88" s="673"/>
      <c r="F88" s="673"/>
      <c r="G88" s="673"/>
      <c r="H88" s="169"/>
      <c r="I88" s="6"/>
      <c r="J88" s="6"/>
    </row>
    <row r="89" spans="1:19" ht="15.75">
      <c r="C89" s="672" t="s">
        <v>208</v>
      </c>
      <c r="D89" s="672"/>
      <c r="E89" s="672"/>
      <c r="F89" s="672"/>
      <c r="G89" s="672"/>
      <c r="H89" s="6"/>
      <c r="I89" s="6"/>
      <c r="J89" s="6"/>
    </row>
    <row r="90" spans="1:19" ht="15.75">
      <c r="D90" s="673" t="s">
        <v>209</v>
      </c>
      <c r="E90" s="673"/>
      <c r="F90" s="673"/>
      <c r="G90" s="673"/>
      <c r="H90" s="673"/>
      <c r="I90" s="673"/>
      <c r="J90" s="673"/>
    </row>
    <row r="91" spans="1:19" ht="15.75">
      <c r="E91" s="673" t="s">
        <v>211</v>
      </c>
      <c r="F91" s="673"/>
      <c r="G91" s="673"/>
      <c r="H91" s="673"/>
      <c r="I91" s="673"/>
      <c r="J91" s="673"/>
      <c r="K91" s="673"/>
    </row>
    <row r="92" spans="1:19" ht="15.75">
      <c r="F92" s="672" t="s">
        <v>212</v>
      </c>
      <c r="G92" s="672"/>
      <c r="H92" s="672"/>
      <c r="I92" s="672"/>
      <c r="J92" s="672"/>
      <c r="K92" s="672"/>
      <c r="L92" s="672"/>
      <c r="M92" s="672"/>
      <c r="N92" s="672"/>
      <c r="O92" s="672"/>
    </row>
    <row r="93" spans="1:19" ht="15.75">
      <c r="G93" s="673" t="s">
        <v>213</v>
      </c>
      <c r="H93" s="673"/>
      <c r="I93" s="673"/>
      <c r="J93" s="673"/>
      <c r="K93" s="673"/>
      <c r="L93" s="673"/>
      <c r="M93" s="673"/>
      <c r="N93" s="673"/>
    </row>
    <row r="94" spans="1:19" ht="15.75">
      <c r="H94" s="643" t="s">
        <v>214</v>
      </c>
      <c r="I94" s="643"/>
      <c r="J94" s="643"/>
      <c r="K94" s="643"/>
      <c r="L94" s="643"/>
      <c r="M94" s="643"/>
      <c r="N94" s="643"/>
      <c r="O94" s="643"/>
      <c r="P94" s="643"/>
      <c r="Q94" s="643"/>
      <c r="R94" s="643"/>
    </row>
    <row r="95" spans="1:19" ht="15.75">
      <c r="I95" s="673" t="s">
        <v>215</v>
      </c>
      <c r="J95" s="673"/>
      <c r="K95" s="673"/>
      <c r="L95" s="673"/>
      <c r="M95" s="673"/>
      <c r="N95" s="673"/>
      <c r="O95" s="673"/>
      <c r="P95" s="673"/>
    </row>
    <row r="96" spans="1:19" ht="15.75">
      <c r="I96" s="6"/>
      <c r="J96" s="672" t="s">
        <v>216</v>
      </c>
      <c r="K96" s="672"/>
      <c r="L96" s="672"/>
      <c r="M96" s="672"/>
      <c r="N96" s="672"/>
      <c r="O96" s="672"/>
      <c r="P96" s="672"/>
      <c r="Q96" s="672"/>
    </row>
    <row r="97" spans="9:20" ht="15.75">
      <c r="I97" s="6"/>
      <c r="J97" s="6"/>
      <c r="K97" s="673" t="s">
        <v>217</v>
      </c>
      <c r="L97" s="673"/>
      <c r="M97" s="673"/>
      <c r="N97" s="673"/>
      <c r="O97" s="673"/>
      <c r="P97" s="673"/>
      <c r="Q97" s="673"/>
      <c r="R97" s="673"/>
      <c r="S97" s="673"/>
      <c r="T97" s="673"/>
    </row>
  </sheetData>
  <mergeCells count="12">
    <mergeCell ref="A1:S1"/>
    <mergeCell ref="J96:Q96"/>
    <mergeCell ref="K97:T97"/>
    <mergeCell ref="B2:S2"/>
    <mergeCell ref="B88:G88"/>
    <mergeCell ref="C89:G89"/>
    <mergeCell ref="D90:J90"/>
    <mergeCell ref="E91:K91"/>
    <mergeCell ref="F92:O92"/>
    <mergeCell ref="G93:N93"/>
    <mergeCell ref="H94:R94"/>
    <mergeCell ref="I95:P9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pane ySplit="2" topLeftCell="A3" activePane="bottomLeft" state="frozen"/>
      <selection pane="bottomLeft" activeCell="G101" sqref="G101"/>
    </sheetView>
  </sheetViews>
  <sheetFormatPr defaultRowHeight="11.25"/>
  <cols>
    <col min="1" max="1" width="7.42578125" style="12" bestFit="1" customWidth="1"/>
    <col min="2" max="7" width="5.7109375" style="10" bestFit="1" customWidth="1"/>
    <col min="8" max="8" width="46.140625" style="10" customWidth="1"/>
    <col min="9" max="9" width="6.5703125" style="10" customWidth="1"/>
    <col min="10" max="10" width="52.85546875" style="10" customWidth="1"/>
    <col min="11" max="11" width="5.7109375" style="10" bestFit="1" customWidth="1"/>
    <col min="12" max="15" width="5.7109375" style="6" bestFit="1" customWidth="1"/>
    <col min="16" max="20" width="5.28515625" style="6" bestFit="1" customWidth="1"/>
    <col min="21" max="16384" width="9.140625" style="6"/>
  </cols>
  <sheetData>
    <row r="1" spans="1:20" ht="15.75">
      <c r="A1" s="671" t="s">
        <v>145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</row>
    <row r="2" spans="1:20" s="13" customFormat="1" ht="16.5" thickBot="1">
      <c r="A2" s="199" t="s">
        <v>26</v>
      </c>
      <c r="B2" s="674" t="s">
        <v>38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6"/>
    </row>
    <row r="3" spans="1:20" s="26" customFormat="1">
      <c r="A3" s="96">
        <f>συμβολαια!A3</f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58"/>
      <c r="T3" s="58"/>
    </row>
    <row r="4" spans="1:20" s="26" customFormat="1">
      <c r="A4" s="42">
        <f>συμβολαια!A4</f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4"/>
      <c r="T4" s="34"/>
    </row>
    <row r="5" spans="1:20" s="26" customFormat="1">
      <c r="A5" s="42">
        <f>συμβολαια!A5</f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4"/>
      <c r="T5" s="34"/>
    </row>
    <row r="6" spans="1:20" s="26" customFormat="1">
      <c r="A6" s="42">
        <f>συμβολαια!A6</f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4"/>
      <c r="T6" s="34"/>
    </row>
    <row r="7" spans="1:20" s="26" customFormat="1">
      <c r="A7" s="42">
        <f>συμβολαια!A7</f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4"/>
      <c r="T7" s="34"/>
    </row>
    <row r="8" spans="1:20" s="26" customFormat="1">
      <c r="A8" s="42">
        <f>συμβολαια!A8</f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4"/>
      <c r="T8" s="34"/>
    </row>
    <row r="9" spans="1:20" s="26" customFormat="1">
      <c r="A9" s="42">
        <f>συμβολαια!A9</f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4"/>
      <c r="T9" s="34"/>
    </row>
    <row r="10" spans="1:20" s="26" customFormat="1">
      <c r="A10" s="42">
        <f>συμβολαια!A10</f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4"/>
      <c r="T10" s="34"/>
    </row>
    <row r="11" spans="1:20" s="26" customFormat="1">
      <c r="A11" s="42">
        <f>συμβολαια!A11</f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4"/>
      <c r="T11" s="34"/>
    </row>
    <row r="12" spans="1:20" s="26" customFormat="1">
      <c r="A12" s="42">
        <f>συμβολαια!A12</f>
        <v>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4"/>
      <c r="T12" s="34"/>
    </row>
    <row r="13" spans="1:20" s="26" customFormat="1">
      <c r="A13" s="42">
        <f>συμβολαια!A13</f>
        <v>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4"/>
      <c r="T13" s="34"/>
    </row>
    <row r="14" spans="1:20" s="26" customFormat="1">
      <c r="A14" s="42">
        <f>συμβολαια!A14</f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4"/>
      <c r="T14" s="34"/>
    </row>
    <row r="15" spans="1:20" s="26" customFormat="1">
      <c r="A15" s="42">
        <f>συμβολαια!A15</f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4"/>
      <c r="T15" s="34"/>
    </row>
    <row r="16" spans="1:20" s="26" customFormat="1">
      <c r="A16" s="42">
        <f>συμβολαια!A16</f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4"/>
      <c r="T16" s="34"/>
    </row>
    <row r="17" spans="1:20" s="26" customFormat="1">
      <c r="A17" s="42">
        <f>συμβολαια!A17</f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4"/>
      <c r="T17" s="34"/>
    </row>
    <row r="18" spans="1:20" s="26" customFormat="1">
      <c r="A18" s="42">
        <f>συμβολαια!A18</f>
        <v>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4"/>
      <c r="T18" s="34"/>
    </row>
    <row r="19" spans="1:20" s="26" customFormat="1">
      <c r="A19" s="42">
        <f>συμβολαια!A19</f>
        <v>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4"/>
      <c r="T19" s="34"/>
    </row>
    <row r="20" spans="1:20" s="26" customFormat="1">
      <c r="A20" s="42">
        <f>συμβολαια!A20</f>
        <v>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4"/>
      <c r="T20" s="34"/>
    </row>
    <row r="21" spans="1:20" s="26" customFormat="1">
      <c r="A21" s="42">
        <f>συμβολαια!A21</f>
        <v>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4"/>
      <c r="T21" s="34"/>
    </row>
    <row r="22" spans="1:20" s="26" customFormat="1">
      <c r="A22" s="42">
        <f>συμβολαια!A22</f>
        <v>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4"/>
      <c r="T22" s="34"/>
    </row>
    <row r="23" spans="1:20" s="26" customFormat="1">
      <c r="A23" s="42">
        <f>συμβολαια!A23</f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4"/>
      <c r="T23" s="34"/>
    </row>
    <row r="24" spans="1:20" s="26" customFormat="1">
      <c r="A24" s="42">
        <f>συμβολαια!A24</f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4"/>
      <c r="T24" s="34"/>
    </row>
    <row r="25" spans="1:20" s="26" customFormat="1">
      <c r="A25" s="42">
        <f>συμβολαια!A25</f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4"/>
      <c r="T25" s="34"/>
    </row>
    <row r="26" spans="1:20" s="26" customFormat="1">
      <c r="A26" s="42">
        <f>συμβολαια!A26</f>
        <v>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4"/>
      <c r="T26" s="34"/>
    </row>
    <row r="27" spans="1:20" s="26" customFormat="1">
      <c r="A27" s="42">
        <f>συμβολαια!A27</f>
        <v>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4"/>
      <c r="T27" s="34"/>
    </row>
    <row r="28" spans="1:20" s="26" customFormat="1">
      <c r="A28" s="42">
        <f>συμβολαια!A28</f>
        <v>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4"/>
      <c r="T28" s="34"/>
    </row>
    <row r="29" spans="1:20" s="26" customFormat="1">
      <c r="A29" s="42">
        <f>συμβολαια!A29</f>
        <v>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4"/>
      <c r="T29" s="34"/>
    </row>
    <row r="30" spans="1:20" s="26" customFormat="1">
      <c r="A30" s="42">
        <f>συμβολαια!A30</f>
        <v>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4"/>
      <c r="T30" s="34"/>
    </row>
    <row r="31" spans="1:20" s="26" customFormat="1">
      <c r="A31" s="42">
        <f>συμβολαια!A31</f>
        <v>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4"/>
      <c r="T31" s="34"/>
    </row>
    <row r="32" spans="1:20" s="26" customFormat="1">
      <c r="A32" s="42">
        <f>συμβολαια!A32</f>
        <v>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4"/>
      <c r="T32" s="34"/>
    </row>
    <row r="33" spans="1:20" s="26" customFormat="1">
      <c r="A33" s="42">
        <f>συμβολαια!A33</f>
        <v>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4"/>
      <c r="T33" s="34"/>
    </row>
    <row r="34" spans="1:20" s="26" customFormat="1">
      <c r="A34" s="42">
        <f>συμβολαια!A34</f>
        <v>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4"/>
      <c r="T34" s="34"/>
    </row>
    <row r="35" spans="1:20" s="26" customFormat="1">
      <c r="A35" s="42" t="str">
        <f>συμβολαια!A35</f>
        <v>..???..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4"/>
      <c r="T35" s="34"/>
    </row>
    <row r="36" spans="1:20" s="26" customFormat="1">
      <c r="A36" s="42">
        <f>συμβολαια!A36</f>
        <v>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4"/>
      <c r="T36" s="34"/>
    </row>
    <row r="37" spans="1:20" s="26" customFormat="1">
      <c r="A37" s="42">
        <f>συμβολαια!A37</f>
        <v>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4"/>
      <c r="T37" s="34"/>
    </row>
    <row r="38" spans="1:20" s="26" customFormat="1">
      <c r="A38" s="42">
        <f>συμβολαια!A38</f>
        <v>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4"/>
      <c r="T38" s="34"/>
    </row>
    <row r="39" spans="1:20" s="26" customFormat="1">
      <c r="A39" s="42">
        <f>συμβολαια!A39</f>
        <v>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4"/>
      <c r="T39" s="34"/>
    </row>
    <row r="40" spans="1:20" s="26" customFormat="1">
      <c r="A40" s="42">
        <f>συμβολαια!A40</f>
        <v>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4"/>
      <c r="T40" s="34"/>
    </row>
    <row r="41" spans="1:20" s="26" customFormat="1">
      <c r="A41" s="42">
        <f>συμβολαια!A41</f>
        <v>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4"/>
      <c r="T41" s="34"/>
    </row>
    <row r="42" spans="1:20" s="26" customFormat="1">
      <c r="A42" s="42">
        <f>συμβολαια!A42</f>
        <v>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4"/>
      <c r="T42" s="34"/>
    </row>
    <row r="43" spans="1:20" s="26" customFormat="1">
      <c r="A43" s="42">
        <f>συμβολαια!A43</f>
        <v>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4"/>
      <c r="T43" s="34"/>
    </row>
    <row r="44" spans="1:20" s="26" customFormat="1">
      <c r="A44" s="42">
        <f>συμβολαια!A44</f>
        <v>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4"/>
      <c r="T44" s="34"/>
    </row>
    <row r="45" spans="1:20" s="26" customFormat="1">
      <c r="A45" s="42">
        <f>συμβολαια!A45</f>
        <v>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4"/>
      <c r="T45" s="34"/>
    </row>
    <row r="46" spans="1:20" s="26" customFormat="1">
      <c r="A46" s="42">
        <f>συμβολαια!A46</f>
        <v>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4"/>
      <c r="T46" s="34"/>
    </row>
    <row r="47" spans="1:20" s="26" customFormat="1">
      <c r="A47" s="42">
        <f>συμβολαια!A47</f>
        <v>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4"/>
      <c r="T47" s="34"/>
    </row>
    <row r="48" spans="1:20" s="26" customFormat="1">
      <c r="A48" s="42">
        <f>συμβολαια!A48</f>
        <v>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4"/>
      <c r="T48" s="34"/>
    </row>
    <row r="49" spans="1:20" s="26" customFormat="1">
      <c r="A49" s="42">
        <f>συμβολαια!A49</f>
        <v>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4"/>
      <c r="T49" s="34"/>
    </row>
    <row r="50" spans="1:20" s="26" customFormat="1">
      <c r="A50" s="42">
        <f>συμβολαια!A50</f>
        <v>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4"/>
      <c r="T50" s="34"/>
    </row>
    <row r="51" spans="1:20" s="26" customFormat="1">
      <c r="A51" s="42">
        <f>συμβολαια!A51</f>
        <v>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4"/>
      <c r="T51" s="34"/>
    </row>
    <row r="52" spans="1:20" s="26" customFormat="1">
      <c r="A52" s="42">
        <f>συμβολαια!A52</f>
        <v>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4"/>
      <c r="T52" s="34"/>
    </row>
    <row r="53" spans="1:20" s="26" customFormat="1">
      <c r="A53" s="42">
        <f>συμβολαια!A53</f>
        <v>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4"/>
      <c r="T53" s="34"/>
    </row>
    <row r="54" spans="1:20" s="26" customFormat="1">
      <c r="A54" s="42">
        <f>συμβολαια!A54</f>
        <v>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4"/>
      <c r="T54" s="34"/>
    </row>
    <row r="55" spans="1:20" s="26" customFormat="1">
      <c r="A55" s="42">
        <f>συμβολαια!A55</f>
        <v>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4"/>
      <c r="T55" s="34"/>
    </row>
    <row r="56" spans="1:20" s="26" customFormat="1">
      <c r="A56" s="42">
        <f>συμβολαια!A56</f>
        <v>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4"/>
      <c r="T56" s="34"/>
    </row>
    <row r="57" spans="1:20" s="26" customFormat="1">
      <c r="A57" s="42">
        <f>συμβολαια!A57</f>
        <v>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4"/>
      <c r="T57" s="34"/>
    </row>
    <row r="58" spans="1:20" s="26" customFormat="1">
      <c r="A58" s="42">
        <f>συμβολαια!A58</f>
        <v>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4"/>
      <c r="T58" s="34"/>
    </row>
    <row r="59" spans="1:20" s="26" customFormat="1">
      <c r="A59" s="42">
        <f>συμβολαια!A59</f>
        <v>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4"/>
      <c r="T59" s="34"/>
    </row>
    <row r="60" spans="1:20" s="26" customFormat="1">
      <c r="A60" s="42">
        <f>συμβολαια!A60</f>
        <v>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4"/>
      <c r="T60" s="34"/>
    </row>
    <row r="61" spans="1:20" s="26" customFormat="1">
      <c r="A61" s="42">
        <f>συμβολαια!A61</f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4"/>
      <c r="T61" s="34"/>
    </row>
    <row r="62" spans="1:20" s="26" customFormat="1">
      <c r="A62" s="42">
        <f>συμβολαια!A62</f>
        <v>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4"/>
      <c r="T62" s="34"/>
    </row>
    <row r="63" spans="1:20" s="26" customFormat="1">
      <c r="A63" s="42">
        <f>συμβολαια!A63</f>
        <v>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4"/>
      <c r="T63" s="34"/>
    </row>
    <row r="64" spans="1:20" s="26" customFormat="1">
      <c r="A64" s="42">
        <f>συμβολαια!A64</f>
        <v>0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4"/>
      <c r="T64" s="34"/>
    </row>
    <row r="65" spans="1:20" s="26" customFormat="1">
      <c r="A65" s="42">
        <f>συμβολαια!A65</f>
        <v>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4"/>
      <c r="T65" s="34"/>
    </row>
    <row r="66" spans="1:20" s="26" customFormat="1">
      <c r="A66" s="42">
        <f>συμβολαια!A66</f>
        <v>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4"/>
      <c r="T66" s="34"/>
    </row>
    <row r="67" spans="1:20" s="26" customFormat="1">
      <c r="A67" s="42">
        <f>συμβολαια!A67</f>
        <v>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4"/>
      <c r="T67" s="34"/>
    </row>
    <row r="68" spans="1:20" s="26" customFormat="1">
      <c r="A68" s="42">
        <f>συμβολαια!A68</f>
        <v>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4"/>
      <c r="T68" s="34"/>
    </row>
    <row r="69" spans="1:20" s="26" customFormat="1">
      <c r="A69" s="42">
        <f>συμβολαια!A69</f>
        <v>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4"/>
      <c r="T69" s="34"/>
    </row>
    <row r="70" spans="1:20" s="26" customFormat="1">
      <c r="A70" s="42">
        <f>συμβολαια!A70</f>
        <v>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4"/>
      <c r="T70" s="34"/>
    </row>
    <row r="71" spans="1:20" s="26" customFormat="1">
      <c r="A71" s="42">
        <f>συμβολαια!A71</f>
        <v>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4"/>
      <c r="T71" s="34"/>
    </row>
    <row r="72" spans="1:20" s="26" customFormat="1">
      <c r="A72" s="42">
        <f>συμβολαια!A72</f>
        <v>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4"/>
      <c r="T72" s="34"/>
    </row>
    <row r="73" spans="1:20" s="26" customFormat="1">
      <c r="A73" s="42">
        <f>συμβολαια!A73</f>
        <v>0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4"/>
      <c r="T73" s="34"/>
    </row>
    <row r="74" spans="1:20" s="26" customFormat="1">
      <c r="A74" s="42">
        <f>συμβολαια!A74</f>
        <v>0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4"/>
      <c r="T74" s="34"/>
    </row>
    <row r="75" spans="1:20" s="26" customFormat="1">
      <c r="A75" s="42">
        <f>συμβολαια!A75</f>
        <v>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4"/>
      <c r="T75" s="34"/>
    </row>
    <row r="76" spans="1:20" s="26" customFormat="1">
      <c r="A76" s="42">
        <f>συμβολαια!A76</f>
        <v>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4"/>
      <c r="T76" s="34"/>
    </row>
    <row r="77" spans="1:20" s="26" customFormat="1">
      <c r="A77" s="42">
        <f>συμβολαια!A77</f>
        <v>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4"/>
      <c r="T77" s="34"/>
    </row>
    <row r="78" spans="1:20" s="26" customFormat="1">
      <c r="A78" s="42">
        <f>συμβολαια!A78</f>
        <v>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4"/>
      <c r="T78" s="34"/>
    </row>
    <row r="79" spans="1:20" s="26" customFormat="1">
      <c r="A79" s="42">
        <f>συμβολαια!A79</f>
        <v>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4"/>
      <c r="T79" s="34"/>
    </row>
    <row r="80" spans="1:20" s="26" customFormat="1">
      <c r="A80" s="42">
        <f>συμβολαια!A80</f>
        <v>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4"/>
      <c r="T80" s="34"/>
    </row>
    <row r="81" spans="1:20" s="26" customFormat="1">
      <c r="A81" s="42">
        <f>συμβολαια!A81</f>
        <v>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4"/>
      <c r="T81" s="34"/>
    </row>
    <row r="82" spans="1:20" s="26" customFormat="1">
      <c r="A82" s="42">
        <f>συμβολαια!A82</f>
        <v>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4"/>
      <c r="T82" s="34"/>
    </row>
    <row r="83" spans="1:20" s="26" customFormat="1">
      <c r="A83" s="42">
        <f>συμβολαια!A83</f>
        <v>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4"/>
      <c r="T83" s="34"/>
    </row>
    <row r="84" spans="1:20" s="26" customFormat="1">
      <c r="A84" s="42">
        <f>συμβολαια!A84</f>
        <v>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4"/>
      <c r="T84" s="34"/>
    </row>
    <row r="85" spans="1:20" s="26" customFormat="1">
      <c r="A85" s="42">
        <f>συμβολαια!A85</f>
        <v>0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4"/>
      <c r="T85" s="34"/>
    </row>
    <row r="86" spans="1:20" s="26" customFormat="1">
      <c r="A86" s="42">
        <f>συμβολαια!A86</f>
        <v>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4"/>
      <c r="T86" s="34"/>
    </row>
    <row r="89" spans="1:20" ht="15.75">
      <c r="B89" s="673" t="s">
        <v>218</v>
      </c>
      <c r="C89" s="673"/>
      <c r="D89" s="673"/>
      <c r="E89" s="673"/>
      <c r="F89" s="673"/>
      <c r="G89" s="673"/>
      <c r="H89" s="673"/>
      <c r="I89" s="169"/>
    </row>
    <row r="90" spans="1:20" ht="15.75">
      <c r="C90" s="672" t="s">
        <v>219</v>
      </c>
      <c r="D90" s="672"/>
      <c r="E90" s="672"/>
      <c r="F90" s="672"/>
      <c r="G90" s="672"/>
      <c r="H90" s="672"/>
      <c r="I90" s="672"/>
    </row>
    <row r="91" spans="1:20" ht="15.75">
      <c r="D91" s="673" t="s">
        <v>220</v>
      </c>
      <c r="E91" s="673"/>
      <c r="F91" s="673"/>
      <c r="G91" s="673"/>
      <c r="H91" s="673"/>
      <c r="I91" s="673"/>
      <c r="J91" s="673"/>
      <c r="K91" s="673"/>
    </row>
    <row r="92" spans="1:20" ht="15.75">
      <c r="E92" s="677" t="s">
        <v>221</v>
      </c>
      <c r="F92" s="677"/>
      <c r="G92" s="677"/>
      <c r="H92" s="677"/>
      <c r="I92" s="677"/>
      <c r="J92" s="677"/>
      <c r="K92" s="677"/>
      <c r="L92" s="677"/>
    </row>
    <row r="93" spans="1:20" ht="15.75">
      <c r="F93" s="673" t="s">
        <v>222</v>
      </c>
      <c r="G93" s="673"/>
      <c r="H93" s="673"/>
      <c r="I93" s="673"/>
      <c r="J93" s="673"/>
      <c r="K93" s="673"/>
      <c r="L93" s="673"/>
    </row>
    <row r="94" spans="1:20" ht="15.75">
      <c r="G94" s="672" t="s">
        <v>223</v>
      </c>
      <c r="H94" s="672"/>
      <c r="I94" s="672"/>
      <c r="J94" s="672"/>
      <c r="K94" s="672"/>
      <c r="L94" s="672"/>
      <c r="M94" s="672"/>
    </row>
    <row r="95" spans="1:20" ht="15.75">
      <c r="H95" s="673" t="s">
        <v>224</v>
      </c>
      <c r="I95" s="673"/>
      <c r="J95" s="673"/>
      <c r="K95" s="673"/>
      <c r="L95" s="673"/>
      <c r="M95" s="673"/>
      <c r="N95" s="673"/>
    </row>
    <row r="96" spans="1:20" ht="15.75">
      <c r="I96" s="672" t="s">
        <v>225</v>
      </c>
      <c r="J96" s="672"/>
      <c r="K96" s="672"/>
      <c r="L96" s="672"/>
      <c r="M96" s="672"/>
      <c r="N96" s="672"/>
      <c r="O96" s="672"/>
    </row>
  </sheetData>
  <mergeCells count="10">
    <mergeCell ref="B89:H89"/>
    <mergeCell ref="C90:I90"/>
    <mergeCell ref="A1:T1"/>
    <mergeCell ref="I96:O96"/>
    <mergeCell ref="B2:T2"/>
    <mergeCell ref="D91:K91"/>
    <mergeCell ref="E92:L92"/>
    <mergeCell ref="F93:L93"/>
    <mergeCell ref="G94:M94"/>
    <mergeCell ref="H95:N9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95"/>
  <sheetViews>
    <sheetView workbookViewId="0">
      <pane ySplit="2" topLeftCell="A3" activePane="bottomLeft" state="frozen"/>
      <selection pane="bottomLeft" activeCell="H76" sqref="H76"/>
    </sheetView>
  </sheetViews>
  <sheetFormatPr defaultRowHeight="11.25"/>
  <cols>
    <col min="1" max="1" width="8.140625" style="6" bestFit="1" customWidth="1"/>
    <col min="2" max="2" width="7.28515625" style="6" customWidth="1"/>
    <col min="3" max="3" width="7.85546875" style="12" customWidth="1"/>
    <col min="4" max="4" width="5.85546875" style="40" bestFit="1" customWidth="1"/>
    <col min="5" max="5" width="75" style="124" bestFit="1" customWidth="1"/>
    <col min="6" max="6" width="5.85546875" style="6" bestFit="1" customWidth="1"/>
    <col min="7" max="7" width="10.85546875" style="12" customWidth="1"/>
    <col min="8" max="8" width="13.5703125" style="12" customWidth="1"/>
    <col min="9" max="9" width="5.85546875" style="12" bestFit="1" customWidth="1"/>
    <col min="10" max="10" width="12" style="6" bestFit="1" customWidth="1"/>
    <col min="11" max="11" width="4.7109375" style="6" customWidth="1"/>
    <col min="12" max="12" width="10.5703125" style="6" bestFit="1" customWidth="1"/>
    <col min="13" max="13" width="9.42578125" style="6" bestFit="1" customWidth="1"/>
    <col min="14" max="14" width="8.140625" style="6" bestFit="1" customWidth="1"/>
    <col min="15" max="15" width="12.42578125" style="6" customWidth="1"/>
    <col min="16" max="16" width="10.28515625" style="6" bestFit="1" customWidth="1"/>
    <col min="17" max="17" width="6.28515625" style="6" bestFit="1" customWidth="1"/>
    <col min="18" max="18" width="9.42578125" style="6" bestFit="1" customWidth="1"/>
    <col min="19" max="19" width="6.28515625" style="6" bestFit="1" customWidth="1"/>
    <col min="20" max="20" width="7" style="13" customWidth="1"/>
    <col min="21" max="22" width="5.5703125" style="8" customWidth="1"/>
    <col min="23" max="26" width="5.5703125" style="6" customWidth="1"/>
    <col min="27" max="27" width="6.140625" style="6" customWidth="1"/>
    <col min="28" max="28" width="9" style="6" customWidth="1"/>
    <col min="29" max="29" width="20.85546875" style="6" customWidth="1"/>
    <col min="30" max="244" width="9.140625" style="6"/>
    <col min="245" max="245" width="9" style="6" bestFit="1" customWidth="1"/>
    <col min="246" max="246" width="9.85546875" style="6" bestFit="1" customWidth="1"/>
    <col min="247" max="247" width="9.140625" style="6" bestFit="1" customWidth="1"/>
    <col min="248" max="248" width="16" style="6" bestFit="1" customWidth="1"/>
    <col min="249" max="249" width="9" style="6" bestFit="1" customWidth="1"/>
    <col min="250" max="250" width="7.85546875" style="6" bestFit="1" customWidth="1"/>
    <col min="251" max="251" width="11.7109375" style="6" bestFit="1" customWidth="1"/>
    <col min="252" max="252" width="14.28515625" style="6" customWidth="1"/>
    <col min="253" max="253" width="11.7109375" style="6" bestFit="1" customWidth="1"/>
    <col min="254" max="254" width="14.140625" style="6" bestFit="1" customWidth="1"/>
    <col min="255" max="255" width="16.7109375" style="6" customWidth="1"/>
    <col min="256" max="256" width="16.5703125" style="6" customWidth="1"/>
    <col min="257" max="258" width="7.85546875" style="6" bestFit="1" customWidth="1"/>
    <col min="259" max="259" width="8" style="6" bestFit="1" customWidth="1"/>
    <col min="260" max="261" width="7.85546875" style="6" bestFit="1" customWidth="1"/>
    <col min="262" max="262" width="9.7109375" style="6" customWidth="1"/>
    <col min="263" max="263" width="12.85546875" style="6" customWidth="1"/>
    <col min="264" max="500" width="9.140625" style="6"/>
    <col min="501" max="501" width="9" style="6" bestFit="1" customWidth="1"/>
    <col min="502" max="502" width="9.85546875" style="6" bestFit="1" customWidth="1"/>
    <col min="503" max="503" width="9.140625" style="6" bestFit="1" customWidth="1"/>
    <col min="504" max="504" width="16" style="6" bestFit="1" customWidth="1"/>
    <col min="505" max="505" width="9" style="6" bestFit="1" customWidth="1"/>
    <col min="506" max="506" width="7.85546875" style="6" bestFit="1" customWidth="1"/>
    <col min="507" max="507" width="11.7109375" style="6" bestFit="1" customWidth="1"/>
    <col min="508" max="508" width="14.28515625" style="6" customWidth="1"/>
    <col min="509" max="509" width="11.7109375" style="6" bestFit="1" customWidth="1"/>
    <col min="510" max="510" width="14.140625" style="6" bestFit="1" customWidth="1"/>
    <col min="511" max="511" width="16.7109375" style="6" customWidth="1"/>
    <col min="512" max="512" width="16.5703125" style="6" customWidth="1"/>
    <col min="513" max="514" width="7.85546875" style="6" bestFit="1" customWidth="1"/>
    <col min="515" max="515" width="8" style="6" bestFit="1" customWidth="1"/>
    <col min="516" max="517" width="7.85546875" style="6" bestFit="1" customWidth="1"/>
    <col min="518" max="518" width="9.7109375" style="6" customWidth="1"/>
    <col min="519" max="519" width="12.85546875" style="6" customWidth="1"/>
    <col min="520" max="756" width="9.140625" style="6"/>
    <col min="757" max="757" width="9" style="6" bestFit="1" customWidth="1"/>
    <col min="758" max="758" width="9.85546875" style="6" bestFit="1" customWidth="1"/>
    <col min="759" max="759" width="9.140625" style="6" bestFit="1" customWidth="1"/>
    <col min="760" max="760" width="16" style="6" bestFit="1" customWidth="1"/>
    <col min="761" max="761" width="9" style="6" bestFit="1" customWidth="1"/>
    <col min="762" max="762" width="7.85546875" style="6" bestFit="1" customWidth="1"/>
    <col min="763" max="763" width="11.7109375" style="6" bestFit="1" customWidth="1"/>
    <col min="764" max="764" width="14.28515625" style="6" customWidth="1"/>
    <col min="765" max="765" width="11.7109375" style="6" bestFit="1" customWidth="1"/>
    <col min="766" max="766" width="14.140625" style="6" bestFit="1" customWidth="1"/>
    <col min="767" max="767" width="16.7109375" style="6" customWidth="1"/>
    <col min="768" max="768" width="16.5703125" style="6" customWidth="1"/>
    <col min="769" max="770" width="7.85546875" style="6" bestFit="1" customWidth="1"/>
    <col min="771" max="771" width="8" style="6" bestFit="1" customWidth="1"/>
    <col min="772" max="773" width="7.85546875" style="6" bestFit="1" customWidth="1"/>
    <col min="774" max="774" width="9.7109375" style="6" customWidth="1"/>
    <col min="775" max="775" width="12.85546875" style="6" customWidth="1"/>
    <col min="776" max="1012" width="9.140625" style="6"/>
    <col min="1013" max="1013" width="9" style="6" bestFit="1" customWidth="1"/>
    <col min="1014" max="1014" width="9.85546875" style="6" bestFit="1" customWidth="1"/>
    <col min="1015" max="1015" width="9.140625" style="6" bestFit="1" customWidth="1"/>
    <col min="1016" max="1016" width="16" style="6" bestFit="1" customWidth="1"/>
    <col min="1017" max="1017" width="9" style="6" bestFit="1" customWidth="1"/>
    <col min="1018" max="1018" width="7.85546875" style="6" bestFit="1" customWidth="1"/>
    <col min="1019" max="1019" width="11.7109375" style="6" bestFit="1" customWidth="1"/>
    <col min="1020" max="1020" width="14.28515625" style="6" customWidth="1"/>
    <col min="1021" max="1021" width="11.7109375" style="6" bestFit="1" customWidth="1"/>
    <col min="1022" max="1022" width="14.140625" style="6" bestFit="1" customWidth="1"/>
    <col min="1023" max="1023" width="16.7109375" style="6" customWidth="1"/>
    <col min="1024" max="1024" width="16.5703125" style="6" customWidth="1"/>
    <col min="1025" max="1026" width="7.85546875" style="6" bestFit="1" customWidth="1"/>
    <col min="1027" max="1027" width="8" style="6" bestFit="1" customWidth="1"/>
    <col min="1028" max="1029" width="7.85546875" style="6" bestFit="1" customWidth="1"/>
    <col min="1030" max="1030" width="9.7109375" style="6" customWidth="1"/>
    <col min="1031" max="1031" width="12.85546875" style="6" customWidth="1"/>
    <col min="1032" max="1268" width="9.140625" style="6"/>
    <col min="1269" max="1269" width="9" style="6" bestFit="1" customWidth="1"/>
    <col min="1270" max="1270" width="9.85546875" style="6" bestFit="1" customWidth="1"/>
    <col min="1271" max="1271" width="9.140625" style="6" bestFit="1" customWidth="1"/>
    <col min="1272" max="1272" width="16" style="6" bestFit="1" customWidth="1"/>
    <col min="1273" max="1273" width="9" style="6" bestFit="1" customWidth="1"/>
    <col min="1274" max="1274" width="7.85546875" style="6" bestFit="1" customWidth="1"/>
    <col min="1275" max="1275" width="11.7109375" style="6" bestFit="1" customWidth="1"/>
    <col min="1276" max="1276" width="14.28515625" style="6" customWidth="1"/>
    <col min="1277" max="1277" width="11.7109375" style="6" bestFit="1" customWidth="1"/>
    <col min="1278" max="1278" width="14.140625" style="6" bestFit="1" customWidth="1"/>
    <col min="1279" max="1279" width="16.7109375" style="6" customWidth="1"/>
    <col min="1280" max="1280" width="16.5703125" style="6" customWidth="1"/>
    <col min="1281" max="1282" width="7.85546875" style="6" bestFit="1" customWidth="1"/>
    <col min="1283" max="1283" width="8" style="6" bestFit="1" customWidth="1"/>
    <col min="1284" max="1285" width="7.85546875" style="6" bestFit="1" customWidth="1"/>
    <col min="1286" max="1286" width="9.7109375" style="6" customWidth="1"/>
    <col min="1287" max="1287" width="12.85546875" style="6" customWidth="1"/>
    <col min="1288" max="1524" width="9.140625" style="6"/>
    <col min="1525" max="1525" width="9" style="6" bestFit="1" customWidth="1"/>
    <col min="1526" max="1526" width="9.85546875" style="6" bestFit="1" customWidth="1"/>
    <col min="1527" max="1527" width="9.140625" style="6" bestFit="1" customWidth="1"/>
    <col min="1528" max="1528" width="16" style="6" bestFit="1" customWidth="1"/>
    <col min="1529" max="1529" width="9" style="6" bestFit="1" customWidth="1"/>
    <col min="1530" max="1530" width="7.85546875" style="6" bestFit="1" customWidth="1"/>
    <col min="1531" max="1531" width="11.7109375" style="6" bestFit="1" customWidth="1"/>
    <col min="1532" max="1532" width="14.28515625" style="6" customWidth="1"/>
    <col min="1533" max="1533" width="11.7109375" style="6" bestFit="1" customWidth="1"/>
    <col min="1534" max="1534" width="14.140625" style="6" bestFit="1" customWidth="1"/>
    <col min="1535" max="1535" width="16.7109375" style="6" customWidth="1"/>
    <col min="1536" max="1536" width="16.5703125" style="6" customWidth="1"/>
    <col min="1537" max="1538" width="7.85546875" style="6" bestFit="1" customWidth="1"/>
    <col min="1539" max="1539" width="8" style="6" bestFit="1" customWidth="1"/>
    <col min="1540" max="1541" width="7.85546875" style="6" bestFit="1" customWidth="1"/>
    <col min="1542" max="1542" width="9.7109375" style="6" customWidth="1"/>
    <col min="1543" max="1543" width="12.85546875" style="6" customWidth="1"/>
    <col min="1544" max="1780" width="9.140625" style="6"/>
    <col min="1781" max="1781" width="9" style="6" bestFit="1" customWidth="1"/>
    <col min="1782" max="1782" width="9.85546875" style="6" bestFit="1" customWidth="1"/>
    <col min="1783" max="1783" width="9.140625" style="6" bestFit="1" customWidth="1"/>
    <col min="1784" max="1784" width="16" style="6" bestFit="1" customWidth="1"/>
    <col min="1785" max="1785" width="9" style="6" bestFit="1" customWidth="1"/>
    <col min="1786" max="1786" width="7.85546875" style="6" bestFit="1" customWidth="1"/>
    <col min="1787" max="1787" width="11.7109375" style="6" bestFit="1" customWidth="1"/>
    <col min="1788" max="1788" width="14.28515625" style="6" customWidth="1"/>
    <col min="1789" max="1789" width="11.7109375" style="6" bestFit="1" customWidth="1"/>
    <col min="1790" max="1790" width="14.140625" style="6" bestFit="1" customWidth="1"/>
    <col min="1791" max="1791" width="16.7109375" style="6" customWidth="1"/>
    <col min="1792" max="1792" width="16.5703125" style="6" customWidth="1"/>
    <col min="1793" max="1794" width="7.85546875" style="6" bestFit="1" customWidth="1"/>
    <col min="1795" max="1795" width="8" style="6" bestFit="1" customWidth="1"/>
    <col min="1796" max="1797" width="7.85546875" style="6" bestFit="1" customWidth="1"/>
    <col min="1798" max="1798" width="9.7109375" style="6" customWidth="1"/>
    <col min="1799" max="1799" width="12.85546875" style="6" customWidth="1"/>
    <col min="1800" max="2036" width="9.140625" style="6"/>
    <col min="2037" max="2037" width="9" style="6" bestFit="1" customWidth="1"/>
    <col min="2038" max="2038" width="9.85546875" style="6" bestFit="1" customWidth="1"/>
    <col min="2039" max="2039" width="9.140625" style="6" bestFit="1" customWidth="1"/>
    <col min="2040" max="2040" width="16" style="6" bestFit="1" customWidth="1"/>
    <col min="2041" max="2041" width="9" style="6" bestFit="1" customWidth="1"/>
    <col min="2042" max="2042" width="7.85546875" style="6" bestFit="1" customWidth="1"/>
    <col min="2043" max="2043" width="11.7109375" style="6" bestFit="1" customWidth="1"/>
    <col min="2044" max="2044" width="14.28515625" style="6" customWidth="1"/>
    <col min="2045" max="2045" width="11.7109375" style="6" bestFit="1" customWidth="1"/>
    <col min="2046" max="2046" width="14.140625" style="6" bestFit="1" customWidth="1"/>
    <col min="2047" max="2047" width="16.7109375" style="6" customWidth="1"/>
    <col min="2048" max="2048" width="16.5703125" style="6" customWidth="1"/>
    <col min="2049" max="2050" width="7.85546875" style="6" bestFit="1" customWidth="1"/>
    <col min="2051" max="2051" width="8" style="6" bestFit="1" customWidth="1"/>
    <col min="2052" max="2053" width="7.85546875" style="6" bestFit="1" customWidth="1"/>
    <col min="2054" max="2054" width="9.7109375" style="6" customWidth="1"/>
    <col min="2055" max="2055" width="12.85546875" style="6" customWidth="1"/>
    <col min="2056" max="2292" width="9.140625" style="6"/>
    <col min="2293" max="2293" width="9" style="6" bestFit="1" customWidth="1"/>
    <col min="2294" max="2294" width="9.85546875" style="6" bestFit="1" customWidth="1"/>
    <col min="2295" max="2295" width="9.140625" style="6" bestFit="1" customWidth="1"/>
    <col min="2296" max="2296" width="16" style="6" bestFit="1" customWidth="1"/>
    <col min="2297" max="2297" width="9" style="6" bestFit="1" customWidth="1"/>
    <col min="2298" max="2298" width="7.85546875" style="6" bestFit="1" customWidth="1"/>
    <col min="2299" max="2299" width="11.7109375" style="6" bestFit="1" customWidth="1"/>
    <col min="2300" max="2300" width="14.28515625" style="6" customWidth="1"/>
    <col min="2301" max="2301" width="11.7109375" style="6" bestFit="1" customWidth="1"/>
    <col min="2302" max="2302" width="14.140625" style="6" bestFit="1" customWidth="1"/>
    <col min="2303" max="2303" width="16.7109375" style="6" customWidth="1"/>
    <col min="2304" max="2304" width="16.5703125" style="6" customWidth="1"/>
    <col min="2305" max="2306" width="7.85546875" style="6" bestFit="1" customWidth="1"/>
    <col min="2307" max="2307" width="8" style="6" bestFit="1" customWidth="1"/>
    <col min="2308" max="2309" width="7.85546875" style="6" bestFit="1" customWidth="1"/>
    <col min="2310" max="2310" width="9.7109375" style="6" customWidth="1"/>
    <col min="2311" max="2311" width="12.85546875" style="6" customWidth="1"/>
    <col min="2312" max="2548" width="9.140625" style="6"/>
    <col min="2549" max="2549" width="9" style="6" bestFit="1" customWidth="1"/>
    <col min="2550" max="2550" width="9.85546875" style="6" bestFit="1" customWidth="1"/>
    <col min="2551" max="2551" width="9.140625" style="6" bestFit="1" customWidth="1"/>
    <col min="2552" max="2552" width="16" style="6" bestFit="1" customWidth="1"/>
    <col min="2553" max="2553" width="9" style="6" bestFit="1" customWidth="1"/>
    <col min="2554" max="2554" width="7.85546875" style="6" bestFit="1" customWidth="1"/>
    <col min="2555" max="2555" width="11.7109375" style="6" bestFit="1" customWidth="1"/>
    <col min="2556" max="2556" width="14.28515625" style="6" customWidth="1"/>
    <col min="2557" max="2557" width="11.7109375" style="6" bestFit="1" customWidth="1"/>
    <col min="2558" max="2558" width="14.140625" style="6" bestFit="1" customWidth="1"/>
    <col min="2559" max="2559" width="16.7109375" style="6" customWidth="1"/>
    <col min="2560" max="2560" width="16.5703125" style="6" customWidth="1"/>
    <col min="2561" max="2562" width="7.85546875" style="6" bestFit="1" customWidth="1"/>
    <col min="2563" max="2563" width="8" style="6" bestFit="1" customWidth="1"/>
    <col min="2564" max="2565" width="7.85546875" style="6" bestFit="1" customWidth="1"/>
    <col min="2566" max="2566" width="9.7109375" style="6" customWidth="1"/>
    <col min="2567" max="2567" width="12.85546875" style="6" customWidth="1"/>
    <col min="2568" max="2804" width="9.140625" style="6"/>
    <col min="2805" max="2805" width="9" style="6" bestFit="1" customWidth="1"/>
    <col min="2806" max="2806" width="9.85546875" style="6" bestFit="1" customWidth="1"/>
    <col min="2807" max="2807" width="9.140625" style="6" bestFit="1" customWidth="1"/>
    <col min="2808" max="2808" width="16" style="6" bestFit="1" customWidth="1"/>
    <col min="2809" max="2809" width="9" style="6" bestFit="1" customWidth="1"/>
    <col min="2810" max="2810" width="7.85546875" style="6" bestFit="1" customWidth="1"/>
    <col min="2811" max="2811" width="11.7109375" style="6" bestFit="1" customWidth="1"/>
    <col min="2812" max="2812" width="14.28515625" style="6" customWidth="1"/>
    <col min="2813" max="2813" width="11.7109375" style="6" bestFit="1" customWidth="1"/>
    <col min="2814" max="2814" width="14.140625" style="6" bestFit="1" customWidth="1"/>
    <col min="2815" max="2815" width="16.7109375" style="6" customWidth="1"/>
    <col min="2816" max="2816" width="16.5703125" style="6" customWidth="1"/>
    <col min="2817" max="2818" width="7.85546875" style="6" bestFit="1" customWidth="1"/>
    <col min="2819" max="2819" width="8" style="6" bestFit="1" customWidth="1"/>
    <col min="2820" max="2821" width="7.85546875" style="6" bestFit="1" customWidth="1"/>
    <col min="2822" max="2822" width="9.7109375" style="6" customWidth="1"/>
    <col min="2823" max="2823" width="12.85546875" style="6" customWidth="1"/>
    <col min="2824" max="3060" width="9.140625" style="6"/>
    <col min="3061" max="3061" width="9" style="6" bestFit="1" customWidth="1"/>
    <col min="3062" max="3062" width="9.85546875" style="6" bestFit="1" customWidth="1"/>
    <col min="3063" max="3063" width="9.140625" style="6" bestFit="1" customWidth="1"/>
    <col min="3064" max="3064" width="16" style="6" bestFit="1" customWidth="1"/>
    <col min="3065" max="3065" width="9" style="6" bestFit="1" customWidth="1"/>
    <col min="3066" max="3066" width="7.85546875" style="6" bestFit="1" customWidth="1"/>
    <col min="3067" max="3067" width="11.7109375" style="6" bestFit="1" customWidth="1"/>
    <col min="3068" max="3068" width="14.28515625" style="6" customWidth="1"/>
    <col min="3069" max="3069" width="11.7109375" style="6" bestFit="1" customWidth="1"/>
    <col min="3070" max="3070" width="14.140625" style="6" bestFit="1" customWidth="1"/>
    <col min="3071" max="3071" width="16.7109375" style="6" customWidth="1"/>
    <col min="3072" max="3072" width="16.5703125" style="6" customWidth="1"/>
    <col min="3073" max="3074" width="7.85546875" style="6" bestFit="1" customWidth="1"/>
    <col min="3075" max="3075" width="8" style="6" bestFit="1" customWidth="1"/>
    <col min="3076" max="3077" width="7.85546875" style="6" bestFit="1" customWidth="1"/>
    <col min="3078" max="3078" width="9.7109375" style="6" customWidth="1"/>
    <col min="3079" max="3079" width="12.85546875" style="6" customWidth="1"/>
    <col min="3080" max="3316" width="9.140625" style="6"/>
    <col min="3317" max="3317" width="9" style="6" bestFit="1" customWidth="1"/>
    <col min="3318" max="3318" width="9.85546875" style="6" bestFit="1" customWidth="1"/>
    <col min="3319" max="3319" width="9.140625" style="6" bestFit="1" customWidth="1"/>
    <col min="3320" max="3320" width="16" style="6" bestFit="1" customWidth="1"/>
    <col min="3321" max="3321" width="9" style="6" bestFit="1" customWidth="1"/>
    <col min="3322" max="3322" width="7.85546875" style="6" bestFit="1" customWidth="1"/>
    <col min="3323" max="3323" width="11.7109375" style="6" bestFit="1" customWidth="1"/>
    <col min="3324" max="3324" width="14.28515625" style="6" customWidth="1"/>
    <col min="3325" max="3325" width="11.7109375" style="6" bestFit="1" customWidth="1"/>
    <col min="3326" max="3326" width="14.140625" style="6" bestFit="1" customWidth="1"/>
    <col min="3327" max="3327" width="16.7109375" style="6" customWidth="1"/>
    <col min="3328" max="3328" width="16.5703125" style="6" customWidth="1"/>
    <col min="3329" max="3330" width="7.85546875" style="6" bestFit="1" customWidth="1"/>
    <col min="3331" max="3331" width="8" style="6" bestFit="1" customWidth="1"/>
    <col min="3332" max="3333" width="7.85546875" style="6" bestFit="1" customWidth="1"/>
    <col min="3334" max="3334" width="9.7109375" style="6" customWidth="1"/>
    <col min="3335" max="3335" width="12.85546875" style="6" customWidth="1"/>
    <col min="3336" max="3572" width="9.140625" style="6"/>
    <col min="3573" max="3573" width="9" style="6" bestFit="1" customWidth="1"/>
    <col min="3574" max="3574" width="9.85546875" style="6" bestFit="1" customWidth="1"/>
    <col min="3575" max="3575" width="9.140625" style="6" bestFit="1" customWidth="1"/>
    <col min="3576" max="3576" width="16" style="6" bestFit="1" customWidth="1"/>
    <col min="3577" max="3577" width="9" style="6" bestFit="1" customWidth="1"/>
    <col min="3578" max="3578" width="7.85546875" style="6" bestFit="1" customWidth="1"/>
    <col min="3579" max="3579" width="11.7109375" style="6" bestFit="1" customWidth="1"/>
    <col min="3580" max="3580" width="14.28515625" style="6" customWidth="1"/>
    <col min="3581" max="3581" width="11.7109375" style="6" bestFit="1" customWidth="1"/>
    <col min="3582" max="3582" width="14.140625" style="6" bestFit="1" customWidth="1"/>
    <col min="3583" max="3583" width="16.7109375" style="6" customWidth="1"/>
    <col min="3584" max="3584" width="16.5703125" style="6" customWidth="1"/>
    <col min="3585" max="3586" width="7.85546875" style="6" bestFit="1" customWidth="1"/>
    <col min="3587" max="3587" width="8" style="6" bestFit="1" customWidth="1"/>
    <col min="3588" max="3589" width="7.85546875" style="6" bestFit="1" customWidth="1"/>
    <col min="3590" max="3590" width="9.7109375" style="6" customWidth="1"/>
    <col min="3591" max="3591" width="12.85546875" style="6" customWidth="1"/>
    <col min="3592" max="3828" width="9.140625" style="6"/>
    <col min="3829" max="3829" width="9" style="6" bestFit="1" customWidth="1"/>
    <col min="3830" max="3830" width="9.85546875" style="6" bestFit="1" customWidth="1"/>
    <col min="3831" max="3831" width="9.140625" style="6" bestFit="1" customWidth="1"/>
    <col min="3832" max="3832" width="16" style="6" bestFit="1" customWidth="1"/>
    <col min="3833" max="3833" width="9" style="6" bestFit="1" customWidth="1"/>
    <col min="3834" max="3834" width="7.85546875" style="6" bestFit="1" customWidth="1"/>
    <col min="3835" max="3835" width="11.7109375" style="6" bestFit="1" customWidth="1"/>
    <col min="3836" max="3836" width="14.28515625" style="6" customWidth="1"/>
    <col min="3837" max="3837" width="11.7109375" style="6" bestFit="1" customWidth="1"/>
    <col min="3838" max="3838" width="14.140625" style="6" bestFit="1" customWidth="1"/>
    <col min="3839" max="3839" width="16.7109375" style="6" customWidth="1"/>
    <col min="3840" max="3840" width="16.5703125" style="6" customWidth="1"/>
    <col min="3841" max="3842" width="7.85546875" style="6" bestFit="1" customWidth="1"/>
    <col min="3843" max="3843" width="8" style="6" bestFit="1" customWidth="1"/>
    <col min="3844" max="3845" width="7.85546875" style="6" bestFit="1" customWidth="1"/>
    <col min="3846" max="3846" width="9.7109375" style="6" customWidth="1"/>
    <col min="3847" max="3847" width="12.85546875" style="6" customWidth="1"/>
    <col min="3848" max="4084" width="9.140625" style="6"/>
    <col min="4085" max="4085" width="9" style="6" bestFit="1" customWidth="1"/>
    <col min="4086" max="4086" width="9.85546875" style="6" bestFit="1" customWidth="1"/>
    <col min="4087" max="4087" width="9.140625" style="6" bestFit="1" customWidth="1"/>
    <col min="4088" max="4088" width="16" style="6" bestFit="1" customWidth="1"/>
    <col min="4089" max="4089" width="9" style="6" bestFit="1" customWidth="1"/>
    <col min="4090" max="4090" width="7.85546875" style="6" bestFit="1" customWidth="1"/>
    <col min="4091" max="4091" width="11.7109375" style="6" bestFit="1" customWidth="1"/>
    <col min="4092" max="4092" width="14.28515625" style="6" customWidth="1"/>
    <col min="4093" max="4093" width="11.7109375" style="6" bestFit="1" customWidth="1"/>
    <col min="4094" max="4094" width="14.140625" style="6" bestFit="1" customWidth="1"/>
    <col min="4095" max="4095" width="16.7109375" style="6" customWidth="1"/>
    <col min="4096" max="4096" width="16.5703125" style="6" customWidth="1"/>
    <col min="4097" max="4098" width="7.85546875" style="6" bestFit="1" customWidth="1"/>
    <col min="4099" max="4099" width="8" style="6" bestFit="1" customWidth="1"/>
    <col min="4100" max="4101" width="7.85546875" style="6" bestFit="1" customWidth="1"/>
    <col min="4102" max="4102" width="9.7109375" style="6" customWidth="1"/>
    <col min="4103" max="4103" width="12.85546875" style="6" customWidth="1"/>
    <col min="4104" max="4340" width="9.140625" style="6"/>
    <col min="4341" max="4341" width="9" style="6" bestFit="1" customWidth="1"/>
    <col min="4342" max="4342" width="9.85546875" style="6" bestFit="1" customWidth="1"/>
    <col min="4343" max="4343" width="9.140625" style="6" bestFit="1" customWidth="1"/>
    <col min="4344" max="4344" width="16" style="6" bestFit="1" customWidth="1"/>
    <col min="4345" max="4345" width="9" style="6" bestFit="1" customWidth="1"/>
    <col min="4346" max="4346" width="7.85546875" style="6" bestFit="1" customWidth="1"/>
    <col min="4347" max="4347" width="11.7109375" style="6" bestFit="1" customWidth="1"/>
    <col min="4348" max="4348" width="14.28515625" style="6" customWidth="1"/>
    <col min="4349" max="4349" width="11.7109375" style="6" bestFit="1" customWidth="1"/>
    <col min="4350" max="4350" width="14.140625" style="6" bestFit="1" customWidth="1"/>
    <col min="4351" max="4351" width="16.7109375" style="6" customWidth="1"/>
    <col min="4352" max="4352" width="16.5703125" style="6" customWidth="1"/>
    <col min="4353" max="4354" width="7.85546875" style="6" bestFit="1" customWidth="1"/>
    <col min="4355" max="4355" width="8" style="6" bestFit="1" customWidth="1"/>
    <col min="4356" max="4357" width="7.85546875" style="6" bestFit="1" customWidth="1"/>
    <col min="4358" max="4358" width="9.7109375" style="6" customWidth="1"/>
    <col min="4359" max="4359" width="12.85546875" style="6" customWidth="1"/>
    <col min="4360" max="4596" width="9.140625" style="6"/>
    <col min="4597" max="4597" width="9" style="6" bestFit="1" customWidth="1"/>
    <col min="4598" max="4598" width="9.85546875" style="6" bestFit="1" customWidth="1"/>
    <col min="4599" max="4599" width="9.140625" style="6" bestFit="1" customWidth="1"/>
    <col min="4600" max="4600" width="16" style="6" bestFit="1" customWidth="1"/>
    <col min="4601" max="4601" width="9" style="6" bestFit="1" customWidth="1"/>
    <col min="4602" max="4602" width="7.85546875" style="6" bestFit="1" customWidth="1"/>
    <col min="4603" max="4603" width="11.7109375" style="6" bestFit="1" customWidth="1"/>
    <col min="4604" max="4604" width="14.28515625" style="6" customWidth="1"/>
    <col min="4605" max="4605" width="11.7109375" style="6" bestFit="1" customWidth="1"/>
    <col min="4606" max="4606" width="14.140625" style="6" bestFit="1" customWidth="1"/>
    <col min="4607" max="4607" width="16.7109375" style="6" customWidth="1"/>
    <col min="4608" max="4608" width="16.5703125" style="6" customWidth="1"/>
    <col min="4609" max="4610" width="7.85546875" style="6" bestFit="1" customWidth="1"/>
    <col min="4611" max="4611" width="8" style="6" bestFit="1" customWidth="1"/>
    <col min="4612" max="4613" width="7.85546875" style="6" bestFit="1" customWidth="1"/>
    <col min="4614" max="4614" width="9.7109375" style="6" customWidth="1"/>
    <col min="4615" max="4615" width="12.85546875" style="6" customWidth="1"/>
    <col min="4616" max="4852" width="9.140625" style="6"/>
    <col min="4853" max="4853" width="9" style="6" bestFit="1" customWidth="1"/>
    <col min="4854" max="4854" width="9.85546875" style="6" bestFit="1" customWidth="1"/>
    <col min="4855" max="4855" width="9.140625" style="6" bestFit="1" customWidth="1"/>
    <col min="4856" max="4856" width="16" style="6" bestFit="1" customWidth="1"/>
    <col min="4857" max="4857" width="9" style="6" bestFit="1" customWidth="1"/>
    <col min="4858" max="4858" width="7.85546875" style="6" bestFit="1" customWidth="1"/>
    <col min="4859" max="4859" width="11.7109375" style="6" bestFit="1" customWidth="1"/>
    <col min="4860" max="4860" width="14.28515625" style="6" customWidth="1"/>
    <col min="4861" max="4861" width="11.7109375" style="6" bestFit="1" customWidth="1"/>
    <col min="4862" max="4862" width="14.140625" style="6" bestFit="1" customWidth="1"/>
    <col min="4863" max="4863" width="16.7109375" style="6" customWidth="1"/>
    <col min="4864" max="4864" width="16.5703125" style="6" customWidth="1"/>
    <col min="4865" max="4866" width="7.85546875" style="6" bestFit="1" customWidth="1"/>
    <col min="4867" max="4867" width="8" style="6" bestFit="1" customWidth="1"/>
    <col min="4868" max="4869" width="7.85546875" style="6" bestFit="1" customWidth="1"/>
    <col min="4870" max="4870" width="9.7109375" style="6" customWidth="1"/>
    <col min="4871" max="4871" width="12.85546875" style="6" customWidth="1"/>
    <col min="4872" max="5108" width="9.140625" style="6"/>
    <col min="5109" max="5109" width="9" style="6" bestFit="1" customWidth="1"/>
    <col min="5110" max="5110" width="9.85546875" style="6" bestFit="1" customWidth="1"/>
    <col min="5111" max="5111" width="9.140625" style="6" bestFit="1" customWidth="1"/>
    <col min="5112" max="5112" width="16" style="6" bestFit="1" customWidth="1"/>
    <col min="5113" max="5113" width="9" style="6" bestFit="1" customWidth="1"/>
    <col min="5114" max="5114" width="7.85546875" style="6" bestFit="1" customWidth="1"/>
    <col min="5115" max="5115" width="11.7109375" style="6" bestFit="1" customWidth="1"/>
    <col min="5116" max="5116" width="14.28515625" style="6" customWidth="1"/>
    <col min="5117" max="5117" width="11.7109375" style="6" bestFit="1" customWidth="1"/>
    <col min="5118" max="5118" width="14.140625" style="6" bestFit="1" customWidth="1"/>
    <col min="5119" max="5119" width="16.7109375" style="6" customWidth="1"/>
    <col min="5120" max="5120" width="16.5703125" style="6" customWidth="1"/>
    <col min="5121" max="5122" width="7.85546875" style="6" bestFit="1" customWidth="1"/>
    <col min="5123" max="5123" width="8" style="6" bestFit="1" customWidth="1"/>
    <col min="5124" max="5125" width="7.85546875" style="6" bestFit="1" customWidth="1"/>
    <col min="5126" max="5126" width="9.7109375" style="6" customWidth="1"/>
    <col min="5127" max="5127" width="12.85546875" style="6" customWidth="1"/>
    <col min="5128" max="5364" width="9.140625" style="6"/>
    <col min="5365" max="5365" width="9" style="6" bestFit="1" customWidth="1"/>
    <col min="5366" max="5366" width="9.85546875" style="6" bestFit="1" customWidth="1"/>
    <col min="5367" max="5367" width="9.140625" style="6" bestFit="1" customWidth="1"/>
    <col min="5368" max="5368" width="16" style="6" bestFit="1" customWidth="1"/>
    <col min="5369" max="5369" width="9" style="6" bestFit="1" customWidth="1"/>
    <col min="5370" max="5370" width="7.85546875" style="6" bestFit="1" customWidth="1"/>
    <col min="5371" max="5371" width="11.7109375" style="6" bestFit="1" customWidth="1"/>
    <col min="5372" max="5372" width="14.28515625" style="6" customWidth="1"/>
    <col min="5373" max="5373" width="11.7109375" style="6" bestFit="1" customWidth="1"/>
    <col min="5374" max="5374" width="14.140625" style="6" bestFit="1" customWidth="1"/>
    <col min="5375" max="5375" width="16.7109375" style="6" customWidth="1"/>
    <col min="5376" max="5376" width="16.5703125" style="6" customWidth="1"/>
    <col min="5377" max="5378" width="7.85546875" style="6" bestFit="1" customWidth="1"/>
    <col min="5379" max="5379" width="8" style="6" bestFit="1" customWidth="1"/>
    <col min="5380" max="5381" width="7.85546875" style="6" bestFit="1" customWidth="1"/>
    <col min="5382" max="5382" width="9.7109375" style="6" customWidth="1"/>
    <col min="5383" max="5383" width="12.85546875" style="6" customWidth="1"/>
    <col min="5384" max="5620" width="9.140625" style="6"/>
    <col min="5621" max="5621" width="9" style="6" bestFit="1" customWidth="1"/>
    <col min="5622" max="5622" width="9.85546875" style="6" bestFit="1" customWidth="1"/>
    <col min="5623" max="5623" width="9.140625" style="6" bestFit="1" customWidth="1"/>
    <col min="5624" max="5624" width="16" style="6" bestFit="1" customWidth="1"/>
    <col min="5625" max="5625" width="9" style="6" bestFit="1" customWidth="1"/>
    <col min="5626" max="5626" width="7.85546875" style="6" bestFit="1" customWidth="1"/>
    <col min="5627" max="5627" width="11.7109375" style="6" bestFit="1" customWidth="1"/>
    <col min="5628" max="5628" width="14.28515625" style="6" customWidth="1"/>
    <col min="5629" max="5629" width="11.7109375" style="6" bestFit="1" customWidth="1"/>
    <col min="5630" max="5630" width="14.140625" style="6" bestFit="1" customWidth="1"/>
    <col min="5631" max="5631" width="16.7109375" style="6" customWidth="1"/>
    <col min="5632" max="5632" width="16.5703125" style="6" customWidth="1"/>
    <col min="5633" max="5634" width="7.85546875" style="6" bestFit="1" customWidth="1"/>
    <col min="5635" max="5635" width="8" style="6" bestFit="1" customWidth="1"/>
    <col min="5636" max="5637" width="7.85546875" style="6" bestFit="1" customWidth="1"/>
    <col min="5638" max="5638" width="9.7109375" style="6" customWidth="1"/>
    <col min="5639" max="5639" width="12.85546875" style="6" customWidth="1"/>
    <col min="5640" max="5876" width="9.140625" style="6"/>
    <col min="5877" max="5877" width="9" style="6" bestFit="1" customWidth="1"/>
    <col min="5878" max="5878" width="9.85546875" style="6" bestFit="1" customWidth="1"/>
    <col min="5879" max="5879" width="9.140625" style="6" bestFit="1" customWidth="1"/>
    <col min="5880" max="5880" width="16" style="6" bestFit="1" customWidth="1"/>
    <col min="5881" max="5881" width="9" style="6" bestFit="1" customWidth="1"/>
    <col min="5882" max="5882" width="7.85546875" style="6" bestFit="1" customWidth="1"/>
    <col min="5883" max="5883" width="11.7109375" style="6" bestFit="1" customWidth="1"/>
    <col min="5884" max="5884" width="14.28515625" style="6" customWidth="1"/>
    <col min="5885" max="5885" width="11.7109375" style="6" bestFit="1" customWidth="1"/>
    <col min="5886" max="5886" width="14.140625" style="6" bestFit="1" customWidth="1"/>
    <col min="5887" max="5887" width="16.7109375" style="6" customWidth="1"/>
    <col min="5888" max="5888" width="16.5703125" style="6" customWidth="1"/>
    <col min="5889" max="5890" width="7.85546875" style="6" bestFit="1" customWidth="1"/>
    <col min="5891" max="5891" width="8" style="6" bestFit="1" customWidth="1"/>
    <col min="5892" max="5893" width="7.85546875" style="6" bestFit="1" customWidth="1"/>
    <col min="5894" max="5894" width="9.7109375" style="6" customWidth="1"/>
    <col min="5895" max="5895" width="12.85546875" style="6" customWidth="1"/>
    <col min="5896" max="6132" width="9.140625" style="6"/>
    <col min="6133" max="6133" width="9" style="6" bestFit="1" customWidth="1"/>
    <col min="6134" max="6134" width="9.85546875" style="6" bestFit="1" customWidth="1"/>
    <col min="6135" max="6135" width="9.140625" style="6" bestFit="1" customWidth="1"/>
    <col min="6136" max="6136" width="16" style="6" bestFit="1" customWidth="1"/>
    <col min="6137" max="6137" width="9" style="6" bestFit="1" customWidth="1"/>
    <col min="6138" max="6138" width="7.85546875" style="6" bestFit="1" customWidth="1"/>
    <col min="6139" max="6139" width="11.7109375" style="6" bestFit="1" customWidth="1"/>
    <col min="6140" max="6140" width="14.28515625" style="6" customWidth="1"/>
    <col min="6141" max="6141" width="11.7109375" style="6" bestFit="1" customWidth="1"/>
    <col min="6142" max="6142" width="14.140625" style="6" bestFit="1" customWidth="1"/>
    <col min="6143" max="6143" width="16.7109375" style="6" customWidth="1"/>
    <col min="6144" max="6144" width="16.5703125" style="6" customWidth="1"/>
    <col min="6145" max="6146" width="7.85546875" style="6" bestFit="1" customWidth="1"/>
    <col min="6147" max="6147" width="8" style="6" bestFit="1" customWidth="1"/>
    <col min="6148" max="6149" width="7.85546875" style="6" bestFit="1" customWidth="1"/>
    <col min="6150" max="6150" width="9.7109375" style="6" customWidth="1"/>
    <col min="6151" max="6151" width="12.85546875" style="6" customWidth="1"/>
    <col min="6152" max="6388" width="9.140625" style="6"/>
    <col min="6389" max="6389" width="9" style="6" bestFit="1" customWidth="1"/>
    <col min="6390" max="6390" width="9.85546875" style="6" bestFit="1" customWidth="1"/>
    <col min="6391" max="6391" width="9.140625" style="6" bestFit="1" customWidth="1"/>
    <col min="6392" max="6392" width="16" style="6" bestFit="1" customWidth="1"/>
    <col min="6393" max="6393" width="9" style="6" bestFit="1" customWidth="1"/>
    <col min="6394" max="6394" width="7.85546875" style="6" bestFit="1" customWidth="1"/>
    <col min="6395" max="6395" width="11.7109375" style="6" bestFit="1" customWidth="1"/>
    <col min="6396" max="6396" width="14.28515625" style="6" customWidth="1"/>
    <col min="6397" max="6397" width="11.7109375" style="6" bestFit="1" customWidth="1"/>
    <col min="6398" max="6398" width="14.140625" style="6" bestFit="1" customWidth="1"/>
    <col min="6399" max="6399" width="16.7109375" style="6" customWidth="1"/>
    <col min="6400" max="6400" width="16.5703125" style="6" customWidth="1"/>
    <col min="6401" max="6402" width="7.85546875" style="6" bestFit="1" customWidth="1"/>
    <col min="6403" max="6403" width="8" style="6" bestFit="1" customWidth="1"/>
    <col min="6404" max="6405" width="7.85546875" style="6" bestFit="1" customWidth="1"/>
    <col min="6406" max="6406" width="9.7109375" style="6" customWidth="1"/>
    <col min="6407" max="6407" width="12.85546875" style="6" customWidth="1"/>
    <col min="6408" max="6644" width="9.140625" style="6"/>
    <col min="6645" max="6645" width="9" style="6" bestFit="1" customWidth="1"/>
    <col min="6646" max="6646" width="9.85546875" style="6" bestFit="1" customWidth="1"/>
    <col min="6647" max="6647" width="9.140625" style="6" bestFit="1" customWidth="1"/>
    <col min="6648" max="6648" width="16" style="6" bestFit="1" customWidth="1"/>
    <col min="6649" max="6649" width="9" style="6" bestFit="1" customWidth="1"/>
    <col min="6650" max="6650" width="7.85546875" style="6" bestFit="1" customWidth="1"/>
    <col min="6651" max="6651" width="11.7109375" style="6" bestFit="1" customWidth="1"/>
    <col min="6652" max="6652" width="14.28515625" style="6" customWidth="1"/>
    <col min="6653" max="6653" width="11.7109375" style="6" bestFit="1" customWidth="1"/>
    <col min="6654" max="6654" width="14.140625" style="6" bestFit="1" customWidth="1"/>
    <col min="6655" max="6655" width="16.7109375" style="6" customWidth="1"/>
    <col min="6656" max="6656" width="16.5703125" style="6" customWidth="1"/>
    <col min="6657" max="6658" width="7.85546875" style="6" bestFit="1" customWidth="1"/>
    <col min="6659" max="6659" width="8" style="6" bestFit="1" customWidth="1"/>
    <col min="6660" max="6661" width="7.85546875" style="6" bestFit="1" customWidth="1"/>
    <col min="6662" max="6662" width="9.7109375" style="6" customWidth="1"/>
    <col min="6663" max="6663" width="12.85546875" style="6" customWidth="1"/>
    <col min="6664" max="6900" width="9.140625" style="6"/>
    <col min="6901" max="6901" width="9" style="6" bestFit="1" customWidth="1"/>
    <col min="6902" max="6902" width="9.85546875" style="6" bestFit="1" customWidth="1"/>
    <col min="6903" max="6903" width="9.140625" style="6" bestFit="1" customWidth="1"/>
    <col min="6904" max="6904" width="16" style="6" bestFit="1" customWidth="1"/>
    <col min="6905" max="6905" width="9" style="6" bestFit="1" customWidth="1"/>
    <col min="6906" max="6906" width="7.85546875" style="6" bestFit="1" customWidth="1"/>
    <col min="6907" max="6907" width="11.7109375" style="6" bestFit="1" customWidth="1"/>
    <col min="6908" max="6908" width="14.28515625" style="6" customWidth="1"/>
    <col min="6909" max="6909" width="11.7109375" style="6" bestFit="1" customWidth="1"/>
    <col min="6910" max="6910" width="14.140625" style="6" bestFit="1" customWidth="1"/>
    <col min="6911" max="6911" width="16.7109375" style="6" customWidth="1"/>
    <col min="6912" max="6912" width="16.5703125" style="6" customWidth="1"/>
    <col min="6913" max="6914" width="7.85546875" style="6" bestFit="1" customWidth="1"/>
    <col min="6915" max="6915" width="8" style="6" bestFit="1" customWidth="1"/>
    <col min="6916" max="6917" width="7.85546875" style="6" bestFit="1" customWidth="1"/>
    <col min="6918" max="6918" width="9.7109375" style="6" customWidth="1"/>
    <col min="6919" max="6919" width="12.85546875" style="6" customWidth="1"/>
    <col min="6920" max="7156" width="9.140625" style="6"/>
    <col min="7157" max="7157" width="9" style="6" bestFit="1" customWidth="1"/>
    <col min="7158" max="7158" width="9.85546875" style="6" bestFit="1" customWidth="1"/>
    <col min="7159" max="7159" width="9.140625" style="6" bestFit="1" customWidth="1"/>
    <col min="7160" max="7160" width="16" style="6" bestFit="1" customWidth="1"/>
    <col min="7161" max="7161" width="9" style="6" bestFit="1" customWidth="1"/>
    <col min="7162" max="7162" width="7.85546875" style="6" bestFit="1" customWidth="1"/>
    <col min="7163" max="7163" width="11.7109375" style="6" bestFit="1" customWidth="1"/>
    <col min="7164" max="7164" width="14.28515625" style="6" customWidth="1"/>
    <col min="7165" max="7165" width="11.7109375" style="6" bestFit="1" customWidth="1"/>
    <col min="7166" max="7166" width="14.140625" style="6" bestFit="1" customWidth="1"/>
    <col min="7167" max="7167" width="16.7109375" style="6" customWidth="1"/>
    <col min="7168" max="7168" width="16.5703125" style="6" customWidth="1"/>
    <col min="7169" max="7170" width="7.85546875" style="6" bestFit="1" customWidth="1"/>
    <col min="7171" max="7171" width="8" style="6" bestFit="1" customWidth="1"/>
    <col min="7172" max="7173" width="7.85546875" style="6" bestFit="1" customWidth="1"/>
    <col min="7174" max="7174" width="9.7109375" style="6" customWidth="1"/>
    <col min="7175" max="7175" width="12.85546875" style="6" customWidth="1"/>
    <col min="7176" max="7412" width="9.140625" style="6"/>
    <col min="7413" max="7413" width="9" style="6" bestFit="1" customWidth="1"/>
    <col min="7414" max="7414" width="9.85546875" style="6" bestFit="1" customWidth="1"/>
    <col min="7415" max="7415" width="9.140625" style="6" bestFit="1" customWidth="1"/>
    <col min="7416" max="7416" width="16" style="6" bestFit="1" customWidth="1"/>
    <col min="7417" max="7417" width="9" style="6" bestFit="1" customWidth="1"/>
    <col min="7418" max="7418" width="7.85546875" style="6" bestFit="1" customWidth="1"/>
    <col min="7419" max="7419" width="11.7109375" style="6" bestFit="1" customWidth="1"/>
    <col min="7420" max="7420" width="14.28515625" style="6" customWidth="1"/>
    <col min="7421" max="7421" width="11.7109375" style="6" bestFit="1" customWidth="1"/>
    <col min="7422" max="7422" width="14.140625" style="6" bestFit="1" customWidth="1"/>
    <col min="7423" max="7423" width="16.7109375" style="6" customWidth="1"/>
    <col min="7424" max="7424" width="16.5703125" style="6" customWidth="1"/>
    <col min="7425" max="7426" width="7.85546875" style="6" bestFit="1" customWidth="1"/>
    <col min="7427" max="7427" width="8" style="6" bestFit="1" customWidth="1"/>
    <col min="7428" max="7429" width="7.85546875" style="6" bestFit="1" customWidth="1"/>
    <col min="7430" max="7430" width="9.7109375" style="6" customWidth="1"/>
    <col min="7431" max="7431" width="12.85546875" style="6" customWidth="1"/>
    <col min="7432" max="7668" width="9.140625" style="6"/>
    <col min="7669" max="7669" width="9" style="6" bestFit="1" customWidth="1"/>
    <col min="7670" max="7670" width="9.85546875" style="6" bestFit="1" customWidth="1"/>
    <col min="7671" max="7671" width="9.140625" style="6" bestFit="1" customWidth="1"/>
    <col min="7672" max="7672" width="16" style="6" bestFit="1" customWidth="1"/>
    <col min="7673" max="7673" width="9" style="6" bestFit="1" customWidth="1"/>
    <col min="7674" max="7674" width="7.85546875" style="6" bestFit="1" customWidth="1"/>
    <col min="7675" max="7675" width="11.7109375" style="6" bestFit="1" customWidth="1"/>
    <col min="7676" max="7676" width="14.28515625" style="6" customWidth="1"/>
    <col min="7677" max="7677" width="11.7109375" style="6" bestFit="1" customWidth="1"/>
    <col min="7678" max="7678" width="14.140625" style="6" bestFit="1" customWidth="1"/>
    <col min="7679" max="7679" width="16.7109375" style="6" customWidth="1"/>
    <col min="7680" max="7680" width="16.5703125" style="6" customWidth="1"/>
    <col min="7681" max="7682" width="7.85546875" style="6" bestFit="1" customWidth="1"/>
    <col min="7683" max="7683" width="8" style="6" bestFit="1" customWidth="1"/>
    <col min="7684" max="7685" width="7.85546875" style="6" bestFit="1" customWidth="1"/>
    <col min="7686" max="7686" width="9.7109375" style="6" customWidth="1"/>
    <col min="7687" max="7687" width="12.85546875" style="6" customWidth="1"/>
    <col min="7688" max="7924" width="9.140625" style="6"/>
    <col min="7925" max="7925" width="9" style="6" bestFit="1" customWidth="1"/>
    <col min="7926" max="7926" width="9.85546875" style="6" bestFit="1" customWidth="1"/>
    <col min="7927" max="7927" width="9.140625" style="6" bestFit="1" customWidth="1"/>
    <col min="7928" max="7928" width="16" style="6" bestFit="1" customWidth="1"/>
    <col min="7929" max="7929" width="9" style="6" bestFit="1" customWidth="1"/>
    <col min="7930" max="7930" width="7.85546875" style="6" bestFit="1" customWidth="1"/>
    <col min="7931" max="7931" width="11.7109375" style="6" bestFit="1" customWidth="1"/>
    <col min="7932" max="7932" width="14.28515625" style="6" customWidth="1"/>
    <col min="7933" max="7933" width="11.7109375" style="6" bestFit="1" customWidth="1"/>
    <col min="7934" max="7934" width="14.140625" style="6" bestFit="1" customWidth="1"/>
    <col min="7935" max="7935" width="16.7109375" style="6" customWidth="1"/>
    <col min="7936" max="7936" width="16.5703125" style="6" customWidth="1"/>
    <col min="7937" max="7938" width="7.85546875" style="6" bestFit="1" customWidth="1"/>
    <col min="7939" max="7939" width="8" style="6" bestFit="1" customWidth="1"/>
    <col min="7940" max="7941" width="7.85546875" style="6" bestFit="1" customWidth="1"/>
    <col min="7942" max="7942" width="9.7109375" style="6" customWidth="1"/>
    <col min="7943" max="7943" width="12.85546875" style="6" customWidth="1"/>
    <col min="7944" max="8180" width="9.140625" style="6"/>
    <col min="8181" max="8181" width="9" style="6" bestFit="1" customWidth="1"/>
    <col min="8182" max="8182" width="9.85546875" style="6" bestFit="1" customWidth="1"/>
    <col min="8183" max="8183" width="9.140625" style="6" bestFit="1" customWidth="1"/>
    <col min="8184" max="8184" width="16" style="6" bestFit="1" customWidth="1"/>
    <col min="8185" max="8185" width="9" style="6" bestFit="1" customWidth="1"/>
    <col min="8186" max="8186" width="7.85546875" style="6" bestFit="1" customWidth="1"/>
    <col min="8187" max="8187" width="11.7109375" style="6" bestFit="1" customWidth="1"/>
    <col min="8188" max="8188" width="14.28515625" style="6" customWidth="1"/>
    <col min="8189" max="8189" width="11.7109375" style="6" bestFit="1" customWidth="1"/>
    <col min="8190" max="8190" width="14.140625" style="6" bestFit="1" customWidth="1"/>
    <col min="8191" max="8191" width="16.7109375" style="6" customWidth="1"/>
    <col min="8192" max="8192" width="16.5703125" style="6" customWidth="1"/>
    <col min="8193" max="8194" width="7.85546875" style="6" bestFit="1" customWidth="1"/>
    <col min="8195" max="8195" width="8" style="6" bestFit="1" customWidth="1"/>
    <col min="8196" max="8197" width="7.85546875" style="6" bestFit="1" customWidth="1"/>
    <col min="8198" max="8198" width="9.7109375" style="6" customWidth="1"/>
    <col min="8199" max="8199" width="12.85546875" style="6" customWidth="1"/>
    <col min="8200" max="8436" width="9.140625" style="6"/>
    <col min="8437" max="8437" width="9" style="6" bestFit="1" customWidth="1"/>
    <col min="8438" max="8438" width="9.85546875" style="6" bestFit="1" customWidth="1"/>
    <col min="8439" max="8439" width="9.140625" style="6" bestFit="1" customWidth="1"/>
    <col min="8440" max="8440" width="16" style="6" bestFit="1" customWidth="1"/>
    <col min="8441" max="8441" width="9" style="6" bestFit="1" customWidth="1"/>
    <col min="8442" max="8442" width="7.85546875" style="6" bestFit="1" customWidth="1"/>
    <col min="8443" max="8443" width="11.7109375" style="6" bestFit="1" customWidth="1"/>
    <col min="8444" max="8444" width="14.28515625" style="6" customWidth="1"/>
    <col min="8445" max="8445" width="11.7109375" style="6" bestFit="1" customWidth="1"/>
    <col min="8446" max="8446" width="14.140625" style="6" bestFit="1" customWidth="1"/>
    <col min="8447" max="8447" width="16.7109375" style="6" customWidth="1"/>
    <col min="8448" max="8448" width="16.5703125" style="6" customWidth="1"/>
    <col min="8449" max="8450" width="7.85546875" style="6" bestFit="1" customWidth="1"/>
    <col min="8451" max="8451" width="8" style="6" bestFit="1" customWidth="1"/>
    <col min="8452" max="8453" width="7.85546875" style="6" bestFit="1" customWidth="1"/>
    <col min="8454" max="8454" width="9.7109375" style="6" customWidth="1"/>
    <col min="8455" max="8455" width="12.85546875" style="6" customWidth="1"/>
    <col min="8456" max="8692" width="9.140625" style="6"/>
    <col min="8693" max="8693" width="9" style="6" bestFit="1" customWidth="1"/>
    <col min="8694" max="8694" width="9.85546875" style="6" bestFit="1" customWidth="1"/>
    <col min="8695" max="8695" width="9.140625" style="6" bestFit="1" customWidth="1"/>
    <col min="8696" max="8696" width="16" style="6" bestFit="1" customWidth="1"/>
    <col min="8697" max="8697" width="9" style="6" bestFit="1" customWidth="1"/>
    <col min="8698" max="8698" width="7.85546875" style="6" bestFit="1" customWidth="1"/>
    <col min="8699" max="8699" width="11.7109375" style="6" bestFit="1" customWidth="1"/>
    <col min="8700" max="8700" width="14.28515625" style="6" customWidth="1"/>
    <col min="8701" max="8701" width="11.7109375" style="6" bestFit="1" customWidth="1"/>
    <col min="8702" max="8702" width="14.140625" style="6" bestFit="1" customWidth="1"/>
    <col min="8703" max="8703" width="16.7109375" style="6" customWidth="1"/>
    <col min="8704" max="8704" width="16.5703125" style="6" customWidth="1"/>
    <col min="8705" max="8706" width="7.85546875" style="6" bestFit="1" customWidth="1"/>
    <col min="8707" max="8707" width="8" style="6" bestFit="1" customWidth="1"/>
    <col min="8708" max="8709" width="7.85546875" style="6" bestFit="1" customWidth="1"/>
    <col min="8710" max="8710" width="9.7109375" style="6" customWidth="1"/>
    <col min="8711" max="8711" width="12.85546875" style="6" customWidth="1"/>
    <col min="8712" max="8948" width="9.140625" style="6"/>
    <col min="8949" max="8949" width="9" style="6" bestFit="1" customWidth="1"/>
    <col min="8950" max="8950" width="9.85546875" style="6" bestFit="1" customWidth="1"/>
    <col min="8951" max="8951" width="9.140625" style="6" bestFit="1" customWidth="1"/>
    <col min="8952" max="8952" width="16" style="6" bestFit="1" customWidth="1"/>
    <col min="8953" max="8953" width="9" style="6" bestFit="1" customWidth="1"/>
    <col min="8954" max="8954" width="7.85546875" style="6" bestFit="1" customWidth="1"/>
    <col min="8955" max="8955" width="11.7109375" style="6" bestFit="1" customWidth="1"/>
    <col min="8956" max="8956" width="14.28515625" style="6" customWidth="1"/>
    <col min="8957" max="8957" width="11.7109375" style="6" bestFit="1" customWidth="1"/>
    <col min="8958" max="8958" width="14.140625" style="6" bestFit="1" customWidth="1"/>
    <col min="8959" max="8959" width="16.7109375" style="6" customWidth="1"/>
    <col min="8960" max="8960" width="16.5703125" style="6" customWidth="1"/>
    <col min="8961" max="8962" width="7.85546875" style="6" bestFit="1" customWidth="1"/>
    <col min="8963" max="8963" width="8" style="6" bestFit="1" customWidth="1"/>
    <col min="8964" max="8965" width="7.85546875" style="6" bestFit="1" customWidth="1"/>
    <col min="8966" max="8966" width="9.7109375" style="6" customWidth="1"/>
    <col min="8967" max="8967" width="12.85546875" style="6" customWidth="1"/>
    <col min="8968" max="9204" width="9.140625" style="6"/>
    <col min="9205" max="9205" width="9" style="6" bestFit="1" customWidth="1"/>
    <col min="9206" max="9206" width="9.85546875" style="6" bestFit="1" customWidth="1"/>
    <col min="9207" max="9207" width="9.140625" style="6" bestFit="1" customWidth="1"/>
    <col min="9208" max="9208" width="16" style="6" bestFit="1" customWidth="1"/>
    <col min="9209" max="9209" width="9" style="6" bestFit="1" customWidth="1"/>
    <col min="9210" max="9210" width="7.85546875" style="6" bestFit="1" customWidth="1"/>
    <col min="9211" max="9211" width="11.7109375" style="6" bestFit="1" customWidth="1"/>
    <col min="9212" max="9212" width="14.28515625" style="6" customWidth="1"/>
    <col min="9213" max="9213" width="11.7109375" style="6" bestFit="1" customWidth="1"/>
    <col min="9214" max="9214" width="14.140625" style="6" bestFit="1" customWidth="1"/>
    <col min="9215" max="9215" width="16.7109375" style="6" customWidth="1"/>
    <col min="9216" max="9216" width="16.5703125" style="6" customWidth="1"/>
    <col min="9217" max="9218" width="7.85546875" style="6" bestFit="1" customWidth="1"/>
    <col min="9219" max="9219" width="8" style="6" bestFit="1" customWidth="1"/>
    <col min="9220" max="9221" width="7.85546875" style="6" bestFit="1" customWidth="1"/>
    <col min="9222" max="9222" width="9.7109375" style="6" customWidth="1"/>
    <col min="9223" max="9223" width="12.85546875" style="6" customWidth="1"/>
    <col min="9224" max="9460" width="9.140625" style="6"/>
    <col min="9461" max="9461" width="9" style="6" bestFit="1" customWidth="1"/>
    <col min="9462" max="9462" width="9.85546875" style="6" bestFit="1" customWidth="1"/>
    <col min="9463" max="9463" width="9.140625" style="6" bestFit="1" customWidth="1"/>
    <col min="9464" max="9464" width="16" style="6" bestFit="1" customWidth="1"/>
    <col min="9465" max="9465" width="9" style="6" bestFit="1" customWidth="1"/>
    <col min="9466" max="9466" width="7.85546875" style="6" bestFit="1" customWidth="1"/>
    <col min="9467" max="9467" width="11.7109375" style="6" bestFit="1" customWidth="1"/>
    <col min="9468" max="9468" width="14.28515625" style="6" customWidth="1"/>
    <col min="9469" max="9469" width="11.7109375" style="6" bestFit="1" customWidth="1"/>
    <col min="9470" max="9470" width="14.140625" style="6" bestFit="1" customWidth="1"/>
    <col min="9471" max="9471" width="16.7109375" style="6" customWidth="1"/>
    <col min="9472" max="9472" width="16.5703125" style="6" customWidth="1"/>
    <col min="9473" max="9474" width="7.85546875" style="6" bestFit="1" customWidth="1"/>
    <col min="9475" max="9475" width="8" style="6" bestFit="1" customWidth="1"/>
    <col min="9476" max="9477" width="7.85546875" style="6" bestFit="1" customWidth="1"/>
    <col min="9478" max="9478" width="9.7109375" style="6" customWidth="1"/>
    <col min="9479" max="9479" width="12.85546875" style="6" customWidth="1"/>
    <col min="9480" max="9716" width="9.140625" style="6"/>
    <col min="9717" max="9717" width="9" style="6" bestFit="1" customWidth="1"/>
    <col min="9718" max="9718" width="9.85546875" style="6" bestFit="1" customWidth="1"/>
    <col min="9719" max="9719" width="9.140625" style="6" bestFit="1" customWidth="1"/>
    <col min="9720" max="9720" width="16" style="6" bestFit="1" customWidth="1"/>
    <col min="9721" max="9721" width="9" style="6" bestFit="1" customWidth="1"/>
    <col min="9722" max="9722" width="7.85546875" style="6" bestFit="1" customWidth="1"/>
    <col min="9723" max="9723" width="11.7109375" style="6" bestFit="1" customWidth="1"/>
    <col min="9724" max="9724" width="14.28515625" style="6" customWidth="1"/>
    <col min="9725" max="9725" width="11.7109375" style="6" bestFit="1" customWidth="1"/>
    <col min="9726" max="9726" width="14.140625" style="6" bestFit="1" customWidth="1"/>
    <col min="9727" max="9727" width="16.7109375" style="6" customWidth="1"/>
    <col min="9728" max="9728" width="16.5703125" style="6" customWidth="1"/>
    <col min="9729" max="9730" width="7.85546875" style="6" bestFit="1" customWidth="1"/>
    <col min="9731" max="9731" width="8" style="6" bestFit="1" customWidth="1"/>
    <col min="9732" max="9733" width="7.85546875" style="6" bestFit="1" customWidth="1"/>
    <col min="9734" max="9734" width="9.7109375" style="6" customWidth="1"/>
    <col min="9735" max="9735" width="12.85546875" style="6" customWidth="1"/>
    <col min="9736" max="9972" width="9.140625" style="6"/>
    <col min="9973" max="9973" width="9" style="6" bestFit="1" customWidth="1"/>
    <col min="9974" max="9974" width="9.85546875" style="6" bestFit="1" customWidth="1"/>
    <col min="9975" max="9975" width="9.140625" style="6" bestFit="1" customWidth="1"/>
    <col min="9976" max="9976" width="16" style="6" bestFit="1" customWidth="1"/>
    <col min="9977" max="9977" width="9" style="6" bestFit="1" customWidth="1"/>
    <col min="9978" max="9978" width="7.85546875" style="6" bestFit="1" customWidth="1"/>
    <col min="9979" max="9979" width="11.7109375" style="6" bestFit="1" customWidth="1"/>
    <col min="9980" max="9980" width="14.28515625" style="6" customWidth="1"/>
    <col min="9981" max="9981" width="11.7109375" style="6" bestFit="1" customWidth="1"/>
    <col min="9982" max="9982" width="14.140625" style="6" bestFit="1" customWidth="1"/>
    <col min="9983" max="9983" width="16.7109375" style="6" customWidth="1"/>
    <col min="9984" max="9984" width="16.5703125" style="6" customWidth="1"/>
    <col min="9985" max="9986" width="7.85546875" style="6" bestFit="1" customWidth="1"/>
    <col min="9987" max="9987" width="8" style="6" bestFit="1" customWidth="1"/>
    <col min="9988" max="9989" width="7.85546875" style="6" bestFit="1" customWidth="1"/>
    <col min="9990" max="9990" width="9.7109375" style="6" customWidth="1"/>
    <col min="9991" max="9991" width="12.85546875" style="6" customWidth="1"/>
    <col min="9992" max="10228" width="9.140625" style="6"/>
    <col min="10229" max="10229" width="9" style="6" bestFit="1" customWidth="1"/>
    <col min="10230" max="10230" width="9.85546875" style="6" bestFit="1" customWidth="1"/>
    <col min="10231" max="10231" width="9.140625" style="6" bestFit="1" customWidth="1"/>
    <col min="10232" max="10232" width="16" style="6" bestFit="1" customWidth="1"/>
    <col min="10233" max="10233" width="9" style="6" bestFit="1" customWidth="1"/>
    <col min="10234" max="10234" width="7.85546875" style="6" bestFit="1" customWidth="1"/>
    <col min="10235" max="10235" width="11.7109375" style="6" bestFit="1" customWidth="1"/>
    <col min="10236" max="10236" width="14.28515625" style="6" customWidth="1"/>
    <col min="10237" max="10237" width="11.7109375" style="6" bestFit="1" customWidth="1"/>
    <col min="10238" max="10238" width="14.140625" style="6" bestFit="1" customWidth="1"/>
    <col min="10239" max="10239" width="16.7109375" style="6" customWidth="1"/>
    <col min="10240" max="10240" width="16.5703125" style="6" customWidth="1"/>
    <col min="10241" max="10242" width="7.85546875" style="6" bestFit="1" customWidth="1"/>
    <col min="10243" max="10243" width="8" style="6" bestFit="1" customWidth="1"/>
    <col min="10244" max="10245" width="7.85546875" style="6" bestFit="1" customWidth="1"/>
    <col min="10246" max="10246" width="9.7109375" style="6" customWidth="1"/>
    <col min="10247" max="10247" width="12.85546875" style="6" customWidth="1"/>
    <col min="10248" max="10484" width="9.140625" style="6"/>
    <col min="10485" max="10485" width="9" style="6" bestFit="1" customWidth="1"/>
    <col min="10486" max="10486" width="9.85546875" style="6" bestFit="1" customWidth="1"/>
    <col min="10487" max="10487" width="9.140625" style="6" bestFit="1" customWidth="1"/>
    <col min="10488" max="10488" width="16" style="6" bestFit="1" customWidth="1"/>
    <col min="10489" max="10489" width="9" style="6" bestFit="1" customWidth="1"/>
    <col min="10490" max="10490" width="7.85546875" style="6" bestFit="1" customWidth="1"/>
    <col min="10491" max="10491" width="11.7109375" style="6" bestFit="1" customWidth="1"/>
    <col min="10492" max="10492" width="14.28515625" style="6" customWidth="1"/>
    <col min="10493" max="10493" width="11.7109375" style="6" bestFit="1" customWidth="1"/>
    <col min="10494" max="10494" width="14.140625" style="6" bestFit="1" customWidth="1"/>
    <col min="10495" max="10495" width="16.7109375" style="6" customWidth="1"/>
    <col min="10496" max="10496" width="16.5703125" style="6" customWidth="1"/>
    <col min="10497" max="10498" width="7.85546875" style="6" bestFit="1" customWidth="1"/>
    <col min="10499" max="10499" width="8" style="6" bestFit="1" customWidth="1"/>
    <col min="10500" max="10501" width="7.85546875" style="6" bestFit="1" customWidth="1"/>
    <col min="10502" max="10502" width="9.7109375" style="6" customWidth="1"/>
    <col min="10503" max="10503" width="12.85546875" style="6" customWidth="1"/>
    <col min="10504" max="10740" width="9.140625" style="6"/>
    <col min="10741" max="10741" width="9" style="6" bestFit="1" customWidth="1"/>
    <col min="10742" max="10742" width="9.85546875" style="6" bestFit="1" customWidth="1"/>
    <col min="10743" max="10743" width="9.140625" style="6" bestFit="1" customWidth="1"/>
    <col min="10744" max="10744" width="16" style="6" bestFit="1" customWidth="1"/>
    <col min="10745" max="10745" width="9" style="6" bestFit="1" customWidth="1"/>
    <col min="10746" max="10746" width="7.85546875" style="6" bestFit="1" customWidth="1"/>
    <col min="10747" max="10747" width="11.7109375" style="6" bestFit="1" customWidth="1"/>
    <col min="10748" max="10748" width="14.28515625" style="6" customWidth="1"/>
    <col min="10749" max="10749" width="11.7109375" style="6" bestFit="1" customWidth="1"/>
    <col min="10750" max="10750" width="14.140625" style="6" bestFit="1" customWidth="1"/>
    <col min="10751" max="10751" width="16.7109375" style="6" customWidth="1"/>
    <col min="10752" max="10752" width="16.5703125" style="6" customWidth="1"/>
    <col min="10753" max="10754" width="7.85546875" style="6" bestFit="1" customWidth="1"/>
    <col min="10755" max="10755" width="8" style="6" bestFit="1" customWidth="1"/>
    <col min="10756" max="10757" width="7.85546875" style="6" bestFit="1" customWidth="1"/>
    <col min="10758" max="10758" width="9.7109375" style="6" customWidth="1"/>
    <col min="10759" max="10759" width="12.85546875" style="6" customWidth="1"/>
    <col min="10760" max="10996" width="9.140625" style="6"/>
    <col min="10997" max="10997" width="9" style="6" bestFit="1" customWidth="1"/>
    <col min="10998" max="10998" width="9.85546875" style="6" bestFit="1" customWidth="1"/>
    <col min="10999" max="10999" width="9.140625" style="6" bestFit="1" customWidth="1"/>
    <col min="11000" max="11000" width="16" style="6" bestFit="1" customWidth="1"/>
    <col min="11001" max="11001" width="9" style="6" bestFit="1" customWidth="1"/>
    <col min="11002" max="11002" width="7.85546875" style="6" bestFit="1" customWidth="1"/>
    <col min="11003" max="11003" width="11.7109375" style="6" bestFit="1" customWidth="1"/>
    <col min="11004" max="11004" width="14.28515625" style="6" customWidth="1"/>
    <col min="11005" max="11005" width="11.7109375" style="6" bestFit="1" customWidth="1"/>
    <col min="11006" max="11006" width="14.140625" style="6" bestFit="1" customWidth="1"/>
    <col min="11007" max="11007" width="16.7109375" style="6" customWidth="1"/>
    <col min="11008" max="11008" width="16.5703125" style="6" customWidth="1"/>
    <col min="11009" max="11010" width="7.85546875" style="6" bestFit="1" customWidth="1"/>
    <col min="11011" max="11011" width="8" style="6" bestFit="1" customWidth="1"/>
    <col min="11012" max="11013" width="7.85546875" style="6" bestFit="1" customWidth="1"/>
    <col min="11014" max="11014" width="9.7109375" style="6" customWidth="1"/>
    <col min="11015" max="11015" width="12.85546875" style="6" customWidth="1"/>
    <col min="11016" max="11252" width="9.140625" style="6"/>
    <col min="11253" max="11253" width="9" style="6" bestFit="1" customWidth="1"/>
    <col min="11254" max="11254" width="9.85546875" style="6" bestFit="1" customWidth="1"/>
    <col min="11255" max="11255" width="9.140625" style="6" bestFit="1" customWidth="1"/>
    <col min="11256" max="11256" width="16" style="6" bestFit="1" customWidth="1"/>
    <col min="11257" max="11257" width="9" style="6" bestFit="1" customWidth="1"/>
    <col min="11258" max="11258" width="7.85546875" style="6" bestFit="1" customWidth="1"/>
    <col min="11259" max="11259" width="11.7109375" style="6" bestFit="1" customWidth="1"/>
    <col min="11260" max="11260" width="14.28515625" style="6" customWidth="1"/>
    <col min="11261" max="11261" width="11.7109375" style="6" bestFit="1" customWidth="1"/>
    <col min="11262" max="11262" width="14.140625" style="6" bestFit="1" customWidth="1"/>
    <col min="11263" max="11263" width="16.7109375" style="6" customWidth="1"/>
    <col min="11264" max="11264" width="16.5703125" style="6" customWidth="1"/>
    <col min="11265" max="11266" width="7.85546875" style="6" bestFit="1" customWidth="1"/>
    <col min="11267" max="11267" width="8" style="6" bestFit="1" customWidth="1"/>
    <col min="11268" max="11269" width="7.85546875" style="6" bestFit="1" customWidth="1"/>
    <col min="11270" max="11270" width="9.7109375" style="6" customWidth="1"/>
    <col min="11271" max="11271" width="12.85546875" style="6" customWidth="1"/>
    <col min="11272" max="11508" width="9.140625" style="6"/>
    <col min="11509" max="11509" width="9" style="6" bestFit="1" customWidth="1"/>
    <col min="11510" max="11510" width="9.85546875" style="6" bestFit="1" customWidth="1"/>
    <col min="11511" max="11511" width="9.140625" style="6" bestFit="1" customWidth="1"/>
    <col min="11512" max="11512" width="16" style="6" bestFit="1" customWidth="1"/>
    <col min="11513" max="11513" width="9" style="6" bestFit="1" customWidth="1"/>
    <col min="11514" max="11514" width="7.85546875" style="6" bestFit="1" customWidth="1"/>
    <col min="11515" max="11515" width="11.7109375" style="6" bestFit="1" customWidth="1"/>
    <col min="11516" max="11516" width="14.28515625" style="6" customWidth="1"/>
    <col min="11517" max="11517" width="11.7109375" style="6" bestFit="1" customWidth="1"/>
    <col min="11518" max="11518" width="14.140625" style="6" bestFit="1" customWidth="1"/>
    <col min="11519" max="11519" width="16.7109375" style="6" customWidth="1"/>
    <col min="11520" max="11520" width="16.5703125" style="6" customWidth="1"/>
    <col min="11521" max="11522" width="7.85546875" style="6" bestFit="1" customWidth="1"/>
    <col min="11523" max="11523" width="8" style="6" bestFit="1" customWidth="1"/>
    <col min="11524" max="11525" width="7.85546875" style="6" bestFit="1" customWidth="1"/>
    <col min="11526" max="11526" width="9.7109375" style="6" customWidth="1"/>
    <col min="11527" max="11527" width="12.85546875" style="6" customWidth="1"/>
    <col min="11528" max="11764" width="9.140625" style="6"/>
    <col min="11765" max="11765" width="9" style="6" bestFit="1" customWidth="1"/>
    <col min="11766" max="11766" width="9.85546875" style="6" bestFit="1" customWidth="1"/>
    <col min="11767" max="11767" width="9.140625" style="6" bestFit="1" customWidth="1"/>
    <col min="11768" max="11768" width="16" style="6" bestFit="1" customWidth="1"/>
    <col min="11769" max="11769" width="9" style="6" bestFit="1" customWidth="1"/>
    <col min="11770" max="11770" width="7.85546875" style="6" bestFit="1" customWidth="1"/>
    <col min="11771" max="11771" width="11.7109375" style="6" bestFit="1" customWidth="1"/>
    <col min="11772" max="11772" width="14.28515625" style="6" customWidth="1"/>
    <col min="11773" max="11773" width="11.7109375" style="6" bestFit="1" customWidth="1"/>
    <col min="11774" max="11774" width="14.140625" style="6" bestFit="1" customWidth="1"/>
    <col min="11775" max="11775" width="16.7109375" style="6" customWidth="1"/>
    <col min="11776" max="11776" width="16.5703125" style="6" customWidth="1"/>
    <col min="11777" max="11778" width="7.85546875" style="6" bestFit="1" customWidth="1"/>
    <col min="11779" max="11779" width="8" style="6" bestFit="1" customWidth="1"/>
    <col min="11780" max="11781" width="7.85546875" style="6" bestFit="1" customWidth="1"/>
    <col min="11782" max="11782" width="9.7109375" style="6" customWidth="1"/>
    <col min="11783" max="11783" width="12.85546875" style="6" customWidth="1"/>
    <col min="11784" max="12020" width="9.140625" style="6"/>
    <col min="12021" max="12021" width="9" style="6" bestFit="1" customWidth="1"/>
    <col min="12022" max="12022" width="9.85546875" style="6" bestFit="1" customWidth="1"/>
    <col min="12023" max="12023" width="9.140625" style="6" bestFit="1" customWidth="1"/>
    <col min="12024" max="12024" width="16" style="6" bestFit="1" customWidth="1"/>
    <col min="12025" max="12025" width="9" style="6" bestFit="1" customWidth="1"/>
    <col min="12026" max="12026" width="7.85546875" style="6" bestFit="1" customWidth="1"/>
    <col min="12027" max="12027" width="11.7109375" style="6" bestFit="1" customWidth="1"/>
    <col min="12028" max="12028" width="14.28515625" style="6" customWidth="1"/>
    <col min="12029" max="12029" width="11.7109375" style="6" bestFit="1" customWidth="1"/>
    <col min="12030" max="12030" width="14.140625" style="6" bestFit="1" customWidth="1"/>
    <col min="12031" max="12031" width="16.7109375" style="6" customWidth="1"/>
    <col min="12032" max="12032" width="16.5703125" style="6" customWidth="1"/>
    <col min="12033" max="12034" width="7.85546875" style="6" bestFit="1" customWidth="1"/>
    <col min="12035" max="12035" width="8" style="6" bestFit="1" customWidth="1"/>
    <col min="12036" max="12037" width="7.85546875" style="6" bestFit="1" customWidth="1"/>
    <col min="12038" max="12038" width="9.7109375" style="6" customWidth="1"/>
    <col min="12039" max="12039" width="12.85546875" style="6" customWidth="1"/>
    <col min="12040" max="12276" width="9.140625" style="6"/>
    <col min="12277" max="12277" width="9" style="6" bestFit="1" customWidth="1"/>
    <col min="12278" max="12278" width="9.85546875" style="6" bestFit="1" customWidth="1"/>
    <col min="12279" max="12279" width="9.140625" style="6" bestFit="1" customWidth="1"/>
    <col min="12280" max="12280" width="16" style="6" bestFit="1" customWidth="1"/>
    <col min="12281" max="12281" width="9" style="6" bestFit="1" customWidth="1"/>
    <col min="12282" max="12282" width="7.85546875" style="6" bestFit="1" customWidth="1"/>
    <col min="12283" max="12283" width="11.7109375" style="6" bestFit="1" customWidth="1"/>
    <col min="12284" max="12284" width="14.28515625" style="6" customWidth="1"/>
    <col min="12285" max="12285" width="11.7109375" style="6" bestFit="1" customWidth="1"/>
    <col min="12286" max="12286" width="14.140625" style="6" bestFit="1" customWidth="1"/>
    <col min="12287" max="12287" width="16.7109375" style="6" customWidth="1"/>
    <col min="12288" max="12288" width="16.5703125" style="6" customWidth="1"/>
    <col min="12289" max="12290" width="7.85546875" style="6" bestFit="1" customWidth="1"/>
    <col min="12291" max="12291" width="8" style="6" bestFit="1" customWidth="1"/>
    <col min="12292" max="12293" width="7.85546875" style="6" bestFit="1" customWidth="1"/>
    <col min="12294" max="12294" width="9.7109375" style="6" customWidth="1"/>
    <col min="12295" max="12295" width="12.85546875" style="6" customWidth="1"/>
    <col min="12296" max="12532" width="9.140625" style="6"/>
    <col min="12533" max="12533" width="9" style="6" bestFit="1" customWidth="1"/>
    <col min="12534" max="12534" width="9.85546875" style="6" bestFit="1" customWidth="1"/>
    <col min="12535" max="12535" width="9.140625" style="6" bestFit="1" customWidth="1"/>
    <col min="12536" max="12536" width="16" style="6" bestFit="1" customWidth="1"/>
    <col min="12537" max="12537" width="9" style="6" bestFit="1" customWidth="1"/>
    <col min="12538" max="12538" width="7.85546875" style="6" bestFit="1" customWidth="1"/>
    <col min="12539" max="12539" width="11.7109375" style="6" bestFit="1" customWidth="1"/>
    <col min="12540" max="12540" width="14.28515625" style="6" customWidth="1"/>
    <col min="12541" max="12541" width="11.7109375" style="6" bestFit="1" customWidth="1"/>
    <col min="12542" max="12542" width="14.140625" style="6" bestFit="1" customWidth="1"/>
    <col min="12543" max="12543" width="16.7109375" style="6" customWidth="1"/>
    <col min="12544" max="12544" width="16.5703125" style="6" customWidth="1"/>
    <col min="12545" max="12546" width="7.85546875" style="6" bestFit="1" customWidth="1"/>
    <col min="12547" max="12547" width="8" style="6" bestFit="1" customWidth="1"/>
    <col min="12548" max="12549" width="7.85546875" style="6" bestFit="1" customWidth="1"/>
    <col min="12550" max="12550" width="9.7109375" style="6" customWidth="1"/>
    <col min="12551" max="12551" width="12.85546875" style="6" customWidth="1"/>
    <col min="12552" max="12788" width="9.140625" style="6"/>
    <col min="12789" max="12789" width="9" style="6" bestFit="1" customWidth="1"/>
    <col min="12790" max="12790" width="9.85546875" style="6" bestFit="1" customWidth="1"/>
    <col min="12791" max="12791" width="9.140625" style="6" bestFit="1" customWidth="1"/>
    <col min="12792" max="12792" width="16" style="6" bestFit="1" customWidth="1"/>
    <col min="12793" max="12793" width="9" style="6" bestFit="1" customWidth="1"/>
    <col min="12794" max="12794" width="7.85546875" style="6" bestFit="1" customWidth="1"/>
    <col min="12795" max="12795" width="11.7109375" style="6" bestFit="1" customWidth="1"/>
    <col min="12796" max="12796" width="14.28515625" style="6" customWidth="1"/>
    <col min="12797" max="12797" width="11.7109375" style="6" bestFit="1" customWidth="1"/>
    <col min="12798" max="12798" width="14.140625" style="6" bestFit="1" customWidth="1"/>
    <col min="12799" max="12799" width="16.7109375" style="6" customWidth="1"/>
    <col min="12800" max="12800" width="16.5703125" style="6" customWidth="1"/>
    <col min="12801" max="12802" width="7.85546875" style="6" bestFit="1" customWidth="1"/>
    <col min="12803" max="12803" width="8" style="6" bestFit="1" customWidth="1"/>
    <col min="12804" max="12805" width="7.85546875" style="6" bestFit="1" customWidth="1"/>
    <col min="12806" max="12806" width="9.7109375" style="6" customWidth="1"/>
    <col min="12807" max="12807" width="12.85546875" style="6" customWidth="1"/>
    <col min="12808" max="13044" width="9.140625" style="6"/>
    <col min="13045" max="13045" width="9" style="6" bestFit="1" customWidth="1"/>
    <col min="13046" max="13046" width="9.85546875" style="6" bestFit="1" customWidth="1"/>
    <col min="13047" max="13047" width="9.140625" style="6" bestFit="1" customWidth="1"/>
    <col min="13048" max="13048" width="16" style="6" bestFit="1" customWidth="1"/>
    <col min="13049" max="13049" width="9" style="6" bestFit="1" customWidth="1"/>
    <col min="13050" max="13050" width="7.85546875" style="6" bestFit="1" customWidth="1"/>
    <col min="13051" max="13051" width="11.7109375" style="6" bestFit="1" customWidth="1"/>
    <col min="13052" max="13052" width="14.28515625" style="6" customWidth="1"/>
    <col min="13053" max="13053" width="11.7109375" style="6" bestFit="1" customWidth="1"/>
    <col min="13054" max="13054" width="14.140625" style="6" bestFit="1" customWidth="1"/>
    <col min="13055" max="13055" width="16.7109375" style="6" customWidth="1"/>
    <col min="13056" max="13056" width="16.5703125" style="6" customWidth="1"/>
    <col min="13057" max="13058" width="7.85546875" style="6" bestFit="1" customWidth="1"/>
    <col min="13059" max="13059" width="8" style="6" bestFit="1" customWidth="1"/>
    <col min="13060" max="13061" width="7.85546875" style="6" bestFit="1" customWidth="1"/>
    <col min="13062" max="13062" width="9.7109375" style="6" customWidth="1"/>
    <col min="13063" max="13063" width="12.85546875" style="6" customWidth="1"/>
    <col min="13064" max="13300" width="9.140625" style="6"/>
    <col min="13301" max="13301" width="9" style="6" bestFit="1" customWidth="1"/>
    <col min="13302" max="13302" width="9.85546875" style="6" bestFit="1" customWidth="1"/>
    <col min="13303" max="13303" width="9.140625" style="6" bestFit="1" customWidth="1"/>
    <col min="13304" max="13304" width="16" style="6" bestFit="1" customWidth="1"/>
    <col min="13305" max="13305" width="9" style="6" bestFit="1" customWidth="1"/>
    <col min="13306" max="13306" width="7.85546875" style="6" bestFit="1" customWidth="1"/>
    <col min="13307" max="13307" width="11.7109375" style="6" bestFit="1" customWidth="1"/>
    <col min="13308" max="13308" width="14.28515625" style="6" customWidth="1"/>
    <col min="13309" max="13309" width="11.7109375" style="6" bestFit="1" customWidth="1"/>
    <col min="13310" max="13310" width="14.140625" style="6" bestFit="1" customWidth="1"/>
    <col min="13311" max="13311" width="16.7109375" style="6" customWidth="1"/>
    <col min="13312" max="13312" width="16.5703125" style="6" customWidth="1"/>
    <col min="13313" max="13314" width="7.85546875" style="6" bestFit="1" customWidth="1"/>
    <col min="13315" max="13315" width="8" style="6" bestFit="1" customWidth="1"/>
    <col min="13316" max="13317" width="7.85546875" style="6" bestFit="1" customWidth="1"/>
    <col min="13318" max="13318" width="9.7109375" style="6" customWidth="1"/>
    <col min="13319" max="13319" width="12.85546875" style="6" customWidth="1"/>
    <col min="13320" max="13556" width="9.140625" style="6"/>
    <col min="13557" max="13557" width="9" style="6" bestFit="1" customWidth="1"/>
    <col min="13558" max="13558" width="9.85546875" style="6" bestFit="1" customWidth="1"/>
    <col min="13559" max="13559" width="9.140625" style="6" bestFit="1" customWidth="1"/>
    <col min="13560" max="13560" width="16" style="6" bestFit="1" customWidth="1"/>
    <col min="13561" max="13561" width="9" style="6" bestFit="1" customWidth="1"/>
    <col min="13562" max="13562" width="7.85546875" style="6" bestFit="1" customWidth="1"/>
    <col min="13563" max="13563" width="11.7109375" style="6" bestFit="1" customWidth="1"/>
    <col min="13564" max="13564" width="14.28515625" style="6" customWidth="1"/>
    <col min="13565" max="13565" width="11.7109375" style="6" bestFit="1" customWidth="1"/>
    <col min="13566" max="13566" width="14.140625" style="6" bestFit="1" customWidth="1"/>
    <col min="13567" max="13567" width="16.7109375" style="6" customWidth="1"/>
    <col min="13568" max="13568" width="16.5703125" style="6" customWidth="1"/>
    <col min="13569" max="13570" width="7.85546875" style="6" bestFit="1" customWidth="1"/>
    <col min="13571" max="13571" width="8" style="6" bestFit="1" customWidth="1"/>
    <col min="13572" max="13573" width="7.85546875" style="6" bestFit="1" customWidth="1"/>
    <col min="13574" max="13574" width="9.7109375" style="6" customWidth="1"/>
    <col min="13575" max="13575" width="12.85546875" style="6" customWidth="1"/>
    <col min="13576" max="13812" width="9.140625" style="6"/>
    <col min="13813" max="13813" width="9" style="6" bestFit="1" customWidth="1"/>
    <col min="13814" max="13814" width="9.85546875" style="6" bestFit="1" customWidth="1"/>
    <col min="13815" max="13815" width="9.140625" style="6" bestFit="1" customWidth="1"/>
    <col min="13816" max="13816" width="16" style="6" bestFit="1" customWidth="1"/>
    <col min="13817" max="13817" width="9" style="6" bestFit="1" customWidth="1"/>
    <col min="13818" max="13818" width="7.85546875" style="6" bestFit="1" customWidth="1"/>
    <col min="13819" max="13819" width="11.7109375" style="6" bestFit="1" customWidth="1"/>
    <col min="13820" max="13820" width="14.28515625" style="6" customWidth="1"/>
    <col min="13821" max="13821" width="11.7109375" style="6" bestFit="1" customWidth="1"/>
    <col min="13822" max="13822" width="14.140625" style="6" bestFit="1" customWidth="1"/>
    <col min="13823" max="13823" width="16.7109375" style="6" customWidth="1"/>
    <col min="13824" max="13824" width="16.5703125" style="6" customWidth="1"/>
    <col min="13825" max="13826" width="7.85546875" style="6" bestFit="1" customWidth="1"/>
    <col min="13827" max="13827" width="8" style="6" bestFit="1" customWidth="1"/>
    <col min="13828" max="13829" width="7.85546875" style="6" bestFit="1" customWidth="1"/>
    <col min="13830" max="13830" width="9.7109375" style="6" customWidth="1"/>
    <col min="13831" max="13831" width="12.85546875" style="6" customWidth="1"/>
    <col min="13832" max="14068" width="9.140625" style="6"/>
    <col min="14069" max="14069" width="9" style="6" bestFit="1" customWidth="1"/>
    <col min="14070" max="14070" width="9.85546875" style="6" bestFit="1" customWidth="1"/>
    <col min="14071" max="14071" width="9.140625" style="6" bestFit="1" customWidth="1"/>
    <col min="14072" max="14072" width="16" style="6" bestFit="1" customWidth="1"/>
    <col min="14073" max="14073" width="9" style="6" bestFit="1" customWidth="1"/>
    <col min="14074" max="14074" width="7.85546875" style="6" bestFit="1" customWidth="1"/>
    <col min="14075" max="14075" width="11.7109375" style="6" bestFit="1" customWidth="1"/>
    <col min="14076" max="14076" width="14.28515625" style="6" customWidth="1"/>
    <col min="14077" max="14077" width="11.7109375" style="6" bestFit="1" customWidth="1"/>
    <col min="14078" max="14078" width="14.140625" style="6" bestFit="1" customWidth="1"/>
    <col min="14079" max="14079" width="16.7109375" style="6" customWidth="1"/>
    <col min="14080" max="14080" width="16.5703125" style="6" customWidth="1"/>
    <col min="14081" max="14082" width="7.85546875" style="6" bestFit="1" customWidth="1"/>
    <col min="14083" max="14083" width="8" style="6" bestFit="1" customWidth="1"/>
    <col min="14084" max="14085" width="7.85546875" style="6" bestFit="1" customWidth="1"/>
    <col min="14086" max="14086" width="9.7109375" style="6" customWidth="1"/>
    <col min="14087" max="14087" width="12.85546875" style="6" customWidth="1"/>
    <col min="14088" max="14324" width="9.140625" style="6"/>
    <col min="14325" max="14325" width="9" style="6" bestFit="1" customWidth="1"/>
    <col min="14326" max="14326" width="9.85546875" style="6" bestFit="1" customWidth="1"/>
    <col min="14327" max="14327" width="9.140625" style="6" bestFit="1" customWidth="1"/>
    <col min="14328" max="14328" width="16" style="6" bestFit="1" customWidth="1"/>
    <col min="14329" max="14329" width="9" style="6" bestFit="1" customWidth="1"/>
    <col min="14330" max="14330" width="7.85546875" style="6" bestFit="1" customWidth="1"/>
    <col min="14331" max="14331" width="11.7109375" style="6" bestFit="1" customWidth="1"/>
    <col min="14332" max="14332" width="14.28515625" style="6" customWidth="1"/>
    <col min="14333" max="14333" width="11.7109375" style="6" bestFit="1" customWidth="1"/>
    <col min="14334" max="14334" width="14.140625" style="6" bestFit="1" customWidth="1"/>
    <col min="14335" max="14335" width="16.7109375" style="6" customWidth="1"/>
    <col min="14336" max="14336" width="16.5703125" style="6" customWidth="1"/>
    <col min="14337" max="14338" width="7.85546875" style="6" bestFit="1" customWidth="1"/>
    <col min="14339" max="14339" width="8" style="6" bestFit="1" customWidth="1"/>
    <col min="14340" max="14341" width="7.85546875" style="6" bestFit="1" customWidth="1"/>
    <col min="14342" max="14342" width="9.7109375" style="6" customWidth="1"/>
    <col min="14343" max="14343" width="12.85546875" style="6" customWidth="1"/>
    <col min="14344" max="14580" width="9.140625" style="6"/>
    <col min="14581" max="14581" width="9" style="6" bestFit="1" customWidth="1"/>
    <col min="14582" max="14582" width="9.85546875" style="6" bestFit="1" customWidth="1"/>
    <col min="14583" max="14583" width="9.140625" style="6" bestFit="1" customWidth="1"/>
    <col min="14584" max="14584" width="16" style="6" bestFit="1" customWidth="1"/>
    <col min="14585" max="14585" width="9" style="6" bestFit="1" customWidth="1"/>
    <col min="14586" max="14586" width="7.85546875" style="6" bestFit="1" customWidth="1"/>
    <col min="14587" max="14587" width="11.7109375" style="6" bestFit="1" customWidth="1"/>
    <col min="14588" max="14588" width="14.28515625" style="6" customWidth="1"/>
    <col min="14589" max="14589" width="11.7109375" style="6" bestFit="1" customWidth="1"/>
    <col min="14590" max="14590" width="14.140625" style="6" bestFit="1" customWidth="1"/>
    <col min="14591" max="14591" width="16.7109375" style="6" customWidth="1"/>
    <col min="14592" max="14592" width="16.5703125" style="6" customWidth="1"/>
    <col min="14593" max="14594" width="7.85546875" style="6" bestFit="1" customWidth="1"/>
    <col min="14595" max="14595" width="8" style="6" bestFit="1" customWidth="1"/>
    <col min="14596" max="14597" width="7.85546875" style="6" bestFit="1" customWidth="1"/>
    <col min="14598" max="14598" width="9.7109375" style="6" customWidth="1"/>
    <col min="14599" max="14599" width="12.85546875" style="6" customWidth="1"/>
    <col min="14600" max="14836" width="9.140625" style="6"/>
    <col min="14837" max="14837" width="9" style="6" bestFit="1" customWidth="1"/>
    <col min="14838" max="14838" width="9.85546875" style="6" bestFit="1" customWidth="1"/>
    <col min="14839" max="14839" width="9.140625" style="6" bestFit="1" customWidth="1"/>
    <col min="14840" max="14840" width="16" style="6" bestFit="1" customWidth="1"/>
    <col min="14841" max="14841" width="9" style="6" bestFit="1" customWidth="1"/>
    <col min="14842" max="14842" width="7.85546875" style="6" bestFit="1" customWidth="1"/>
    <col min="14843" max="14843" width="11.7109375" style="6" bestFit="1" customWidth="1"/>
    <col min="14844" max="14844" width="14.28515625" style="6" customWidth="1"/>
    <col min="14845" max="14845" width="11.7109375" style="6" bestFit="1" customWidth="1"/>
    <col min="14846" max="14846" width="14.140625" style="6" bestFit="1" customWidth="1"/>
    <col min="14847" max="14847" width="16.7109375" style="6" customWidth="1"/>
    <col min="14848" max="14848" width="16.5703125" style="6" customWidth="1"/>
    <col min="14849" max="14850" width="7.85546875" style="6" bestFit="1" customWidth="1"/>
    <col min="14851" max="14851" width="8" style="6" bestFit="1" customWidth="1"/>
    <col min="14852" max="14853" width="7.85546875" style="6" bestFit="1" customWidth="1"/>
    <col min="14854" max="14854" width="9.7109375" style="6" customWidth="1"/>
    <col min="14855" max="14855" width="12.85546875" style="6" customWidth="1"/>
    <col min="14856" max="15092" width="9.140625" style="6"/>
    <col min="15093" max="15093" width="9" style="6" bestFit="1" customWidth="1"/>
    <col min="15094" max="15094" width="9.85546875" style="6" bestFit="1" customWidth="1"/>
    <col min="15095" max="15095" width="9.140625" style="6" bestFit="1" customWidth="1"/>
    <col min="15096" max="15096" width="16" style="6" bestFit="1" customWidth="1"/>
    <col min="15097" max="15097" width="9" style="6" bestFit="1" customWidth="1"/>
    <col min="15098" max="15098" width="7.85546875" style="6" bestFit="1" customWidth="1"/>
    <col min="15099" max="15099" width="11.7109375" style="6" bestFit="1" customWidth="1"/>
    <col min="15100" max="15100" width="14.28515625" style="6" customWidth="1"/>
    <col min="15101" max="15101" width="11.7109375" style="6" bestFit="1" customWidth="1"/>
    <col min="15102" max="15102" width="14.140625" style="6" bestFit="1" customWidth="1"/>
    <col min="15103" max="15103" width="16.7109375" style="6" customWidth="1"/>
    <col min="15104" max="15104" width="16.5703125" style="6" customWidth="1"/>
    <col min="15105" max="15106" width="7.85546875" style="6" bestFit="1" customWidth="1"/>
    <col min="15107" max="15107" width="8" style="6" bestFit="1" customWidth="1"/>
    <col min="15108" max="15109" width="7.85546875" style="6" bestFit="1" customWidth="1"/>
    <col min="15110" max="15110" width="9.7109375" style="6" customWidth="1"/>
    <col min="15111" max="15111" width="12.85546875" style="6" customWidth="1"/>
    <col min="15112" max="15348" width="9.140625" style="6"/>
    <col min="15349" max="15349" width="9" style="6" bestFit="1" customWidth="1"/>
    <col min="15350" max="15350" width="9.85546875" style="6" bestFit="1" customWidth="1"/>
    <col min="15351" max="15351" width="9.140625" style="6" bestFit="1" customWidth="1"/>
    <col min="15352" max="15352" width="16" style="6" bestFit="1" customWidth="1"/>
    <col min="15353" max="15353" width="9" style="6" bestFit="1" customWidth="1"/>
    <col min="15354" max="15354" width="7.85546875" style="6" bestFit="1" customWidth="1"/>
    <col min="15355" max="15355" width="11.7109375" style="6" bestFit="1" customWidth="1"/>
    <col min="15356" max="15356" width="14.28515625" style="6" customWidth="1"/>
    <col min="15357" max="15357" width="11.7109375" style="6" bestFit="1" customWidth="1"/>
    <col min="15358" max="15358" width="14.140625" style="6" bestFit="1" customWidth="1"/>
    <col min="15359" max="15359" width="16.7109375" style="6" customWidth="1"/>
    <col min="15360" max="15360" width="16.5703125" style="6" customWidth="1"/>
    <col min="15361" max="15362" width="7.85546875" style="6" bestFit="1" customWidth="1"/>
    <col min="15363" max="15363" width="8" style="6" bestFit="1" customWidth="1"/>
    <col min="15364" max="15365" width="7.85546875" style="6" bestFit="1" customWidth="1"/>
    <col min="15366" max="15366" width="9.7109375" style="6" customWidth="1"/>
    <col min="15367" max="15367" width="12.85546875" style="6" customWidth="1"/>
    <col min="15368" max="15604" width="9.140625" style="6"/>
    <col min="15605" max="15605" width="9" style="6" bestFit="1" customWidth="1"/>
    <col min="15606" max="15606" width="9.85546875" style="6" bestFit="1" customWidth="1"/>
    <col min="15607" max="15607" width="9.140625" style="6" bestFit="1" customWidth="1"/>
    <col min="15608" max="15608" width="16" style="6" bestFit="1" customWidth="1"/>
    <col min="15609" max="15609" width="9" style="6" bestFit="1" customWidth="1"/>
    <col min="15610" max="15610" width="7.85546875" style="6" bestFit="1" customWidth="1"/>
    <col min="15611" max="15611" width="11.7109375" style="6" bestFit="1" customWidth="1"/>
    <col min="15612" max="15612" width="14.28515625" style="6" customWidth="1"/>
    <col min="15613" max="15613" width="11.7109375" style="6" bestFit="1" customWidth="1"/>
    <col min="15614" max="15614" width="14.140625" style="6" bestFit="1" customWidth="1"/>
    <col min="15615" max="15615" width="16.7109375" style="6" customWidth="1"/>
    <col min="15616" max="15616" width="16.5703125" style="6" customWidth="1"/>
    <col min="15617" max="15618" width="7.85546875" style="6" bestFit="1" customWidth="1"/>
    <col min="15619" max="15619" width="8" style="6" bestFit="1" customWidth="1"/>
    <col min="15620" max="15621" width="7.85546875" style="6" bestFit="1" customWidth="1"/>
    <col min="15622" max="15622" width="9.7109375" style="6" customWidth="1"/>
    <col min="15623" max="15623" width="12.85546875" style="6" customWidth="1"/>
    <col min="15624" max="15860" width="9.140625" style="6"/>
    <col min="15861" max="15861" width="9" style="6" bestFit="1" customWidth="1"/>
    <col min="15862" max="15862" width="9.85546875" style="6" bestFit="1" customWidth="1"/>
    <col min="15863" max="15863" width="9.140625" style="6" bestFit="1" customWidth="1"/>
    <col min="15864" max="15864" width="16" style="6" bestFit="1" customWidth="1"/>
    <col min="15865" max="15865" width="9" style="6" bestFit="1" customWidth="1"/>
    <col min="15866" max="15866" width="7.85546875" style="6" bestFit="1" customWidth="1"/>
    <col min="15867" max="15867" width="11.7109375" style="6" bestFit="1" customWidth="1"/>
    <col min="15868" max="15868" width="14.28515625" style="6" customWidth="1"/>
    <col min="15869" max="15869" width="11.7109375" style="6" bestFit="1" customWidth="1"/>
    <col min="15870" max="15870" width="14.140625" style="6" bestFit="1" customWidth="1"/>
    <col min="15871" max="15871" width="16.7109375" style="6" customWidth="1"/>
    <col min="15872" max="15872" width="16.5703125" style="6" customWidth="1"/>
    <col min="15873" max="15874" width="7.85546875" style="6" bestFit="1" customWidth="1"/>
    <col min="15875" max="15875" width="8" style="6" bestFit="1" customWidth="1"/>
    <col min="15876" max="15877" width="7.85546875" style="6" bestFit="1" customWidth="1"/>
    <col min="15878" max="15878" width="9.7109375" style="6" customWidth="1"/>
    <col min="15879" max="15879" width="12.85546875" style="6" customWidth="1"/>
    <col min="15880" max="16116" width="9.140625" style="6"/>
    <col min="16117" max="16117" width="9" style="6" bestFit="1" customWidth="1"/>
    <col min="16118" max="16118" width="9.85546875" style="6" bestFit="1" customWidth="1"/>
    <col min="16119" max="16119" width="9.140625" style="6" bestFit="1" customWidth="1"/>
    <col min="16120" max="16120" width="16" style="6" bestFit="1" customWidth="1"/>
    <col min="16121" max="16121" width="9" style="6" bestFit="1" customWidth="1"/>
    <col min="16122" max="16122" width="7.85546875" style="6" bestFit="1" customWidth="1"/>
    <col min="16123" max="16123" width="11.7109375" style="6" bestFit="1" customWidth="1"/>
    <col min="16124" max="16124" width="14.28515625" style="6" customWidth="1"/>
    <col min="16125" max="16125" width="11.7109375" style="6" bestFit="1" customWidth="1"/>
    <col min="16126" max="16126" width="14.140625" style="6" bestFit="1" customWidth="1"/>
    <col min="16127" max="16127" width="16.7109375" style="6" customWidth="1"/>
    <col min="16128" max="16128" width="16.5703125" style="6" customWidth="1"/>
    <col min="16129" max="16130" width="7.85546875" style="6" bestFit="1" customWidth="1"/>
    <col min="16131" max="16131" width="8" style="6" bestFit="1" customWidth="1"/>
    <col min="16132" max="16133" width="7.85546875" style="6" bestFit="1" customWidth="1"/>
    <col min="16134" max="16134" width="9.7109375" style="6" customWidth="1"/>
    <col min="16135" max="16135" width="12.85546875" style="6" customWidth="1"/>
    <col min="16136" max="16384" width="9.140625" style="6"/>
  </cols>
  <sheetData>
    <row r="1" spans="1:23" s="73" customFormat="1" ht="15.75" customHeight="1">
      <c r="A1" s="538" t="s">
        <v>109</v>
      </c>
      <c r="B1" s="538"/>
      <c r="C1" s="682" t="s">
        <v>110</v>
      </c>
      <c r="D1" s="682"/>
      <c r="E1" s="538" t="s">
        <v>0</v>
      </c>
      <c r="F1" s="538"/>
      <c r="G1" s="539" t="s">
        <v>11</v>
      </c>
      <c r="H1" s="539"/>
      <c r="I1" s="539"/>
      <c r="J1" s="538" t="s">
        <v>9</v>
      </c>
      <c r="K1" s="538"/>
      <c r="L1" s="683" t="s">
        <v>70</v>
      </c>
      <c r="M1" s="684"/>
      <c r="N1" s="684"/>
      <c r="O1" s="685"/>
      <c r="P1" s="681" t="s">
        <v>108</v>
      </c>
      <c r="Q1" s="681"/>
      <c r="R1" s="539" t="s">
        <v>92</v>
      </c>
      <c r="S1" s="539"/>
      <c r="T1" s="540" t="s">
        <v>163</v>
      </c>
      <c r="U1" s="678" t="s">
        <v>38</v>
      </c>
      <c r="V1" s="679"/>
      <c r="W1" s="680"/>
    </row>
    <row r="2" spans="1:23" s="19" customFormat="1" ht="15.75" customHeight="1" thickBot="1">
      <c r="A2" s="84"/>
      <c r="B2" s="85"/>
      <c r="C2" s="15"/>
      <c r="D2" s="89" t="s">
        <v>111</v>
      </c>
      <c r="E2" s="158"/>
      <c r="F2" s="86" t="s">
        <v>111</v>
      </c>
      <c r="G2" s="77" t="s">
        <v>12</v>
      </c>
      <c r="H2" s="75" t="s">
        <v>13</v>
      </c>
      <c r="I2" s="76" t="s">
        <v>111</v>
      </c>
      <c r="J2" s="5"/>
      <c r="K2" s="87"/>
      <c r="L2" s="4" t="s">
        <v>112</v>
      </c>
      <c r="M2" s="75" t="s">
        <v>54</v>
      </c>
      <c r="N2" s="75" t="s">
        <v>77</v>
      </c>
      <c r="O2" s="90" t="s">
        <v>38</v>
      </c>
      <c r="P2" s="5"/>
      <c r="Q2" s="88" t="s">
        <v>111</v>
      </c>
      <c r="R2" s="4"/>
      <c r="S2" s="48" t="s">
        <v>111</v>
      </c>
      <c r="T2" s="541"/>
      <c r="U2" s="599"/>
      <c r="V2" s="600"/>
      <c r="W2" s="601"/>
    </row>
    <row r="3" spans="1:23" s="26" customFormat="1">
      <c r="A3" s="21">
        <f>συμβολαια!A3</f>
        <v>0</v>
      </c>
      <c r="B3" s="83"/>
      <c r="C3" s="151">
        <f>συμβολαια!B3</f>
        <v>0</v>
      </c>
      <c r="D3" s="28"/>
      <c r="E3" s="152" t="str">
        <f>συμβολαια!C3</f>
        <v>πληρεξούσιο</v>
      </c>
      <c r="F3" s="22"/>
      <c r="G3" s="23" t="str">
        <f>πολλΣυμβ!D3</f>
        <v>..???..</v>
      </c>
      <c r="H3" s="23">
        <f>πολλΣυμβ!I3</f>
        <v>0</v>
      </c>
      <c r="I3" s="29"/>
      <c r="J3" s="29">
        <f>συμβολαια!D3</f>
        <v>0</v>
      </c>
      <c r="K3" s="29"/>
      <c r="L3" s="36">
        <f>χαρτόσ!D3</f>
        <v>0</v>
      </c>
      <c r="M3" s="37">
        <f>ταμείαΚατάστ!H3+ταμείαΚατάστ!I3</f>
        <v>0.8</v>
      </c>
      <c r="N3" s="37">
        <f>ταμείαΚατάστ!J3+ταμείαΚατάστ!K3</f>
        <v>0.96000000000000008</v>
      </c>
      <c r="O3" s="30"/>
      <c r="P3" s="20">
        <f>βιβλΕσΕκτ!H3</f>
        <v>14.24</v>
      </c>
      <c r="Q3" s="24"/>
      <c r="R3" s="31">
        <f>αντίγραφα!N3</f>
        <v>0</v>
      </c>
      <c r="S3" s="32"/>
      <c r="T3" s="33"/>
      <c r="U3" s="24"/>
      <c r="V3" s="24"/>
      <c r="W3" s="58"/>
    </row>
    <row r="4" spans="1:23" s="26" customFormat="1">
      <c r="A4" s="21">
        <f>συμβολαια!A4</f>
        <v>0</v>
      </c>
      <c r="B4" s="83"/>
      <c r="C4" s="151">
        <f>συμβολαια!B4</f>
        <v>0</v>
      </c>
      <c r="D4" s="28"/>
      <c r="E4" s="152" t="str">
        <f>συμβολαια!C4</f>
        <v>πληρεξούσιο</v>
      </c>
      <c r="F4" s="22"/>
      <c r="G4" s="23" t="str">
        <f>πολλΣυμβ!D4</f>
        <v>..???..</v>
      </c>
      <c r="H4" s="23">
        <f>πολλΣυμβ!I4</f>
        <v>0</v>
      </c>
      <c r="I4" s="29"/>
      <c r="J4" s="29">
        <f>συμβολαια!D4</f>
        <v>0</v>
      </c>
      <c r="K4" s="29"/>
      <c r="L4" s="36">
        <f>χαρτόσ!D4</f>
        <v>0</v>
      </c>
      <c r="M4" s="37">
        <f>ταμείαΚατάστ!H4+ταμείαΚατάστ!I4</f>
        <v>2.4000000000000004</v>
      </c>
      <c r="N4" s="37">
        <f>ταμείαΚατάστ!J4+ταμείαΚατάστ!K4</f>
        <v>2.8800000000000003</v>
      </c>
      <c r="O4" s="30"/>
      <c r="P4" s="20">
        <f>βιβλΕσΕκτ!H4</f>
        <v>26.134414414414412</v>
      </c>
      <c r="Q4" s="24"/>
      <c r="R4" s="31">
        <f>αντίγραφα!N4</f>
        <v>14.414414414414415</v>
      </c>
      <c r="S4" s="32"/>
      <c r="T4" s="33"/>
      <c r="U4" s="25"/>
      <c r="V4" s="25"/>
      <c r="W4" s="34"/>
    </row>
    <row r="5" spans="1:23" s="26" customFormat="1">
      <c r="A5" s="21">
        <f>συμβολαια!A5</f>
        <v>0</v>
      </c>
      <c r="B5" s="83"/>
      <c r="C5" s="151">
        <f>συμβολαια!B5</f>
        <v>0</v>
      </c>
      <c r="D5" s="28"/>
      <c r="E5" s="152" t="str">
        <f>συμβολαια!C5</f>
        <v>πληρεξούσιο</v>
      </c>
      <c r="F5" s="22"/>
      <c r="G5" s="23" t="str">
        <f>πολλΣυμβ!D5</f>
        <v>..???..</v>
      </c>
      <c r="H5" s="23">
        <f>πολλΣυμβ!I5</f>
        <v>0</v>
      </c>
      <c r="I5" s="29"/>
      <c r="J5" s="29">
        <f>συμβολαια!D5</f>
        <v>0</v>
      </c>
      <c r="K5" s="29"/>
      <c r="L5" s="36">
        <f>χαρτόσ!D5</f>
        <v>0</v>
      </c>
      <c r="M5" s="37">
        <f>ταμείαΚατάστ!H5+ταμείαΚατάστ!I5</f>
        <v>2</v>
      </c>
      <c r="N5" s="37">
        <f>ταμείαΚατάστ!J5+ταμείαΚατάστ!K5</f>
        <v>2.4</v>
      </c>
      <c r="O5" s="30"/>
      <c r="P5" s="20">
        <f>βιβλΕσΕκτ!H5</f>
        <v>41.61801801801802</v>
      </c>
      <c r="Q5" s="24"/>
      <c r="R5" s="31">
        <f>αντίγραφα!N5</f>
        <v>18.018018018018019</v>
      </c>
      <c r="S5" s="32"/>
      <c r="T5" s="33"/>
      <c r="U5" s="25"/>
      <c r="V5" s="25"/>
      <c r="W5" s="34"/>
    </row>
    <row r="6" spans="1:23" s="26" customFormat="1">
      <c r="A6" s="21">
        <f>συμβολαια!A6</f>
        <v>0</v>
      </c>
      <c r="B6" s="83"/>
      <c r="C6" s="151">
        <f>συμβολαια!B6</f>
        <v>0</v>
      </c>
      <c r="D6" s="28"/>
      <c r="E6" s="152" t="str">
        <f>συμβολαια!C6</f>
        <v>δωρεά</v>
      </c>
      <c r="F6" s="22"/>
      <c r="G6" s="23">
        <f>πολλΣυμβ!D6</f>
        <v>0</v>
      </c>
      <c r="H6" s="23" t="str">
        <f>πολλΣυμβ!I6</f>
        <v>..???..</v>
      </c>
      <c r="I6" s="29"/>
      <c r="J6" s="29">
        <f>συμβολαια!D6</f>
        <v>440.87</v>
      </c>
      <c r="K6" s="29"/>
      <c r="L6" s="36">
        <f>χαρτόσ!D6</f>
        <v>0</v>
      </c>
      <c r="M6" s="37">
        <f>ταμείαΚατάστ!H6+ταμείαΚατάστ!I6</f>
        <v>3.2761396000000005</v>
      </c>
      <c r="N6" s="37">
        <f>ταμείαΚατάστ!J6+ταμείαΚατάστ!K6</f>
        <v>3.6774264000000003</v>
      </c>
      <c r="O6" s="30"/>
      <c r="P6" s="20">
        <f>βιβλΕσΕκτ!H6</f>
        <v>62.372470036036049</v>
      </c>
      <c r="Q6" s="24"/>
      <c r="R6" s="31">
        <f>αντίγραφα!N6</f>
        <v>36.036036036036037</v>
      </c>
      <c r="S6" s="32"/>
      <c r="T6" s="33"/>
      <c r="U6" s="25"/>
      <c r="V6" s="25"/>
      <c r="W6" s="34"/>
    </row>
    <row r="7" spans="1:23" s="26" customFormat="1">
      <c r="A7" s="21">
        <f>συμβολαια!A7</f>
        <v>0</v>
      </c>
      <c r="B7" s="83"/>
      <c r="C7" s="151">
        <f>συμβολαια!B7</f>
        <v>0</v>
      </c>
      <c r="D7" s="28"/>
      <c r="E7" s="152" t="str">
        <f>συμβολαια!C7</f>
        <v>αγοραπωλησία τίμημα = Δ.Ο.Υ. =</v>
      </c>
      <c r="F7" s="22"/>
      <c r="G7" s="23">
        <f>πολλΣυμβ!D7</f>
        <v>0</v>
      </c>
      <c r="H7" s="23" t="str">
        <f>πολλΣυμβ!I7</f>
        <v>..???..</v>
      </c>
      <c r="I7" s="29"/>
      <c r="J7" s="29">
        <f>συμβολαια!D7</f>
        <v>5899.62</v>
      </c>
      <c r="K7" s="29"/>
      <c r="L7" s="36">
        <f>χαρτόσ!D7</f>
        <v>0</v>
      </c>
      <c r="M7" s="37">
        <f>ταμείαΚατάστ!H7+ταμείαΚατάστ!I7</f>
        <v>10.3715896</v>
      </c>
      <c r="N7" s="37">
        <f>ταμείαΚατάστ!J7+ταμείαΚατάστ!K7</f>
        <v>9.0477264000000002</v>
      </c>
      <c r="O7" s="30"/>
      <c r="P7" s="20">
        <f>βιβλΕσΕκτ!H7</f>
        <v>137.83113445045046</v>
      </c>
      <c r="Q7" s="24"/>
      <c r="R7" s="31">
        <f>αντίγραφα!N7</f>
        <v>50.450450450450447</v>
      </c>
      <c r="S7" s="32"/>
      <c r="T7" s="33"/>
      <c r="U7" s="25"/>
      <c r="V7" s="25"/>
      <c r="W7" s="34"/>
    </row>
    <row r="8" spans="1:23" s="26" customFormat="1">
      <c r="A8" s="21">
        <f>συμβολαια!A8</f>
        <v>0</v>
      </c>
      <c r="B8" s="83"/>
      <c r="C8" s="151">
        <f>συμβολαια!B8</f>
        <v>0</v>
      </c>
      <c r="D8" s="28"/>
      <c r="E8" s="152" t="str">
        <f>συμβολαια!C8</f>
        <v>αγοραπωλησία τίμημα = Δ.Ο.Υ. =</v>
      </c>
      <c r="F8" s="22"/>
      <c r="G8" s="23">
        <f>πολλΣυμβ!D8</f>
        <v>0</v>
      </c>
      <c r="H8" s="23" t="str">
        <f>πολλΣυμβ!I8</f>
        <v>..???..</v>
      </c>
      <c r="I8" s="29"/>
      <c r="J8" s="29">
        <f>συμβολαια!D8</f>
        <v>4628.22</v>
      </c>
      <c r="K8" s="29"/>
      <c r="L8" s="36">
        <f>χαρτόσ!D8</f>
        <v>0</v>
      </c>
      <c r="M8" s="37">
        <f>ταμείαΚατάστ!H8+ταμείαΚατάστ!I8</f>
        <v>8.3984775999999997</v>
      </c>
      <c r="N8" s="37">
        <f>ταμείαΚατάστ!J8+ταμείαΚατάστ!K8</f>
        <v>7.4123184000000002</v>
      </c>
      <c r="O8" s="30"/>
      <c r="P8" s="20">
        <f>βιβλΕσΕκτ!H8</f>
        <v>95.535240036036043</v>
      </c>
      <c r="Q8" s="24"/>
      <c r="R8" s="31">
        <f>αντίγραφα!N8</f>
        <v>36.036036036036037</v>
      </c>
      <c r="S8" s="32"/>
      <c r="T8" s="33"/>
      <c r="U8" s="25"/>
      <c r="V8" s="25"/>
      <c r="W8" s="34"/>
    </row>
    <row r="9" spans="1:23" s="26" customFormat="1">
      <c r="A9" s="21">
        <f>συμβολαια!A9</f>
        <v>0</v>
      </c>
      <c r="B9" s="83"/>
      <c r="C9" s="151">
        <f>συμβολαια!B9</f>
        <v>0</v>
      </c>
      <c r="D9" s="28"/>
      <c r="E9" s="152" t="str">
        <f>συμβολαια!C9</f>
        <v>αγοραπωλησίας ΠΡΟΣΥΜΦΩΝΟ τίμημα = αρραβών =</v>
      </c>
      <c r="F9" s="22"/>
      <c r="G9" s="23">
        <f>πολλΣυμβ!D9</f>
        <v>0</v>
      </c>
      <c r="H9" s="23" t="str">
        <f>πολλΣυμβ!I9</f>
        <v>..???..</v>
      </c>
      <c r="I9" s="29"/>
      <c r="J9" s="29">
        <f>συμβολαια!D9</f>
        <v>10021.51</v>
      </c>
      <c r="K9" s="29"/>
      <c r="L9" s="36">
        <f>χαρτόσ!D9</f>
        <v>0</v>
      </c>
      <c r="M9" s="37">
        <f>ταμείαΚατάστ!H9+ταμείαΚατάστ!I9</f>
        <v>13.0232308</v>
      </c>
      <c r="N9" s="37">
        <f>ταμείαΚατάστ!J9+ταμείαΚατάστ!K9</f>
        <v>9.8554872000000024</v>
      </c>
      <c r="O9" s="30"/>
      <c r="P9" s="20">
        <f>βιβλΕσΕκτ!H9</f>
        <v>133.98011082882883</v>
      </c>
      <c r="Q9" s="24"/>
      <c r="R9" s="31">
        <f>αντίγραφα!N9</f>
        <v>28.828828828828829</v>
      </c>
      <c r="S9" s="32"/>
      <c r="T9" s="33"/>
      <c r="U9" s="25"/>
      <c r="V9" s="25"/>
      <c r="W9" s="34"/>
    </row>
    <row r="10" spans="1:23" s="26" customFormat="1">
      <c r="A10" s="21">
        <f>συμβολαια!A10</f>
        <v>0</v>
      </c>
      <c r="B10" s="83"/>
      <c r="C10" s="151">
        <f>συμβολαια!B10</f>
        <v>0</v>
      </c>
      <c r="D10" s="28"/>
      <c r="E10" s="152" t="str">
        <f>συμβολαια!C10</f>
        <v>πληρεξούσιο</v>
      </c>
      <c r="F10" s="22"/>
      <c r="G10" s="23" t="str">
        <f>πολλΣυμβ!D10</f>
        <v>..???..</v>
      </c>
      <c r="H10" s="23">
        <f>πολλΣυμβ!I10</f>
        <v>0</v>
      </c>
      <c r="I10" s="29"/>
      <c r="J10" s="29">
        <f>συμβολαια!D10</f>
        <v>0</v>
      </c>
      <c r="K10" s="29"/>
      <c r="L10" s="36">
        <f>χαρτόσ!D10</f>
        <v>0</v>
      </c>
      <c r="M10" s="37">
        <f>ταμείαΚατάστ!H10+ταμείαΚατάστ!I10</f>
        <v>1.6</v>
      </c>
      <c r="N10" s="37">
        <f>ταμείαΚατάστ!J10+ταμείαΚατάστ!K10</f>
        <v>1.9200000000000002</v>
      </c>
      <c r="O10" s="30"/>
      <c r="P10" s="20">
        <f>βιβλΕσΕκτ!H10</f>
        <v>27.290810810810811</v>
      </c>
      <c r="Q10" s="24"/>
      <c r="R10" s="31">
        <f>αντίγραφα!N10</f>
        <v>10.810810810810811</v>
      </c>
      <c r="S10" s="32"/>
      <c r="T10" s="33"/>
      <c r="U10" s="25"/>
      <c r="V10" s="25"/>
      <c r="W10" s="34"/>
    </row>
    <row r="11" spans="1:23" s="26" customFormat="1">
      <c r="A11" s="21">
        <f>συμβολαια!A11</f>
        <v>0</v>
      </c>
      <c r="B11" s="83"/>
      <c r="C11" s="151">
        <f>συμβολαια!B11</f>
        <v>0</v>
      </c>
      <c r="D11" s="28"/>
      <c r="E11" s="152" t="str">
        <f>συμβολαια!C11</f>
        <v>δωρεά</v>
      </c>
      <c r="F11" s="22"/>
      <c r="G11" s="23">
        <f>πολλΣυμβ!D11</f>
        <v>0</v>
      </c>
      <c r="H11" s="23" t="str">
        <f>πολλΣυμβ!I11</f>
        <v>..???..</v>
      </c>
      <c r="I11" s="29"/>
      <c r="J11" s="29">
        <f>συμβολαια!D11</f>
        <v>5575.38</v>
      </c>
      <c r="K11" s="29"/>
      <c r="L11" s="36">
        <f>χαρτόσ!D11</f>
        <v>0</v>
      </c>
      <c r="M11" s="37">
        <f>ταμείαΚατάστ!H11+ταμείαΚατάστ!I11</f>
        <v>10.821410400000001</v>
      </c>
      <c r="N11" s="37">
        <f>ταμείαΚατάστ!J11+ταμείαΚατάστ!K11</f>
        <v>9.774273599999999</v>
      </c>
      <c r="O11" s="30"/>
      <c r="P11" s="20">
        <f>βιβλΕσΕκτ!H11</f>
        <v>165.80837005405405</v>
      </c>
      <c r="Q11" s="24"/>
      <c r="R11" s="31">
        <f>αντίγραφα!N11</f>
        <v>54.054054054054056</v>
      </c>
      <c r="S11" s="32"/>
      <c r="T11" s="33"/>
      <c r="U11" s="25"/>
      <c r="V11" s="25"/>
      <c r="W11" s="34"/>
    </row>
    <row r="12" spans="1:23" s="26" customFormat="1">
      <c r="A12" s="21">
        <f>συμβολαια!A12</f>
        <v>0</v>
      </c>
      <c r="B12" s="83"/>
      <c r="C12" s="151">
        <f>συμβολαια!B12</f>
        <v>0</v>
      </c>
      <c r="D12" s="28"/>
      <c r="E12" s="152" t="str">
        <f>συμβολαια!C12</f>
        <v>πληρεξούσιο</v>
      </c>
      <c r="F12" s="22"/>
      <c r="G12" s="23" t="str">
        <f>πολλΣυμβ!D12</f>
        <v>..???..</v>
      </c>
      <c r="H12" s="23">
        <f>πολλΣυμβ!I12</f>
        <v>0</v>
      </c>
      <c r="I12" s="29"/>
      <c r="J12" s="29">
        <f>συμβολαια!D12</f>
        <v>0</v>
      </c>
      <c r="K12" s="29"/>
      <c r="L12" s="36">
        <f>χαρτόσ!D12</f>
        <v>0</v>
      </c>
      <c r="M12" s="37">
        <f>ταμείαΚατάστ!H12+ταμείαΚατάστ!I12</f>
        <v>2</v>
      </c>
      <c r="N12" s="37">
        <f>ταμείαΚατάστ!J12+ταμείαΚατάστ!K12</f>
        <v>2.4</v>
      </c>
      <c r="O12" s="30"/>
      <c r="P12" s="20">
        <f>βιβλΕσΕκτ!H12</f>
        <v>26.410810810810812</v>
      </c>
      <c r="Q12" s="24"/>
      <c r="R12" s="31">
        <f>αντίγραφα!N12</f>
        <v>10.810810810810811</v>
      </c>
      <c r="S12" s="32"/>
      <c r="T12" s="33"/>
      <c r="U12" s="25"/>
      <c r="V12" s="25"/>
      <c r="W12" s="34"/>
    </row>
    <row r="13" spans="1:23" s="26" customFormat="1">
      <c r="A13" s="21">
        <f>συμβολαια!A13</f>
        <v>0</v>
      </c>
      <c r="B13" s="83"/>
      <c r="C13" s="151">
        <f>συμβολαια!B13</f>
        <v>0</v>
      </c>
      <c r="D13" s="28"/>
      <c r="E13" s="152" t="str">
        <f>συμβολαια!C13</f>
        <v>πληρεξούσιο</v>
      </c>
      <c r="F13" s="22"/>
      <c r="G13" s="23" t="str">
        <f>πολλΣυμβ!D13</f>
        <v>..???..</v>
      </c>
      <c r="H13" s="23">
        <f>πολλΣυμβ!I13</f>
        <v>0</v>
      </c>
      <c r="I13" s="29"/>
      <c r="J13" s="29">
        <f>συμβολαια!D13</f>
        <v>0</v>
      </c>
      <c r="K13" s="29"/>
      <c r="L13" s="36">
        <f>χαρτόσ!D13</f>
        <v>0</v>
      </c>
      <c r="M13" s="37">
        <f>ταμείαΚατάστ!H13+ταμείαΚατάστ!I13</f>
        <v>0.8</v>
      </c>
      <c r="N13" s="37">
        <f>ταμείαΚατάστ!J13+ταμείαΚατάστ!K13</f>
        <v>0.96000000000000008</v>
      </c>
      <c r="O13" s="30"/>
      <c r="P13" s="20">
        <f>βιβλΕσΕκτ!H13</f>
        <v>14.24</v>
      </c>
      <c r="Q13" s="24"/>
      <c r="R13" s="31">
        <f>αντίγραφα!N13</f>
        <v>0</v>
      </c>
      <c r="S13" s="32"/>
      <c r="T13" s="33"/>
      <c r="U13" s="25"/>
      <c r="V13" s="25"/>
      <c r="W13" s="34"/>
    </row>
    <row r="14" spans="1:23" s="26" customFormat="1">
      <c r="A14" s="21">
        <f>συμβολαια!A14</f>
        <v>0</v>
      </c>
      <c r="B14" s="83"/>
      <c r="C14" s="151">
        <f>συμβολαια!B14</f>
        <v>0</v>
      </c>
      <c r="D14" s="28"/>
      <c r="E14" s="152" t="str">
        <f>συμβολαια!C14</f>
        <v>πληρεξούσιο</v>
      </c>
      <c r="F14" s="22"/>
      <c r="G14" s="23" t="str">
        <f>πολλΣυμβ!D14</f>
        <v>..???..</v>
      </c>
      <c r="H14" s="23">
        <f>πολλΣυμβ!I14</f>
        <v>0</v>
      </c>
      <c r="I14" s="29"/>
      <c r="J14" s="29">
        <f>συμβολαια!D14</f>
        <v>0</v>
      </c>
      <c r="K14" s="29"/>
      <c r="L14" s="36">
        <f>χαρτόσ!D14</f>
        <v>0</v>
      </c>
      <c r="M14" s="37">
        <f>ταμείαΚατάστ!H14+ταμείαΚατάστ!I14</f>
        <v>1.2000000000000002</v>
      </c>
      <c r="N14" s="37">
        <f>ταμείαΚατάστ!J14+ταμείαΚατάστ!K14</f>
        <v>1.4400000000000002</v>
      </c>
      <c r="O14" s="30"/>
      <c r="P14" s="20">
        <f>βιβλΕσΕκτ!H14</f>
        <v>20.567207207207208</v>
      </c>
      <c r="Q14" s="24"/>
      <c r="R14" s="31">
        <f>αντίγραφα!N14</f>
        <v>7.2072072072072073</v>
      </c>
      <c r="S14" s="32"/>
      <c r="T14" s="33"/>
      <c r="U14" s="25"/>
      <c r="V14" s="25"/>
      <c r="W14" s="34"/>
    </row>
    <row r="15" spans="1:23" s="26" customFormat="1">
      <c r="A15" s="21">
        <f>συμβολαια!A15</f>
        <v>0</v>
      </c>
      <c r="B15" s="83"/>
      <c r="C15" s="151">
        <f>συμβολαια!B15</f>
        <v>0</v>
      </c>
      <c r="D15" s="28"/>
      <c r="E15" s="152" t="str">
        <f>συμβολαια!C15</f>
        <v>πληρεξούσιο</v>
      </c>
      <c r="F15" s="22"/>
      <c r="G15" s="23" t="str">
        <f>πολλΣυμβ!D15</f>
        <v>..???..</v>
      </c>
      <c r="H15" s="23">
        <f>πολλΣυμβ!I15</f>
        <v>0</v>
      </c>
      <c r="I15" s="29"/>
      <c r="J15" s="29">
        <f>συμβολαια!D15</f>
        <v>0</v>
      </c>
      <c r="K15" s="29"/>
      <c r="L15" s="36">
        <f>χαρτόσ!D15</f>
        <v>0</v>
      </c>
      <c r="M15" s="37">
        <f>ταμείαΚατάστ!H15+ταμείαΚατάστ!I15</f>
        <v>1.2000000000000002</v>
      </c>
      <c r="N15" s="37">
        <f>ταμείαΚατάστ!J15+ταμείαΚατάστ!K15</f>
        <v>1.4400000000000002</v>
      </c>
      <c r="O15" s="30"/>
      <c r="P15" s="20">
        <f>βιβλΕσΕκτ!H15</f>
        <v>20.567207207207208</v>
      </c>
      <c r="Q15" s="24"/>
      <c r="R15" s="31">
        <f>αντίγραφα!N15</f>
        <v>7.2072072072072073</v>
      </c>
      <c r="S15" s="32"/>
      <c r="T15" s="33"/>
      <c r="U15" s="25"/>
      <c r="V15" s="25"/>
      <c r="W15" s="34"/>
    </row>
    <row r="16" spans="1:23" s="26" customFormat="1">
      <c r="A16" s="21">
        <f>συμβολαια!A16</f>
        <v>0</v>
      </c>
      <c r="B16" s="83"/>
      <c r="C16" s="151">
        <f>συμβολαια!B16</f>
        <v>0</v>
      </c>
      <c r="D16" s="28"/>
      <c r="E16" s="152" t="str">
        <f>συμβολαια!C16</f>
        <v>πληρεξούσιο</v>
      </c>
      <c r="F16" s="22"/>
      <c r="G16" s="23" t="str">
        <f>πολλΣυμβ!D16</f>
        <v>..???..</v>
      </c>
      <c r="H16" s="23">
        <f>πολλΣυμβ!I16</f>
        <v>0</v>
      </c>
      <c r="I16" s="29"/>
      <c r="J16" s="29">
        <f>συμβολαια!D16</f>
        <v>0</v>
      </c>
      <c r="K16" s="29"/>
      <c r="L16" s="36">
        <f>χαρτόσ!D16</f>
        <v>0</v>
      </c>
      <c r="M16" s="37">
        <f>ταμείαΚατάστ!H16+ταμείαΚατάστ!I16</f>
        <v>1.2000000000000002</v>
      </c>
      <c r="N16" s="37">
        <f>ταμείαΚατάστ!J16+ταμείαΚατάστ!K16</f>
        <v>1.4400000000000002</v>
      </c>
      <c r="O16" s="30"/>
      <c r="P16" s="20">
        <f>βιβλΕσΕκτ!H16</f>
        <v>28.17081081081081</v>
      </c>
      <c r="Q16" s="24"/>
      <c r="R16" s="31">
        <f>αντίγραφα!N16</f>
        <v>10.810810810810811</v>
      </c>
      <c r="S16" s="32"/>
      <c r="T16" s="33"/>
      <c r="U16" s="25"/>
      <c r="V16" s="25"/>
      <c r="W16" s="34"/>
    </row>
    <row r="17" spans="1:23" s="26" customFormat="1">
      <c r="A17" s="21">
        <f>συμβολαια!A17</f>
        <v>0</v>
      </c>
      <c r="B17" s="83"/>
      <c r="C17" s="151">
        <f>συμβολαια!B17</f>
        <v>0</v>
      </c>
      <c r="D17" s="28"/>
      <c r="E17" s="152" t="str">
        <f>συμβολαια!C17</f>
        <v>γονική</v>
      </c>
      <c r="F17" s="22"/>
      <c r="G17" s="23">
        <f>πολλΣυμβ!D17</f>
        <v>0</v>
      </c>
      <c r="H17" s="23" t="str">
        <f>πολλΣυμβ!I17</f>
        <v>..???..</v>
      </c>
      <c r="I17" s="29"/>
      <c r="J17" s="29">
        <f>συμβολαια!D17</f>
        <v>2626.85</v>
      </c>
      <c r="K17" s="29"/>
      <c r="L17" s="36">
        <f>χαρτόσ!D17</f>
        <v>0</v>
      </c>
      <c r="M17" s="37">
        <f>ταμείαΚατάστ!H17+ταμείαΚατάστ!I17</f>
        <v>5.6369980000000002</v>
      </c>
      <c r="N17" s="37">
        <f>ταμείαΚατάστ!J17+ταμείαΚατάστ!K17</f>
        <v>5.2513320000000006</v>
      </c>
      <c r="O17" s="30"/>
      <c r="P17" s="20">
        <f>βιβλΕσΕκτ!H17</f>
        <v>84.667706036036037</v>
      </c>
      <c r="Q17" s="24"/>
      <c r="R17" s="31">
        <f>αντίγραφα!N17</f>
        <v>36.036036036036037</v>
      </c>
      <c r="S17" s="32"/>
      <c r="T17" s="33"/>
      <c r="U17" s="25"/>
      <c r="V17" s="25"/>
      <c r="W17" s="34"/>
    </row>
    <row r="18" spans="1:23" s="26" customFormat="1">
      <c r="A18" s="21">
        <f>συμβολαια!A18</f>
        <v>0</v>
      </c>
      <c r="B18" s="83"/>
      <c r="C18" s="151">
        <f>συμβολαια!B18</f>
        <v>0</v>
      </c>
      <c r="D18" s="28"/>
      <c r="E18" s="152" t="str">
        <f>συμβολαια!C18</f>
        <v>δωρεά ΨΙΛΗΣ κυριότητας</v>
      </c>
      <c r="F18" s="22"/>
      <c r="G18" s="23">
        <f>πολλΣυμβ!D18</f>
        <v>0</v>
      </c>
      <c r="H18" s="23" t="str">
        <f>πολλΣυμβ!I18</f>
        <v>..???..</v>
      </c>
      <c r="I18" s="29"/>
      <c r="J18" s="29">
        <f>συμβολαια!D18</f>
        <v>2364.16</v>
      </c>
      <c r="K18" s="29"/>
      <c r="L18" s="36">
        <f>χαρτόσ!D18</f>
        <v>0</v>
      </c>
      <c r="M18" s="37">
        <f>ταμείαΚατάστ!H18+ταμείαΚατάστ!I18</f>
        <v>5.3532928000000002</v>
      </c>
      <c r="N18" s="37">
        <f>ταμείαΚατάστ!J18+ταμείαΚατάστ!K18</f>
        <v>5.0621951999999997</v>
      </c>
      <c r="O18" s="30"/>
      <c r="P18" s="20">
        <f>βιβλΕσΕκτ!H18</f>
        <v>88.113340828828839</v>
      </c>
      <c r="Q18" s="24"/>
      <c r="R18" s="31">
        <f>αντίγραφα!N18</f>
        <v>28.828828828828829</v>
      </c>
      <c r="S18" s="32"/>
      <c r="T18" s="33"/>
      <c r="U18" s="25"/>
      <c r="V18" s="25"/>
      <c r="W18" s="34"/>
    </row>
    <row r="19" spans="1:23" s="26" customFormat="1">
      <c r="A19" s="21">
        <f>συμβολαια!A19</f>
        <v>0</v>
      </c>
      <c r="B19" s="83"/>
      <c r="C19" s="151">
        <f>συμβολαια!B19</f>
        <v>0</v>
      </c>
      <c r="D19" s="28"/>
      <c r="E19" s="152" t="str">
        <f>συμβολαια!C19</f>
        <v>δωρεά</v>
      </c>
      <c r="F19" s="22"/>
      <c r="G19" s="23">
        <f>πολλΣυμβ!D19</f>
        <v>0</v>
      </c>
      <c r="H19" s="23" t="str">
        <f>πολλΣυμβ!I19</f>
        <v>..???..</v>
      </c>
      <c r="I19" s="29"/>
      <c r="J19" s="29">
        <f>συμβολαια!D19</f>
        <v>5253.7</v>
      </c>
      <c r="K19" s="29"/>
      <c r="L19" s="36">
        <f>χαρτόσ!D19</f>
        <v>0</v>
      </c>
      <c r="M19" s="37">
        <f>ταμείαΚατάστ!H19+ταμείαΚατάστ!I19</f>
        <v>9.6739959999999989</v>
      </c>
      <c r="N19" s="37">
        <f>ταμείαΚατάστ!J19+ταμείαΚατάστ!K19</f>
        <v>8.5826639999999994</v>
      </c>
      <c r="O19" s="30"/>
      <c r="P19" s="20">
        <f>βιβλΕσΕκτ!H19</f>
        <v>107.75658324324326</v>
      </c>
      <c r="Q19" s="24"/>
      <c r="R19" s="31">
        <f>αντίγραφα!N19</f>
        <v>43.243243243243242</v>
      </c>
      <c r="S19" s="32"/>
      <c r="T19" s="33"/>
      <c r="U19" s="25"/>
      <c r="V19" s="25"/>
      <c r="W19" s="34"/>
    </row>
    <row r="20" spans="1:23" s="26" customFormat="1">
      <c r="A20" s="21">
        <f>συμβολαια!A20</f>
        <v>0</v>
      </c>
      <c r="B20" s="83"/>
      <c r="C20" s="151">
        <f>συμβολαια!B20</f>
        <v>0</v>
      </c>
      <c r="D20" s="28"/>
      <c r="E20" s="152" t="str">
        <f>συμβολαια!C20</f>
        <v>γονική ΨΙΛΗΣ κυριότητας</v>
      </c>
      <c r="F20" s="22"/>
      <c r="G20" s="23">
        <f>πολλΣυμβ!D20</f>
        <v>0</v>
      </c>
      <c r="H20" s="23" t="str">
        <f>πολλΣυμβ!I20</f>
        <v>..???..</v>
      </c>
      <c r="I20" s="29"/>
      <c r="J20" s="29">
        <f>συμβολαια!D20</f>
        <v>8319.06</v>
      </c>
      <c r="K20" s="29"/>
      <c r="L20" s="36">
        <f>χαρτόσ!D20</f>
        <v>0</v>
      </c>
      <c r="M20" s="37">
        <f>ταμείαΚατάστ!H20+ταμείαΚατάστ!I20</f>
        <v>12.384584799999999</v>
      </c>
      <c r="N20" s="37">
        <f>ταμείαΚατάστ!J20+ταμείαΚατάστ!K20</f>
        <v>10.069723199999999</v>
      </c>
      <c r="O20" s="30"/>
      <c r="P20" s="20">
        <f>βιβλΕσΕκτ!H20</f>
        <v>141.41172803603604</v>
      </c>
      <c r="Q20" s="24"/>
      <c r="R20" s="31">
        <f>αντίγραφα!N20</f>
        <v>36.036036036036037</v>
      </c>
      <c r="S20" s="32"/>
      <c r="T20" s="33"/>
      <c r="U20" s="25"/>
      <c r="V20" s="25"/>
      <c r="W20" s="34"/>
    </row>
    <row r="21" spans="1:23" s="26" customFormat="1">
      <c r="A21" s="21">
        <f>συμβολαια!A21</f>
        <v>0</v>
      </c>
      <c r="B21" s="83"/>
      <c r="C21" s="151">
        <f>συμβολαια!B21</f>
        <v>0</v>
      </c>
      <c r="D21" s="28"/>
      <c r="E21" s="152" t="str">
        <f>συμβολαια!C21</f>
        <v>πληρεξούσιο</v>
      </c>
      <c r="F21" s="22"/>
      <c r="G21" s="23" t="str">
        <f>πολλΣυμβ!D21</f>
        <v>..???..</v>
      </c>
      <c r="H21" s="23">
        <f>πολλΣυμβ!I21</f>
        <v>0</v>
      </c>
      <c r="I21" s="29"/>
      <c r="J21" s="29">
        <f>συμβολαια!D21</f>
        <v>0</v>
      </c>
      <c r="K21" s="29"/>
      <c r="L21" s="36">
        <f>χαρτόσ!D21</f>
        <v>0</v>
      </c>
      <c r="M21" s="37">
        <f>ταμείαΚατάστ!H21+ταμείαΚατάστ!I21</f>
        <v>1.6</v>
      </c>
      <c r="N21" s="37">
        <f>ταμείαΚατάστ!J21+ταμείαΚατάστ!K21</f>
        <v>1.9200000000000002</v>
      </c>
      <c r="O21" s="30"/>
      <c r="P21" s="20">
        <f>βιβλΕσΕκτ!H21</f>
        <v>27.290810810810811</v>
      </c>
      <c r="Q21" s="24"/>
      <c r="R21" s="31">
        <f>αντίγραφα!N21</f>
        <v>10.810810810810811</v>
      </c>
      <c r="S21" s="32"/>
      <c r="T21" s="33"/>
      <c r="U21" s="25"/>
      <c r="V21" s="25"/>
      <c r="W21" s="34"/>
    </row>
    <row r="22" spans="1:23" s="26" customFormat="1">
      <c r="A22" s="21">
        <f>συμβολαια!A22</f>
        <v>0</v>
      </c>
      <c r="B22" s="83"/>
      <c r="C22" s="151">
        <f>συμβολαια!B22</f>
        <v>0</v>
      </c>
      <c r="D22" s="28"/>
      <c r="E22" s="152" t="str">
        <f>συμβολαια!C22</f>
        <v>αγοραπωλησίας προσυμφώνου ..???.. ΛΥΣΗ τίμημα 35.000 αρραβών =</v>
      </c>
      <c r="F22" s="22"/>
      <c r="G22" s="23" t="str">
        <f>πολλΣυμβ!D22</f>
        <v>..???..</v>
      </c>
      <c r="H22" s="23" t="str">
        <f>πολλΣυμβ!I22</f>
        <v>..???..</v>
      </c>
      <c r="I22" s="29"/>
      <c r="J22" s="29">
        <f>συμβολαια!D22</f>
        <v>10000</v>
      </c>
      <c r="K22" s="29"/>
      <c r="L22" s="36">
        <f>χαρτόσ!D22</f>
        <v>0</v>
      </c>
      <c r="M22" s="37">
        <f>ταμείαΚατάστ!H22+ταμείαΚατάστ!I22</f>
        <v>25.4</v>
      </c>
      <c r="N22" s="37">
        <f>ταμείαΚατάστ!J22+ταμείαΚατάστ!K22</f>
        <v>24.720000000000002</v>
      </c>
      <c r="O22" s="30"/>
      <c r="P22" s="20">
        <f>βιβλΕσΕκτ!H22</f>
        <v>2.501621621621624</v>
      </c>
      <c r="Q22" s="24"/>
      <c r="R22" s="31">
        <f>αντίγραφα!N22</f>
        <v>21.621621621621621</v>
      </c>
      <c r="S22" s="32"/>
      <c r="T22" s="33"/>
      <c r="U22" s="25"/>
      <c r="V22" s="25"/>
      <c r="W22" s="34"/>
    </row>
    <row r="23" spans="1:23" s="26" customFormat="1">
      <c r="A23" s="21">
        <f>συμβολαια!A23</f>
        <v>0</v>
      </c>
      <c r="B23" s="83"/>
      <c r="C23" s="151">
        <f>συμβολαια!B23</f>
        <v>0</v>
      </c>
      <c r="D23" s="28"/>
      <c r="E23" s="152" t="str">
        <f>συμβολαια!C23</f>
        <v>αγοραπωλησία τίμημα = Δ.Ο.Υ. =</v>
      </c>
      <c r="F23" s="22"/>
      <c r="G23" s="23" t="str">
        <f>πολλΣυμβ!D23</f>
        <v>..???..</v>
      </c>
      <c r="H23" s="23" t="str">
        <f>πολλΣυμβ!I23</f>
        <v>..???..</v>
      </c>
      <c r="I23" s="29"/>
      <c r="J23" s="29">
        <f>συμβολαια!D23</f>
        <v>1629.91</v>
      </c>
      <c r="K23" s="29"/>
      <c r="L23" s="36">
        <f>χαρτόσ!D23</f>
        <v>0</v>
      </c>
      <c r="M23" s="37">
        <f>ταμείαΚατάστ!H23+ταμείαΚατάστ!I23</f>
        <v>20.760302800000002</v>
      </c>
      <c r="N23" s="37">
        <f>ταμείαΚατάστ!J23+ταμείαΚατάστ!K23</f>
        <v>23.973535200000001</v>
      </c>
      <c r="O23" s="30"/>
      <c r="P23" s="20">
        <f>βιβλΕσΕκτ!H23</f>
        <v>100.25381965765766</v>
      </c>
      <c r="Q23" s="24"/>
      <c r="R23" s="31">
        <f>αντίγραφα!N23</f>
        <v>57.657657657657658</v>
      </c>
      <c r="S23" s="32"/>
      <c r="T23" s="33"/>
      <c r="U23" s="25"/>
      <c r="V23" s="25"/>
      <c r="W23" s="34"/>
    </row>
    <row r="24" spans="1:23" s="26" customFormat="1">
      <c r="A24" s="21">
        <f>συμβολαια!A24</f>
        <v>0</v>
      </c>
      <c r="B24" s="83"/>
      <c r="C24" s="151">
        <f>συμβολαια!B24</f>
        <v>0</v>
      </c>
      <c r="D24" s="28"/>
      <c r="E24" s="152" t="str">
        <f>συμβολαια!C24</f>
        <v>πληρεξούσιο</v>
      </c>
      <c r="F24" s="22"/>
      <c r="G24" s="23" t="str">
        <f>πολλΣυμβ!D24</f>
        <v>..???..</v>
      </c>
      <c r="H24" s="23">
        <f>πολλΣυμβ!I24</f>
        <v>0</v>
      </c>
      <c r="I24" s="29"/>
      <c r="J24" s="29">
        <f>συμβολαια!D24</f>
        <v>0</v>
      </c>
      <c r="K24" s="29"/>
      <c r="L24" s="36">
        <f>χαρτόσ!D24</f>
        <v>0</v>
      </c>
      <c r="M24" s="37">
        <f>ταμείαΚατάστ!H24+ταμείαΚατάστ!I24</f>
        <v>1.2000000000000002</v>
      </c>
      <c r="N24" s="37">
        <f>ταμείαΚατάστ!J24+ταμείαΚατάστ!K24</f>
        <v>1.4400000000000002</v>
      </c>
      <c r="O24" s="30"/>
      <c r="P24" s="20">
        <f>βιβλΕσΕκτ!H24</f>
        <v>20.567207207207208</v>
      </c>
      <c r="Q24" s="24"/>
      <c r="R24" s="31">
        <f>αντίγραφα!N24</f>
        <v>7.2072072072072073</v>
      </c>
      <c r="S24" s="32"/>
      <c r="T24" s="33"/>
      <c r="U24" s="25"/>
      <c r="V24" s="25"/>
      <c r="W24" s="34"/>
    </row>
    <row r="25" spans="1:23" s="26" customFormat="1">
      <c r="A25" s="21">
        <f>συμβολαια!A25</f>
        <v>0</v>
      </c>
      <c r="B25" s="83"/>
      <c r="C25" s="151">
        <f>συμβολαια!B25</f>
        <v>0</v>
      </c>
      <c r="D25" s="28"/>
      <c r="E25" s="152" t="str">
        <f>συμβολαια!C25</f>
        <v>κατάθεση ένορκη</v>
      </c>
      <c r="F25" s="22"/>
      <c r="G25" s="23">
        <f>πολλΣυμβ!D25</f>
        <v>0</v>
      </c>
      <c r="H25" s="23" t="str">
        <f>πολλΣυμβ!I25</f>
        <v>..???..</v>
      </c>
      <c r="I25" s="29"/>
      <c r="J25" s="29">
        <f>συμβολαια!D25</f>
        <v>0</v>
      </c>
      <c r="K25" s="29"/>
      <c r="L25" s="36">
        <f>χαρτόσ!D25</f>
        <v>0</v>
      </c>
      <c r="M25" s="37">
        <f>ταμείαΚατάστ!H25+ταμείαΚατάστ!I25</f>
        <v>1.6</v>
      </c>
      <c r="N25" s="37">
        <f>ταμείαΚατάστ!J25+ταμείαΚατάστ!K25</f>
        <v>1.9200000000000002</v>
      </c>
      <c r="O25" s="30"/>
      <c r="P25" s="20">
        <f>βιβλΕσΕκτ!H25</f>
        <v>27.290810810810811</v>
      </c>
      <c r="Q25" s="24"/>
      <c r="R25" s="31">
        <f>αντίγραφα!N25</f>
        <v>10.810810810810811</v>
      </c>
      <c r="S25" s="32"/>
      <c r="T25" s="33"/>
      <c r="U25" s="25"/>
      <c r="V25" s="25"/>
      <c r="W25" s="34"/>
    </row>
    <row r="26" spans="1:23" s="26" customFormat="1">
      <c r="A26" s="21">
        <f>συμβολαια!A26</f>
        <v>0</v>
      </c>
      <c r="B26" s="83"/>
      <c r="C26" s="151">
        <f>συμβολαια!B26</f>
        <v>0</v>
      </c>
      <c r="D26" s="28"/>
      <c r="E26" s="152" t="str">
        <f>συμβολαια!C26</f>
        <v>κατάθεση ένορκη</v>
      </c>
      <c r="F26" s="22"/>
      <c r="G26" s="23">
        <f>πολλΣυμβ!D26</f>
        <v>0</v>
      </c>
      <c r="H26" s="23" t="str">
        <f>πολλΣυμβ!I26</f>
        <v>..???..</v>
      </c>
      <c r="I26" s="29"/>
      <c r="J26" s="29">
        <f>συμβολαια!D26</f>
        <v>0</v>
      </c>
      <c r="K26" s="29"/>
      <c r="L26" s="36">
        <f>χαρτόσ!D26</f>
        <v>0</v>
      </c>
      <c r="M26" s="37">
        <f>ταμείαΚατάστ!H26+ταμείαΚατάστ!I26</f>
        <v>2</v>
      </c>
      <c r="N26" s="37">
        <f>ταμείαΚατάστ!J26+ταμείαΚατάστ!K26</f>
        <v>2.4</v>
      </c>
      <c r="O26" s="30"/>
      <c r="P26" s="20">
        <f>βιβλΕσΕκτ!H26</f>
        <v>18.80720720720721</v>
      </c>
      <c r="Q26" s="24"/>
      <c r="R26" s="31">
        <f>αντίγραφα!N26</f>
        <v>7.2072072072072073</v>
      </c>
      <c r="S26" s="32"/>
      <c r="T26" s="33"/>
      <c r="U26" s="25"/>
      <c r="V26" s="25"/>
      <c r="W26" s="34"/>
    </row>
    <row r="27" spans="1:23" s="26" customFormat="1">
      <c r="A27" s="21">
        <f>συμβολαια!A27</f>
        <v>0</v>
      </c>
      <c r="B27" s="83"/>
      <c r="C27" s="151">
        <f>συμβολαια!B27</f>
        <v>0</v>
      </c>
      <c r="D27" s="28"/>
      <c r="E27" s="152" t="str">
        <f>συμβολαια!C27</f>
        <v>βεβαίωση ένορκος</v>
      </c>
      <c r="F27" s="22"/>
      <c r="G27" s="23">
        <f>πολλΣυμβ!D27</f>
        <v>0</v>
      </c>
      <c r="H27" s="23" t="str">
        <f>πολλΣυμβ!I27</f>
        <v>..???..</v>
      </c>
      <c r="I27" s="29"/>
      <c r="J27" s="29">
        <f>συμβολαια!D27</f>
        <v>0</v>
      </c>
      <c r="K27" s="29"/>
      <c r="L27" s="36">
        <f>χαρτόσ!D27</f>
        <v>0</v>
      </c>
      <c r="M27" s="37">
        <f>ταμείαΚατάστ!H27+ταμείαΚατάστ!I27</f>
        <v>2</v>
      </c>
      <c r="N27" s="37">
        <f>ταμείαΚατάστ!J27+ταμείαΚατάστ!K27</f>
        <v>2.4</v>
      </c>
      <c r="O27" s="30"/>
      <c r="P27" s="20">
        <f>βιβλΕσΕκτ!H27</f>
        <v>41.61801801801802</v>
      </c>
      <c r="Q27" s="24"/>
      <c r="R27" s="31">
        <f>αντίγραφα!N27</f>
        <v>18.018018018018019</v>
      </c>
      <c r="S27" s="32"/>
      <c r="T27" s="33"/>
      <c r="U27" s="25"/>
      <c r="V27" s="25"/>
      <c r="W27" s="34"/>
    </row>
    <row r="28" spans="1:23" s="26" customFormat="1">
      <c r="A28" s="21">
        <f>συμβολαια!A28</f>
        <v>0</v>
      </c>
      <c r="B28" s="83"/>
      <c r="C28" s="151">
        <f>συμβολαια!B28</f>
        <v>0</v>
      </c>
      <c r="D28" s="28"/>
      <c r="E28" s="152" t="str">
        <f>συμβολαια!C28</f>
        <v>κληρονομιάς αποδοχή</v>
      </c>
      <c r="F28" s="22"/>
      <c r="G28" s="23">
        <f>πολλΣυμβ!D28</f>
        <v>0</v>
      </c>
      <c r="H28" s="23" t="str">
        <f>πολλΣυμβ!I28</f>
        <v>..???..</v>
      </c>
      <c r="I28" s="29"/>
      <c r="J28" s="29">
        <f>συμβολαια!D28</f>
        <v>0</v>
      </c>
      <c r="K28" s="29"/>
      <c r="L28" s="36">
        <f>χαρτόσ!D28</f>
        <v>0</v>
      </c>
      <c r="M28" s="37">
        <f>ταμείαΚατάστ!H28+ταμείαΚατάστ!I28</f>
        <v>3.43</v>
      </c>
      <c r="N28" s="37">
        <f>ταμείαΚατάστ!J28+ταμείαΚατάστ!K28</f>
        <v>4.1220000000000008</v>
      </c>
      <c r="O28" s="30"/>
      <c r="P28" s="20">
        <f>βιβλΕσΕκτ!H28</f>
        <v>58.069621621621621</v>
      </c>
      <c r="Q28" s="24"/>
      <c r="R28" s="31">
        <f>αντίγραφα!N28</f>
        <v>21.621621621621621</v>
      </c>
      <c r="S28" s="32"/>
      <c r="T28" s="33"/>
      <c r="U28" s="25"/>
      <c r="V28" s="25"/>
      <c r="W28" s="34"/>
    </row>
    <row r="29" spans="1:23" s="26" customFormat="1">
      <c r="A29" s="21">
        <f>συμβολαια!A29</f>
        <v>0</v>
      </c>
      <c r="B29" s="83"/>
      <c r="C29" s="151">
        <f>συμβολαια!B29</f>
        <v>0</v>
      </c>
      <c r="D29" s="28"/>
      <c r="E29" s="152" t="str">
        <f>συμβολαια!C29</f>
        <v>πληρεξούσιο</v>
      </c>
      <c r="F29" s="22"/>
      <c r="G29" s="23" t="str">
        <f>πολλΣυμβ!D29</f>
        <v>..???..</v>
      </c>
      <c r="H29" s="23">
        <f>πολλΣυμβ!I29</f>
        <v>0</v>
      </c>
      <c r="I29" s="29"/>
      <c r="J29" s="29">
        <f>συμβολαια!D29</f>
        <v>0</v>
      </c>
      <c r="K29" s="29"/>
      <c r="L29" s="36">
        <f>χαρτόσ!D29</f>
        <v>0</v>
      </c>
      <c r="M29" s="37">
        <f>ταμείαΚατάστ!H29+ταμείαΚατάστ!I29</f>
        <v>1.6</v>
      </c>
      <c r="N29" s="37">
        <f>ταμείαΚατάστ!J29+ταμείαΚατάστ!K29</f>
        <v>1.9200000000000002</v>
      </c>
      <c r="O29" s="30"/>
      <c r="P29" s="20">
        <f>βιβλΕσΕκτ!H29</f>
        <v>23.687207207207209</v>
      </c>
      <c r="Q29" s="24"/>
      <c r="R29" s="31">
        <f>αντίγραφα!N29</f>
        <v>7.2072072072072073</v>
      </c>
      <c r="S29" s="32"/>
      <c r="T29" s="33"/>
      <c r="U29" s="25"/>
      <c r="V29" s="25"/>
      <c r="W29" s="34"/>
    </row>
    <row r="30" spans="1:23" s="26" customFormat="1">
      <c r="A30" s="21">
        <f>συμβολαια!A30</f>
        <v>0</v>
      </c>
      <c r="B30" s="83"/>
      <c r="C30" s="151">
        <f>συμβολαια!B30</f>
        <v>0</v>
      </c>
      <c r="D30" s="28"/>
      <c r="E30" s="152" t="str">
        <f>συμβολαια!C30</f>
        <v>κληρονομιάς αποδοχή ..???.. ΔΙΟΡΘΩΣΗ</v>
      </c>
      <c r="F30" s="22"/>
      <c r="G30" s="23">
        <f>πολλΣυμβ!D30</f>
        <v>0</v>
      </c>
      <c r="H30" s="23" t="str">
        <f>πολλΣυμβ!I30</f>
        <v>..???..</v>
      </c>
      <c r="I30" s="29"/>
      <c r="J30" s="29">
        <f>συμβολαια!D30</f>
        <v>0</v>
      </c>
      <c r="K30" s="29"/>
      <c r="L30" s="36">
        <f>χαρτόσ!D30</f>
        <v>0</v>
      </c>
      <c r="M30" s="37">
        <f>ταμείαΚατάστ!H30+ταμείαΚατάστ!I30</f>
        <v>9.1000000000000014</v>
      </c>
      <c r="N30" s="37">
        <f>ταμείαΚατάστ!J30+ταμείαΚατάστ!K30</f>
        <v>10.926</v>
      </c>
      <c r="O30" s="30"/>
      <c r="P30" s="20">
        <f>βιβλΕσΕκτ!H30</f>
        <v>55.917243243243242</v>
      </c>
      <c r="Q30" s="24"/>
      <c r="R30" s="31">
        <f>αντίγραφα!N30</f>
        <v>43.243243243243242</v>
      </c>
      <c r="S30" s="32"/>
      <c r="T30" s="33"/>
      <c r="U30" s="25"/>
      <c r="V30" s="25"/>
      <c r="W30" s="34"/>
    </row>
    <row r="31" spans="1:23" s="26" customFormat="1">
      <c r="A31" s="21">
        <f>συμβολαια!A31</f>
        <v>0</v>
      </c>
      <c r="B31" s="83"/>
      <c r="C31" s="151">
        <f>συμβολαια!B31</f>
        <v>0</v>
      </c>
      <c r="D31" s="28"/>
      <c r="E31" s="152" t="str">
        <f>συμβολαια!C31</f>
        <v>πληρεξούσιο</v>
      </c>
      <c r="F31" s="22"/>
      <c r="G31" s="23" t="str">
        <f>πολλΣυμβ!D31</f>
        <v>..???..</v>
      </c>
      <c r="H31" s="23">
        <f>πολλΣυμβ!I31</f>
        <v>0</v>
      </c>
      <c r="I31" s="29"/>
      <c r="J31" s="29">
        <f>συμβολαια!D31</f>
        <v>0</v>
      </c>
      <c r="K31" s="29"/>
      <c r="L31" s="36">
        <f>χαρτόσ!D31</f>
        <v>0</v>
      </c>
      <c r="M31" s="37">
        <f>ταμείαΚατάστ!H31+ταμείαΚατάστ!I31</f>
        <v>0.8</v>
      </c>
      <c r="N31" s="37">
        <f>ταμείαΚατάστ!J31+ταμείαΚατάστ!K31</f>
        <v>0.96000000000000008</v>
      </c>
      <c r="O31" s="30"/>
      <c r="P31" s="20">
        <f>βιβλΕσΕκτ!H31</f>
        <v>11.74</v>
      </c>
      <c r="Q31" s="24"/>
      <c r="R31" s="31">
        <f>αντίγραφα!N31</f>
        <v>0</v>
      </c>
      <c r="S31" s="32"/>
      <c r="T31" s="33"/>
      <c r="U31" s="25"/>
      <c r="V31" s="25"/>
      <c r="W31" s="34"/>
    </row>
    <row r="32" spans="1:23" s="26" customFormat="1">
      <c r="A32" s="21">
        <f>συμβολαια!A32</f>
        <v>0</v>
      </c>
      <c r="B32" s="83"/>
      <c r="C32" s="151">
        <f>συμβολαια!B32</f>
        <v>0</v>
      </c>
      <c r="D32" s="28"/>
      <c r="E32" s="152" t="str">
        <f>συμβολαια!C32</f>
        <v>κληρονομιάς αποδοχή</v>
      </c>
      <c r="F32" s="22"/>
      <c r="G32" s="23">
        <f>πολλΣυμβ!D32</f>
        <v>0</v>
      </c>
      <c r="H32" s="23" t="str">
        <f>πολλΣυμβ!I32</f>
        <v>..???..</v>
      </c>
      <c r="I32" s="29"/>
      <c r="J32" s="29">
        <f>συμβολαια!D32</f>
        <v>0</v>
      </c>
      <c r="K32" s="29"/>
      <c r="L32" s="36">
        <f>χαρτόσ!D32</f>
        <v>0</v>
      </c>
      <c r="M32" s="37">
        <f>ταμείαΚατάστ!H32+ταμείαΚατάστ!I32</f>
        <v>8.5000000000000018</v>
      </c>
      <c r="N32" s="37">
        <f>ταμείαΚατάστ!J32+ταμείαΚατάστ!K32</f>
        <v>10.206000000000001</v>
      </c>
      <c r="O32" s="30"/>
      <c r="P32" s="20">
        <f>βιβλΕσΕκτ!H32</f>
        <v>58.426432432432435</v>
      </c>
      <c r="Q32" s="24"/>
      <c r="R32" s="31">
        <f>αντίγραφα!N32</f>
        <v>32.432432432432435</v>
      </c>
      <c r="S32" s="32"/>
      <c r="T32" s="33"/>
      <c r="U32" s="25"/>
      <c r="V32" s="25"/>
      <c r="W32" s="34"/>
    </row>
    <row r="33" spans="1:23" s="26" customFormat="1">
      <c r="A33" s="21">
        <f>συμβολαια!A33</f>
        <v>0</v>
      </c>
      <c r="B33" s="83"/>
      <c r="C33" s="151">
        <f>συμβολαια!B33</f>
        <v>0</v>
      </c>
      <c r="D33" s="28"/>
      <c r="E33" s="152" t="str">
        <f>συμβολαια!C33</f>
        <v>πληρεξούσιο</v>
      </c>
      <c r="F33" s="22"/>
      <c r="G33" s="23" t="str">
        <f>πολλΣυμβ!D33</f>
        <v>..???..</v>
      </c>
      <c r="H33" s="23">
        <f>πολλΣυμβ!I33</f>
        <v>0</v>
      </c>
      <c r="I33" s="29"/>
      <c r="J33" s="29">
        <f>συμβολαια!D33</f>
        <v>0</v>
      </c>
      <c r="K33" s="29"/>
      <c r="L33" s="36">
        <f>χαρτόσ!D33</f>
        <v>0</v>
      </c>
      <c r="M33" s="37">
        <f>ταμείαΚατάστ!H33+ταμείαΚατάστ!I33</f>
        <v>1.4000000000000001</v>
      </c>
      <c r="N33" s="37">
        <f>ταμείαΚατάστ!J33+ταμείαΚατάστ!K33</f>
        <v>1.6800000000000002</v>
      </c>
      <c r="O33" s="30"/>
      <c r="P33" s="20">
        <f>βιβλΕσΕκτ!H33</f>
        <v>10.42</v>
      </c>
      <c r="Q33" s="24"/>
      <c r="R33" s="31">
        <f>αντίγραφα!N33</f>
        <v>0</v>
      </c>
      <c r="S33" s="32"/>
      <c r="T33" s="33"/>
      <c r="U33" s="25"/>
      <c r="V33" s="25"/>
      <c r="W33" s="34"/>
    </row>
    <row r="34" spans="1:23" s="26" customFormat="1">
      <c r="A34" s="21">
        <f>συμβολαια!A34</f>
        <v>0</v>
      </c>
      <c r="B34" s="83"/>
      <c r="C34" s="151">
        <f>συμβολαια!B34</f>
        <v>0</v>
      </c>
      <c r="D34" s="28"/>
      <c r="E34" s="152" t="str">
        <f>συμβολαια!C34</f>
        <v>αγοραπωλησία ΒΑΣΕΙ προσυμφώνου ..???.. τίμημα = αρραβών = 2.934,7 Δ.Ο.Υ = 11.143,31</v>
      </c>
      <c r="F34" s="22"/>
      <c r="G34" s="23">
        <f>πολλΣυμβ!D34</f>
        <v>0</v>
      </c>
      <c r="H34" s="23" t="str">
        <f>πολλΣυμβ!I34</f>
        <v>..???..</v>
      </c>
      <c r="I34" s="29"/>
      <c r="J34" s="29">
        <f>συμβολαια!D34</f>
        <v>8208.61</v>
      </c>
      <c r="K34" s="29"/>
      <c r="L34" s="36">
        <f>χαρτόσ!D34</f>
        <v>0</v>
      </c>
      <c r="M34" s="37">
        <f>ταμείαΚατάστ!H34+ταμείαΚατάστ!I34</f>
        <v>12.8652988</v>
      </c>
      <c r="N34" s="37">
        <f>ταμείαΚατάστ!J34+ταμείαΚατάστ!K34</f>
        <v>10.710199200000002</v>
      </c>
      <c r="O34" s="30"/>
      <c r="P34" s="20">
        <f>βιβλΕσΕκτ!H34</f>
        <v>130.74053803603601</v>
      </c>
      <c r="Q34" s="24"/>
      <c r="R34" s="31">
        <f>αντίγραφα!N34</f>
        <v>36.036036036036037</v>
      </c>
      <c r="S34" s="32"/>
      <c r="T34" s="33"/>
      <c r="U34" s="25"/>
      <c r="V34" s="25"/>
      <c r="W34" s="34"/>
    </row>
    <row r="35" spans="1:23" s="26" customFormat="1">
      <c r="A35" s="21" t="str">
        <f>συμβολαια!A35</f>
        <v>..???..</v>
      </c>
      <c r="B35" s="83"/>
      <c r="C35" s="151">
        <f>συμβολαια!B35</f>
        <v>0</v>
      </c>
      <c r="D35" s="28"/>
      <c r="E35" s="152" t="str">
        <f>συμβολαια!C35</f>
        <v>διανομή ( 52.747,66 &amp; 7.650,36 )</v>
      </c>
      <c r="F35" s="22"/>
      <c r="G35" s="23" t="str">
        <f>πολλΣυμβ!D35</f>
        <v>..???..</v>
      </c>
      <c r="H35" s="23" t="str">
        <f>πολλΣυμβ!I35</f>
        <v>..???..</v>
      </c>
      <c r="I35" s="29"/>
      <c r="J35" s="29">
        <f>συμβολαια!D35</f>
        <v>60398.02</v>
      </c>
      <c r="K35" s="29"/>
      <c r="L35" s="36">
        <f>χαρτόσ!D35</f>
        <v>0</v>
      </c>
      <c r="M35" s="37">
        <f>ταμείαΚατάστ!H35+ταμείαΚατάστ!I35</f>
        <v>71.229861600000007</v>
      </c>
      <c r="N35" s="37">
        <f>ταμείαΚατάστ!J35+ταμείαΚατάστ!K35</f>
        <v>50.686574400000012</v>
      </c>
      <c r="O35" s="30"/>
      <c r="P35" s="20">
        <f>βιβλΕσΕκτ!H35</f>
        <v>733.79923967567561</v>
      </c>
      <c r="Q35" s="24"/>
      <c r="R35" s="31">
        <f>αντίγραφα!N35</f>
        <v>75.675675675675677</v>
      </c>
      <c r="S35" s="32"/>
      <c r="T35" s="33"/>
      <c r="U35" s="25"/>
      <c r="V35" s="25"/>
      <c r="W35" s="34"/>
    </row>
    <row r="36" spans="1:23" s="26" customFormat="1">
      <c r="A36" s="21">
        <f>συμβολαια!A36</f>
        <v>0</v>
      </c>
      <c r="B36" s="83"/>
      <c r="C36" s="151">
        <f>συμβολαια!B36</f>
        <v>0</v>
      </c>
      <c r="D36" s="28"/>
      <c r="E36" s="152" t="str">
        <f>συμβολαια!C36</f>
        <v xml:space="preserve">οριζόντιος σύσταση ΠΡΟ </v>
      </c>
      <c r="F36" s="22"/>
      <c r="G36" s="23" t="str">
        <f>πολλΣυμβ!D36</f>
        <v>..???..</v>
      </c>
      <c r="H36" s="23" t="str">
        <f>πολλΣυμβ!I36</f>
        <v>..???..</v>
      </c>
      <c r="I36" s="29"/>
      <c r="J36" s="29">
        <f>συμβολαια!D36</f>
        <v>0</v>
      </c>
      <c r="K36" s="29"/>
      <c r="L36" s="36">
        <f>χαρτόσ!D36</f>
        <v>0</v>
      </c>
      <c r="M36" s="37">
        <f>ταμείαΚατάστ!H36+ταμείαΚατάστ!I36</f>
        <v>4.9000000000000004</v>
      </c>
      <c r="N36" s="37">
        <f>ταμείαΚατάστ!J36+ταμείαΚατάστ!K36</f>
        <v>5.8800000000000008</v>
      </c>
      <c r="O36" s="30"/>
      <c r="P36" s="20">
        <f>βιβλΕσΕκτ!H36</f>
        <v>-10.780000000000001</v>
      </c>
      <c r="Q36" s="24"/>
      <c r="R36" s="31">
        <f>αντίγραφα!N36</f>
        <v>0</v>
      </c>
      <c r="S36" s="32"/>
      <c r="T36" s="33"/>
      <c r="U36" s="25"/>
      <c r="V36" s="25"/>
      <c r="W36" s="34"/>
    </row>
    <row r="37" spans="1:23" s="26" customFormat="1">
      <c r="A37" s="21">
        <f>συμβολαια!A37</f>
        <v>0</v>
      </c>
      <c r="B37" s="83"/>
      <c r="C37" s="151">
        <f>συμβολαια!B37</f>
        <v>0</v>
      </c>
      <c r="D37" s="28"/>
      <c r="E37" s="152" t="str">
        <f>συμβολαια!C37</f>
        <v>πληρεξούσιο</v>
      </c>
      <c r="F37" s="22"/>
      <c r="G37" s="23" t="str">
        <f>πολλΣυμβ!D37</f>
        <v>..???..</v>
      </c>
      <c r="H37" s="23">
        <f>πολλΣυμβ!I37</f>
        <v>0</v>
      </c>
      <c r="I37" s="29"/>
      <c r="J37" s="29">
        <f>συμβολαια!D37</f>
        <v>0</v>
      </c>
      <c r="K37" s="29"/>
      <c r="L37" s="36">
        <f>χαρτόσ!D37</f>
        <v>0</v>
      </c>
      <c r="M37" s="37">
        <f>ταμείαΚατάστ!H37+ταμείαΚατάστ!I37</f>
        <v>3.2</v>
      </c>
      <c r="N37" s="37">
        <f>ταμείαΚατάστ!J37+ταμείαΚατάστ!K37</f>
        <v>3.8400000000000003</v>
      </c>
      <c r="O37" s="30"/>
      <c r="P37" s="20">
        <f>βιβλΕσΕκτ!H37</f>
        <v>23.374414414414414</v>
      </c>
      <c r="Q37" s="24"/>
      <c r="R37" s="31">
        <f>αντίγραφα!N37</f>
        <v>14.414414414414415</v>
      </c>
      <c r="S37" s="32"/>
      <c r="T37" s="33"/>
      <c r="U37" s="25"/>
      <c r="V37" s="25"/>
      <c r="W37" s="34"/>
    </row>
    <row r="38" spans="1:23" s="26" customFormat="1">
      <c r="A38" s="21">
        <f>συμβολαια!A38</f>
        <v>0</v>
      </c>
      <c r="B38" s="83"/>
      <c r="C38" s="151">
        <f>συμβολαια!B38</f>
        <v>0</v>
      </c>
      <c r="D38" s="28"/>
      <c r="E38" s="152" t="str">
        <f>συμβολαια!C38</f>
        <v>κληρονομιάς αποδοχή</v>
      </c>
      <c r="F38" s="22"/>
      <c r="G38" s="23">
        <f>πολλΣυμβ!D38</f>
        <v>0</v>
      </c>
      <c r="H38" s="23" t="str">
        <f>πολλΣυμβ!I38</f>
        <v>..???..</v>
      </c>
      <c r="I38" s="29"/>
      <c r="J38" s="29">
        <f>συμβολαια!D38</f>
        <v>0</v>
      </c>
      <c r="K38" s="29"/>
      <c r="L38" s="36">
        <f>χαρτόσ!D38</f>
        <v>0</v>
      </c>
      <c r="M38" s="37">
        <f>ταμείαΚατάστ!H38+ταμείαΚατάστ!I38</f>
        <v>10.9</v>
      </c>
      <c r="N38" s="37">
        <f>ταμείαΚατάστ!J38+ταμείαΚατάστ!K38</f>
        <v>13.086000000000002</v>
      </c>
      <c r="O38" s="30"/>
      <c r="P38" s="20">
        <f>βιβλΕσΕκτ!H38</f>
        <v>97.578864864864855</v>
      </c>
      <c r="Q38" s="24"/>
      <c r="R38" s="31">
        <f>αντίγραφα!N38</f>
        <v>64.86486486486487</v>
      </c>
      <c r="S38" s="32"/>
      <c r="T38" s="33"/>
      <c r="U38" s="25"/>
      <c r="V38" s="25"/>
      <c r="W38" s="34"/>
    </row>
    <row r="39" spans="1:23" s="26" customFormat="1">
      <c r="A39" s="21">
        <f>συμβολαια!A39</f>
        <v>0</v>
      </c>
      <c r="B39" s="83"/>
      <c r="C39" s="151">
        <f>συμβολαια!B39</f>
        <v>0</v>
      </c>
      <c r="D39" s="28"/>
      <c r="E39" s="152" t="str">
        <f>συμβολαια!C39</f>
        <v>γονική</v>
      </c>
      <c r="F39" s="22"/>
      <c r="G39" s="23">
        <f>πολλΣυμβ!D39</f>
        <v>0</v>
      </c>
      <c r="H39" s="23" t="str">
        <f>πολλΣυμβ!I39</f>
        <v>..???..</v>
      </c>
      <c r="I39" s="29"/>
      <c r="J39" s="29">
        <f>συμβολαια!D39</f>
        <v>4889.57</v>
      </c>
      <c r="K39" s="29"/>
      <c r="L39" s="36">
        <f>χαρτόσ!D39</f>
        <v>0</v>
      </c>
      <c r="M39" s="37">
        <f>ταμείαΚατάστ!H39+ταμείαΚατάστ!I39</f>
        <v>9.2807355999999999</v>
      </c>
      <c r="N39" s="37">
        <f>ταμείαΚατάστ!J39+ταμείαΚατάστ!K39</f>
        <v>8.3204904000000006</v>
      </c>
      <c r="O39" s="30"/>
      <c r="P39" s="20">
        <f>βιβλΕσΕκτ!H39</f>
        <v>116.31201724324323</v>
      </c>
      <c r="Q39" s="24"/>
      <c r="R39" s="31">
        <f>αντίγραφα!N39</f>
        <v>43.243243243243242</v>
      </c>
      <c r="S39" s="32"/>
      <c r="T39" s="33"/>
      <c r="U39" s="25"/>
      <c r="V39" s="25"/>
      <c r="W39" s="34"/>
    </row>
    <row r="40" spans="1:23" s="26" customFormat="1">
      <c r="A40" s="21">
        <f>συμβολαια!A40</f>
        <v>0</v>
      </c>
      <c r="B40" s="83"/>
      <c r="C40" s="151">
        <f>συμβολαια!B40</f>
        <v>0</v>
      </c>
      <c r="D40" s="28"/>
      <c r="E40" s="152" t="str">
        <f>συμβολαια!C40</f>
        <v>δωρεά</v>
      </c>
      <c r="F40" s="22"/>
      <c r="G40" s="23">
        <f>πολλΣυμβ!D40</f>
        <v>0</v>
      </c>
      <c r="H40" s="23" t="str">
        <f>πολλΣυμβ!I40</f>
        <v>..???..</v>
      </c>
      <c r="I40" s="29"/>
      <c r="J40" s="29">
        <f>συμβολαια!D40</f>
        <v>6913.68</v>
      </c>
      <c r="K40" s="29"/>
      <c r="L40" s="36">
        <f>χαρτόσ!D40</f>
        <v>0</v>
      </c>
      <c r="M40" s="37">
        <f>ταμείαΚατάστ!H40+ταμείαΚατάστ!I40</f>
        <v>11.4667744</v>
      </c>
      <c r="N40" s="37">
        <f>ταμείαΚατάστ!J40+ταμείαΚατάστ!K40</f>
        <v>9.7778495999999997</v>
      </c>
      <c r="O40" s="30"/>
      <c r="P40" s="20">
        <f>βιβλΕσΕκτ!H40</f>
        <v>135.95861924324325</v>
      </c>
      <c r="Q40" s="24"/>
      <c r="R40" s="31">
        <f>αντίγραφα!N40</f>
        <v>43.243243243243242</v>
      </c>
      <c r="S40" s="32"/>
      <c r="T40" s="33"/>
      <c r="U40" s="25"/>
      <c r="V40" s="25"/>
      <c r="W40" s="34"/>
    </row>
    <row r="41" spans="1:23" s="26" customFormat="1">
      <c r="A41" s="21">
        <f>συμβολαια!A41</f>
        <v>0</v>
      </c>
      <c r="B41" s="83"/>
      <c r="C41" s="151">
        <f>συμβολαια!B41</f>
        <v>0</v>
      </c>
      <c r="D41" s="28"/>
      <c r="E41" s="152" t="str">
        <f>συμβολαια!C41</f>
        <v>δωρεά</v>
      </c>
      <c r="F41" s="22"/>
      <c r="G41" s="23">
        <f>πολλΣυμβ!D41</f>
        <v>0</v>
      </c>
      <c r="H41" s="23" t="str">
        <f>πολλΣυμβ!I41</f>
        <v>..???..</v>
      </c>
      <c r="I41" s="29"/>
      <c r="J41" s="29">
        <f>συμβολαια!D41</f>
        <v>4993.32</v>
      </c>
      <c r="K41" s="29"/>
      <c r="L41" s="36">
        <f>χαρτόσ!D41</f>
        <v>0</v>
      </c>
      <c r="M41" s="37">
        <f>ταμείαΚατάστ!H41+ταμείαΚατάστ!I41</f>
        <v>8.1927856000000006</v>
      </c>
      <c r="N41" s="37">
        <f>ταμείαΚατάστ!J41+ταμείαΚατάστ!K41</f>
        <v>6.9551904000000002</v>
      </c>
      <c r="O41" s="30"/>
      <c r="P41" s="20">
        <f>βιβλΕσΕκτ!H41</f>
        <v>96.600852828828835</v>
      </c>
      <c r="Q41" s="24"/>
      <c r="R41" s="31">
        <f>αντίγραφα!N41</f>
        <v>28.828828828828829</v>
      </c>
      <c r="S41" s="32"/>
      <c r="T41" s="33"/>
      <c r="U41" s="25"/>
      <c r="V41" s="25"/>
      <c r="W41" s="34"/>
    </row>
    <row r="42" spans="1:23" s="26" customFormat="1">
      <c r="A42" s="21">
        <f>συμβολαια!A42</f>
        <v>0</v>
      </c>
      <c r="B42" s="83"/>
      <c r="C42" s="151">
        <f>συμβολαια!B42</f>
        <v>0</v>
      </c>
      <c r="D42" s="28"/>
      <c r="E42" s="152" t="str">
        <f>συμβολαια!C42</f>
        <v>δωρεά ΨΙΛΗΣ κυριότητας</v>
      </c>
      <c r="F42" s="22"/>
      <c r="G42" s="23">
        <f>πολλΣυμβ!D42</f>
        <v>0</v>
      </c>
      <c r="H42" s="23" t="str">
        <f>πολλΣυμβ!I42</f>
        <v>..???..</v>
      </c>
      <c r="I42" s="29"/>
      <c r="J42" s="29">
        <f>συμβολαια!D42</f>
        <v>7490.05</v>
      </c>
      <c r="K42" s="29"/>
      <c r="L42" s="36">
        <f>χαρτόσ!D42</f>
        <v>0</v>
      </c>
      <c r="M42" s="37">
        <f>ταμείαΚατάστ!H42+ταμείαΚατάστ!I42</f>
        <v>10.889254000000001</v>
      </c>
      <c r="N42" s="37">
        <f>ταμείαΚατάστ!J42+ταμείαΚατάστ!K42</f>
        <v>8.7528360000000003</v>
      </c>
      <c r="O42" s="30"/>
      <c r="P42" s="20">
        <f>βιβλΕσΕκτ!H42</f>
        <v>121.27394603603604</v>
      </c>
      <c r="Q42" s="24"/>
      <c r="R42" s="31">
        <f>αντίγραφα!N42</f>
        <v>36.036036036036037</v>
      </c>
      <c r="S42" s="32"/>
      <c r="T42" s="33"/>
      <c r="U42" s="25"/>
      <c r="V42" s="25"/>
      <c r="W42" s="34"/>
    </row>
    <row r="43" spans="1:23" s="26" customFormat="1">
      <c r="A43" s="21">
        <f>συμβολαια!A43</f>
        <v>0</v>
      </c>
      <c r="B43" s="83"/>
      <c r="C43" s="151">
        <f>συμβολαια!B43</f>
        <v>0</v>
      </c>
      <c r="D43" s="28"/>
      <c r="E43" s="152" t="str">
        <f>συμβολαια!C43</f>
        <v>γονική ΨΙΛΗΣ κυριότητας</v>
      </c>
      <c r="F43" s="22"/>
      <c r="G43" s="23">
        <f>πολλΣυμβ!D43</f>
        <v>0</v>
      </c>
      <c r="H43" s="23" t="str">
        <f>πολλΣυμβ!I43</f>
        <v>..???..</v>
      </c>
      <c r="I43" s="29"/>
      <c r="J43" s="29">
        <f>συμβολαια!D43</f>
        <v>6657.83</v>
      </c>
      <c r="K43" s="29"/>
      <c r="L43" s="36">
        <f>χαρτόσ!D43</f>
        <v>0</v>
      </c>
      <c r="M43" s="37">
        <f>ταμείαΚατάστ!H43+ταμείαΚατάστ!I43</f>
        <v>9.9904564000000011</v>
      </c>
      <c r="N43" s="37">
        <f>ταμείαΚατάστ!J43+ταμείαΚατάστ!K43</f>
        <v>8.1536375999999997</v>
      </c>
      <c r="O43" s="30"/>
      <c r="P43" s="20">
        <f>βιβλΕσΕκτ!H43</f>
        <v>124.78194203603603</v>
      </c>
      <c r="Q43" s="24"/>
      <c r="R43" s="31">
        <f>αντίγραφα!N43</f>
        <v>36.036036036036037</v>
      </c>
      <c r="S43" s="32"/>
      <c r="T43" s="33"/>
      <c r="U43" s="25"/>
      <c r="V43" s="25"/>
      <c r="W43" s="34"/>
    </row>
    <row r="44" spans="1:23" s="26" customFormat="1">
      <c r="A44" s="21">
        <f>συμβολαια!A44</f>
        <v>0</v>
      </c>
      <c r="B44" s="83"/>
      <c r="C44" s="151">
        <f>συμβολαια!B44</f>
        <v>0</v>
      </c>
      <c r="D44" s="28"/>
      <c r="E44" s="152" t="str">
        <f>συμβολαια!C44</f>
        <v>γονική</v>
      </c>
      <c r="F44" s="22"/>
      <c r="G44" s="23">
        <f>πολλΣυμβ!D44</f>
        <v>0</v>
      </c>
      <c r="H44" s="23" t="str">
        <f>πολλΣυμβ!I44</f>
        <v>..???..</v>
      </c>
      <c r="I44" s="29"/>
      <c r="J44" s="29">
        <f>συμβολαια!D44</f>
        <v>15565.31</v>
      </c>
      <c r="K44" s="29"/>
      <c r="L44" s="36">
        <f>χαρτόσ!D44</f>
        <v>0</v>
      </c>
      <c r="M44" s="37">
        <f>ταμείαΚατάστ!H44+ταμείαΚατάστ!I44</f>
        <v>19.6105348</v>
      </c>
      <c r="N44" s="37">
        <f>ταμείαΚατάστ!J44+ταμείαΚατάστ!K44</f>
        <v>14.567023199999998</v>
      </c>
      <c r="O44" s="30"/>
      <c r="P44" s="20">
        <f>βιβλΕσΕκτ!H44</f>
        <v>215.62847803603603</v>
      </c>
      <c r="Q44" s="24"/>
      <c r="R44" s="31">
        <f>αντίγραφα!N44</f>
        <v>36.036036036036037</v>
      </c>
      <c r="S44" s="32"/>
      <c r="T44" s="33"/>
      <c r="U44" s="25"/>
      <c r="V44" s="25"/>
      <c r="W44" s="34"/>
    </row>
    <row r="45" spans="1:23" s="26" customFormat="1">
      <c r="A45" s="21">
        <f>συμβολαια!A45</f>
        <v>0</v>
      </c>
      <c r="B45" s="83"/>
      <c r="C45" s="151">
        <f>συμβολαια!B45</f>
        <v>0</v>
      </c>
      <c r="D45" s="28"/>
      <c r="E45" s="152" t="str">
        <f>συμβολαια!C45</f>
        <v>αγοραπωλησίας ..???.. {{{ ή ..???.. }}} ΔΙΟΡΘΩΣΗ</v>
      </c>
      <c r="F45" s="22"/>
      <c r="G45" s="23">
        <f>πολλΣυμβ!D45</f>
        <v>0</v>
      </c>
      <c r="H45" s="23" t="str">
        <f>πολλΣυμβ!I45</f>
        <v>..???..</v>
      </c>
      <c r="I45" s="29"/>
      <c r="J45" s="29">
        <f>συμβολαια!D45</f>
        <v>0</v>
      </c>
      <c r="K45" s="29"/>
      <c r="L45" s="36">
        <f>χαρτόσ!D45</f>
        <v>0</v>
      </c>
      <c r="M45" s="37">
        <f>ταμείαΚατάστ!H45+ταμείαΚατάστ!I45</f>
        <v>3.6000000000000005</v>
      </c>
      <c r="N45" s="37">
        <f>ταμείαΚατάστ!J45+ταμείαΚατάστ!K45</f>
        <v>4.32</v>
      </c>
      <c r="O45" s="30"/>
      <c r="P45" s="20">
        <f>βιβλΕσΕκτ!H45</f>
        <v>22.494414414414411</v>
      </c>
      <c r="Q45" s="24"/>
      <c r="R45" s="31">
        <f>αντίγραφα!N45</f>
        <v>14.414414414414415</v>
      </c>
      <c r="S45" s="32"/>
      <c r="T45" s="33"/>
      <c r="U45" s="25"/>
      <c r="V45" s="25"/>
      <c r="W45" s="34"/>
    </row>
    <row r="46" spans="1:23" s="26" customFormat="1">
      <c r="A46" s="21">
        <f>συμβολαια!A46</f>
        <v>0</v>
      </c>
      <c r="B46" s="83"/>
      <c r="C46" s="151">
        <f>συμβολαια!B46</f>
        <v>0</v>
      </c>
      <c r="D46" s="28"/>
      <c r="E46" s="152" t="str">
        <f>συμβολαια!C46</f>
        <v>πληρεξούσιο</v>
      </c>
      <c r="F46" s="22"/>
      <c r="G46" s="23" t="str">
        <f>πολλΣυμβ!D46</f>
        <v>..???..</v>
      </c>
      <c r="H46" s="23">
        <f>πολλΣυμβ!I46</f>
        <v>0</v>
      </c>
      <c r="I46" s="29"/>
      <c r="J46" s="29">
        <f>συμβολαια!D46</f>
        <v>0</v>
      </c>
      <c r="K46" s="29"/>
      <c r="L46" s="36">
        <f>χαρτόσ!D46</f>
        <v>0</v>
      </c>
      <c r="M46" s="37">
        <f>ταμείαΚατάστ!H46+ταμείαΚατάστ!I46</f>
        <v>2</v>
      </c>
      <c r="N46" s="37">
        <f>ταμείαΚατάστ!J46+ταμείαΚατάστ!K46</f>
        <v>2.4</v>
      </c>
      <c r="O46" s="30"/>
      <c r="P46" s="20">
        <f>βιβλΕσΕκτ!H46</f>
        <v>18.80720720720721</v>
      </c>
      <c r="Q46" s="24"/>
      <c r="R46" s="31">
        <f>αντίγραφα!N46</f>
        <v>7.2072072072072073</v>
      </c>
      <c r="S46" s="32"/>
      <c r="T46" s="33"/>
      <c r="U46" s="25"/>
      <c r="V46" s="25"/>
      <c r="W46" s="34"/>
    </row>
    <row r="47" spans="1:23" s="26" customFormat="1">
      <c r="A47" s="21">
        <f>συμβολαια!A47</f>
        <v>0</v>
      </c>
      <c r="B47" s="83"/>
      <c r="C47" s="151">
        <f>συμβολαια!B47</f>
        <v>0</v>
      </c>
      <c r="D47" s="28"/>
      <c r="E47" s="152" t="str">
        <f>συμβολαια!C47</f>
        <v>δωρεά</v>
      </c>
      <c r="F47" s="22"/>
      <c r="G47" s="23">
        <f>πολλΣυμβ!D47</f>
        <v>0</v>
      </c>
      <c r="H47" s="23" t="str">
        <f>πολλΣυμβ!I47</f>
        <v>..???..</v>
      </c>
      <c r="I47" s="29"/>
      <c r="J47" s="29">
        <f>συμβολαια!D47</f>
        <v>2859.42</v>
      </c>
      <c r="K47" s="29"/>
      <c r="L47" s="36">
        <f>χαρτόσ!D47</f>
        <v>0</v>
      </c>
      <c r="M47" s="37">
        <f>ταμείαΚατάστ!H47+ταμείαΚατάστ!I47</f>
        <v>7.8881736000000009</v>
      </c>
      <c r="N47" s="37">
        <f>ταμείαΚατάστ!J47+ταμείαΚατάστ!K47</f>
        <v>7.8187824000000008</v>
      </c>
      <c r="O47" s="30"/>
      <c r="P47" s="20">
        <f>βιβλΕσΕκτ!H47</f>
        <v>99.667098054054037</v>
      </c>
      <c r="Q47" s="24"/>
      <c r="R47" s="31">
        <f>αντίγραφα!N47</f>
        <v>54.054054054054056</v>
      </c>
      <c r="S47" s="32"/>
      <c r="T47" s="33"/>
      <c r="U47" s="25"/>
      <c r="V47" s="25"/>
      <c r="W47" s="34"/>
    </row>
    <row r="48" spans="1:23" s="26" customFormat="1">
      <c r="A48" s="21">
        <f>συμβολαια!A48</f>
        <v>0</v>
      </c>
      <c r="B48" s="83"/>
      <c r="C48" s="151">
        <f>συμβολαια!B48</f>
        <v>0</v>
      </c>
      <c r="D48" s="28"/>
      <c r="E48" s="152" t="str">
        <f>συμβολαια!C48</f>
        <v>γονική</v>
      </c>
      <c r="F48" s="22"/>
      <c r="G48" s="23">
        <f>πολλΣυμβ!D48</f>
        <v>0</v>
      </c>
      <c r="H48" s="23" t="str">
        <f>πολλΣυμβ!I48</f>
        <v>..???..</v>
      </c>
      <c r="I48" s="29"/>
      <c r="J48" s="29">
        <f>συμβολαια!D48</f>
        <v>11336.52</v>
      </c>
      <c r="K48" s="29"/>
      <c r="L48" s="36">
        <f>χαρτόσ!D48</f>
        <v>0</v>
      </c>
      <c r="M48" s="37">
        <f>ταμείαΚατάστ!H48+ταμείαΚατάστ!I48</f>
        <v>18.043441600000001</v>
      </c>
      <c r="N48" s="37">
        <f>ταμείαΚατάστ!J48+ταμείαΚατάστ!K48</f>
        <v>15.122294400000001</v>
      </c>
      <c r="O48" s="30"/>
      <c r="P48" s="20">
        <f>βιβλΕσΕκτ!H48</f>
        <v>171.92831805405405</v>
      </c>
      <c r="Q48" s="24"/>
      <c r="R48" s="31">
        <f>αντίγραφα!N48</f>
        <v>54.054054054054056</v>
      </c>
      <c r="S48" s="32"/>
      <c r="T48" s="33"/>
      <c r="U48" s="25"/>
      <c r="V48" s="25"/>
      <c r="W48" s="34"/>
    </row>
    <row r="49" spans="1:23" s="26" customFormat="1">
      <c r="A49" s="21">
        <f>συμβολαια!A49</f>
        <v>0</v>
      </c>
      <c r="B49" s="83"/>
      <c r="C49" s="151">
        <f>συμβολαια!B49</f>
        <v>0</v>
      </c>
      <c r="D49" s="28"/>
      <c r="E49" s="152" t="str">
        <f>συμβολαια!C49</f>
        <v>πληρεξούσιο</v>
      </c>
      <c r="F49" s="22"/>
      <c r="G49" s="23" t="str">
        <f>πολλΣυμβ!D49</f>
        <v>..???..</v>
      </c>
      <c r="H49" s="23">
        <f>πολλΣυμβ!I49</f>
        <v>0</v>
      </c>
      <c r="I49" s="29"/>
      <c r="J49" s="29">
        <f>συμβολαια!D49</f>
        <v>0</v>
      </c>
      <c r="K49" s="29"/>
      <c r="L49" s="36">
        <f>χαρτόσ!D49</f>
        <v>0</v>
      </c>
      <c r="M49" s="37">
        <f>ταμείαΚατάστ!H49+ταμείαΚατάστ!I49</f>
        <v>2</v>
      </c>
      <c r="N49" s="37">
        <f>ταμείαΚατάστ!J49+ταμείαΚατάστ!K49</f>
        <v>2.4</v>
      </c>
      <c r="O49" s="30"/>
      <c r="P49" s="20">
        <f>βιβλΕσΕκτ!H49</f>
        <v>37.410810810810815</v>
      </c>
      <c r="Q49" s="24"/>
      <c r="R49" s="31">
        <f>αντίγραφα!N49</f>
        <v>10.810810810810811</v>
      </c>
      <c r="S49" s="32"/>
      <c r="T49" s="33"/>
      <c r="U49" s="25"/>
      <c r="V49" s="25"/>
      <c r="W49" s="34"/>
    </row>
    <row r="50" spans="1:23" s="26" customFormat="1">
      <c r="A50" s="21">
        <f>συμβολαια!A50</f>
        <v>0</v>
      </c>
      <c r="B50" s="83"/>
      <c r="C50" s="151">
        <f>συμβολαια!B50</f>
        <v>0</v>
      </c>
      <c r="D50" s="28"/>
      <c r="E50" s="152" t="str">
        <f>συμβολαια!C50</f>
        <v>αγοραπωλησία τίμημα = Δ.Ο.Υ. =</v>
      </c>
      <c r="F50" s="22"/>
      <c r="G50" s="23">
        <f>πολλΣυμβ!D50</f>
        <v>0</v>
      </c>
      <c r="H50" s="23" t="str">
        <f>πολλΣυμβ!I50</f>
        <v>..???..</v>
      </c>
      <c r="I50" s="29"/>
      <c r="J50" s="29">
        <f>συμβολαια!D50</f>
        <v>9480.24</v>
      </c>
      <c r="K50" s="29"/>
      <c r="L50" s="36">
        <f>χαρτόσ!D50</f>
        <v>0</v>
      </c>
      <c r="M50" s="37">
        <f>ταμείαΚατάστ!H50+ταμείαΚατάστ!I50</f>
        <v>16.038659199999998</v>
      </c>
      <c r="N50" s="37">
        <f>ταμείαΚατάστ!J50+ταμείαΚατάστ!K50</f>
        <v>13.7857728</v>
      </c>
      <c r="O50" s="30"/>
      <c r="P50" s="20">
        <f>βιβλΕσΕκτ!H50</f>
        <v>300.30043286486483</v>
      </c>
      <c r="Q50" s="24"/>
      <c r="R50" s="31">
        <f>αντίγραφα!N50</f>
        <v>64.86486486486487</v>
      </c>
      <c r="S50" s="32"/>
      <c r="T50" s="33"/>
      <c r="U50" s="25"/>
      <c r="V50" s="25"/>
      <c r="W50" s="34"/>
    </row>
    <row r="51" spans="1:23" s="26" customFormat="1">
      <c r="A51" s="21">
        <f>συμβολαια!A51</f>
        <v>0</v>
      </c>
      <c r="B51" s="83"/>
      <c r="C51" s="151">
        <f>συμβολαια!B51</f>
        <v>0</v>
      </c>
      <c r="D51" s="28"/>
      <c r="E51" s="152" t="str">
        <f>συμβολαια!C51</f>
        <v>αγοραπωλησία τίμημα = Δ.Ο.Υ. =</v>
      </c>
      <c r="F51" s="22"/>
      <c r="G51" s="23">
        <f>πολλΣυμβ!D51</f>
        <v>0</v>
      </c>
      <c r="H51" s="23" t="str">
        <f>πολλΣυμβ!I51</f>
        <v>..???..</v>
      </c>
      <c r="I51" s="29"/>
      <c r="J51" s="29">
        <f>συμβολαια!D51</f>
        <v>10533.6</v>
      </c>
      <c r="K51" s="29"/>
      <c r="L51" s="36">
        <f>χαρτόσ!D51</f>
        <v>0</v>
      </c>
      <c r="M51" s="37">
        <f>ταμείαΚατάστ!H51+ταμείαΚατάστ!I51</f>
        <v>15.776288000000001</v>
      </c>
      <c r="N51" s="37">
        <f>ταμείαΚατάστ!J51+ταμείαΚατάστ!K51</f>
        <v>12.864192000000003</v>
      </c>
      <c r="O51" s="30"/>
      <c r="P51" s="20">
        <f>βιβλΕσΕκτ!H51</f>
        <v>202.40438486486488</v>
      </c>
      <c r="Q51" s="24"/>
      <c r="R51" s="31">
        <f>αντίγραφα!N51</f>
        <v>64.86486486486487</v>
      </c>
      <c r="S51" s="32"/>
      <c r="T51" s="33"/>
      <c r="U51" s="25"/>
      <c r="V51" s="25"/>
      <c r="W51" s="34"/>
    </row>
    <row r="52" spans="1:23" s="26" customFormat="1">
      <c r="A52" s="21">
        <f>συμβολαια!A52</f>
        <v>0</v>
      </c>
      <c r="B52" s="83"/>
      <c r="C52" s="151">
        <f>συμβολαια!B52</f>
        <v>0</v>
      </c>
      <c r="D52" s="28"/>
      <c r="E52" s="152" t="str">
        <f>συμβολαια!C52</f>
        <v>αγοραπωλησία τίμημα = Δ.Ο.Υ. =</v>
      </c>
      <c r="F52" s="22"/>
      <c r="G52" s="23">
        <f>πολλΣυμβ!D52</f>
        <v>0</v>
      </c>
      <c r="H52" s="23" t="str">
        <f>πολλΣυμβ!I52</f>
        <v>..???..</v>
      </c>
      <c r="I52" s="29"/>
      <c r="J52" s="29">
        <f>συμβολαια!D52</f>
        <v>2299.81</v>
      </c>
      <c r="K52" s="29"/>
      <c r="L52" s="36">
        <f>χαρτόσ!D52</f>
        <v>0</v>
      </c>
      <c r="M52" s="37">
        <f>ταμείαΚατάστ!H52+ταμείαΚατάστ!I52</f>
        <v>8.0837947999999997</v>
      </c>
      <c r="N52" s="37">
        <f>ταμείαΚατάστ!J52+ταμείαΚατάστ!K52</f>
        <v>8.3758632000000013</v>
      </c>
      <c r="O52" s="30"/>
      <c r="P52" s="20">
        <f>βιβλΕσΕκτ!H52</f>
        <v>117.36079245045045</v>
      </c>
      <c r="Q52" s="24"/>
      <c r="R52" s="31">
        <f>αντίγραφα!N52</f>
        <v>50.450450450450447</v>
      </c>
      <c r="S52" s="32"/>
      <c r="T52" s="33"/>
      <c r="U52" s="25"/>
      <c r="V52" s="25"/>
      <c r="W52" s="34"/>
    </row>
    <row r="53" spans="1:23" s="26" customFormat="1">
      <c r="A53" s="21">
        <f>συμβολαια!A53</f>
        <v>0</v>
      </c>
      <c r="B53" s="83"/>
      <c r="C53" s="151">
        <f>συμβολαια!B53</f>
        <v>0</v>
      </c>
      <c r="D53" s="28"/>
      <c r="E53" s="152" t="str">
        <f>συμβολαια!C53</f>
        <v>παραχωρησης θεσης σταθμ.</v>
      </c>
      <c r="F53" s="22"/>
      <c r="G53" s="23">
        <f>πολλΣυμβ!D53</f>
        <v>0</v>
      </c>
      <c r="H53" s="23" t="str">
        <f>πολλΣυμβ!I53</f>
        <v>..???..</v>
      </c>
      <c r="I53" s="29"/>
      <c r="J53" s="29">
        <f>συμβολαια!D53</f>
        <v>0</v>
      </c>
      <c r="K53" s="29"/>
      <c r="L53" s="36">
        <f>χαρτόσ!D53</f>
        <v>0</v>
      </c>
      <c r="M53" s="37">
        <f>ταμείαΚατάστ!H53+ταμείαΚατάστ!I53</f>
        <v>2</v>
      </c>
      <c r="N53" s="37">
        <f>ταμείαΚατάστ!J53+ταμείαΚατάστ!K53</f>
        <v>2.4</v>
      </c>
      <c r="O53" s="30"/>
      <c r="P53" s="20">
        <f>βιβλΕσΕκτ!H53</f>
        <v>42.032432432432437</v>
      </c>
      <c r="Q53" s="24"/>
      <c r="R53" s="31">
        <f>αντίγραφα!N53</f>
        <v>32.432432432432435</v>
      </c>
      <c r="S53" s="32"/>
      <c r="T53" s="33"/>
      <c r="U53" s="25"/>
      <c r="V53" s="25"/>
      <c r="W53" s="34"/>
    </row>
    <row r="54" spans="1:23" s="26" customFormat="1">
      <c r="A54" s="21">
        <f>συμβολαια!A54</f>
        <v>0</v>
      </c>
      <c r="B54" s="83"/>
      <c r="C54" s="151">
        <f>συμβολαια!B54</f>
        <v>0</v>
      </c>
      <c r="D54" s="28"/>
      <c r="E54" s="152" t="str">
        <f>συμβολαια!C54</f>
        <v>πληρεξούσιο</v>
      </c>
      <c r="F54" s="22"/>
      <c r="G54" s="23" t="str">
        <f>πολλΣυμβ!D54</f>
        <v>..???..</v>
      </c>
      <c r="H54" s="23">
        <f>πολλΣυμβ!I54</f>
        <v>0</v>
      </c>
      <c r="I54" s="29"/>
      <c r="J54" s="29">
        <f>συμβολαια!D54</f>
        <v>0</v>
      </c>
      <c r="K54" s="29"/>
      <c r="L54" s="36">
        <f>χαρτόσ!D54</f>
        <v>0</v>
      </c>
      <c r="M54" s="37">
        <f>ταμείαΚατάστ!H54+ταμείαΚατάστ!I54</f>
        <v>1.2000000000000002</v>
      </c>
      <c r="N54" s="37">
        <f>ταμείαΚατάστ!J54+ταμείαΚατάστ!K54</f>
        <v>1.4400000000000002</v>
      </c>
      <c r="O54" s="30"/>
      <c r="P54" s="20">
        <f>βιβλΕσΕκτ!H54</f>
        <v>20.567207207207208</v>
      </c>
      <c r="Q54" s="24"/>
      <c r="R54" s="31">
        <f>αντίγραφα!N54</f>
        <v>7.2072072072072073</v>
      </c>
      <c r="S54" s="32"/>
      <c r="T54" s="33"/>
      <c r="U54" s="25"/>
      <c r="V54" s="25"/>
      <c r="W54" s="34"/>
    </row>
    <row r="55" spans="1:23" s="26" customFormat="1">
      <c r="A55" s="21">
        <f>συμβολαια!A55</f>
        <v>0</v>
      </c>
      <c r="B55" s="83"/>
      <c r="C55" s="151">
        <f>συμβολαια!B55</f>
        <v>0</v>
      </c>
      <c r="D55" s="28"/>
      <c r="E55" s="152" t="str">
        <f>συμβολαια!C55</f>
        <v>αγοραπωλησίας ..???.. ΕΞΟΦΛΗΣΗ</v>
      </c>
      <c r="F55" s="22"/>
      <c r="G55" s="23">
        <f>πολλΣυμβ!D55</f>
        <v>0</v>
      </c>
      <c r="H55" s="23" t="str">
        <f>πολλΣυμβ!I55</f>
        <v>..???..</v>
      </c>
      <c r="I55" s="29"/>
      <c r="J55" s="29">
        <f>συμβολαια!D55</f>
        <v>0</v>
      </c>
      <c r="K55" s="29"/>
      <c r="L55" s="36">
        <f>χαρτόσ!D55</f>
        <v>0</v>
      </c>
      <c r="M55" s="37">
        <f>ταμείαΚατάστ!H55+ταμείαΚατάστ!I55</f>
        <v>2.4000000000000004</v>
      </c>
      <c r="N55" s="37">
        <f>ταμείαΚατάστ!J55+ταμείαΚατάστ!K55</f>
        <v>2.8800000000000003</v>
      </c>
      <c r="O55" s="30"/>
      <c r="P55" s="20">
        <f>βιβλΕσΕκτ!H55</f>
        <v>36.34162162162162</v>
      </c>
      <c r="Q55" s="24"/>
      <c r="R55" s="31">
        <f>αντίγραφα!N55</f>
        <v>21.621621621621621</v>
      </c>
      <c r="S55" s="32"/>
      <c r="T55" s="33"/>
      <c r="U55" s="25"/>
      <c r="V55" s="25"/>
      <c r="W55" s="34"/>
    </row>
    <row r="56" spans="1:23" s="26" customFormat="1">
      <c r="A56" s="21">
        <f>συμβολαια!A56</f>
        <v>0</v>
      </c>
      <c r="B56" s="83"/>
      <c r="C56" s="151">
        <f>συμβολαια!B56</f>
        <v>0</v>
      </c>
      <c r="D56" s="28"/>
      <c r="E56" s="152" t="str">
        <f>συμβολαια!C56</f>
        <v>πληρεξούσιο</v>
      </c>
      <c r="F56" s="22"/>
      <c r="G56" s="23" t="str">
        <f>πολλΣυμβ!D56</f>
        <v>..???..</v>
      </c>
      <c r="H56" s="23">
        <f>πολλΣυμβ!I56</f>
        <v>0</v>
      </c>
      <c r="I56" s="29"/>
      <c r="J56" s="29">
        <f>συμβολαια!D56</f>
        <v>0</v>
      </c>
      <c r="K56" s="29"/>
      <c r="L56" s="36">
        <f>χαρτόσ!D56</f>
        <v>0</v>
      </c>
      <c r="M56" s="37">
        <f>ταμείαΚατάστ!H56+ταμείαΚατάστ!I56</f>
        <v>1.2000000000000002</v>
      </c>
      <c r="N56" s="37">
        <f>ταμείαΚατάστ!J56+ταμείαΚατάστ!K56</f>
        <v>1.4400000000000002</v>
      </c>
      <c r="O56" s="30"/>
      <c r="P56" s="20">
        <f>βιβλΕσΕκτ!H56</f>
        <v>20.567207207207208</v>
      </c>
      <c r="Q56" s="24"/>
      <c r="R56" s="31">
        <f>αντίγραφα!N56</f>
        <v>7.2072072072072073</v>
      </c>
      <c r="S56" s="32"/>
      <c r="T56" s="33"/>
      <c r="U56" s="25"/>
      <c r="V56" s="25"/>
      <c r="W56" s="34"/>
    </row>
    <row r="57" spans="1:23" s="26" customFormat="1">
      <c r="A57" s="21">
        <f>συμβολαια!A57</f>
        <v>0</v>
      </c>
      <c r="B57" s="83"/>
      <c r="C57" s="151">
        <f>συμβολαια!B57</f>
        <v>0</v>
      </c>
      <c r="D57" s="28"/>
      <c r="E57" s="152" t="str">
        <f>συμβολαια!C57</f>
        <v>αγοραπωλησία τίμημα = Δ.Ο.Υ. =</v>
      </c>
      <c r="F57" s="22"/>
      <c r="G57" s="23" t="str">
        <f>πολλΣυμβ!D57</f>
        <v>..???..</v>
      </c>
      <c r="H57" s="23" t="str">
        <f>πολλΣυμβ!I57</f>
        <v>..???..</v>
      </c>
      <c r="I57" s="29"/>
      <c r="J57" s="29">
        <f>συμβολαια!D57</f>
        <v>20000</v>
      </c>
      <c r="K57" s="29"/>
      <c r="L57" s="36">
        <f>χαρτόσ!D57</f>
        <v>0</v>
      </c>
      <c r="M57" s="37">
        <f>ταμείαΚατάστ!H57+ταμείαΚατάστ!I57</f>
        <v>27.2</v>
      </c>
      <c r="N57" s="37">
        <f>ταμείαΚατάστ!J57+ταμείαΚατάστ!K57</f>
        <v>21.12</v>
      </c>
      <c r="O57" s="30"/>
      <c r="P57" s="20">
        <f>βιβλΕσΕκτ!H57</f>
        <v>297.90045045045042</v>
      </c>
      <c r="Q57" s="24"/>
      <c r="R57" s="31">
        <f>αντίγραφα!N57</f>
        <v>50.450450450450447</v>
      </c>
      <c r="S57" s="32"/>
      <c r="T57" s="33"/>
      <c r="U57" s="25"/>
      <c r="V57" s="25"/>
      <c r="W57" s="34"/>
    </row>
    <row r="58" spans="1:23" s="26" customFormat="1">
      <c r="A58" s="21">
        <f>συμβολαια!A58</f>
        <v>0</v>
      </c>
      <c r="B58" s="83"/>
      <c r="C58" s="151">
        <f>συμβολαια!B58</f>
        <v>0</v>
      </c>
      <c r="D58" s="28"/>
      <c r="E58" s="152" t="str">
        <f>συμβολαια!C58</f>
        <v>πληρεξούσιο</v>
      </c>
      <c r="F58" s="22"/>
      <c r="G58" s="23" t="str">
        <f>πολλΣυμβ!D58</f>
        <v>..???..</v>
      </c>
      <c r="H58" s="23">
        <f>πολλΣυμβ!I58</f>
        <v>0</v>
      </c>
      <c r="I58" s="29"/>
      <c r="J58" s="29">
        <f>συμβολαια!D58</f>
        <v>0</v>
      </c>
      <c r="K58" s="29"/>
      <c r="L58" s="36">
        <f>χαρτόσ!D58</f>
        <v>0</v>
      </c>
      <c r="M58" s="37">
        <f>ταμείαΚατάστ!H58+ταμείαΚατάστ!I58</f>
        <v>3.2</v>
      </c>
      <c r="N58" s="37">
        <f>ταμείαΚατάστ!J58+ταμείαΚατάστ!K58</f>
        <v>3.8400000000000003</v>
      </c>
      <c r="O58" s="30"/>
      <c r="P58" s="20">
        <f>βιβλΕσΕκτ!H58</f>
        <v>15.374414414414415</v>
      </c>
      <c r="Q58" s="24"/>
      <c r="R58" s="31">
        <f>αντίγραφα!N58</f>
        <v>14.414414414414415</v>
      </c>
      <c r="S58" s="32"/>
      <c r="T58" s="33"/>
      <c r="U58" s="25"/>
      <c r="V58" s="25"/>
      <c r="W58" s="34"/>
    </row>
    <row r="59" spans="1:23" s="26" customFormat="1">
      <c r="A59" s="21">
        <f>συμβολαια!A59</f>
        <v>0</v>
      </c>
      <c r="B59" s="83"/>
      <c r="C59" s="151">
        <f>συμβολαια!B59</f>
        <v>0</v>
      </c>
      <c r="D59" s="28"/>
      <c r="E59" s="152" t="str">
        <f>συμβολαια!C59</f>
        <v>κληρονομιάς αποδοχή</v>
      </c>
      <c r="F59" s="22"/>
      <c r="G59" s="23">
        <f>πολλΣυμβ!D59</f>
        <v>0</v>
      </c>
      <c r="H59" s="23" t="str">
        <f>πολλΣυμβ!I59</f>
        <v>..???..</v>
      </c>
      <c r="I59" s="29"/>
      <c r="J59" s="29">
        <f>συμβολαια!D59</f>
        <v>0</v>
      </c>
      <c r="K59" s="29"/>
      <c r="L59" s="36">
        <f>χαρτόσ!D59</f>
        <v>0</v>
      </c>
      <c r="M59" s="37">
        <f>ταμείαΚατάστ!H59+ταμείαΚατάστ!I59</f>
        <v>2.83</v>
      </c>
      <c r="N59" s="37">
        <f>ταμείαΚατάστ!J59+ταμείαΚατάστ!K59</f>
        <v>3.4020000000000001</v>
      </c>
      <c r="O59" s="30"/>
      <c r="P59" s="20">
        <f>βιβλΕσΕκτ!H59</f>
        <v>60.089621621621625</v>
      </c>
      <c r="Q59" s="24"/>
      <c r="R59" s="31">
        <f>αντίγραφα!N59</f>
        <v>21.621621621621621</v>
      </c>
      <c r="S59" s="32"/>
      <c r="T59" s="33"/>
      <c r="U59" s="25"/>
      <c r="V59" s="25"/>
      <c r="W59" s="34"/>
    </row>
    <row r="60" spans="1:23" s="26" customFormat="1">
      <c r="A60" s="21">
        <f>συμβολαια!A60</f>
        <v>0</v>
      </c>
      <c r="B60" s="83"/>
      <c r="C60" s="151">
        <f>συμβολαια!B60</f>
        <v>0</v>
      </c>
      <c r="D60" s="28"/>
      <c r="E60" s="152" t="str">
        <f>συμβολαια!C60</f>
        <v>γονική</v>
      </c>
      <c r="F60" s="22"/>
      <c r="G60" s="23">
        <f>πολλΣυμβ!D60</f>
        <v>0</v>
      </c>
      <c r="H60" s="23" t="str">
        <f>πολλΣυμβ!I60</f>
        <v>..???..</v>
      </c>
      <c r="I60" s="29"/>
      <c r="J60" s="29">
        <f>συμβολαια!D60</f>
        <v>32400.32</v>
      </c>
      <c r="K60" s="29"/>
      <c r="L60" s="36">
        <f>χαρτόσ!D60</f>
        <v>0</v>
      </c>
      <c r="M60" s="37">
        <f>ταμείαΚατάστ!H60+ταμείαΚατάστ!I60</f>
        <v>37.792345599999997</v>
      </c>
      <c r="N60" s="37">
        <f>ταμείαΚατάστ!J60+ταμείαΚατάστ!K60</f>
        <v>26.688230400000005</v>
      </c>
      <c r="O60" s="30"/>
      <c r="P60" s="20">
        <f>βιβλΕσΕκτ!H60</f>
        <v>193.35546003603602</v>
      </c>
      <c r="Q60" s="24"/>
      <c r="R60" s="31">
        <f>αντίγραφα!N60</f>
        <v>36.036036036036037</v>
      </c>
      <c r="S60" s="32"/>
      <c r="T60" s="33"/>
      <c r="U60" s="25"/>
      <c r="V60" s="25"/>
      <c r="W60" s="34"/>
    </row>
    <row r="61" spans="1:23" s="26" customFormat="1">
      <c r="A61" s="21">
        <f>συμβολαια!A61</f>
        <v>0</v>
      </c>
      <c r="B61" s="83"/>
      <c r="C61" s="151">
        <f>συμβολαια!B61</f>
        <v>0</v>
      </c>
      <c r="D61" s="28"/>
      <c r="E61" s="152" t="str">
        <f>συμβολαια!C61</f>
        <v>πληρεξούσιο</v>
      </c>
      <c r="F61" s="22"/>
      <c r="G61" s="23" t="str">
        <f>πολλΣυμβ!D61</f>
        <v>..???..</v>
      </c>
      <c r="H61" s="23">
        <f>πολλΣυμβ!I61</f>
        <v>0</v>
      </c>
      <c r="I61" s="29"/>
      <c r="J61" s="29">
        <f>συμβολαια!D61</f>
        <v>0</v>
      </c>
      <c r="K61" s="29"/>
      <c r="L61" s="36">
        <f>χαρτόσ!D61</f>
        <v>0</v>
      </c>
      <c r="M61" s="37">
        <f>ταμείαΚατάστ!H61+ταμείαΚατάστ!I61</f>
        <v>1.2000000000000002</v>
      </c>
      <c r="N61" s="37">
        <f>ταμείαΚατάστ!J61+ταμείαΚατάστ!K61</f>
        <v>1.4400000000000002</v>
      </c>
      <c r="O61" s="30"/>
      <c r="P61" s="20">
        <f>βιβλΕσΕκτ!H61</f>
        <v>28.17081081081081</v>
      </c>
      <c r="Q61" s="24"/>
      <c r="R61" s="31">
        <f>αντίγραφα!N61</f>
        <v>10.810810810810811</v>
      </c>
      <c r="S61" s="32"/>
      <c r="T61" s="33"/>
      <c r="U61" s="25"/>
      <c r="V61" s="25"/>
      <c r="W61" s="34"/>
    </row>
    <row r="62" spans="1:23" s="26" customFormat="1">
      <c r="A62" s="21">
        <f>συμβολαια!A62</f>
        <v>0</v>
      </c>
      <c r="B62" s="83"/>
      <c r="C62" s="151">
        <f>συμβολαια!B62</f>
        <v>0</v>
      </c>
      <c r="D62" s="28"/>
      <c r="E62" s="152" t="str">
        <f>συμβολαια!C62</f>
        <v>δωρεά</v>
      </c>
      <c r="F62" s="22"/>
      <c r="G62" s="23">
        <f>πολλΣυμβ!D62</f>
        <v>0</v>
      </c>
      <c r="H62" s="23" t="str">
        <f>πολλΣυμβ!I62</f>
        <v>..???..</v>
      </c>
      <c r="I62" s="29"/>
      <c r="J62" s="29">
        <f>συμβολαια!D62</f>
        <v>55840</v>
      </c>
      <c r="K62" s="29"/>
      <c r="L62" s="36">
        <f>χαρτόσ!D62</f>
        <v>0</v>
      </c>
      <c r="M62" s="37">
        <f>ταμείαΚατάστ!H62+ταμείαΚατάστ!I62</f>
        <v>63.7072</v>
      </c>
      <c r="N62" s="37">
        <f>ταμείαΚατάστ!J62+ταμείαΚατάστ!K62</f>
        <v>44.284800000000004</v>
      </c>
      <c r="O62" s="30"/>
      <c r="P62" s="20">
        <f>βιβλΕσΕκτ!H62</f>
        <v>625.12403603603605</v>
      </c>
      <c r="Q62" s="24"/>
      <c r="R62" s="31">
        <f>αντίγραφα!N62</f>
        <v>36.036036036036037</v>
      </c>
      <c r="S62" s="32"/>
      <c r="T62" s="33"/>
      <c r="U62" s="25"/>
      <c r="V62" s="25"/>
      <c r="W62" s="34"/>
    </row>
    <row r="63" spans="1:23" s="26" customFormat="1">
      <c r="A63" s="21">
        <f>συμβολαια!A63</f>
        <v>0</v>
      </c>
      <c r="B63" s="83"/>
      <c r="C63" s="151">
        <f>συμβολαια!B63</f>
        <v>0</v>
      </c>
      <c r="D63" s="28"/>
      <c r="E63" s="152" t="str">
        <f>συμβολαια!C63</f>
        <v>δωρεά</v>
      </c>
      <c r="F63" s="22"/>
      <c r="G63" s="23">
        <f>πολλΣυμβ!D63</f>
        <v>0</v>
      </c>
      <c r="H63" s="23" t="str">
        <f>πολλΣυμβ!I63</f>
        <v>..???..</v>
      </c>
      <c r="I63" s="29"/>
      <c r="J63" s="29">
        <f>συμβολαια!D63</f>
        <v>80937.11</v>
      </c>
      <c r="K63" s="29"/>
      <c r="L63" s="36">
        <f>χαρτόσ!D63</f>
        <v>0</v>
      </c>
      <c r="M63" s="37">
        <f>ταμείαΚατάστ!H63+ταμείαΚατάστ!I63</f>
        <v>90.812078799999995</v>
      </c>
      <c r="N63" s="37">
        <f>ταμείαΚατάστ!J63+ταμείαΚατάστ!K63</f>
        <v>62.354719199999998</v>
      </c>
      <c r="O63" s="30"/>
      <c r="P63" s="20">
        <f>βιβλΕσΕκτ!H63</f>
        <v>880.32644524324326</v>
      </c>
      <c r="Q63" s="24"/>
      <c r="R63" s="31">
        <f>αντίγραφα!N63</f>
        <v>43.243243243243242</v>
      </c>
      <c r="S63" s="32"/>
      <c r="T63" s="33"/>
      <c r="U63" s="25"/>
      <c r="V63" s="25"/>
      <c r="W63" s="34"/>
    </row>
    <row r="64" spans="1:23" s="26" customFormat="1">
      <c r="A64" s="21">
        <f>συμβολαια!A64</f>
        <v>0</v>
      </c>
      <c r="B64" s="83"/>
      <c r="C64" s="151">
        <f>συμβολαια!B64</f>
        <v>0</v>
      </c>
      <c r="D64" s="28"/>
      <c r="E64" s="152" t="str">
        <f>συμβολαια!C64</f>
        <v>πληρεξούσιο</v>
      </c>
      <c r="F64" s="22"/>
      <c r="G64" s="23" t="str">
        <f>πολλΣυμβ!D64</f>
        <v>..???..</v>
      </c>
      <c r="H64" s="23">
        <f>πολλΣυμβ!I64</f>
        <v>0</v>
      </c>
      <c r="I64" s="29"/>
      <c r="J64" s="29">
        <f>συμβολαια!D64</f>
        <v>0</v>
      </c>
      <c r="K64" s="29"/>
      <c r="L64" s="36">
        <f>χαρτόσ!D64</f>
        <v>0</v>
      </c>
      <c r="M64" s="37">
        <f>ταμείαΚατάστ!H64+ταμείαΚατάστ!I64</f>
        <v>1.2000000000000002</v>
      </c>
      <c r="N64" s="37">
        <f>ταμείαΚατάστ!J64+ταμείαΚατάστ!K64</f>
        <v>1.4400000000000002</v>
      </c>
      <c r="O64" s="30"/>
      <c r="P64" s="20">
        <f>βιβλΕσΕκτ!H64</f>
        <v>20.567207207207208</v>
      </c>
      <c r="Q64" s="24"/>
      <c r="R64" s="31">
        <f>αντίγραφα!N64</f>
        <v>7.2072072072072073</v>
      </c>
      <c r="S64" s="32"/>
      <c r="T64" s="33"/>
      <c r="U64" s="25"/>
      <c r="V64" s="25"/>
      <c r="W64" s="34"/>
    </row>
    <row r="65" spans="1:23" s="26" customFormat="1">
      <c r="A65" s="21">
        <f>συμβολαια!A65</f>
        <v>0</v>
      </c>
      <c r="B65" s="83"/>
      <c r="C65" s="151">
        <f>συμβολαια!B65</f>
        <v>0</v>
      </c>
      <c r="D65" s="28"/>
      <c r="E65" s="152" t="str">
        <f>συμβολαια!C65</f>
        <v>αγοραπωλησία = τίμημα Δ.Ο.Υ. =</v>
      </c>
      <c r="F65" s="22"/>
      <c r="G65" s="23">
        <f>πολλΣυμβ!D65</f>
        <v>0</v>
      </c>
      <c r="H65" s="23" t="str">
        <f>πολλΣυμβ!I65</f>
        <v>..???..</v>
      </c>
      <c r="I65" s="29"/>
      <c r="J65" s="29">
        <f>συμβολαια!D65</f>
        <v>15729.79</v>
      </c>
      <c r="K65" s="29"/>
      <c r="L65" s="36">
        <f>χαρτόσ!D65</f>
        <v>0</v>
      </c>
      <c r="M65" s="37">
        <f>ταμείαΚατάστ!H65+ταμείαΚατάστ!I65</f>
        <v>19.788173200000003</v>
      </c>
      <c r="N65" s="37">
        <f>ταμείαΚατάστ!J65+ταμείαΚατάστ!K65</f>
        <v>14.685448800000001</v>
      </c>
      <c r="O65" s="30"/>
      <c r="P65" s="20">
        <f>βιβλΕσΕκτ!H65</f>
        <v>210.88520682882881</v>
      </c>
      <c r="Q65" s="24"/>
      <c r="R65" s="31">
        <f>αντίγραφα!N65</f>
        <v>28.828828828828829</v>
      </c>
      <c r="S65" s="32"/>
      <c r="T65" s="33"/>
      <c r="U65" s="25"/>
      <c r="V65" s="25"/>
      <c r="W65" s="34"/>
    </row>
    <row r="66" spans="1:23" s="26" customFormat="1">
      <c r="A66" s="21">
        <f>συμβολαια!A66</f>
        <v>0</v>
      </c>
      <c r="B66" s="83"/>
      <c r="C66" s="151">
        <f>συμβολαια!B66</f>
        <v>0</v>
      </c>
      <c r="D66" s="28"/>
      <c r="E66" s="152" t="str">
        <f>συμβολαια!C66</f>
        <v>πληρεξούσιο</v>
      </c>
      <c r="F66" s="22"/>
      <c r="G66" s="23" t="str">
        <f>πολλΣυμβ!D66</f>
        <v>..???..</v>
      </c>
      <c r="H66" s="23">
        <f>πολλΣυμβ!I66</f>
        <v>0</v>
      </c>
      <c r="I66" s="29"/>
      <c r="J66" s="29">
        <f>συμβολαια!D66</f>
        <v>0</v>
      </c>
      <c r="K66" s="29"/>
      <c r="L66" s="36">
        <f>χαρτόσ!D66</f>
        <v>0</v>
      </c>
      <c r="M66" s="37">
        <f>ταμείαΚατάστ!H66+ταμείαΚατάστ!I66</f>
        <v>1.2000000000000002</v>
      </c>
      <c r="N66" s="37">
        <f>ταμείαΚατάστ!J66+ταμείαΚατάστ!K66</f>
        <v>1.4400000000000002</v>
      </c>
      <c r="O66" s="30"/>
      <c r="P66" s="20">
        <f>βιβλΕσΕκτ!H66</f>
        <v>28.17081081081081</v>
      </c>
      <c r="Q66" s="24"/>
      <c r="R66" s="31">
        <f>αντίγραφα!N66</f>
        <v>10.810810810810811</v>
      </c>
      <c r="S66" s="32"/>
      <c r="T66" s="33"/>
      <c r="U66" s="25"/>
      <c r="V66" s="25"/>
      <c r="W66" s="34"/>
    </row>
    <row r="67" spans="1:23" s="26" customFormat="1">
      <c r="A67" s="21">
        <f>συμβολαια!A67</f>
        <v>0</v>
      </c>
      <c r="B67" s="83"/>
      <c r="C67" s="151">
        <f>συμβολαια!B67</f>
        <v>0</v>
      </c>
      <c r="D67" s="28"/>
      <c r="E67" s="152" t="str">
        <f>συμβολαια!C67</f>
        <v>αγοραπωλησίας προσύμφωνο ..???.. ΛΥΣΗ τίμημα 4.000.000δρχ = 11.738,81€ αρραβών =325.000δρχ =</v>
      </c>
      <c r="F67" s="22"/>
      <c r="G67" s="23" t="str">
        <f>πολλΣυμβ!D67</f>
        <v>..???..</v>
      </c>
      <c r="H67" s="23" t="str">
        <f>πολλΣυμβ!I67</f>
        <v>..???..</v>
      </c>
      <c r="I67" s="29"/>
      <c r="J67" s="29">
        <f>συμβολαια!D67</f>
        <v>953.48</v>
      </c>
      <c r="K67" s="29"/>
      <c r="L67" s="36">
        <f>χαρτόσ!D67</f>
        <v>0</v>
      </c>
      <c r="M67" s="37">
        <f>ταμείαΚατάστ!H67+ταμείαΚατάστ!I67</f>
        <v>1.8297584</v>
      </c>
      <c r="N67" s="37">
        <f>ταμείαΚατάστ!J67+ταμείαΚατάστ!K67</f>
        <v>1.6465056000000002</v>
      </c>
      <c r="O67" s="30"/>
      <c r="P67" s="20">
        <f>βιβλΕσΕκτ!H67</f>
        <v>19.730943207207208</v>
      </c>
      <c r="Q67" s="24"/>
      <c r="R67" s="31">
        <f>αντίγραφα!N67</f>
        <v>7.2072072072072073</v>
      </c>
      <c r="S67" s="32"/>
      <c r="T67" s="33"/>
      <c r="U67" s="25"/>
      <c r="V67" s="25"/>
      <c r="W67" s="34"/>
    </row>
    <row r="68" spans="1:23" s="26" customFormat="1">
      <c r="A68" s="21">
        <f>συμβολαια!A68</f>
        <v>0</v>
      </c>
      <c r="B68" s="83"/>
      <c r="C68" s="151">
        <f>συμβολαια!B68</f>
        <v>0</v>
      </c>
      <c r="D68" s="28"/>
      <c r="E68" s="152" t="str">
        <f>συμβολαια!C68</f>
        <v>αγοραπωλησία τίμημα = Δ.Ο.Υ. =</v>
      </c>
      <c r="F68" s="22"/>
      <c r="G68" s="23">
        <f>πολλΣυμβ!D68</f>
        <v>0</v>
      </c>
      <c r="H68" s="23" t="str">
        <f>πολλΣυμβ!I68</f>
        <v>..???..</v>
      </c>
      <c r="I68" s="29"/>
      <c r="J68" s="29">
        <f>συμβολαια!D68</f>
        <v>15120</v>
      </c>
      <c r="K68" s="29"/>
      <c r="L68" s="36">
        <f>χαρτόσ!D68</f>
        <v>0</v>
      </c>
      <c r="M68" s="37">
        <f>ταμείαΚατάστ!H68+ταμείαΚατάστ!I68</f>
        <v>19.729599999999998</v>
      </c>
      <c r="N68" s="37">
        <f>ταμείαΚατάστ!J68+ταμείαΚατάστ!K68</f>
        <v>14.966400000000002</v>
      </c>
      <c r="O68" s="30"/>
      <c r="P68" s="20">
        <f>βιβλΕσΕκτ!H68</f>
        <v>202.55003603603603</v>
      </c>
      <c r="Q68" s="24"/>
      <c r="R68" s="31">
        <f>αντίγραφα!N68</f>
        <v>36.036036036036037</v>
      </c>
      <c r="S68" s="32"/>
      <c r="T68" s="33"/>
      <c r="U68" s="25"/>
      <c r="V68" s="25"/>
      <c r="W68" s="34"/>
    </row>
    <row r="69" spans="1:23" s="26" customFormat="1">
      <c r="A69" s="21">
        <f>συμβολαια!A69</f>
        <v>0</v>
      </c>
      <c r="B69" s="83"/>
      <c r="C69" s="151">
        <f>συμβολαια!B69</f>
        <v>0</v>
      </c>
      <c r="D69" s="28"/>
      <c r="E69" s="152" t="str">
        <f>συμβολαια!C69</f>
        <v>αγοραπωλησίας ΠΡΟΣΥΜΦΩΝΟ τίμημα 50.000 αρραβών =</v>
      </c>
      <c r="F69" s="22"/>
      <c r="G69" s="23">
        <f>πολλΣυμβ!D69</f>
        <v>0</v>
      </c>
      <c r="H69" s="23" t="str">
        <f>πολλΣυμβ!I69</f>
        <v>..???..</v>
      </c>
      <c r="I69" s="29"/>
      <c r="J69" s="29">
        <f>συμβολαια!D69</f>
        <v>15000</v>
      </c>
      <c r="K69" s="29"/>
      <c r="L69" s="36">
        <f>χαρτόσ!D69</f>
        <v>0</v>
      </c>
      <c r="M69" s="37">
        <f>ταμείαΚατάστ!H69+ταμείαΚατάστ!I69</f>
        <v>23</v>
      </c>
      <c r="N69" s="37">
        <f>ταμείαΚατάστ!J69+ταμείαΚατάστ!K69</f>
        <v>18.96</v>
      </c>
      <c r="O69" s="30"/>
      <c r="P69" s="20">
        <f>βιβλΕσΕκτ!H69</f>
        <v>178.72441441441441</v>
      </c>
      <c r="Q69" s="24"/>
      <c r="R69" s="31">
        <f>αντίγραφα!N69</f>
        <v>14.414414414414415</v>
      </c>
      <c r="S69" s="32"/>
      <c r="T69" s="33"/>
      <c r="U69" s="25"/>
      <c r="V69" s="25"/>
      <c r="W69" s="34"/>
    </row>
    <row r="70" spans="1:23" s="26" customFormat="1">
      <c r="A70" s="21">
        <f>συμβολαια!A70</f>
        <v>0</v>
      </c>
      <c r="B70" s="83"/>
      <c r="C70" s="151">
        <f>συμβολαια!B70</f>
        <v>0</v>
      </c>
      <c r="D70" s="28"/>
      <c r="E70" s="152" t="str">
        <f>συμβολαια!C70</f>
        <v>πληρεξούσιο</v>
      </c>
      <c r="F70" s="22"/>
      <c r="G70" s="23">
        <f>πολλΣυμβ!D70</f>
        <v>0</v>
      </c>
      <c r="H70" s="23" t="str">
        <f>πολλΣυμβ!I70</f>
        <v>..???..</v>
      </c>
      <c r="I70" s="29"/>
      <c r="J70" s="29">
        <f>συμβολαια!D70</f>
        <v>0</v>
      </c>
      <c r="K70" s="29"/>
      <c r="L70" s="36">
        <f>χαρτόσ!D70</f>
        <v>0</v>
      </c>
      <c r="M70" s="37">
        <f>ταμείαΚατάστ!H70+ταμείαΚατάστ!I70</f>
        <v>2.8000000000000003</v>
      </c>
      <c r="N70" s="37">
        <f>ταμείαΚατάστ!J70+ταμείαΚατάστ!K70</f>
        <v>3.3600000000000003</v>
      </c>
      <c r="O70" s="30"/>
      <c r="P70" s="20">
        <f>βιβλΕσΕκτ!H70</f>
        <v>17.047207207207208</v>
      </c>
      <c r="Q70" s="24"/>
      <c r="R70" s="31">
        <f>αντίγραφα!N70</f>
        <v>7.2072072072072073</v>
      </c>
      <c r="S70" s="32"/>
      <c r="T70" s="33"/>
      <c r="U70" s="25"/>
      <c r="V70" s="25"/>
      <c r="W70" s="34"/>
    </row>
    <row r="71" spans="1:23" s="26" customFormat="1">
      <c r="A71" s="21">
        <f>συμβολαια!A71</f>
        <v>0</v>
      </c>
      <c r="B71" s="83"/>
      <c r="C71" s="151">
        <f>συμβολαια!B71</f>
        <v>0</v>
      </c>
      <c r="D71" s="28"/>
      <c r="E71" s="152" t="str">
        <f>συμβολαια!C71</f>
        <v>διανομή</v>
      </c>
      <c r="F71" s="22"/>
      <c r="G71" s="23">
        <f>πολλΣυμβ!D71</f>
        <v>0</v>
      </c>
      <c r="H71" s="23" t="str">
        <f>πολλΣυμβ!I71</f>
        <v>..???..</v>
      </c>
      <c r="I71" s="29"/>
      <c r="J71" s="29">
        <f>συμβολαια!D71</f>
        <v>144216.06</v>
      </c>
      <c r="K71" s="29"/>
      <c r="L71" s="36">
        <f>χαρτόσ!D71</f>
        <v>0</v>
      </c>
      <c r="M71" s="37">
        <f>ταμείαΚατάστ!H71+ταμείαΚατάστ!I71</f>
        <v>165.75334480000001</v>
      </c>
      <c r="N71" s="37">
        <f>ταμείαΚατάστ!J71+ταμείαΚατάστ!K71</f>
        <v>115.83556320000001</v>
      </c>
      <c r="O71" s="30"/>
      <c r="P71" s="20">
        <f>βιβλΕσΕκτ!H71</f>
        <v>1613.5108217297297</v>
      </c>
      <c r="Q71" s="24"/>
      <c r="R71" s="31">
        <f>αντίγραφα!N71</f>
        <v>129.72972972972974</v>
      </c>
      <c r="S71" s="32"/>
      <c r="T71" s="33"/>
      <c r="U71" s="25"/>
      <c r="V71" s="25"/>
      <c r="W71" s="34"/>
    </row>
    <row r="72" spans="1:23" s="26" customFormat="1">
      <c r="A72" s="21">
        <f>συμβολαια!A72</f>
        <v>0</v>
      </c>
      <c r="B72" s="83"/>
      <c r="C72" s="151">
        <f>συμβολαια!B72</f>
        <v>0</v>
      </c>
      <c r="D72" s="28"/>
      <c r="E72" s="152" t="str">
        <f>συμβολαια!C72</f>
        <v>γονική ΨΙΛΗΣ κυριότητας</v>
      </c>
      <c r="F72" s="22"/>
      <c r="G72" s="23" t="str">
        <f>πολλΣυμβ!D72</f>
        <v>..???..</v>
      </c>
      <c r="H72" s="23" t="str">
        <f>πολλΣυμβ!I72</f>
        <v>..???..</v>
      </c>
      <c r="I72" s="29"/>
      <c r="J72" s="29">
        <f>συμβολαια!D72</f>
        <v>3700.2</v>
      </c>
      <c r="K72" s="29"/>
      <c r="L72" s="36">
        <f>χαρτόσ!D72</f>
        <v>0</v>
      </c>
      <c r="M72" s="37">
        <f>ταμείαΚατάστ!H72+ταμείαΚατάστ!I72</f>
        <v>7.3962159999999999</v>
      </c>
      <c r="N72" s="37">
        <f>ταμείαΚατάστ!J72+ταμείαΚατάστ!K72</f>
        <v>6.7441440000000004</v>
      </c>
      <c r="O72" s="30"/>
      <c r="P72" s="20">
        <f>βιβλΕσΕκτ!H72</f>
        <v>308.79567603603601</v>
      </c>
      <c r="Q72" s="24"/>
      <c r="R72" s="31">
        <f>αντίγραφα!N72</f>
        <v>36.036036036036037</v>
      </c>
      <c r="S72" s="32"/>
      <c r="T72" s="33"/>
      <c r="U72" s="25"/>
      <c r="V72" s="25"/>
      <c r="W72" s="34"/>
    </row>
    <row r="73" spans="1:23" s="26" customFormat="1">
      <c r="A73" s="21">
        <f>συμβολαια!A73</f>
        <v>0</v>
      </c>
      <c r="B73" s="83"/>
      <c r="C73" s="151">
        <f>συμβολαια!B73</f>
        <v>0</v>
      </c>
      <c r="D73" s="28"/>
      <c r="E73" s="152" t="str">
        <f>συμβολαια!C73</f>
        <v>δωρεά ΨΙΛΗΣ κυριότητας</v>
      </c>
      <c r="F73" s="22"/>
      <c r="G73" s="23" t="str">
        <f>πολλΣυμβ!D73</f>
        <v>..???..</v>
      </c>
      <c r="H73" s="23" t="str">
        <f>πολλΣυμβ!I73</f>
        <v>..???..</v>
      </c>
      <c r="I73" s="29"/>
      <c r="J73" s="29">
        <f>συμβολαια!D73</f>
        <v>14601.6</v>
      </c>
      <c r="K73" s="29"/>
      <c r="L73" s="36">
        <f>χαρτόσ!D73</f>
        <v>0</v>
      </c>
      <c r="M73" s="37">
        <f>ταμείαΚατάστ!H73+ταμείαΚατάστ!I73</f>
        <v>19.169727999999999</v>
      </c>
      <c r="N73" s="37">
        <f>ταμείαΚατάστ!J73+ταμείαΚατάστ!K73</f>
        <v>14.593152000000002</v>
      </c>
      <c r="O73" s="30"/>
      <c r="P73" s="20">
        <f>βιβλΕσΕκτ!H73</f>
        <v>205.49315603603603</v>
      </c>
      <c r="Q73" s="24"/>
      <c r="R73" s="31">
        <f>αντίγραφα!N73</f>
        <v>36.036036036036037</v>
      </c>
      <c r="S73" s="32"/>
      <c r="T73" s="33"/>
      <c r="U73" s="25"/>
      <c r="V73" s="25"/>
      <c r="W73" s="34"/>
    </row>
    <row r="74" spans="1:23" s="26" customFormat="1">
      <c r="A74" s="21">
        <f>συμβολαια!A74</f>
        <v>0</v>
      </c>
      <c r="B74" s="83"/>
      <c r="C74" s="151">
        <f>συμβολαια!B74</f>
        <v>0</v>
      </c>
      <c r="D74" s="28"/>
      <c r="E74" s="152" t="str">
        <f>συμβολαια!C74</f>
        <v>δωρεά ΨΙΛΗΣ κυριότητας</v>
      </c>
      <c r="F74" s="22"/>
      <c r="G74" s="23" t="str">
        <f>πολλΣυμβ!D74</f>
        <v>..???..</v>
      </c>
      <c r="H74" s="23" t="str">
        <f>πολλΣυμβ!I74</f>
        <v>..???..</v>
      </c>
      <c r="I74" s="29"/>
      <c r="J74" s="29">
        <f>συμβολαια!D74</f>
        <v>70347.649999999994</v>
      </c>
      <c r="K74" s="29"/>
      <c r="L74" s="36">
        <f>χαρτόσ!D74</f>
        <v>0</v>
      </c>
      <c r="M74" s="37">
        <f>ταμείαΚατάστ!H74+ταμείαΚατάστ!I74</f>
        <v>79.375461999999999</v>
      </c>
      <c r="N74" s="37">
        <f>ταμείαΚατάστ!J74+ταμείαΚατάστ!K74</f>
        <v>54.730308000000001</v>
      </c>
      <c r="O74" s="30"/>
      <c r="P74" s="20">
        <f>βιβλΕσΕκτ!H74</f>
        <v>773.10026603603603</v>
      </c>
      <c r="Q74" s="24"/>
      <c r="R74" s="31">
        <f>αντίγραφα!N74</f>
        <v>36.036036036036037</v>
      </c>
      <c r="S74" s="32"/>
      <c r="T74" s="33"/>
      <c r="U74" s="25"/>
      <c r="V74" s="25"/>
      <c r="W74" s="34"/>
    </row>
    <row r="75" spans="1:23" s="26" customFormat="1">
      <c r="A75" s="21">
        <f>συμβολαια!A75</f>
        <v>0</v>
      </c>
      <c r="B75" s="83"/>
      <c r="C75" s="151">
        <f>συμβολαια!B75</f>
        <v>0</v>
      </c>
      <c r="D75" s="28"/>
      <c r="E75" s="152" t="str">
        <f>συμβολαια!C75</f>
        <v>γονική ΨΙΛΗΣ κυριότητας</v>
      </c>
      <c r="F75" s="22"/>
      <c r="G75" s="23" t="str">
        <f>πολλΣυμβ!D75</f>
        <v>..???..</v>
      </c>
      <c r="H75" s="23" t="str">
        <f>πολλΣυμβ!I75</f>
        <v>..???..</v>
      </c>
      <c r="I75" s="29"/>
      <c r="J75" s="29">
        <f>συμβολαια!D75</f>
        <v>3641.4</v>
      </c>
      <c r="K75" s="29"/>
      <c r="L75" s="36">
        <f>χαρτόσ!D75</f>
        <v>0</v>
      </c>
      <c r="M75" s="37">
        <f>ταμείαΚατάστ!H75+ταμείαΚατάστ!I75</f>
        <v>7.3327119999999999</v>
      </c>
      <c r="N75" s="37">
        <f>ταμείαΚατάστ!J75+ταμείαΚατάστ!K75</f>
        <v>6.7018080000000007</v>
      </c>
      <c r="O75" s="30"/>
      <c r="P75" s="20">
        <f>βιβλΕσΕκτ!H75</f>
        <v>93.70151603603604</v>
      </c>
      <c r="Q75" s="24"/>
      <c r="R75" s="31">
        <f>αντίγραφα!N75</f>
        <v>36.036036036036037</v>
      </c>
      <c r="S75" s="32"/>
      <c r="T75" s="33"/>
      <c r="U75" s="25"/>
      <c r="V75" s="25"/>
      <c r="W75" s="34"/>
    </row>
    <row r="76" spans="1:23" s="26" customFormat="1">
      <c r="A76" s="21">
        <f>συμβολαια!A76</f>
        <v>0</v>
      </c>
      <c r="B76" s="83"/>
      <c r="C76" s="151">
        <f>συμβολαια!B76</f>
        <v>0</v>
      </c>
      <c r="D76" s="28"/>
      <c r="E76" s="152" t="str">
        <f>συμβολαια!C76</f>
        <v>πληρεξούσιο</v>
      </c>
      <c r="F76" s="22"/>
      <c r="G76" s="23" t="str">
        <f>πολλΣυμβ!D76</f>
        <v>..???..</v>
      </c>
      <c r="H76" s="23">
        <f>πολλΣυμβ!I76</f>
        <v>0</v>
      </c>
      <c r="I76" s="29"/>
      <c r="J76" s="29">
        <f>συμβολαια!D76</f>
        <v>0</v>
      </c>
      <c r="K76" s="29"/>
      <c r="L76" s="36">
        <f>χαρτόσ!D76</f>
        <v>0</v>
      </c>
      <c r="M76" s="37">
        <f>ταμείαΚατάστ!H76+ταμείαΚατάστ!I76</f>
        <v>1.6</v>
      </c>
      <c r="N76" s="37">
        <f>ταμείαΚατάστ!J76+ταμείαΚατάστ!K76</f>
        <v>1.9200000000000002</v>
      </c>
      <c r="O76" s="30"/>
      <c r="P76" s="20">
        <f>βιβλΕσΕκτ!H76</f>
        <v>-4.7091891891891899</v>
      </c>
      <c r="Q76" s="24"/>
      <c r="R76" s="31">
        <f>αντίγραφα!N76</f>
        <v>10.810810810810811</v>
      </c>
      <c r="S76" s="32"/>
      <c r="T76" s="33"/>
      <c r="U76" s="25"/>
      <c r="V76" s="25"/>
      <c r="W76" s="34"/>
    </row>
    <row r="77" spans="1:23" s="8" customFormat="1" ht="11.25" customHeight="1">
      <c r="A77" s="247">
        <f>συμβολαια!A77</f>
        <v>0</v>
      </c>
      <c r="B77" s="429"/>
      <c r="C77" s="428">
        <f>συμβολαια!B77</f>
        <v>0</v>
      </c>
      <c r="D77" s="430"/>
      <c r="E77" s="248" t="str">
        <f>συμβολαια!C77</f>
        <v>αγοραπωλησίας …… ;;;?????;;;;; ΕΞΟΦΛΗΣΗ</v>
      </c>
      <c r="F77" s="408"/>
      <c r="G77" s="252" t="str">
        <f>πολλΣυμβ!D77</f>
        <v>..???..</v>
      </c>
      <c r="H77" s="252" t="str">
        <f>πολλΣυμβ!I77</f>
        <v>..???..</v>
      </c>
      <c r="I77" s="392"/>
      <c r="J77" s="392">
        <f>συμβολαια!D77</f>
        <v>0</v>
      </c>
      <c r="K77" s="392"/>
      <c r="L77" s="251">
        <f>χαρτόσ!D77</f>
        <v>0</v>
      </c>
      <c r="M77" s="270">
        <f>ταμείαΚατάστ!H77+ταμείαΚατάστ!I77</f>
        <v>2.6</v>
      </c>
      <c r="N77" s="270">
        <f>ταμείαΚατάστ!J77+ταμείαΚατάστ!K77</f>
        <v>3.12</v>
      </c>
      <c r="O77" s="431"/>
      <c r="P77" s="432">
        <f>βιβλΕσΕκτ!H77</f>
        <v>25.090810810810812</v>
      </c>
      <c r="Q77" s="241"/>
      <c r="R77" s="433">
        <f>αντίγραφα!N77</f>
        <v>10.810810810810811</v>
      </c>
      <c r="S77" s="435"/>
      <c r="T77" s="434"/>
      <c r="U77" s="363" t="s">
        <v>465</v>
      </c>
      <c r="V77" s="240"/>
      <c r="W77" s="228"/>
    </row>
    <row r="78" spans="1:23" s="26" customFormat="1">
      <c r="A78" s="21">
        <f>συμβολαια!A78</f>
        <v>0</v>
      </c>
      <c r="B78" s="83"/>
      <c r="C78" s="151">
        <f>συμβολαια!B78</f>
        <v>0</v>
      </c>
      <c r="D78" s="28"/>
      <c r="E78" s="152" t="str">
        <f>συμβολαια!C78</f>
        <v>πληρεξούσιο</v>
      </c>
      <c r="F78" s="22"/>
      <c r="G78" s="23" t="str">
        <f>πολλΣυμβ!D78</f>
        <v>..???..</v>
      </c>
      <c r="H78" s="23">
        <f>πολλΣυμβ!I78</f>
        <v>0</v>
      </c>
      <c r="I78" s="29"/>
      <c r="J78" s="29">
        <f>συμβολαια!D78</f>
        <v>0</v>
      </c>
      <c r="K78" s="29"/>
      <c r="L78" s="36">
        <f>χαρτόσ!D78</f>
        <v>0</v>
      </c>
      <c r="M78" s="37">
        <f>ταμείαΚατάστ!H78+ταμείαΚατάστ!I78</f>
        <v>0.8</v>
      </c>
      <c r="N78" s="37">
        <f>ταμείαΚατάστ!J78+ταμείαΚατάστ!K78</f>
        <v>0.96000000000000008</v>
      </c>
      <c r="O78" s="30"/>
      <c r="P78" s="20">
        <f>βιβλΕσΕκτ!H78</f>
        <v>21.447207207207207</v>
      </c>
      <c r="Q78" s="24"/>
      <c r="R78" s="31">
        <f>αντίγραφα!N78</f>
        <v>7.2072072072072073</v>
      </c>
      <c r="S78" s="32"/>
      <c r="T78" s="33"/>
      <c r="U78" s="25"/>
      <c r="V78" s="25"/>
      <c r="W78" s="34"/>
    </row>
    <row r="79" spans="1:23" s="26" customFormat="1">
      <c r="A79" s="21">
        <f>συμβολαια!A79</f>
        <v>0</v>
      </c>
      <c r="B79" s="83"/>
      <c r="C79" s="151">
        <f>συμβολαια!B79</f>
        <v>0</v>
      </c>
      <c r="D79" s="28"/>
      <c r="E79" s="152" t="str">
        <f>συμβολαια!C79</f>
        <v>πληρεξούσιο</v>
      </c>
      <c r="F79" s="22"/>
      <c r="G79" s="23" t="str">
        <f>πολλΣυμβ!D79</f>
        <v>..???..</v>
      </c>
      <c r="H79" s="23">
        <f>πολλΣυμβ!I79</f>
        <v>0</v>
      </c>
      <c r="I79" s="29"/>
      <c r="J79" s="29">
        <f>συμβολαια!D79</f>
        <v>0</v>
      </c>
      <c r="K79" s="29"/>
      <c r="L79" s="36">
        <f>χαρτόσ!D79</f>
        <v>0</v>
      </c>
      <c r="M79" s="37">
        <f>ταμείαΚατάστ!H79+ταμείαΚατάστ!I79</f>
        <v>1.2000000000000002</v>
      </c>
      <c r="N79" s="37">
        <f>ταμείαΚατάστ!J79+ταμείαΚατάστ!K79</f>
        <v>1.4400000000000002</v>
      </c>
      <c r="O79" s="30"/>
      <c r="P79" s="20">
        <f>βιβλΕσΕκτ!H79</f>
        <v>20.567207207207208</v>
      </c>
      <c r="Q79" s="24"/>
      <c r="R79" s="31">
        <f>αντίγραφα!N79</f>
        <v>7.2072072072072073</v>
      </c>
      <c r="S79" s="32"/>
      <c r="T79" s="33"/>
      <c r="U79" s="25"/>
      <c r="V79" s="25"/>
      <c r="W79" s="34"/>
    </row>
    <row r="80" spans="1:23" s="26" customFormat="1">
      <c r="A80" s="21">
        <f>συμβολαια!A80</f>
        <v>0</v>
      </c>
      <c r="B80" s="83"/>
      <c r="C80" s="151">
        <f>συμβολαια!B80</f>
        <v>0</v>
      </c>
      <c r="D80" s="28"/>
      <c r="E80" s="152" t="str">
        <f>συμβολαια!C80</f>
        <v>αγοραπωλησία τίμημα = Δ.Ο.Υ. =</v>
      </c>
      <c r="F80" s="22"/>
      <c r="G80" s="23">
        <f>πολλΣυμβ!D80</f>
        <v>0</v>
      </c>
      <c r="H80" s="23" t="str">
        <f>πολλΣυμβ!I80</f>
        <v>..???..</v>
      </c>
      <c r="I80" s="29"/>
      <c r="J80" s="29">
        <f>συμβολαια!D80</f>
        <v>9576</v>
      </c>
      <c r="K80" s="29"/>
      <c r="L80" s="36">
        <f>χαρτόσ!D80</f>
        <v>0</v>
      </c>
      <c r="M80" s="37">
        <f>ταμείαΚατάστ!H80+ταμείαΚατάστ!I80</f>
        <v>15.14208</v>
      </c>
      <c r="N80" s="37">
        <f>ταμείαΚατάστ!J80+ταμείαΚατάστ!K80</f>
        <v>12.654720000000001</v>
      </c>
      <c r="O80" s="30"/>
      <c r="P80" s="20">
        <f>βιβλΕσΕκτ!H80</f>
        <v>142.929236036036</v>
      </c>
      <c r="Q80" s="24"/>
      <c r="R80" s="31">
        <f>αντίγραφα!N80</f>
        <v>36.036036036036037</v>
      </c>
      <c r="S80" s="32"/>
      <c r="T80" s="33"/>
      <c r="U80" s="25"/>
      <c r="V80" s="25"/>
      <c r="W80" s="34"/>
    </row>
    <row r="81" spans="1:35" s="26" customFormat="1">
      <c r="A81" s="21">
        <f>συμβολαια!A81</f>
        <v>0</v>
      </c>
      <c r="B81" s="83"/>
      <c r="C81" s="151">
        <f>συμβολαια!B81</f>
        <v>0</v>
      </c>
      <c r="D81" s="28"/>
      <c r="E81" s="152" t="str">
        <f>συμβολαια!C81</f>
        <v>αγοραπωλησία ΒΑΣΕΙ προσυμφώνου ..???.. τίμημα = αρραβών = Δ.Ο.Υ = 20518,31</v>
      </c>
      <c r="F81" s="22"/>
      <c r="G81" s="23">
        <f>πολλΣυμβ!D81</f>
        <v>0</v>
      </c>
      <c r="H81" s="23" t="str">
        <f>πολλΣυμβ!I81</f>
        <v>..???..</v>
      </c>
      <c r="I81" s="29"/>
      <c r="J81" s="29">
        <f>συμβολαια!D81</f>
        <v>0</v>
      </c>
      <c r="K81" s="29"/>
      <c r="L81" s="36">
        <f>χαρτόσ!D81</f>
        <v>0</v>
      </c>
      <c r="M81" s="37">
        <f>ταμείαΚατάστ!H81+ταμείαΚατάστ!I81</f>
        <v>7.2</v>
      </c>
      <c r="N81" s="37">
        <f>ταμείαΚατάστ!J81+ταμείαΚατάστ!K81</f>
        <v>8.64</v>
      </c>
      <c r="O81" s="30"/>
      <c r="P81" s="20">
        <f>βιβλΕσΕκτ!H81</f>
        <v>79.403243243243239</v>
      </c>
      <c r="Q81" s="24"/>
      <c r="R81" s="31">
        <f>αντίγραφα!N81</f>
        <v>43.243243243243242</v>
      </c>
      <c r="S81" s="32"/>
      <c r="T81" s="33"/>
      <c r="U81" s="25"/>
      <c r="V81" s="25"/>
      <c r="W81" s="34"/>
    </row>
    <row r="82" spans="1:35" s="26" customFormat="1">
      <c r="A82" s="21">
        <f>συμβολαια!A82</f>
        <v>0</v>
      </c>
      <c r="B82" s="83"/>
      <c r="C82" s="151">
        <f>συμβολαια!B82</f>
        <v>0</v>
      </c>
      <c r="D82" s="28"/>
      <c r="E82" s="152" t="str">
        <f>συμβολαια!C82</f>
        <v>πληρεξούσιο</v>
      </c>
      <c r="F82" s="22"/>
      <c r="G82" s="23" t="str">
        <f>πολλΣυμβ!D82</f>
        <v>..???..</v>
      </c>
      <c r="H82" s="23">
        <f>πολλΣυμβ!I82</f>
        <v>0</v>
      </c>
      <c r="I82" s="29"/>
      <c r="J82" s="29">
        <f>συμβολαια!D82</f>
        <v>0</v>
      </c>
      <c r="K82" s="29"/>
      <c r="L82" s="36">
        <f>χαρτόσ!D82</f>
        <v>0</v>
      </c>
      <c r="M82" s="37">
        <f>ταμείαΚατάστ!H82+ταμείαΚατάστ!I82</f>
        <v>0.8</v>
      </c>
      <c r="N82" s="37">
        <f>ταμείαΚατάστ!J82+ταμείαΚατάστ!K82</f>
        <v>0.96000000000000008</v>
      </c>
      <c r="O82" s="30"/>
      <c r="P82" s="20">
        <f>βιβλΕσΕκτ!H82</f>
        <v>21.447207207207207</v>
      </c>
      <c r="Q82" s="24"/>
      <c r="R82" s="31">
        <f>αντίγραφα!N82</f>
        <v>7.2072072072072073</v>
      </c>
      <c r="S82" s="32"/>
      <c r="T82" s="33"/>
      <c r="U82" s="25"/>
      <c r="V82" s="25"/>
      <c r="W82" s="34"/>
    </row>
    <row r="83" spans="1:35" s="26" customFormat="1">
      <c r="A83" s="21">
        <f>συμβολαια!A83</f>
        <v>0</v>
      </c>
      <c r="B83" s="83"/>
      <c r="C83" s="151">
        <f>συμβολαια!B83</f>
        <v>0</v>
      </c>
      <c r="D83" s="28"/>
      <c r="E83" s="152" t="str">
        <f>συμβολαια!C83</f>
        <v>πληρεξούσιο</v>
      </c>
      <c r="F83" s="22"/>
      <c r="G83" s="23" t="str">
        <f>πολλΣυμβ!D83</f>
        <v>..???..</v>
      </c>
      <c r="H83" s="23">
        <f>πολλΣυμβ!I83</f>
        <v>0</v>
      </c>
      <c r="I83" s="29"/>
      <c r="J83" s="29">
        <f>συμβολαια!D83</f>
        <v>0</v>
      </c>
      <c r="K83" s="29"/>
      <c r="L83" s="36">
        <f>χαρτόσ!D83</f>
        <v>0</v>
      </c>
      <c r="M83" s="37">
        <f>ταμείαΚατάστ!H83+ταμείαΚατάστ!I83</f>
        <v>0.8</v>
      </c>
      <c r="N83" s="37">
        <f>ταμείαΚατάστ!J83+ταμείαΚατάστ!K83</f>
        <v>0.96000000000000008</v>
      </c>
      <c r="O83" s="30"/>
      <c r="P83" s="20">
        <f>βιβλΕσΕκτ!H83</f>
        <v>22.24</v>
      </c>
      <c r="Q83" s="24"/>
      <c r="R83" s="31">
        <f>αντίγραφα!N83</f>
        <v>0</v>
      </c>
      <c r="S83" s="32"/>
      <c r="T83" s="33"/>
      <c r="U83" s="25"/>
      <c r="V83" s="25"/>
      <c r="W83" s="34"/>
    </row>
    <row r="84" spans="1:35" s="26" customFormat="1">
      <c r="A84" s="21">
        <f>συμβολαια!A84</f>
        <v>0</v>
      </c>
      <c r="B84" s="83"/>
      <c r="C84" s="151">
        <f>συμβολαια!B84</f>
        <v>0</v>
      </c>
      <c r="D84" s="28"/>
      <c r="E84" s="152" t="str">
        <f>συμβολαια!C84</f>
        <v>αγοραπωλησία τίμημα = Δ.Ο.Υ. =</v>
      </c>
      <c r="F84" s="22"/>
      <c r="G84" s="23">
        <f>πολλΣυμβ!D84</f>
        <v>0</v>
      </c>
      <c r="H84" s="23" t="str">
        <f>πολλΣυμβ!I84</f>
        <v>..???..</v>
      </c>
      <c r="I84" s="29"/>
      <c r="J84" s="29">
        <f>συμβολαια!D84</f>
        <v>5396.27</v>
      </c>
      <c r="K84" s="29"/>
      <c r="L84" s="36">
        <f>χαρτόσ!D84</f>
        <v>0</v>
      </c>
      <c r="M84" s="37">
        <f>ταμείαΚατάστ!H84+ταμείαΚατάστ!I84</f>
        <v>9.2279716000000001</v>
      </c>
      <c r="N84" s="37">
        <f>ταμείαΚατάστ!J84+ταμείαΚατάστ!K84</f>
        <v>7.9653144000000005</v>
      </c>
      <c r="O84" s="30"/>
      <c r="P84" s="20">
        <f>βιβλΕσΕκτ!H84</f>
        <v>103.37275003603604</v>
      </c>
      <c r="Q84" s="24"/>
      <c r="R84" s="31">
        <f>αντίγραφα!N84</f>
        <v>36.036036036036037</v>
      </c>
      <c r="S84" s="32"/>
      <c r="T84" s="33"/>
      <c r="U84" s="25"/>
      <c r="V84" s="25"/>
      <c r="W84" s="34"/>
    </row>
    <row r="85" spans="1:35" s="26" customFormat="1">
      <c r="A85" s="21">
        <f>συμβολαια!A85</f>
        <v>0</v>
      </c>
      <c r="B85" s="83"/>
      <c r="C85" s="151">
        <f>συμβολαια!B85</f>
        <v>0</v>
      </c>
      <c r="D85" s="28"/>
      <c r="E85" s="152" t="str">
        <f>συμβολαια!C85</f>
        <v>διαθήκη</v>
      </c>
      <c r="F85" s="22"/>
      <c r="G85" s="23" t="str">
        <f>πολλΣυμβ!D85</f>
        <v>..???..</v>
      </c>
      <c r="H85" s="23">
        <f>πολλΣυμβ!I85</f>
        <v>0</v>
      </c>
      <c r="I85" s="29"/>
      <c r="J85" s="29">
        <f>συμβολαια!D85</f>
        <v>0</v>
      </c>
      <c r="K85" s="29"/>
      <c r="L85" s="36">
        <f>χαρτόσ!D85</f>
        <v>0</v>
      </c>
      <c r="M85" s="37">
        <f>ταμείαΚατάστ!H85+ταμείαΚατάστ!I85</f>
        <v>0.92999999999999994</v>
      </c>
      <c r="N85" s="37">
        <f>ταμείαΚατάστ!J85+ταμείαΚατάστ!K85</f>
        <v>4.6800000000000006</v>
      </c>
      <c r="O85" s="30"/>
      <c r="P85" s="20">
        <f>βιβλΕσΕκτ!H85</f>
        <v>68.39</v>
      </c>
      <c r="Q85" s="24"/>
      <c r="R85" s="31">
        <f>αντίγραφα!N85</f>
        <v>0</v>
      </c>
      <c r="S85" s="32"/>
      <c r="T85" s="33"/>
      <c r="U85" s="25"/>
      <c r="V85" s="25"/>
      <c r="W85" s="34"/>
    </row>
    <row r="86" spans="1:35" s="26" customFormat="1">
      <c r="A86" s="21">
        <f>συμβολαια!A86</f>
        <v>0</v>
      </c>
      <c r="B86" s="83"/>
      <c r="C86" s="151">
        <f>συμβολαια!B86</f>
        <v>0</v>
      </c>
      <c r="D86" s="28"/>
      <c r="E86" s="152" t="str">
        <f>συμβολαια!C86</f>
        <v>πληρεξούσιο</v>
      </c>
      <c r="F86" s="22"/>
      <c r="G86" s="23" t="str">
        <f>πολλΣυμβ!D86</f>
        <v>..???..</v>
      </c>
      <c r="H86" s="23">
        <f>πολλΣυμβ!I86</f>
        <v>0</v>
      </c>
      <c r="I86" s="29"/>
      <c r="J86" s="29">
        <f>συμβολαια!D86</f>
        <v>0</v>
      </c>
      <c r="K86" s="29"/>
      <c r="L86" s="36">
        <f>χαρτόσ!D86</f>
        <v>0</v>
      </c>
      <c r="M86" s="37">
        <f>ταμείαΚατάστ!H86+ταμείαΚατάστ!I86</f>
        <v>1.6</v>
      </c>
      <c r="N86" s="37">
        <f>ταμείαΚατάστ!J86+ταμείαΚατάστ!K86</f>
        <v>1.9200000000000002</v>
      </c>
      <c r="O86" s="30"/>
      <c r="P86" s="20">
        <f>βιβλΕσΕκτ!H86</f>
        <v>27.290810810810811</v>
      </c>
      <c r="Q86" s="24"/>
      <c r="R86" s="31">
        <f>αντίγραφα!N86</f>
        <v>10.810810810810811</v>
      </c>
      <c r="S86" s="32"/>
      <c r="T86" s="33"/>
      <c r="U86" s="25"/>
      <c r="V86" s="25"/>
      <c r="W86" s="34"/>
    </row>
    <row r="87" spans="1:35">
      <c r="A87" s="484" t="s">
        <v>93</v>
      </c>
      <c r="B87" s="485"/>
      <c r="C87" s="485"/>
      <c r="D87" s="485"/>
      <c r="E87" s="485"/>
      <c r="F87" s="485"/>
      <c r="G87" s="485"/>
      <c r="H87" s="485"/>
      <c r="I87" s="485"/>
      <c r="J87" s="485"/>
      <c r="K87" s="74"/>
      <c r="L87" s="2">
        <f t="shared" ref="L87:S87" si="0">SUM(L3:L86)</f>
        <v>0</v>
      </c>
      <c r="M87" s="2">
        <f t="shared" si="0"/>
        <v>1041.5027511999997</v>
      </c>
      <c r="N87" s="2">
        <f t="shared" si="0"/>
        <v>852.5905008000002</v>
      </c>
      <c r="O87" s="2">
        <f t="shared" si="0"/>
        <v>0</v>
      </c>
      <c r="P87" s="2">
        <f t="shared" si="0"/>
        <v>10868.544585837837</v>
      </c>
      <c r="Q87" s="2">
        <f t="shared" si="0"/>
        <v>0</v>
      </c>
      <c r="R87" s="2">
        <f t="shared" si="0"/>
        <v>2237.8378378378384</v>
      </c>
      <c r="S87" s="2">
        <f t="shared" si="0"/>
        <v>0</v>
      </c>
      <c r="T87" s="6"/>
      <c r="U87" s="6"/>
      <c r="V87" s="6"/>
    </row>
    <row r="89" spans="1:35" ht="15.75" customHeight="1">
      <c r="U89" s="673" t="s">
        <v>226</v>
      </c>
      <c r="V89" s="673"/>
      <c r="W89" s="673"/>
      <c r="X89" s="673"/>
      <c r="Y89" s="673"/>
      <c r="Z89" s="673"/>
      <c r="AA89" s="673"/>
      <c r="AB89" s="673"/>
      <c r="AC89" s="673"/>
      <c r="AD89" s="169"/>
      <c r="AE89" s="169"/>
      <c r="AF89" s="169"/>
      <c r="AG89" s="169"/>
      <c r="AH89" s="162"/>
      <c r="AI89" s="162"/>
    </row>
    <row r="90" spans="1:35" ht="15.75" customHeight="1">
      <c r="U90" s="172"/>
      <c r="V90" s="672" t="s">
        <v>227</v>
      </c>
      <c r="W90" s="672"/>
      <c r="X90" s="672"/>
      <c r="Y90" s="672"/>
      <c r="Z90" s="672"/>
      <c r="AA90" s="672"/>
      <c r="AB90" s="672"/>
      <c r="AC90" s="672"/>
      <c r="AD90" s="672"/>
      <c r="AE90" s="162"/>
      <c r="AF90" s="162"/>
      <c r="AG90" s="162"/>
      <c r="AH90" s="162"/>
      <c r="AI90" s="162"/>
    </row>
    <row r="91" spans="1:35" ht="15.75" customHeight="1">
      <c r="U91" s="172"/>
      <c r="V91" s="172"/>
      <c r="W91" s="673" t="s">
        <v>228</v>
      </c>
      <c r="X91" s="673"/>
      <c r="Y91" s="673"/>
      <c r="Z91" s="673"/>
      <c r="AA91" s="673"/>
      <c r="AB91" s="673"/>
      <c r="AC91" s="673"/>
      <c r="AD91" s="673"/>
      <c r="AE91" s="673"/>
      <c r="AF91" s="162"/>
      <c r="AG91" s="162"/>
      <c r="AH91" s="162"/>
      <c r="AI91" s="162"/>
    </row>
    <row r="92" spans="1:35" ht="15.75" customHeight="1">
      <c r="U92" s="172"/>
      <c r="V92" s="172"/>
      <c r="W92" s="172"/>
      <c r="X92" s="672" t="s">
        <v>229</v>
      </c>
      <c r="Y92" s="672"/>
      <c r="Z92" s="672"/>
      <c r="AA92" s="672"/>
      <c r="AB92" s="672"/>
      <c r="AC92" s="672"/>
      <c r="AD92" s="672"/>
      <c r="AE92" s="672"/>
      <c r="AF92" s="672"/>
      <c r="AG92" s="162"/>
      <c r="AH92" s="162"/>
      <c r="AI92" s="162"/>
    </row>
    <row r="93" spans="1:35" ht="15.75">
      <c r="U93" s="172"/>
      <c r="V93" s="172"/>
      <c r="W93" s="172"/>
      <c r="X93" s="172"/>
      <c r="Y93" s="673" t="s">
        <v>230</v>
      </c>
      <c r="Z93" s="673"/>
      <c r="AA93" s="673"/>
      <c r="AB93" s="673"/>
      <c r="AC93" s="673"/>
      <c r="AD93" s="673"/>
      <c r="AE93" s="673"/>
      <c r="AF93" s="673"/>
      <c r="AG93" s="673"/>
      <c r="AH93" s="162"/>
      <c r="AI93" s="162"/>
    </row>
    <row r="94" spans="1:35" ht="15.75">
      <c r="U94" s="172"/>
      <c r="V94" s="172"/>
      <c r="W94" s="172"/>
      <c r="X94" s="172"/>
      <c r="Y94" s="172"/>
      <c r="Z94" s="672" t="s">
        <v>231</v>
      </c>
      <c r="AA94" s="672"/>
      <c r="AB94" s="672"/>
      <c r="AC94" s="672"/>
      <c r="AD94" s="672"/>
      <c r="AE94" s="672"/>
      <c r="AF94" s="672"/>
      <c r="AG94" s="672"/>
      <c r="AH94" s="672"/>
      <c r="AI94" s="162"/>
    </row>
    <row r="95" spans="1:35" ht="15.75">
      <c r="U95" s="172"/>
      <c r="V95" s="172"/>
      <c r="W95" s="172"/>
      <c r="X95" s="172"/>
      <c r="Y95" s="172"/>
      <c r="Z95" s="172"/>
      <c r="AA95" s="673" t="s">
        <v>232</v>
      </c>
      <c r="AB95" s="673"/>
      <c r="AC95" s="673"/>
      <c r="AD95" s="673"/>
      <c r="AE95" s="673"/>
      <c r="AF95" s="673"/>
      <c r="AG95" s="673"/>
      <c r="AH95" s="673"/>
      <c r="AI95" s="673"/>
    </row>
  </sheetData>
  <mergeCells count="18">
    <mergeCell ref="Z94:AH94"/>
    <mergeCell ref="AA95:AI95"/>
    <mergeCell ref="U89:AC89"/>
    <mergeCell ref="V90:AD90"/>
    <mergeCell ref="W91:AE91"/>
    <mergeCell ref="X92:AF92"/>
    <mergeCell ref="Y93:AG93"/>
    <mergeCell ref="T1:T2"/>
    <mergeCell ref="R1:S1"/>
    <mergeCell ref="U1:W2"/>
    <mergeCell ref="A87:J87"/>
    <mergeCell ref="E1:F1"/>
    <mergeCell ref="P1:Q1"/>
    <mergeCell ref="A1:B1"/>
    <mergeCell ref="C1:D1"/>
    <mergeCell ref="G1:I1"/>
    <mergeCell ref="J1:K1"/>
    <mergeCell ref="L1:O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90"/>
  <sheetViews>
    <sheetView workbookViewId="0">
      <pane ySplit="2" topLeftCell="A3" activePane="bottomLeft" state="frozen"/>
      <selection pane="bottomLeft" activeCell="G103" sqref="G103"/>
    </sheetView>
  </sheetViews>
  <sheetFormatPr defaultRowHeight="11.25"/>
  <cols>
    <col min="1" max="1" width="7.42578125" style="6" bestFit="1" customWidth="1"/>
    <col min="2" max="2" width="7.7109375" style="6" customWidth="1"/>
    <col min="3" max="3" width="10.85546875" style="6" customWidth="1"/>
    <col min="4" max="5" width="9.140625" style="6"/>
    <col min="6" max="6" width="8.28515625" style="6" bestFit="1" customWidth="1"/>
    <col min="7" max="7" width="7.85546875" style="6" bestFit="1" customWidth="1"/>
    <col min="8" max="8" width="6.5703125" style="6" bestFit="1" customWidth="1"/>
    <col min="9" max="9" width="12.42578125" style="6" customWidth="1"/>
    <col min="10" max="10" width="10.140625" style="6" bestFit="1" customWidth="1"/>
    <col min="11" max="11" width="9.140625" style="6"/>
    <col min="12" max="12" width="10.42578125" style="6" customWidth="1"/>
    <col min="13" max="13" width="12.140625" style="6" customWidth="1"/>
    <col min="14" max="14" width="9.5703125" style="6" customWidth="1"/>
    <col min="15" max="15" width="10.5703125" style="6" customWidth="1"/>
    <col min="16" max="17" width="9.140625" style="6"/>
    <col min="18" max="18" width="14.28515625" style="6" customWidth="1"/>
    <col min="19" max="20" width="13.140625" style="6" bestFit="1" customWidth="1"/>
    <col min="21" max="23" width="9.140625" style="6"/>
    <col min="24" max="24" width="14.7109375" style="6" customWidth="1"/>
    <col min="25" max="25" width="9.140625" style="6"/>
    <col min="26" max="26" width="11.42578125" style="6" customWidth="1"/>
    <col min="27" max="28" width="13.7109375" style="6" customWidth="1"/>
    <col min="29" max="29" width="11.85546875" style="6" customWidth="1"/>
    <col min="30" max="30" width="10.140625" style="6" bestFit="1" customWidth="1"/>
    <col min="31" max="31" width="9.140625" style="6"/>
    <col min="32" max="32" width="10.42578125" style="6" customWidth="1"/>
    <col min="33" max="33" width="12.140625" style="6" customWidth="1"/>
    <col min="34" max="34" width="11.28515625" style="6" bestFit="1" customWidth="1"/>
    <col min="35" max="35" width="10.5703125" style="6" customWidth="1"/>
    <col min="36" max="37" width="9.140625" style="6"/>
    <col min="38" max="38" width="14.28515625" style="6" customWidth="1"/>
    <col min="39" max="39" width="12.5703125" style="6" customWidth="1"/>
    <col min="40" max="40" width="11.5703125" style="6" customWidth="1"/>
    <col min="41" max="43" width="9.140625" style="6"/>
    <col min="44" max="44" width="14.7109375" style="6" customWidth="1"/>
    <col min="45" max="47" width="9.140625" style="6"/>
    <col min="48" max="48" width="14.42578125" style="6" customWidth="1"/>
    <col min="49" max="49" width="20.7109375" style="6" customWidth="1"/>
    <col min="50" max="51" width="9.140625" style="6"/>
    <col min="52" max="52" width="10.42578125" style="6" customWidth="1"/>
    <col min="53" max="53" width="12.140625" style="6" customWidth="1"/>
    <col min="54" max="54" width="9.5703125" style="6" customWidth="1"/>
    <col min="55" max="55" width="10.5703125" style="6" customWidth="1"/>
    <col min="56" max="57" width="9.140625" style="6"/>
    <col min="58" max="58" width="14.28515625" style="6" customWidth="1"/>
    <col min="59" max="59" width="12.5703125" style="6" customWidth="1"/>
    <col min="60" max="60" width="11.5703125" style="6" customWidth="1"/>
    <col min="61" max="63" width="9.140625" style="6"/>
    <col min="64" max="64" width="14.7109375" style="6" customWidth="1"/>
    <col min="65" max="16384" width="9.140625" style="6"/>
  </cols>
  <sheetData>
    <row r="1" spans="1:65" s="128" customFormat="1" ht="32.25" customHeight="1">
      <c r="A1" s="692" t="s">
        <v>50</v>
      </c>
      <c r="B1" s="693"/>
      <c r="C1" s="693"/>
      <c r="D1" s="693"/>
      <c r="E1" s="694"/>
      <c r="F1" s="695" t="s">
        <v>19</v>
      </c>
      <c r="G1" s="696"/>
      <c r="H1" s="696"/>
      <c r="I1" s="697"/>
      <c r="J1" s="689" t="s">
        <v>20</v>
      </c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1"/>
      <c r="Z1" s="698" t="s">
        <v>21</v>
      </c>
      <c r="AA1" s="699"/>
      <c r="AB1" s="699"/>
      <c r="AC1" s="700"/>
      <c r="AD1" s="689" t="s">
        <v>22</v>
      </c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1"/>
      <c r="AT1" s="701" t="s">
        <v>23</v>
      </c>
      <c r="AU1" s="702"/>
      <c r="AV1" s="702"/>
      <c r="AW1" s="703"/>
      <c r="AX1" s="689" t="s">
        <v>24</v>
      </c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1"/>
    </row>
    <row r="2" spans="1:65" s="7" customFormat="1" ht="23.25" customHeight="1">
      <c r="A2" s="49" t="s">
        <v>26</v>
      </c>
      <c r="B2" s="49" t="s">
        <v>52</v>
      </c>
      <c r="C2" s="50" t="s">
        <v>53</v>
      </c>
      <c r="D2" s="687" t="s">
        <v>38</v>
      </c>
      <c r="E2" s="688"/>
      <c r="F2" s="52" t="s">
        <v>96</v>
      </c>
      <c r="G2" s="49" t="s">
        <v>25</v>
      </c>
      <c r="H2" s="52" t="s">
        <v>30</v>
      </c>
      <c r="I2" s="9" t="s">
        <v>67</v>
      </c>
      <c r="J2" s="51" t="s">
        <v>40</v>
      </c>
      <c r="K2" s="51" t="s">
        <v>41</v>
      </c>
      <c r="L2" s="52" t="s">
        <v>97</v>
      </c>
      <c r="M2" s="52" t="s">
        <v>259</v>
      </c>
      <c r="N2" s="52" t="s">
        <v>42</v>
      </c>
      <c r="O2" s="52" t="s">
        <v>98</v>
      </c>
      <c r="P2" s="52" t="s">
        <v>43</v>
      </c>
      <c r="Q2" s="52" t="s">
        <v>44</v>
      </c>
      <c r="R2" s="52" t="s">
        <v>45</v>
      </c>
      <c r="S2" s="52" t="s">
        <v>46</v>
      </c>
      <c r="T2" s="52" t="s">
        <v>47</v>
      </c>
      <c r="U2" s="52" t="s">
        <v>30</v>
      </c>
      <c r="V2" s="52" t="s">
        <v>150</v>
      </c>
      <c r="W2" s="52" t="s">
        <v>99</v>
      </c>
      <c r="X2" s="52" t="s">
        <v>151</v>
      </c>
      <c r="Y2" s="53" t="s">
        <v>49</v>
      </c>
      <c r="Z2" s="52" t="s">
        <v>96</v>
      </c>
      <c r="AA2" s="49" t="s">
        <v>25</v>
      </c>
      <c r="AB2" s="52" t="s">
        <v>30</v>
      </c>
      <c r="AC2" s="54" t="s">
        <v>67</v>
      </c>
      <c r="AD2" s="51" t="s">
        <v>40</v>
      </c>
      <c r="AE2" s="51" t="s">
        <v>41</v>
      </c>
      <c r="AF2" s="52" t="s">
        <v>97</v>
      </c>
      <c r="AG2" s="52" t="s">
        <v>259</v>
      </c>
      <c r="AH2" s="52" t="s">
        <v>42</v>
      </c>
      <c r="AI2" s="52" t="s">
        <v>98</v>
      </c>
      <c r="AJ2" s="52" t="s">
        <v>43</v>
      </c>
      <c r="AK2" s="52" t="s">
        <v>44</v>
      </c>
      <c r="AL2" s="52" t="s">
        <v>45</v>
      </c>
      <c r="AM2" s="52" t="s">
        <v>46</v>
      </c>
      <c r="AN2" s="52" t="s">
        <v>47</v>
      </c>
      <c r="AO2" s="52" t="s">
        <v>30</v>
      </c>
      <c r="AP2" s="52" t="s">
        <v>150</v>
      </c>
      <c r="AQ2" s="52" t="s">
        <v>99</v>
      </c>
      <c r="AR2" s="52" t="s">
        <v>151</v>
      </c>
      <c r="AS2" s="53" t="s">
        <v>49</v>
      </c>
      <c r="AT2" s="52" t="s">
        <v>96</v>
      </c>
      <c r="AU2" s="49" t="s">
        <v>25</v>
      </c>
      <c r="AV2" s="52" t="s">
        <v>30</v>
      </c>
      <c r="AW2" s="9" t="s">
        <v>67</v>
      </c>
      <c r="AX2" s="51" t="s">
        <v>40</v>
      </c>
      <c r="AY2" s="51" t="s">
        <v>41</v>
      </c>
      <c r="AZ2" s="52" t="s">
        <v>97</v>
      </c>
      <c r="BA2" s="52" t="s">
        <v>259</v>
      </c>
      <c r="BB2" s="52" t="s">
        <v>42</v>
      </c>
      <c r="BC2" s="52" t="s">
        <v>98</v>
      </c>
      <c r="BD2" s="52" t="s">
        <v>43</v>
      </c>
      <c r="BE2" s="52" t="s">
        <v>44</v>
      </c>
      <c r="BF2" s="52" t="s">
        <v>45</v>
      </c>
      <c r="BG2" s="52" t="s">
        <v>46</v>
      </c>
      <c r="BH2" s="52" t="s">
        <v>47</v>
      </c>
      <c r="BI2" s="52" t="s">
        <v>30</v>
      </c>
      <c r="BJ2" s="52" t="s">
        <v>150</v>
      </c>
      <c r="BK2" s="52" t="s">
        <v>99</v>
      </c>
      <c r="BL2" s="52" t="s">
        <v>48</v>
      </c>
      <c r="BM2" s="53" t="s">
        <v>49</v>
      </c>
    </row>
    <row r="3" spans="1:65" s="46" customFormat="1">
      <c r="A3" s="42">
        <f>συμβολαια!A3</f>
        <v>0</v>
      </c>
      <c r="B3" s="23" t="str">
        <f>πολλΣυμβ!D3</f>
        <v>..???..</v>
      </c>
      <c r="C3" s="23">
        <f>πολλΣυμβ!I3</f>
        <v>0</v>
      </c>
      <c r="D3" s="44"/>
      <c r="E3" s="42"/>
      <c r="F3" s="42"/>
      <c r="G3" s="43"/>
      <c r="H3" s="42"/>
      <c r="I3" s="42"/>
      <c r="J3" s="45"/>
      <c r="K3" s="200" t="s">
        <v>260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201" t="s">
        <v>260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s="46" customFormat="1">
      <c r="A4" s="42">
        <f>συμβολαια!A4</f>
        <v>0</v>
      </c>
      <c r="B4" s="23" t="str">
        <f>πολλΣυμβ!D4</f>
        <v>..???..</v>
      </c>
      <c r="C4" s="23">
        <f>πολλΣυμβ!I4</f>
        <v>0</v>
      </c>
      <c r="D4" s="44"/>
      <c r="E4" s="42"/>
      <c r="F4" s="42"/>
      <c r="G4" s="43"/>
      <c r="H4" s="42"/>
      <c r="I4" s="42"/>
      <c r="J4" s="45"/>
      <c r="K4" s="200" t="s">
        <v>260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201" t="s">
        <v>260</v>
      </c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s="46" customFormat="1">
      <c r="A5" s="42">
        <f>συμβολαια!A5</f>
        <v>0</v>
      </c>
      <c r="B5" s="23" t="str">
        <f>πολλΣυμβ!D5</f>
        <v>..???..</v>
      </c>
      <c r="C5" s="23">
        <f>πολλΣυμβ!I5</f>
        <v>0</v>
      </c>
      <c r="D5" s="44"/>
      <c r="E5" s="42"/>
      <c r="F5" s="42"/>
      <c r="G5" s="43"/>
      <c r="H5" s="42"/>
      <c r="I5" s="42"/>
      <c r="J5" s="45"/>
      <c r="K5" s="200" t="s">
        <v>260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201" t="s">
        <v>260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1:65" s="46" customFormat="1">
      <c r="A6" s="42">
        <f>συμβολαια!A6</f>
        <v>0</v>
      </c>
      <c r="B6" s="23">
        <f>πολλΣυμβ!D6</f>
        <v>0</v>
      </c>
      <c r="C6" s="23" t="str">
        <f>πολλΣυμβ!I6</f>
        <v>..???..</v>
      </c>
      <c r="D6" s="44"/>
      <c r="E6" s="42"/>
      <c r="F6" s="42"/>
      <c r="G6" s="43"/>
      <c r="H6" s="42"/>
      <c r="I6" s="42"/>
      <c r="J6" s="45"/>
      <c r="K6" s="200" t="s">
        <v>260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201" t="s">
        <v>260</v>
      </c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s="46" customFormat="1">
      <c r="A7" s="42">
        <f>συμβολαια!A7</f>
        <v>0</v>
      </c>
      <c r="B7" s="23">
        <f>πολλΣυμβ!D7</f>
        <v>0</v>
      </c>
      <c r="C7" s="23" t="str">
        <f>πολλΣυμβ!I7</f>
        <v>..???..</v>
      </c>
      <c r="D7" s="44"/>
      <c r="E7" s="42"/>
      <c r="F7" s="42"/>
      <c r="G7" s="43"/>
      <c r="H7" s="42"/>
      <c r="I7" s="42"/>
      <c r="J7" s="45"/>
      <c r="K7" s="200" t="s">
        <v>260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201" t="s">
        <v>260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s="46" customFormat="1">
      <c r="A8" s="42">
        <f>συμβολαια!A8</f>
        <v>0</v>
      </c>
      <c r="B8" s="23">
        <f>πολλΣυμβ!D8</f>
        <v>0</v>
      </c>
      <c r="C8" s="23" t="str">
        <f>πολλΣυμβ!I8</f>
        <v>..???..</v>
      </c>
      <c r="D8" s="44"/>
      <c r="E8" s="42"/>
      <c r="F8" s="42"/>
      <c r="G8" s="43"/>
      <c r="H8" s="42"/>
      <c r="I8" s="42"/>
      <c r="J8" s="45"/>
      <c r="K8" s="200" t="s">
        <v>260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201" t="s">
        <v>260</v>
      </c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</row>
    <row r="9" spans="1:65" s="46" customFormat="1">
      <c r="A9" s="42">
        <f>συμβολαια!A9</f>
        <v>0</v>
      </c>
      <c r="B9" s="23">
        <f>πολλΣυμβ!D9</f>
        <v>0</v>
      </c>
      <c r="C9" s="23" t="str">
        <f>πολλΣυμβ!I9</f>
        <v>..???..</v>
      </c>
      <c r="D9" s="44"/>
      <c r="E9" s="42"/>
      <c r="F9" s="42"/>
      <c r="G9" s="43"/>
      <c r="H9" s="42"/>
      <c r="I9" s="42"/>
      <c r="J9" s="45"/>
      <c r="K9" s="200" t="s">
        <v>260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201" t="s">
        <v>260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65" s="46" customFormat="1">
      <c r="A10" s="42">
        <f>συμβολαια!A10</f>
        <v>0</v>
      </c>
      <c r="B10" s="23" t="str">
        <f>πολλΣυμβ!D10</f>
        <v>..???..</v>
      </c>
      <c r="C10" s="23">
        <f>πολλΣυμβ!I10</f>
        <v>0</v>
      </c>
      <c r="D10" s="44"/>
      <c r="E10" s="42"/>
      <c r="F10" s="42"/>
      <c r="G10" s="43"/>
      <c r="H10" s="42"/>
      <c r="I10" s="42"/>
      <c r="J10" s="45"/>
      <c r="K10" s="200" t="s">
        <v>260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201" t="s">
        <v>260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</row>
    <row r="11" spans="1:65" s="46" customFormat="1">
      <c r="A11" s="42">
        <f>συμβολαια!A11</f>
        <v>0</v>
      </c>
      <c r="B11" s="23">
        <f>πολλΣυμβ!D11</f>
        <v>0</v>
      </c>
      <c r="C11" s="23" t="str">
        <f>πολλΣυμβ!I11</f>
        <v>..???..</v>
      </c>
      <c r="D11" s="44"/>
      <c r="E11" s="42"/>
      <c r="F11" s="42"/>
      <c r="G11" s="43"/>
      <c r="H11" s="42"/>
      <c r="I11" s="42"/>
      <c r="J11" s="45"/>
      <c r="K11" s="200" t="s">
        <v>260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201" t="s">
        <v>260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s="46" customFormat="1">
      <c r="A12" s="42">
        <f>συμβολαια!A12</f>
        <v>0</v>
      </c>
      <c r="B12" s="23" t="str">
        <f>πολλΣυμβ!D12</f>
        <v>..???..</v>
      </c>
      <c r="C12" s="23">
        <f>πολλΣυμβ!I12</f>
        <v>0</v>
      </c>
      <c r="D12" s="44"/>
      <c r="E12" s="42"/>
      <c r="F12" s="42"/>
      <c r="G12" s="43"/>
      <c r="H12" s="42"/>
      <c r="I12" s="42"/>
      <c r="J12" s="45"/>
      <c r="K12" s="200" t="s">
        <v>260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201" t="s">
        <v>260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s="46" customFormat="1">
      <c r="A13" s="42">
        <f>συμβολαια!A13</f>
        <v>0</v>
      </c>
      <c r="B13" s="23" t="str">
        <f>πολλΣυμβ!D13</f>
        <v>..???..</v>
      </c>
      <c r="C13" s="23">
        <f>πολλΣυμβ!I13</f>
        <v>0</v>
      </c>
      <c r="D13" s="44"/>
      <c r="E13" s="42"/>
      <c r="F13" s="42"/>
      <c r="G13" s="43"/>
      <c r="H13" s="42"/>
      <c r="I13" s="42"/>
      <c r="J13" s="45"/>
      <c r="K13" s="200" t="s">
        <v>260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201" t="s">
        <v>260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s="46" customFormat="1">
      <c r="A14" s="42">
        <f>συμβολαια!A14</f>
        <v>0</v>
      </c>
      <c r="B14" s="23" t="str">
        <f>πολλΣυμβ!D14</f>
        <v>..???..</v>
      </c>
      <c r="C14" s="23">
        <f>πολλΣυμβ!I14</f>
        <v>0</v>
      </c>
      <c r="D14" s="44"/>
      <c r="E14" s="42"/>
      <c r="F14" s="42"/>
      <c r="G14" s="43"/>
      <c r="H14" s="42"/>
      <c r="I14" s="42"/>
      <c r="J14" s="45"/>
      <c r="K14" s="200" t="s">
        <v>260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201" t="s">
        <v>260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</row>
    <row r="15" spans="1:65" s="46" customFormat="1">
      <c r="A15" s="42">
        <f>συμβολαια!A15</f>
        <v>0</v>
      </c>
      <c r="B15" s="23" t="str">
        <f>πολλΣυμβ!D15</f>
        <v>..???..</v>
      </c>
      <c r="C15" s="23">
        <f>πολλΣυμβ!I15</f>
        <v>0</v>
      </c>
      <c r="D15" s="44"/>
      <c r="E15" s="42"/>
      <c r="F15" s="42"/>
      <c r="G15" s="43"/>
      <c r="H15" s="42"/>
      <c r="I15" s="42"/>
      <c r="J15" s="45"/>
      <c r="K15" s="200" t="s">
        <v>260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201" t="s">
        <v>260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</row>
    <row r="16" spans="1:65" s="46" customFormat="1">
      <c r="A16" s="42">
        <f>συμβολαια!A16</f>
        <v>0</v>
      </c>
      <c r="B16" s="23" t="str">
        <f>πολλΣυμβ!D16</f>
        <v>..???..</v>
      </c>
      <c r="C16" s="23">
        <f>πολλΣυμβ!I16</f>
        <v>0</v>
      </c>
      <c r="D16" s="44"/>
      <c r="E16" s="42"/>
      <c r="F16" s="42"/>
      <c r="G16" s="43"/>
      <c r="H16" s="42"/>
      <c r="I16" s="42"/>
      <c r="J16" s="45"/>
      <c r="K16" s="200" t="s">
        <v>260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201" t="s">
        <v>260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</row>
    <row r="17" spans="1:65" s="46" customFormat="1">
      <c r="A17" s="42">
        <f>συμβολαια!A17</f>
        <v>0</v>
      </c>
      <c r="B17" s="23">
        <f>πολλΣυμβ!D17</f>
        <v>0</v>
      </c>
      <c r="C17" s="23" t="str">
        <f>πολλΣυμβ!I17</f>
        <v>..???..</v>
      </c>
      <c r="D17" s="44"/>
      <c r="E17" s="42"/>
      <c r="F17" s="42"/>
      <c r="G17" s="43"/>
      <c r="H17" s="42"/>
      <c r="I17" s="42"/>
      <c r="J17" s="45"/>
      <c r="K17" s="200" t="s">
        <v>260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201" t="s">
        <v>260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</row>
    <row r="18" spans="1:65" s="46" customFormat="1">
      <c r="A18" s="42">
        <f>συμβολαια!A18</f>
        <v>0</v>
      </c>
      <c r="B18" s="23">
        <f>πολλΣυμβ!D18</f>
        <v>0</v>
      </c>
      <c r="C18" s="23" t="str">
        <f>πολλΣυμβ!I18</f>
        <v>..???..</v>
      </c>
      <c r="D18" s="44"/>
      <c r="E18" s="42"/>
      <c r="F18" s="42"/>
      <c r="G18" s="43"/>
      <c r="H18" s="42"/>
      <c r="I18" s="42"/>
      <c r="J18" s="45"/>
      <c r="K18" s="200" t="s">
        <v>260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201" t="s">
        <v>260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46" customFormat="1">
      <c r="A19" s="42">
        <f>συμβολαια!A19</f>
        <v>0</v>
      </c>
      <c r="B19" s="23">
        <f>πολλΣυμβ!D19</f>
        <v>0</v>
      </c>
      <c r="C19" s="23" t="str">
        <f>πολλΣυμβ!I19</f>
        <v>..???..</v>
      </c>
      <c r="D19" s="44"/>
      <c r="E19" s="42"/>
      <c r="F19" s="42"/>
      <c r="G19" s="43"/>
      <c r="H19" s="42"/>
      <c r="I19" s="42"/>
      <c r="J19" s="45"/>
      <c r="K19" s="200" t="s">
        <v>260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201" t="s">
        <v>260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</row>
    <row r="20" spans="1:65" s="46" customFormat="1">
      <c r="A20" s="42">
        <f>συμβολαια!A20</f>
        <v>0</v>
      </c>
      <c r="B20" s="23">
        <f>πολλΣυμβ!D20</f>
        <v>0</v>
      </c>
      <c r="C20" s="23" t="str">
        <f>πολλΣυμβ!I20</f>
        <v>..???..</v>
      </c>
      <c r="D20" s="44"/>
      <c r="E20" s="42"/>
      <c r="F20" s="42"/>
      <c r="G20" s="43"/>
      <c r="H20" s="42"/>
      <c r="I20" s="42"/>
      <c r="J20" s="45"/>
      <c r="K20" s="200" t="s">
        <v>260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201" t="s">
        <v>260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s="46" customFormat="1">
      <c r="A21" s="42">
        <f>συμβολαια!A21</f>
        <v>0</v>
      </c>
      <c r="B21" s="23" t="str">
        <f>πολλΣυμβ!D21</f>
        <v>..???..</v>
      </c>
      <c r="C21" s="23">
        <f>πολλΣυμβ!I21</f>
        <v>0</v>
      </c>
      <c r="D21" s="44"/>
      <c r="E21" s="42"/>
      <c r="F21" s="42"/>
      <c r="G21" s="43"/>
      <c r="H21" s="42"/>
      <c r="I21" s="42"/>
      <c r="J21" s="45"/>
      <c r="K21" s="200" t="s">
        <v>260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201" t="s">
        <v>260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s="46" customFormat="1">
      <c r="A22" s="42">
        <f>συμβολαια!A22</f>
        <v>0</v>
      </c>
      <c r="B22" s="23" t="str">
        <f>πολλΣυμβ!D22</f>
        <v>..???..</v>
      </c>
      <c r="C22" s="23" t="str">
        <f>πολλΣυμβ!I22</f>
        <v>..???..</v>
      </c>
      <c r="D22" s="44"/>
      <c r="E22" s="42"/>
      <c r="F22" s="42"/>
      <c r="G22" s="43"/>
      <c r="H22" s="42"/>
      <c r="I22" s="42"/>
      <c r="J22" s="45"/>
      <c r="K22" s="200" t="s">
        <v>260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201" t="s">
        <v>260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</row>
    <row r="23" spans="1:65" s="26" customFormat="1">
      <c r="A23" s="42">
        <f>συμβολαια!A23</f>
        <v>0</v>
      </c>
      <c r="B23" s="23" t="str">
        <f>πολλΣυμβ!D23</f>
        <v>..???..</v>
      </c>
      <c r="C23" s="23" t="str">
        <f>πολλΣυμβ!I23</f>
        <v>..???..</v>
      </c>
      <c r="D23" s="34"/>
      <c r="E23" s="34"/>
      <c r="F23" s="34"/>
      <c r="G23" s="34"/>
      <c r="H23" s="34"/>
      <c r="I23" s="34"/>
      <c r="J23" s="34"/>
      <c r="K23" s="200" t="s">
        <v>260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1" t="s">
        <v>260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>
      <c r="A24" s="42">
        <f>συμβολαια!A24</f>
        <v>0</v>
      </c>
      <c r="B24" s="23" t="str">
        <f>πολλΣυμβ!D24</f>
        <v>..???..</v>
      </c>
      <c r="C24" s="23">
        <f>πολλΣυμβ!I24</f>
        <v>0</v>
      </c>
      <c r="D24" s="34"/>
      <c r="E24" s="34"/>
      <c r="F24" s="34"/>
      <c r="G24" s="34"/>
      <c r="H24" s="34"/>
      <c r="I24" s="34"/>
      <c r="J24" s="34"/>
      <c r="K24" s="200" t="s">
        <v>260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1" t="s">
        <v>260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>
      <c r="A25" s="42">
        <f>συμβολαια!A25</f>
        <v>0</v>
      </c>
      <c r="B25" s="23">
        <f>πολλΣυμβ!D25</f>
        <v>0</v>
      </c>
      <c r="C25" s="23" t="str">
        <f>πολλΣυμβ!I25</f>
        <v>..???..</v>
      </c>
      <c r="D25" s="34"/>
      <c r="E25" s="34"/>
      <c r="F25" s="34"/>
      <c r="G25" s="34"/>
      <c r="H25" s="34"/>
      <c r="I25" s="34"/>
      <c r="J25" s="34"/>
      <c r="K25" s="200" t="s">
        <v>260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201" t="s">
        <v>260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>
      <c r="A26" s="42">
        <f>συμβολαια!A26</f>
        <v>0</v>
      </c>
      <c r="B26" s="23">
        <f>πολλΣυμβ!D26</f>
        <v>0</v>
      </c>
      <c r="C26" s="23" t="str">
        <f>πολλΣυμβ!I26</f>
        <v>..???..</v>
      </c>
      <c r="D26" s="34"/>
      <c r="E26" s="34"/>
      <c r="F26" s="34"/>
      <c r="G26" s="34"/>
      <c r="H26" s="34"/>
      <c r="I26" s="34"/>
      <c r="J26" s="34"/>
      <c r="K26" s="200" t="s">
        <v>260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1" t="s">
        <v>260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>
      <c r="A27" s="42">
        <f>συμβολαια!A27</f>
        <v>0</v>
      </c>
      <c r="B27" s="23">
        <f>πολλΣυμβ!D27</f>
        <v>0</v>
      </c>
      <c r="C27" s="23" t="str">
        <f>πολλΣυμβ!I27</f>
        <v>..???..</v>
      </c>
      <c r="D27" s="34"/>
      <c r="E27" s="34"/>
      <c r="F27" s="34"/>
      <c r="G27" s="34"/>
      <c r="H27" s="34"/>
      <c r="I27" s="34"/>
      <c r="J27" s="34"/>
      <c r="K27" s="200" t="s">
        <v>260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201" t="s">
        <v>260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>
      <c r="A28" s="42">
        <f>συμβολαια!A28</f>
        <v>0</v>
      </c>
      <c r="B28" s="23">
        <f>πολλΣυμβ!D28</f>
        <v>0</v>
      </c>
      <c r="C28" s="23" t="str">
        <f>πολλΣυμβ!I28</f>
        <v>..???..</v>
      </c>
      <c r="D28" s="34"/>
      <c r="E28" s="34"/>
      <c r="F28" s="34"/>
      <c r="G28" s="34"/>
      <c r="H28" s="34"/>
      <c r="I28" s="34"/>
      <c r="J28" s="34"/>
      <c r="K28" s="200" t="s">
        <v>260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201" t="s">
        <v>260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>
      <c r="A29" s="42">
        <f>συμβολαια!A29</f>
        <v>0</v>
      </c>
      <c r="B29" s="23" t="str">
        <f>πολλΣυμβ!D29</f>
        <v>..???..</v>
      </c>
      <c r="C29" s="23">
        <f>πολλΣυμβ!I29</f>
        <v>0</v>
      </c>
      <c r="D29" s="34"/>
      <c r="E29" s="34"/>
      <c r="F29" s="34"/>
      <c r="G29" s="34"/>
      <c r="H29" s="34"/>
      <c r="I29" s="34"/>
      <c r="J29" s="34"/>
      <c r="K29" s="200" t="s">
        <v>260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201" t="s">
        <v>260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>
      <c r="A30" s="42">
        <f>συμβολαια!A30</f>
        <v>0</v>
      </c>
      <c r="B30" s="23">
        <f>πολλΣυμβ!D30</f>
        <v>0</v>
      </c>
      <c r="C30" s="23" t="str">
        <f>πολλΣυμβ!I30</f>
        <v>..???..</v>
      </c>
      <c r="D30" s="34"/>
      <c r="E30" s="34"/>
      <c r="F30" s="34"/>
      <c r="G30" s="34"/>
      <c r="H30" s="34"/>
      <c r="I30" s="34"/>
      <c r="J30" s="34"/>
      <c r="K30" s="200" t="s">
        <v>260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201" t="s">
        <v>260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1:65">
      <c r="A31" s="42">
        <f>συμβολαια!A31</f>
        <v>0</v>
      </c>
      <c r="B31" s="23" t="str">
        <f>πολλΣυμβ!D31</f>
        <v>..???..</v>
      </c>
      <c r="C31" s="23">
        <f>πολλΣυμβ!I31</f>
        <v>0</v>
      </c>
      <c r="D31" s="34"/>
      <c r="E31" s="34"/>
      <c r="F31" s="34"/>
      <c r="G31" s="34"/>
      <c r="H31" s="34"/>
      <c r="I31" s="34"/>
      <c r="J31" s="34"/>
      <c r="K31" s="200" t="s">
        <v>260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201" t="s">
        <v>260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>
      <c r="A32" s="42">
        <f>συμβολαια!A32</f>
        <v>0</v>
      </c>
      <c r="B32" s="23">
        <f>πολλΣυμβ!D32</f>
        <v>0</v>
      </c>
      <c r="C32" s="23" t="str">
        <f>πολλΣυμβ!I32</f>
        <v>..???..</v>
      </c>
      <c r="D32" s="34"/>
      <c r="E32" s="34"/>
      <c r="F32" s="34"/>
      <c r="G32" s="34"/>
      <c r="H32" s="34"/>
      <c r="I32" s="34"/>
      <c r="J32" s="34"/>
      <c r="K32" s="200" t="s">
        <v>260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201" t="s">
        <v>260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1:65">
      <c r="A33" s="42">
        <f>συμβολαια!A33</f>
        <v>0</v>
      </c>
      <c r="B33" s="23" t="str">
        <f>πολλΣυμβ!D33</f>
        <v>..???..</v>
      </c>
      <c r="C33" s="23">
        <f>πολλΣυμβ!I33</f>
        <v>0</v>
      </c>
      <c r="D33" s="34"/>
      <c r="E33" s="34"/>
      <c r="F33" s="34"/>
      <c r="G33" s="34"/>
      <c r="H33" s="34"/>
      <c r="I33" s="34"/>
      <c r="J33" s="34"/>
      <c r="K33" s="200" t="s">
        <v>260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201" t="s">
        <v>260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1:65">
      <c r="A34" s="42">
        <f>συμβολαια!A34</f>
        <v>0</v>
      </c>
      <c r="B34" s="23">
        <f>πολλΣυμβ!D34</f>
        <v>0</v>
      </c>
      <c r="C34" s="23" t="str">
        <f>πολλΣυμβ!I34</f>
        <v>..???..</v>
      </c>
      <c r="D34" s="34"/>
      <c r="E34" s="34"/>
      <c r="F34" s="34"/>
      <c r="G34" s="34"/>
      <c r="H34" s="34"/>
      <c r="I34" s="34"/>
      <c r="J34" s="34"/>
      <c r="K34" s="200" t="s">
        <v>260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201" t="s">
        <v>260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</row>
    <row r="35" spans="1:65">
      <c r="A35" s="42" t="str">
        <f>συμβολαια!A35</f>
        <v>..???..</v>
      </c>
      <c r="B35" s="23" t="str">
        <f>πολλΣυμβ!D35</f>
        <v>..???..</v>
      </c>
      <c r="C35" s="23" t="str">
        <f>πολλΣυμβ!I35</f>
        <v>..???..</v>
      </c>
      <c r="D35" s="34"/>
      <c r="E35" s="34"/>
      <c r="F35" s="34"/>
      <c r="G35" s="34"/>
      <c r="H35" s="34"/>
      <c r="I35" s="34"/>
      <c r="J35" s="34"/>
      <c r="K35" s="200" t="s">
        <v>260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201" t="s">
        <v>260</v>
      </c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>
      <c r="A36" s="42">
        <f>συμβολαια!A36</f>
        <v>0</v>
      </c>
      <c r="B36" s="23" t="str">
        <f>πολλΣυμβ!D36</f>
        <v>..???..</v>
      </c>
      <c r="C36" s="23" t="str">
        <f>πολλΣυμβ!I36</f>
        <v>..???..</v>
      </c>
      <c r="D36" s="34"/>
      <c r="E36" s="34"/>
      <c r="F36" s="34"/>
      <c r="G36" s="34"/>
      <c r="H36" s="34"/>
      <c r="I36" s="34"/>
      <c r="J36" s="34"/>
      <c r="K36" s="200" t="s">
        <v>260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201" t="s">
        <v>260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1:65">
      <c r="A37" s="42">
        <f>συμβολαια!A37</f>
        <v>0</v>
      </c>
      <c r="B37" s="23" t="str">
        <f>πολλΣυμβ!D37</f>
        <v>..???..</v>
      </c>
      <c r="C37" s="23">
        <f>πολλΣυμβ!I37</f>
        <v>0</v>
      </c>
      <c r="D37" s="34"/>
      <c r="E37" s="34"/>
      <c r="F37" s="34"/>
      <c r="G37" s="34"/>
      <c r="H37" s="34"/>
      <c r="I37" s="34"/>
      <c r="J37" s="34"/>
      <c r="K37" s="200" t="s">
        <v>260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201" t="s">
        <v>260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</row>
    <row r="38" spans="1:65">
      <c r="A38" s="42">
        <f>συμβολαια!A38</f>
        <v>0</v>
      </c>
      <c r="B38" s="23">
        <f>πολλΣυμβ!D38</f>
        <v>0</v>
      </c>
      <c r="C38" s="23" t="str">
        <f>πολλΣυμβ!I38</f>
        <v>..???..</v>
      </c>
      <c r="D38" s="34"/>
      <c r="E38" s="34"/>
      <c r="F38" s="34"/>
      <c r="G38" s="34"/>
      <c r="H38" s="34"/>
      <c r="I38" s="34"/>
      <c r="J38" s="34"/>
      <c r="K38" s="200" t="s">
        <v>260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201" t="s">
        <v>260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</row>
    <row r="39" spans="1:65">
      <c r="A39" s="42">
        <f>συμβολαια!A39</f>
        <v>0</v>
      </c>
      <c r="B39" s="23">
        <f>πολλΣυμβ!D39</f>
        <v>0</v>
      </c>
      <c r="C39" s="23" t="str">
        <f>πολλΣυμβ!I39</f>
        <v>..???..</v>
      </c>
      <c r="D39" s="34"/>
      <c r="E39" s="34"/>
      <c r="F39" s="34"/>
      <c r="G39" s="34"/>
      <c r="H39" s="34"/>
      <c r="I39" s="34"/>
      <c r="J39" s="34"/>
      <c r="K39" s="200" t="s">
        <v>260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201" t="s">
        <v>260</v>
      </c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1:65">
      <c r="A40" s="42">
        <f>συμβολαια!A40</f>
        <v>0</v>
      </c>
      <c r="B40" s="23">
        <f>πολλΣυμβ!D40</f>
        <v>0</v>
      </c>
      <c r="C40" s="23" t="str">
        <f>πολλΣυμβ!I40</f>
        <v>..???..</v>
      </c>
      <c r="D40" s="34"/>
      <c r="E40" s="34"/>
      <c r="F40" s="34"/>
      <c r="G40" s="34"/>
      <c r="H40" s="34"/>
      <c r="I40" s="34"/>
      <c r="J40" s="34"/>
      <c r="K40" s="200" t="s">
        <v>260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201" t="s">
        <v>260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1:65">
      <c r="A41" s="42">
        <f>συμβολαια!A41</f>
        <v>0</v>
      </c>
      <c r="B41" s="23">
        <f>πολλΣυμβ!D41</f>
        <v>0</v>
      </c>
      <c r="C41" s="23" t="str">
        <f>πολλΣυμβ!I41</f>
        <v>..???..</v>
      </c>
      <c r="D41" s="34"/>
      <c r="E41" s="34"/>
      <c r="F41" s="34"/>
      <c r="G41" s="34"/>
      <c r="H41" s="34"/>
      <c r="I41" s="34"/>
      <c r="J41" s="34"/>
      <c r="K41" s="200" t="s">
        <v>260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201" t="s">
        <v>260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</row>
    <row r="42" spans="1:65">
      <c r="A42" s="42">
        <f>συμβολαια!A42</f>
        <v>0</v>
      </c>
      <c r="B42" s="23">
        <f>πολλΣυμβ!D42</f>
        <v>0</v>
      </c>
      <c r="C42" s="23" t="str">
        <f>πολλΣυμβ!I42</f>
        <v>..???..</v>
      </c>
      <c r="D42" s="34"/>
      <c r="E42" s="34"/>
      <c r="F42" s="34"/>
      <c r="G42" s="34"/>
      <c r="H42" s="34"/>
      <c r="I42" s="34"/>
      <c r="J42" s="34"/>
      <c r="K42" s="200" t="s">
        <v>260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201" t="s">
        <v>260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1:65">
      <c r="A43" s="42">
        <f>συμβολαια!A43</f>
        <v>0</v>
      </c>
      <c r="B43" s="23">
        <f>πολλΣυμβ!D43</f>
        <v>0</v>
      </c>
      <c r="C43" s="23" t="str">
        <f>πολλΣυμβ!I43</f>
        <v>..???..</v>
      </c>
      <c r="D43" s="34"/>
      <c r="E43" s="34"/>
      <c r="F43" s="34"/>
      <c r="G43" s="34"/>
      <c r="H43" s="34"/>
      <c r="I43" s="34"/>
      <c r="J43" s="34"/>
      <c r="K43" s="200" t="s">
        <v>260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201" t="s">
        <v>260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4" spans="1:65">
      <c r="A44" s="42">
        <f>συμβολαια!A44</f>
        <v>0</v>
      </c>
      <c r="B44" s="23">
        <f>πολλΣυμβ!D44</f>
        <v>0</v>
      </c>
      <c r="C44" s="23" t="str">
        <f>πολλΣυμβ!I44</f>
        <v>..???..</v>
      </c>
      <c r="D44" s="34"/>
      <c r="E44" s="34"/>
      <c r="F44" s="34"/>
      <c r="G44" s="34"/>
      <c r="H44" s="34"/>
      <c r="I44" s="34"/>
      <c r="J44" s="34"/>
      <c r="K44" s="200" t="s">
        <v>260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201" t="s">
        <v>260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1:65">
      <c r="A45" s="42">
        <f>συμβολαια!A45</f>
        <v>0</v>
      </c>
      <c r="B45" s="23">
        <f>πολλΣυμβ!D45</f>
        <v>0</v>
      </c>
      <c r="C45" s="23" t="str">
        <f>πολλΣυμβ!I45</f>
        <v>..???..</v>
      </c>
      <c r="D45" s="34"/>
      <c r="E45" s="34"/>
      <c r="F45" s="34"/>
      <c r="G45" s="34"/>
      <c r="H45" s="34"/>
      <c r="I45" s="34"/>
      <c r="J45" s="34"/>
      <c r="K45" s="200" t="s">
        <v>260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201" t="s">
        <v>260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</row>
    <row r="46" spans="1:65">
      <c r="A46" s="42">
        <f>συμβολαια!A46</f>
        <v>0</v>
      </c>
      <c r="B46" s="23" t="str">
        <f>πολλΣυμβ!D46</f>
        <v>..???..</v>
      </c>
      <c r="C46" s="23">
        <f>πολλΣυμβ!I46</f>
        <v>0</v>
      </c>
      <c r="D46" s="34"/>
      <c r="E46" s="34"/>
      <c r="F46" s="34"/>
      <c r="G46" s="34"/>
      <c r="H46" s="34"/>
      <c r="I46" s="34"/>
      <c r="J46" s="34"/>
      <c r="K46" s="200" t="s">
        <v>260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01" t="s">
        <v>260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1:65">
      <c r="A47" s="42">
        <f>συμβολαια!A47</f>
        <v>0</v>
      </c>
      <c r="B47" s="23">
        <f>πολλΣυμβ!D47</f>
        <v>0</v>
      </c>
      <c r="C47" s="23" t="str">
        <f>πολλΣυμβ!I47</f>
        <v>..???..</v>
      </c>
      <c r="D47" s="34"/>
      <c r="E47" s="34"/>
      <c r="F47" s="34"/>
      <c r="G47" s="34"/>
      <c r="H47" s="34"/>
      <c r="I47" s="34"/>
      <c r="J47" s="34"/>
      <c r="K47" s="200" t="s">
        <v>260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201" t="s">
        <v>260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1:65">
      <c r="A48" s="42">
        <f>συμβολαια!A48</f>
        <v>0</v>
      </c>
      <c r="B48" s="23">
        <f>πολλΣυμβ!D48</f>
        <v>0</v>
      </c>
      <c r="C48" s="23" t="str">
        <f>πολλΣυμβ!I48</f>
        <v>..???..</v>
      </c>
      <c r="D48" s="34"/>
      <c r="E48" s="34"/>
      <c r="F48" s="34"/>
      <c r="G48" s="34"/>
      <c r="H48" s="34"/>
      <c r="I48" s="34"/>
      <c r="J48" s="34"/>
      <c r="K48" s="200" t="s">
        <v>260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201" t="s">
        <v>260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1:65">
      <c r="A49" s="42">
        <f>συμβολαια!A49</f>
        <v>0</v>
      </c>
      <c r="B49" s="23" t="str">
        <f>πολλΣυμβ!D49</f>
        <v>..???..</v>
      </c>
      <c r="C49" s="23">
        <f>πολλΣυμβ!I49</f>
        <v>0</v>
      </c>
      <c r="D49" s="34"/>
      <c r="E49" s="34"/>
      <c r="F49" s="34"/>
      <c r="G49" s="34"/>
      <c r="H49" s="34"/>
      <c r="I49" s="34"/>
      <c r="J49" s="34"/>
      <c r="K49" s="200" t="s">
        <v>260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201" t="s">
        <v>260</v>
      </c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</row>
    <row r="50" spans="1:65">
      <c r="A50" s="42">
        <f>συμβολαια!A50</f>
        <v>0</v>
      </c>
      <c r="B50" s="23">
        <f>πολλΣυμβ!D50</f>
        <v>0</v>
      </c>
      <c r="C50" s="23" t="str">
        <f>πολλΣυμβ!I50</f>
        <v>..???..</v>
      </c>
      <c r="D50" s="34"/>
      <c r="E50" s="34"/>
      <c r="F50" s="34"/>
      <c r="G50" s="34"/>
      <c r="H50" s="34"/>
      <c r="I50" s="34"/>
      <c r="J50" s="34"/>
      <c r="K50" s="200" t="s">
        <v>260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201" t="s">
        <v>260</v>
      </c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1:65">
      <c r="A51" s="42">
        <f>συμβολαια!A51</f>
        <v>0</v>
      </c>
      <c r="B51" s="23">
        <f>πολλΣυμβ!D51</f>
        <v>0</v>
      </c>
      <c r="C51" s="23" t="str">
        <f>πολλΣυμβ!I51</f>
        <v>..???..</v>
      </c>
      <c r="D51" s="34"/>
      <c r="E51" s="34"/>
      <c r="F51" s="34"/>
      <c r="G51" s="34"/>
      <c r="H51" s="34"/>
      <c r="I51" s="34"/>
      <c r="J51" s="34"/>
      <c r="K51" s="200" t="s">
        <v>260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201" t="s">
        <v>260</v>
      </c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</row>
    <row r="52" spans="1:65">
      <c r="A52" s="42">
        <f>συμβολαια!A52</f>
        <v>0</v>
      </c>
      <c r="B52" s="23">
        <f>πολλΣυμβ!D52</f>
        <v>0</v>
      </c>
      <c r="C52" s="23" t="str">
        <f>πολλΣυμβ!I52</f>
        <v>..???..</v>
      </c>
      <c r="D52" s="34"/>
      <c r="E52" s="34"/>
      <c r="F52" s="34"/>
      <c r="G52" s="34"/>
      <c r="H52" s="34"/>
      <c r="I52" s="34"/>
      <c r="J52" s="34"/>
      <c r="K52" s="200" t="s">
        <v>260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201" t="s">
        <v>260</v>
      </c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1:65">
      <c r="A53" s="42">
        <f>συμβολαια!A53</f>
        <v>0</v>
      </c>
      <c r="B53" s="23">
        <f>πολλΣυμβ!D53</f>
        <v>0</v>
      </c>
      <c r="C53" s="23" t="str">
        <f>πολλΣυμβ!I53</f>
        <v>..???..</v>
      </c>
      <c r="D53" s="34"/>
      <c r="E53" s="34"/>
      <c r="F53" s="34"/>
      <c r="G53" s="34"/>
      <c r="H53" s="34"/>
      <c r="I53" s="34"/>
      <c r="J53" s="34"/>
      <c r="K53" s="200" t="s">
        <v>260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201" t="s">
        <v>260</v>
      </c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</row>
    <row r="54" spans="1:65">
      <c r="A54" s="42">
        <f>συμβολαια!A54</f>
        <v>0</v>
      </c>
      <c r="B54" s="23" t="str">
        <f>πολλΣυμβ!D54</f>
        <v>..???..</v>
      </c>
      <c r="C54" s="23">
        <f>πολλΣυμβ!I54</f>
        <v>0</v>
      </c>
      <c r="D54" s="34"/>
      <c r="E54" s="34"/>
      <c r="F54" s="34"/>
      <c r="G54" s="34"/>
      <c r="H54" s="34"/>
      <c r="I54" s="34"/>
      <c r="J54" s="34"/>
      <c r="K54" s="200" t="s">
        <v>260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201" t="s">
        <v>260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1:65">
      <c r="A55" s="42">
        <f>συμβολαια!A55</f>
        <v>0</v>
      </c>
      <c r="B55" s="23">
        <f>πολλΣυμβ!D55</f>
        <v>0</v>
      </c>
      <c r="C55" s="23" t="str">
        <f>πολλΣυμβ!I55</f>
        <v>..???..</v>
      </c>
      <c r="D55" s="34"/>
      <c r="E55" s="34"/>
      <c r="F55" s="34"/>
      <c r="G55" s="34"/>
      <c r="H55" s="34"/>
      <c r="I55" s="34"/>
      <c r="J55" s="34"/>
      <c r="K55" s="200" t="s">
        <v>260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201" t="s">
        <v>260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</row>
    <row r="56" spans="1:65">
      <c r="A56" s="42">
        <f>συμβολαια!A56</f>
        <v>0</v>
      </c>
      <c r="B56" s="23" t="str">
        <f>πολλΣυμβ!D56</f>
        <v>..???..</v>
      </c>
      <c r="C56" s="23">
        <f>πολλΣυμβ!I56</f>
        <v>0</v>
      </c>
      <c r="D56" s="34"/>
      <c r="E56" s="34"/>
      <c r="F56" s="34"/>
      <c r="G56" s="34"/>
      <c r="H56" s="34"/>
      <c r="I56" s="34"/>
      <c r="J56" s="34"/>
      <c r="K56" s="200" t="s">
        <v>260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201" t="s">
        <v>260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</row>
    <row r="57" spans="1:65">
      <c r="A57" s="42">
        <f>συμβολαια!A57</f>
        <v>0</v>
      </c>
      <c r="B57" s="23" t="str">
        <f>πολλΣυμβ!D57</f>
        <v>..???..</v>
      </c>
      <c r="C57" s="23" t="str">
        <f>πολλΣυμβ!I57</f>
        <v>..???..</v>
      </c>
      <c r="D57" s="34"/>
      <c r="E57" s="34"/>
      <c r="F57" s="34"/>
      <c r="G57" s="34"/>
      <c r="H57" s="34"/>
      <c r="I57" s="34"/>
      <c r="J57" s="34"/>
      <c r="K57" s="200" t="s">
        <v>260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201" t="s">
        <v>260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</row>
    <row r="58" spans="1:65">
      <c r="A58" s="42">
        <f>συμβολαια!A58</f>
        <v>0</v>
      </c>
      <c r="B58" s="23" t="str">
        <f>πολλΣυμβ!D58</f>
        <v>..???..</v>
      </c>
      <c r="C58" s="23">
        <f>πολλΣυμβ!I58</f>
        <v>0</v>
      </c>
      <c r="D58" s="34"/>
      <c r="E58" s="34"/>
      <c r="F58" s="34"/>
      <c r="G58" s="34"/>
      <c r="H58" s="34"/>
      <c r="I58" s="34"/>
      <c r="J58" s="34"/>
      <c r="K58" s="200" t="s">
        <v>260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201" t="s">
        <v>260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</row>
    <row r="59" spans="1:65">
      <c r="A59" s="42">
        <f>συμβολαια!A59</f>
        <v>0</v>
      </c>
      <c r="B59" s="23">
        <f>πολλΣυμβ!D59</f>
        <v>0</v>
      </c>
      <c r="C59" s="23" t="str">
        <f>πολλΣυμβ!I59</f>
        <v>..???..</v>
      </c>
      <c r="D59" s="34"/>
      <c r="E59" s="34"/>
      <c r="F59" s="34"/>
      <c r="G59" s="34"/>
      <c r="H59" s="34"/>
      <c r="I59" s="34"/>
      <c r="J59" s="34"/>
      <c r="K59" s="200" t="s">
        <v>260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201" t="s">
        <v>260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</row>
    <row r="60" spans="1:65">
      <c r="A60" s="42">
        <f>συμβολαια!A60</f>
        <v>0</v>
      </c>
      <c r="B60" s="23">
        <f>πολλΣυμβ!D60</f>
        <v>0</v>
      </c>
      <c r="C60" s="23" t="str">
        <f>πολλΣυμβ!I60</f>
        <v>..???..</v>
      </c>
      <c r="D60" s="34"/>
      <c r="E60" s="34"/>
      <c r="F60" s="34"/>
      <c r="G60" s="34"/>
      <c r="H60" s="34"/>
      <c r="I60" s="34"/>
      <c r="J60" s="34"/>
      <c r="K60" s="200" t="s">
        <v>260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201" t="s">
        <v>260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</row>
    <row r="61" spans="1:65">
      <c r="A61" s="42">
        <f>συμβολαια!A61</f>
        <v>0</v>
      </c>
      <c r="B61" s="23" t="str">
        <f>πολλΣυμβ!D61</f>
        <v>..???..</v>
      </c>
      <c r="C61" s="23">
        <f>πολλΣυμβ!I61</f>
        <v>0</v>
      </c>
      <c r="D61" s="34"/>
      <c r="E61" s="34"/>
      <c r="F61" s="34"/>
      <c r="G61" s="34"/>
      <c r="H61" s="34"/>
      <c r="I61" s="34"/>
      <c r="J61" s="34"/>
      <c r="K61" s="200" t="s">
        <v>260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201" t="s">
        <v>260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</row>
    <row r="62" spans="1:65">
      <c r="A62" s="42">
        <f>συμβολαια!A62</f>
        <v>0</v>
      </c>
      <c r="B62" s="23">
        <f>πολλΣυμβ!D62</f>
        <v>0</v>
      </c>
      <c r="C62" s="23" t="str">
        <f>πολλΣυμβ!I62</f>
        <v>..???..</v>
      </c>
      <c r="D62" s="34"/>
      <c r="E62" s="34"/>
      <c r="F62" s="34"/>
      <c r="G62" s="34"/>
      <c r="H62" s="34"/>
      <c r="I62" s="34"/>
      <c r="J62" s="34"/>
      <c r="K62" s="200" t="s">
        <v>260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201" t="s">
        <v>260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</row>
    <row r="63" spans="1:65">
      <c r="A63" s="42">
        <f>συμβολαια!A63</f>
        <v>0</v>
      </c>
      <c r="B63" s="23">
        <f>πολλΣυμβ!D63</f>
        <v>0</v>
      </c>
      <c r="C63" s="23" t="str">
        <f>πολλΣυμβ!I63</f>
        <v>..???..</v>
      </c>
      <c r="D63" s="34"/>
      <c r="E63" s="34"/>
      <c r="F63" s="34"/>
      <c r="G63" s="34"/>
      <c r="H63" s="34"/>
      <c r="I63" s="34"/>
      <c r="J63" s="34"/>
      <c r="K63" s="200" t="s">
        <v>260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201" t="s">
        <v>260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</row>
    <row r="64" spans="1:65">
      <c r="A64" s="42">
        <f>συμβολαια!A64</f>
        <v>0</v>
      </c>
      <c r="B64" s="23" t="str">
        <f>πολλΣυμβ!D64</f>
        <v>..???..</v>
      </c>
      <c r="C64" s="23">
        <f>πολλΣυμβ!I64</f>
        <v>0</v>
      </c>
      <c r="D64" s="34"/>
      <c r="E64" s="34"/>
      <c r="F64" s="34"/>
      <c r="G64" s="34"/>
      <c r="H64" s="34"/>
      <c r="I64" s="34"/>
      <c r="J64" s="34"/>
      <c r="K64" s="200" t="s">
        <v>260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201" t="s">
        <v>260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</row>
    <row r="65" spans="1:65">
      <c r="A65" s="42">
        <f>συμβολαια!A65</f>
        <v>0</v>
      </c>
      <c r="B65" s="23">
        <f>πολλΣυμβ!D65</f>
        <v>0</v>
      </c>
      <c r="C65" s="23" t="str">
        <f>πολλΣυμβ!I65</f>
        <v>..???..</v>
      </c>
      <c r="D65" s="34"/>
      <c r="E65" s="34"/>
      <c r="F65" s="34"/>
      <c r="G65" s="34"/>
      <c r="H65" s="34"/>
      <c r="I65" s="34"/>
      <c r="J65" s="34"/>
      <c r="K65" s="200" t="s">
        <v>260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201" t="s">
        <v>260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</row>
    <row r="66" spans="1:65">
      <c r="A66" s="42">
        <f>συμβολαια!A66</f>
        <v>0</v>
      </c>
      <c r="B66" s="23" t="str">
        <f>πολλΣυμβ!D66</f>
        <v>..???..</v>
      </c>
      <c r="C66" s="23">
        <f>πολλΣυμβ!I66</f>
        <v>0</v>
      </c>
      <c r="D66" s="34"/>
      <c r="E66" s="34"/>
      <c r="F66" s="34"/>
      <c r="G66" s="34"/>
      <c r="H66" s="34"/>
      <c r="I66" s="34"/>
      <c r="J66" s="34"/>
      <c r="K66" s="200" t="s">
        <v>260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201" t="s">
        <v>260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</row>
    <row r="67" spans="1:65">
      <c r="A67" s="42">
        <f>συμβολαια!A67</f>
        <v>0</v>
      </c>
      <c r="B67" s="23" t="str">
        <f>πολλΣυμβ!D67</f>
        <v>..???..</v>
      </c>
      <c r="C67" s="23" t="str">
        <f>πολλΣυμβ!I67</f>
        <v>..???..</v>
      </c>
      <c r="D67" s="34"/>
      <c r="E67" s="34"/>
      <c r="F67" s="34"/>
      <c r="G67" s="34"/>
      <c r="H67" s="34"/>
      <c r="I67" s="34"/>
      <c r="J67" s="34"/>
      <c r="K67" s="200" t="s">
        <v>260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201" t="s">
        <v>260</v>
      </c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</row>
    <row r="68" spans="1:65">
      <c r="A68" s="42">
        <f>συμβολαια!A68</f>
        <v>0</v>
      </c>
      <c r="B68" s="23">
        <f>πολλΣυμβ!D68</f>
        <v>0</v>
      </c>
      <c r="C68" s="23" t="str">
        <f>πολλΣυμβ!I68</f>
        <v>..???..</v>
      </c>
      <c r="D68" s="34"/>
      <c r="E68" s="34"/>
      <c r="F68" s="34"/>
      <c r="G68" s="34"/>
      <c r="H68" s="34"/>
      <c r="I68" s="34"/>
      <c r="J68" s="34"/>
      <c r="K68" s="200" t="s">
        <v>260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201" t="s">
        <v>260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</row>
    <row r="69" spans="1:65">
      <c r="A69" s="42">
        <f>συμβολαια!A69</f>
        <v>0</v>
      </c>
      <c r="B69" s="23">
        <f>πολλΣυμβ!D69</f>
        <v>0</v>
      </c>
      <c r="C69" s="23" t="str">
        <f>πολλΣυμβ!I69</f>
        <v>..???..</v>
      </c>
      <c r="D69" s="34"/>
      <c r="E69" s="34"/>
      <c r="F69" s="34"/>
      <c r="G69" s="34"/>
      <c r="H69" s="34"/>
      <c r="I69" s="34"/>
      <c r="J69" s="34"/>
      <c r="K69" s="200" t="s">
        <v>260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201" t="s">
        <v>260</v>
      </c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70" spans="1:65">
      <c r="A70" s="42">
        <f>συμβολαια!A70</f>
        <v>0</v>
      </c>
      <c r="B70" s="23">
        <f>πολλΣυμβ!D70</f>
        <v>0</v>
      </c>
      <c r="C70" s="23" t="str">
        <f>πολλΣυμβ!I70</f>
        <v>..???..</v>
      </c>
      <c r="D70" s="34"/>
      <c r="E70" s="34"/>
      <c r="F70" s="34"/>
      <c r="G70" s="34"/>
      <c r="H70" s="34"/>
      <c r="I70" s="34"/>
      <c r="J70" s="34"/>
      <c r="K70" s="200" t="s">
        <v>260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201" t="s">
        <v>260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71" spans="1:65">
      <c r="A71" s="42">
        <f>συμβολαια!A71</f>
        <v>0</v>
      </c>
      <c r="B71" s="23">
        <f>πολλΣυμβ!D71</f>
        <v>0</v>
      </c>
      <c r="C71" s="23" t="str">
        <f>πολλΣυμβ!I71</f>
        <v>..???..</v>
      </c>
      <c r="D71" s="34"/>
      <c r="E71" s="34"/>
      <c r="F71" s="34"/>
      <c r="G71" s="34"/>
      <c r="H71" s="34"/>
      <c r="I71" s="34"/>
      <c r="J71" s="34"/>
      <c r="K71" s="200" t="s">
        <v>260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201" t="s">
        <v>260</v>
      </c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>
      <c r="A72" s="42">
        <f>συμβολαια!A72</f>
        <v>0</v>
      </c>
      <c r="B72" s="23" t="str">
        <f>πολλΣυμβ!D72</f>
        <v>..???..</v>
      </c>
      <c r="C72" s="23" t="str">
        <f>πολλΣυμβ!I72</f>
        <v>..???..</v>
      </c>
      <c r="D72" s="34"/>
      <c r="E72" s="34"/>
      <c r="F72" s="34"/>
      <c r="G72" s="34"/>
      <c r="H72" s="34"/>
      <c r="I72" s="34"/>
      <c r="J72" s="34"/>
      <c r="K72" s="200" t="s">
        <v>260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201" t="s">
        <v>260</v>
      </c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1:65">
      <c r="A73" s="42">
        <f>συμβολαια!A73</f>
        <v>0</v>
      </c>
      <c r="B73" s="23" t="str">
        <f>πολλΣυμβ!D73</f>
        <v>..???..</v>
      </c>
      <c r="C73" s="23" t="str">
        <f>πολλΣυμβ!I73</f>
        <v>..???..</v>
      </c>
      <c r="D73" s="34"/>
      <c r="E73" s="34"/>
      <c r="F73" s="34"/>
      <c r="G73" s="34"/>
      <c r="H73" s="34"/>
      <c r="I73" s="34"/>
      <c r="J73" s="34"/>
      <c r="K73" s="200" t="s">
        <v>260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201" t="s">
        <v>260</v>
      </c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65">
      <c r="A74" s="42">
        <f>συμβολαια!A74</f>
        <v>0</v>
      </c>
      <c r="B74" s="23" t="str">
        <f>πολλΣυμβ!D74</f>
        <v>..???..</v>
      </c>
      <c r="C74" s="23" t="str">
        <f>πολλΣυμβ!I74</f>
        <v>..???..</v>
      </c>
      <c r="D74" s="34"/>
      <c r="E74" s="34"/>
      <c r="F74" s="34"/>
      <c r="G74" s="34"/>
      <c r="H74" s="34"/>
      <c r="I74" s="34"/>
      <c r="J74" s="34"/>
      <c r="K74" s="200" t="s">
        <v>260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201" t="s">
        <v>260</v>
      </c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5">
      <c r="A75" s="42">
        <f>συμβολαια!A75</f>
        <v>0</v>
      </c>
      <c r="B75" s="23" t="str">
        <f>πολλΣυμβ!D75</f>
        <v>..???..</v>
      </c>
      <c r="C75" s="23" t="str">
        <f>πολλΣυμβ!I75</f>
        <v>..???..</v>
      </c>
      <c r="D75" s="34"/>
      <c r="E75" s="34"/>
      <c r="F75" s="34"/>
      <c r="G75" s="34"/>
      <c r="H75" s="34"/>
      <c r="I75" s="34"/>
      <c r="J75" s="34"/>
      <c r="K75" s="200" t="s">
        <v>260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201" t="s">
        <v>260</v>
      </c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>
      <c r="A76" s="42">
        <f>συμβολαια!A76</f>
        <v>0</v>
      </c>
      <c r="B76" s="23" t="str">
        <f>πολλΣυμβ!D76</f>
        <v>..???..</v>
      </c>
      <c r="C76" s="23">
        <f>πολλΣυμβ!I76</f>
        <v>0</v>
      </c>
      <c r="D76" s="34"/>
      <c r="E76" s="34"/>
      <c r="F76" s="34"/>
      <c r="G76" s="34"/>
      <c r="H76" s="34"/>
      <c r="I76" s="34"/>
      <c r="J76" s="34"/>
      <c r="K76" s="200" t="s">
        <v>260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201" t="s">
        <v>260</v>
      </c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1:65">
      <c r="A77" s="42">
        <f>συμβολαια!A77</f>
        <v>0</v>
      </c>
      <c r="B77" s="23" t="str">
        <f>πολλΣυμβ!D77</f>
        <v>..???..</v>
      </c>
      <c r="C77" s="23" t="str">
        <f>πολλΣυμβ!I77</f>
        <v>..???..</v>
      </c>
      <c r="D77" s="34"/>
      <c r="E77" s="34"/>
      <c r="F77" s="34"/>
      <c r="G77" s="34"/>
      <c r="H77" s="34"/>
      <c r="I77" s="34"/>
      <c r="J77" s="34"/>
      <c r="K77" s="200" t="s">
        <v>260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201" t="s">
        <v>260</v>
      </c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</row>
    <row r="78" spans="1:65">
      <c r="A78" s="42">
        <f>συμβολαια!A78</f>
        <v>0</v>
      </c>
      <c r="B78" s="23" t="str">
        <f>πολλΣυμβ!D78</f>
        <v>..???..</v>
      </c>
      <c r="C78" s="23">
        <f>πολλΣυμβ!I78</f>
        <v>0</v>
      </c>
      <c r="D78" s="34"/>
      <c r="E78" s="34"/>
      <c r="F78" s="34"/>
      <c r="G78" s="34"/>
      <c r="H78" s="34"/>
      <c r="I78" s="34"/>
      <c r="J78" s="34"/>
      <c r="K78" s="200" t="s">
        <v>260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201" t="s">
        <v>260</v>
      </c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1:65">
      <c r="A79" s="42">
        <f>συμβολαια!A79</f>
        <v>0</v>
      </c>
      <c r="B79" s="23" t="str">
        <f>πολλΣυμβ!D79</f>
        <v>..???..</v>
      </c>
      <c r="C79" s="23">
        <f>πολλΣυμβ!I79</f>
        <v>0</v>
      </c>
      <c r="D79" s="34"/>
      <c r="E79" s="34"/>
      <c r="F79" s="34"/>
      <c r="G79" s="34"/>
      <c r="H79" s="34"/>
      <c r="I79" s="34"/>
      <c r="J79" s="34"/>
      <c r="K79" s="200" t="s">
        <v>260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201" t="s">
        <v>260</v>
      </c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</row>
    <row r="80" spans="1:65">
      <c r="A80" s="42">
        <f>συμβολαια!A80</f>
        <v>0</v>
      </c>
      <c r="B80" s="23">
        <f>πολλΣυμβ!D80</f>
        <v>0</v>
      </c>
      <c r="C80" s="23" t="str">
        <f>πολλΣυμβ!I80</f>
        <v>..???..</v>
      </c>
      <c r="D80" s="34"/>
      <c r="E80" s="34"/>
      <c r="F80" s="34"/>
      <c r="G80" s="34"/>
      <c r="H80" s="34"/>
      <c r="I80" s="34"/>
      <c r="J80" s="34"/>
      <c r="K80" s="200" t="s">
        <v>260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201" t="s">
        <v>260</v>
      </c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1:65">
      <c r="A81" s="42">
        <f>συμβολαια!A81</f>
        <v>0</v>
      </c>
      <c r="B81" s="23">
        <f>πολλΣυμβ!D81</f>
        <v>0</v>
      </c>
      <c r="C81" s="23" t="str">
        <f>πολλΣυμβ!I81</f>
        <v>..???..</v>
      </c>
      <c r="D81" s="34"/>
      <c r="E81" s="34"/>
      <c r="F81" s="34"/>
      <c r="G81" s="34"/>
      <c r="H81" s="34"/>
      <c r="I81" s="34"/>
      <c r="J81" s="34"/>
      <c r="K81" s="200" t="s">
        <v>260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201" t="s">
        <v>260</v>
      </c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</row>
    <row r="82" spans="1:65">
      <c r="A82" s="42">
        <f>συμβολαια!A82</f>
        <v>0</v>
      </c>
      <c r="B82" s="23" t="str">
        <f>πολλΣυμβ!D82</f>
        <v>..???..</v>
      </c>
      <c r="C82" s="23">
        <f>πολλΣυμβ!I82</f>
        <v>0</v>
      </c>
      <c r="D82" s="34"/>
      <c r="E82" s="34"/>
      <c r="F82" s="34"/>
      <c r="G82" s="34"/>
      <c r="H82" s="34"/>
      <c r="I82" s="34"/>
      <c r="J82" s="34"/>
      <c r="K82" s="200" t="s">
        <v>260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201" t="s">
        <v>260</v>
      </c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1:65">
      <c r="A83" s="42">
        <f>συμβολαια!A83</f>
        <v>0</v>
      </c>
      <c r="B83" s="23" t="str">
        <f>πολλΣυμβ!D83</f>
        <v>..???..</v>
      </c>
      <c r="C83" s="23">
        <f>πολλΣυμβ!I83</f>
        <v>0</v>
      </c>
      <c r="D83" s="34"/>
      <c r="E83" s="34"/>
      <c r="F83" s="34"/>
      <c r="G83" s="34"/>
      <c r="H83" s="34"/>
      <c r="I83" s="34"/>
      <c r="J83" s="34"/>
      <c r="K83" s="200" t="s">
        <v>260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201" t="s">
        <v>260</v>
      </c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</row>
    <row r="84" spans="1:65">
      <c r="A84" s="42">
        <f>συμβολαια!A84</f>
        <v>0</v>
      </c>
      <c r="B84" s="23">
        <f>πολλΣυμβ!D84</f>
        <v>0</v>
      </c>
      <c r="C84" s="23" t="str">
        <f>πολλΣυμβ!I84</f>
        <v>..???..</v>
      </c>
      <c r="D84" s="34"/>
      <c r="E84" s="34"/>
      <c r="F84" s="34"/>
      <c r="G84" s="34"/>
      <c r="H84" s="34"/>
      <c r="I84" s="34"/>
      <c r="J84" s="34"/>
      <c r="K84" s="200" t="s">
        <v>260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201" t="s">
        <v>260</v>
      </c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</row>
    <row r="85" spans="1:65">
      <c r="A85" s="42">
        <f>συμβολαια!A85</f>
        <v>0</v>
      </c>
      <c r="B85" s="23" t="str">
        <f>πολλΣυμβ!D85</f>
        <v>..???..</v>
      </c>
      <c r="C85" s="23">
        <f>πολλΣυμβ!I85</f>
        <v>0</v>
      </c>
      <c r="D85" s="34"/>
      <c r="E85" s="34"/>
      <c r="F85" s="34"/>
      <c r="G85" s="34"/>
      <c r="H85" s="34"/>
      <c r="I85" s="34"/>
      <c r="J85" s="34"/>
      <c r="K85" s="200" t="s">
        <v>260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201" t="s">
        <v>260</v>
      </c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</row>
    <row r="86" spans="1:65">
      <c r="A86" s="42">
        <f>συμβολαια!A86</f>
        <v>0</v>
      </c>
      <c r="B86" s="23" t="str">
        <f>πολλΣυμβ!D86</f>
        <v>..???..</v>
      </c>
      <c r="C86" s="23">
        <f>πολλΣυμβ!I86</f>
        <v>0</v>
      </c>
      <c r="D86" s="34"/>
      <c r="E86" s="34"/>
      <c r="F86" s="34"/>
      <c r="G86" s="34"/>
      <c r="H86" s="34"/>
      <c r="I86" s="34"/>
      <c r="J86" s="34"/>
      <c r="K86" s="200" t="s">
        <v>260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201" t="s">
        <v>260</v>
      </c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</row>
    <row r="89" spans="1:65">
      <c r="F89" s="686" t="s">
        <v>233</v>
      </c>
      <c r="G89" s="686"/>
      <c r="H89" s="686"/>
      <c r="I89" s="686"/>
    </row>
    <row r="90" spans="1:65">
      <c r="F90" s="686"/>
      <c r="G90" s="686"/>
      <c r="H90" s="686"/>
      <c r="I90" s="686"/>
    </row>
  </sheetData>
  <mergeCells count="9">
    <mergeCell ref="F89:I90"/>
    <mergeCell ref="D2:E2"/>
    <mergeCell ref="AX1:BM1"/>
    <mergeCell ref="A1:E1"/>
    <mergeCell ref="F1:I1"/>
    <mergeCell ref="J1:Y1"/>
    <mergeCell ref="Z1:AC1"/>
    <mergeCell ref="AD1:AS1"/>
    <mergeCell ref="AT1:AW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M146"/>
  <sheetViews>
    <sheetView zoomScale="90" zoomScaleNormal="90" workbookViewId="0">
      <pane ySplit="2" topLeftCell="A57" activePane="bottomLeft" state="frozen"/>
      <selection pane="bottomLeft" activeCell="K92" sqref="K92"/>
    </sheetView>
  </sheetViews>
  <sheetFormatPr defaultRowHeight="11.25"/>
  <cols>
    <col min="1" max="1" width="8.7109375" style="6" bestFit="1" customWidth="1"/>
    <col min="2" max="2" width="75.28515625" style="124" bestFit="1" customWidth="1"/>
    <col min="3" max="3" width="12.85546875" style="6" customWidth="1"/>
    <col min="4" max="4" width="12.42578125" style="6" customWidth="1"/>
    <col min="5" max="5" width="10.140625" style="3" bestFit="1" customWidth="1"/>
    <col min="6" max="6" width="8.7109375" style="3" bestFit="1" customWidth="1"/>
    <col min="7" max="9" width="10.140625" style="3" bestFit="1" customWidth="1"/>
    <col min="10" max="11" width="10.28515625" style="3" customWidth="1"/>
    <col min="12" max="14" width="10.28515625" style="3" bestFit="1" customWidth="1"/>
    <col min="15" max="15" width="10.42578125" style="3" bestFit="1" customWidth="1"/>
    <col min="16" max="16" width="10.28515625" style="3" bestFit="1" customWidth="1"/>
    <col min="17" max="18" width="11.140625" style="3" bestFit="1" customWidth="1"/>
    <col min="19" max="19" width="10.42578125" style="3" bestFit="1" customWidth="1"/>
    <col min="20" max="20" width="8.42578125" style="40" bestFit="1" customWidth="1"/>
    <col min="21" max="21" width="10.28515625" style="40" bestFit="1" customWidth="1"/>
    <col min="22" max="22" width="32.85546875" style="146" bestFit="1" customWidth="1"/>
    <col min="23" max="23" width="37.5703125" style="40" bestFit="1" customWidth="1"/>
    <col min="24" max="24" width="7.5703125" style="6" customWidth="1"/>
    <col min="25" max="25" width="27.42578125" style="6" customWidth="1"/>
    <col min="26" max="28" width="6.42578125" style="6" customWidth="1"/>
    <col min="29" max="29" width="7.5703125" style="6" customWidth="1"/>
    <col min="30" max="30" width="7.28515625" style="6" customWidth="1"/>
    <col min="31" max="33" width="6.42578125" style="6" customWidth="1"/>
    <col min="34" max="34" width="7.5703125" style="6" customWidth="1"/>
    <col min="35" max="35" width="7.28515625" style="6" customWidth="1"/>
    <col min="36" max="38" width="6.42578125" style="6" customWidth="1"/>
    <col min="39" max="48" width="7.7109375" style="6" customWidth="1"/>
    <col min="49" max="84" width="7" style="6" customWidth="1"/>
    <col min="85" max="85" width="30.140625" style="6" customWidth="1"/>
    <col min="86" max="86" width="39.7109375" style="6" customWidth="1"/>
    <col min="87" max="90" width="7" style="6" customWidth="1"/>
    <col min="91" max="16384" width="9.140625" style="6"/>
  </cols>
  <sheetData>
    <row r="1" spans="1:91" ht="38.25" customHeight="1">
      <c r="A1" s="715" t="s">
        <v>2</v>
      </c>
      <c r="B1" s="717" t="s">
        <v>0</v>
      </c>
      <c r="C1" s="713" t="s">
        <v>12</v>
      </c>
      <c r="D1" s="711" t="s">
        <v>13</v>
      </c>
      <c r="E1" s="727" t="s">
        <v>100</v>
      </c>
      <c r="F1" s="729" t="s">
        <v>165</v>
      </c>
      <c r="G1" s="731" t="s">
        <v>73</v>
      </c>
      <c r="H1" s="732"/>
      <c r="I1" s="718" t="s">
        <v>130</v>
      </c>
      <c r="J1" s="719"/>
      <c r="K1" s="719"/>
      <c r="L1" s="720"/>
      <c r="M1" s="723" t="s">
        <v>285</v>
      </c>
      <c r="N1" s="724"/>
      <c r="O1" s="725" t="s">
        <v>101</v>
      </c>
      <c r="P1" s="726"/>
      <c r="Q1" s="721" t="s">
        <v>131</v>
      </c>
      <c r="R1" s="722"/>
      <c r="S1" s="722"/>
      <c r="T1" s="704" t="s">
        <v>87</v>
      </c>
      <c r="U1" s="706" t="s">
        <v>142</v>
      </c>
      <c r="V1" s="739" t="s">
        <v>137</v>
      </c>
      <c r="W1" s="746" t="s">
        <v>144</v>
      </c>
      <c r="X1" s="741" t="s">
        <v>88</v>
      </c>
      <c r="Y1" s="743" t="s">
        <v>89</v>
      </c>
      <c r="Z1" s="741" t="s">
        <v>90</v>
      </c>
      <c r="AA1" s="737" t="s">
        <v>91</v>
      </c>
      <c r="AB1" s="733" t="s">
        <v>132</v>
      </c>
      <c r="AC1" s="737" t="s">
        <v>133</v>
      </c>
      <c r="AD1" s="733" t="s">
        <v>134</v>
      </c>
      <c r="AE1" s="737" t="s">
        <v>146</v>
      </c>
      <c r="AF1" s="733" t="s">
        <v>147</v>
      </c>
      <c r="AG1" s="735" t="s">
        <v>149</v>
      </c>
      <c r="AH1" s="733" t="s">
        <v>148</v>
      </c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</row>
    <row r="2" spans="1:91" ht="28.5" customHeight="1" thickBot="1">
      <c r="A2" s="716"/>
      <c r="B2" s="537"/>
      <c r="C2" s="714"/>
      <c r="D2" s="712"/>
      <c r="E2" s="728"/>
      <c r="F2" s="730"/>
      <c r="G2" s="16" t="s">
        <v>126</v>
      </c>
      <c r="H2" s="160" t="s">
        <v>164</v>
      </c>
      <c r="I2" s="129" t="s">
        <v>30</v>
      </c>
      <c r="J2" s="68" t="s">
        <v>141</v>
      </c>
      <c r="K2" s="68" t="s">
        <v>140</v>
      </c>
      <c r="L2" s="56" t="s">
        <v>63</v>
      </c>
      <c r="M2" s="68" t="s">
        <v>30</v>
      </c>
      <c r="N2" s="56" t="s">
        <v>63</v>
      </c>
      <c r="O2" s="68"/>
      <c r="P2" s="57" t="s">
        <v>63</v>
      </c>
      <c r="Q2" s="68" t="s">
        <v>128</v>
      </c>
      <c r="R2" s="16" t="s">
        <v>129</v>
      </c>
      <c r="S2" s="130" t="s">
        <v>61</v>
      </c>
      <c r="T2" s="705"/>
      <c r="U2" s="707"/>
      <c r="V2" s="740"/>
      <c r="W2" s="747"/>
      <c r="X2" s="742"/>
      <c r="Y2" s="744"/>
      <c r="Z2" s="742"/>
      <c r="AA2" s="745"/>
      <c r="AB2" s="734"/>
      <c r="AC2" s="738"/>
      <c r="AD2" s="734"/>
      <c r="AE2" s="738"/>
      <c r="AF2" s="734"/>
      <c r="AG2" s="736"/>
      <c r="AH2" s="734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</row>
    <row r="3" spans="1:91" s="26" customFormat="1">
      <c r="A3" s="62">
        <f>συμβολαια!A3</f>
        <v>0</v>
      </c>
      <c r="B3" s="159" t="str">
        <f>συμβολαια!C3</f>
        <v>πληρεξούσιο</v>
      </c>
      <c r="C3" s="29" t="str">
        <f>πολλΣυμβ!D3</f>
        <v>..???..</v>
      </c>
      <c r="D3" s="29">
        <f>πολλΣυμβ!I3</f>
        <v>0</v>
      </c>
      <c r="E3" s="39">
        <f>βιβλΕσ!O3</f>
        <v>1.7600000000000002</v>
      </c>
      <c r="F3" s="39">
        <f>χαρτόσ!Q3</f>
        <v>1</v>
      </c>
      <c r="G3" s="39">
        <f>'κ-15-17'!AF3</f>
        <v>0</v>
      </c>
      <c r="H3" s="39"/>
      <c r="I3" s="39">
        <f t="shared" ref="I3:I66" si="0">G3+S3</f>
        <v>19.399999999999999</v>
      </c>
      <c r="J3" s="39"/>
      <c r="K3" s="39"/>
      <c r="L3" s="39"/>
      <c r="M3" s="39">
        <f>E3+F3</f>
        <v>2.7600000000000002</v>
      </c>
      <c r="N3" s="39"/>
      <c r="O3" s="39">
        <f>S3-M3</f>
        <v>16.639999999999997</v>
      </c>
      <c r="P3" s="39"/>
      <c r="Q3" s="39">
        <f>συμβολαια!L3+βιβλΕσ!L3+χαρτόσ!D3+χαρτόσ!F3+χαρτόσ!Q3</f>
        <v>35.4</v>
      </c>
      <c r="R3" s="39">
        <f>συμβολαια!M3+αντίγραφα!P3+χαρτόσ!D3+χαρτόσ!F3</f>
        <v>16</v>
      </c>
      <c r="S3" s="39">
        <f>Q3-R3</f>
        <v>19.399999999999999</v>
      </c>
      <c r="T3" s="61"/>
      <c r="U3" s="137">
        <f t="shared" ref="U3:U53" si="1">L3+N3+P3</f>
        <v>0</v>
      </c>
      <c r="V3" s="144"/>
      <c r="W3" s="38" t="s">
        <v>143</v>
      </c>
      <c r="X3" s="58"/>
      <c r="Y3" s="58"/>
      <c r="Z3" s="58"/>
      <c r="AA3" s="58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</row>
    <row r="4" spans="1:91" s="26" customFormat="1">
      <c r="A4" s="62">
        <f>συμβολαια!A4</f>
        <v>0</v>
      </c>
      <c r="B4" s="159" t="str">
        <f>συμβολαια!C4</f>
        <v>πληρεξούσιο</v>
      </c>
      <c r="C4" s="29" t="str">
        <f>πολλΣυμβ!D4</f>
        <v>..???..</v>
      </c>
      <c r="D4" s="29">
        <f>πολλΣυμβ!I4</f>
        <v>0</v>
      </c>
      <c r="E4" s="39">
        <f>βιβλΕσ!O4</f>
        <v>5.28</v>
      </c>
      <c r="F4" s="39">
        <f>χαρτόσ!Q4</f>
        <v>1</v>
      </c>
      <c r="G4" s="39">
        <f>'κ-15-17'!AF4</f>
        <v>0</v>
      </c>
      <c r="H4" s="39"/>
      <c r="I4" s="39">
        <f t="shared" si="0"/>
        <v>51.214414414414414</v>
      </c>
      <c r="J4" s="39"/>
      <c r="K4" s="39"/>
      <c r="L4" s="39"/>
      <c r="M4" s="39">
        <f t="shared" ref="M4:M67" si="2">E4+F4</f>
        <v>6.28</v>
      </c>
      <c r="N4" s="47"/>
      <c r="O4" s="39">
        <f t="shared" ref="O4:O67" si="3">S4-M4</f>
        <v>44.934414414414412</v>
      </c>
      <c r="P4" s="47"/>
      <c r="Q4" s="39">
        <f>συμβολαια!L4+βιβλΕσ!L4+χαρτόσ!D4+χαρτόσ!F4+χαρτόσ!Q4</f>
        <v>85.8</v>
      </c>
      <c r="R4" s="39">
        <f>συμβολαια!M4+αντίγραφα!P4+χαρτόσ!D4+χαρτόσ!F4</f>
        <v>34.585585585585584</v>
      </c>
      <c r="S4" s="39">
        <f t="shared" ref="S4:S53" si="4">Q4-R4</f>
        <v>51.214414414414414</v>
      </c>
      <c r="T4" s="41"/>
      <c r="U4" s="137">
        <f t="shared" si="1"/>
        <v>0</v>
      </c>
      <c r="V4" s="145"/>
      <c r="W4" s="38" t="s">
        <v>143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</row>
    <row r="5" spans="1:91" s="26" customFormat="1">
      <c r="A5" s="62">
        <f>συμβολαια!A5</f>
        <v>0</v>
      </c>
      <c r="B5" s="159" t="str">
        <f>συμβολαια!C5</f>
        <v>πληρεξούσιο</v>
      </c>
      <c r="C5" s="29" t="str">
        <f>πολλΣυμβ!D5</f>
        <v>..???..</v>
      </c>
      <c r="D5" s="29">
        <f>πολλΣυμβ!I5</f>
        <v>0</v>
      </c>
      <c r="E5" s="39">
        <f>βιβλΕσ!O5</f>
        <v>4.4000000000000004</v>
      </c>
      <c r="F5" s="39">
        <f>χαρτόσ!Q5</f>
        <v>1</v>
      </c>
      <c r="G5" s="39">
        <f>'κ-15-17'!AF5</f>
        <v>0</v>
      </c>
      <c r="H5" s="39"/>
      <c r="I5" s="39">
        <f t="shared" si="0"/>
        <v>-8.9819819819819813</v>
      </c>
      <c r="J5" s="39"/>
      <c r="K5" s="39"/>
      <c r="L5" s="39"/>
      <c r="M5" s="39">
        <f t="shared" si="2"/>
        <v>5.4</v>
      </c>
      <c r="N5" s="47"/>
      <c r="O5" s="39">
        <f t="shared" si="3"/>
        <v>-14.381981981981982</v>
      </c>
      <c r="P5" s="47"/>
      <c r="Q5" s="39">
        <f>συμβολαια!L5+βιβλΕσ!L5+χαρτόσ!D5+χαρτόσ!F5+χαρτόσ!Q5</f>
        <v>41</v>
      </c>
      <c r="R5" s="39">
        <f>συμβολαια!M5+αντίγραφα!P5+χαρτόσ!D5+χαρτόσ!F5</f>
        <v>49.981981981981981</v>
      </c>
      <c r="S5" s="39">
        <f t="shared" si="4"/>
        <v>-8.9819819819819813</v>
      </c>
      <c r="T5" s="41"/>
      <c r="U5" s="137">
        <f t="shared" si="1"/>
        <v>0</v>
      </c>
      <c r="V5" s="145"/>
      <c r="W5" s="38" t="s">
        <v>143</v>
      </c>
      <c r="X5" s="34"/>
      <c r="Y5" s="34"/>
      <c r="Z5" s="34"/>
      <c r="AA5" s="34"/>
      <c r="AB5" s="35"/>
      <c r="AC5" s="35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s="26" customFormat="1">
      <c r="A6" s="62">
        <f>συμβολαια!A6</f>
        <v>0</v>
      </c>
      <c r="B6" s="159" t="str">
        <f>συμβολαια!C6</f>
        <v>δωρεά</v>
      </c>
      <c r="C6" s="29">
        <f>πολλΣυμβ!D6</f>
        <v>0</v>
      </c>
      <c r="D6" s="29" t="str">
        <f>πολλΣυμβ!I6</f>
        <v>..???..</v>
      </c>
      <c r="E6" s="39">
        <f>βιβλΕσ!O6</f>
        <v>6.9535660000000004</v>
      </c>
      <c r="F6" s="39">
        <f>χαρτόσ!Q6</f>
        <v>4</v>
      </c>
      <c r="G6" s="39">
        <f>'κ-15-17'!AF6</f>
        <v>-3.2574999999996912E-3</v>
      </c>
      <c r="H6" s="39"/>
      <c r="I6" s="39">
        <f t="shared" si="0"/>
        <v>79.633218536036011</v>
      </c>
      <c r="J6" s="39"/>
      <c r="K6" s="39"/>
      <c r="L6" s="39"/>
      <c r="M6" s="39">
        <f t="shared" si="2"/>
        <v>10.953566</v>
      </c>
      <c r="N6" s="47"/>
      <c r="O6" s="39">
        <f t="shared" si="3"/>
        <v>68.68291003603602</v>
      </c>
      <c r="P6" s="47"/>
      <c r="Q6" s="39">
        <f>συμβολαια!L6+βιβλΕσ!L6+χαρτόσ!D6+χαρτόσ!F6+χαρτόσ!Q6</f>
        <v>156.89043999999998</v>
      </c>
      <c r="R6" s="39">
        <f>συμβολαια!M6+αντίγραφα!P6+χαρτόσ!D6+χαρτόσ!F6</f>
        <v>77.253963963963969</v>
      </c>
      <c r="S6" s="39">
        <f t="shared" si="4"/>
        <v>79.636476036036015</v>
      </c>
      <c r="T6" s="41"/>
      <c r="U6" s="137">
        <f t="shared" si="1"/>
        <v>0</v>
      </c>
      <c r="V6" s="145"/>
      <c r="W6" s="38" t="s">
        <v>143</v>
      </c>
      <c r="X6" s="34"/>
      <c r="Y6" s="34"/>
      <c r="Z6" s="44"/>
      <c r="AA6" s="34"/>
      <c r="AB6" s="35"/>
      <c r="AC6" s="35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s="26" customFormat="1">
      <c r="A7" s="62">
        <f>συμβολαια!A7</f>
        <v>0</v>
      </c>
      <c r="B7" s="159" t="str">
        <f>συμβολαια!C7</f>
        <v>αγοραπωλησία τίμημα = Δ.Ο.Υ. =</v>
      </c>
      <c r="C7" s="29">
        <f>πολλΣυμβ!D7</f>
        <v>0</v>
      </c>
      <c r="D7" s="29" t="str">
        <f>πολλΣυμβ!I7</f>
        <v>..???..</v>
      </c>
      <c r="E7" s="39">
        <f>βιβλΕσ!O7</f>
        <v>19.419315999999998</v>
      </c>
      <c r="F7" s="39">
        <f>χαρτόσ!Q7</f>
        <v>4</v>
      </c>
      <c r="G7" s="39">
        <f>'κ-15-17'!AF7</f>
        <v>0</v>
      </c>
      <c r="H7" s="39"/>
      <c r="I7" s="39">
        <f t="shared" si="0"/>
        <v>84.045890450450486</v>
      </c>
      <c r="J7" s="39"/>
      <c r="K7" s="39"/>
      <c r="L7" s="39"/>
      <c r="M7" s="39">
        <f t="shared" si="2"/>
        <v>23.419315999999998</v>
      </c>
      <c r="N7" s="47"/>
      <c r="O7" s="39">
        <f t="shared" si="3"/>
        <v>60.626574450450491</v>
      </c>
      <c r="P7" s="47"/>
      <c r="Q7" s="39">
        <f>συμβολαια!L7+βιβλΕσ!L7+χαρτόσ!D7+χαρτόσ!F7+χαρτόσ!Q7</f>
        <v>252.39544000000004</v>
      </c>
      <c r="R7" s="39">
        <f>συμβολαια!M7+αντίγραφα!P7+χαρτόσ!D7+χαρτόσ!F7</f>
        <v>168.34954954954955</v>
      </c>
      <c r="S7" s="39">
        <f t="shared" si="4"/>
        <v>84.045890450450486</v>
      </c>
      <c r="T7" s="41"/>
      <c r="U7" s="137">
        <f t="shared" si="1"/>
        <v>0</v>
      </c>
      <c r="V7" s="145"/>
      <c r="W7" s="38" t="s">
        <v>143</v>
      </c>
      <c r="X7" s="34"/>
      <c r="Y7" s="34"/>
      <c r="Z7" s="147"/>
      <c r="AA7" s="34"/>
      <c r="AB7" s="35"/>
      <c r="AC7" s="35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s="26" customFormat="1">
      <c r="A8" s="62">
        <f>συμβολαια!A8</f>
        <v>0</v>
      </c>
      <c r="B8" s="159" t="str">
        <f>συμβολαια!C8</f>
        <v>αγοραπωλησία τίμημα = Δ.Ο.Υ. =</v>
      </c>
      <c r="C8" s="29">
        <f>πολλΣυμβ!D8</f>
        <v>0</v>
      </c>
      <c r="D8" s="29" t="str">
        <f>πολλΣυμβ!I8</f>
        <v>..???..</v>
      </c>
      <c r="E8" s="39">
        <f>βιβλΕσ!O8</f>
        <v>15.810796</v>
      </c>
      <c r="F8" s="39">
        <f>χαρτόσ!Q8</f>
        <v>4</v>
      </c>
      <c r="G8" s="39">
        <f>'κ-15-17'!AF8</f>
        <v>0</v>
      </c>
      <c r="H8" s="39"/>
      <c r="I8" s="39">
        <f t="shared" si="0"/>
        <v>99.864676036036073</v>
      </c>
      <c r="J8" s="39"/>
      <c r="K8" s="39"/>
      <c r="L8" s="39"/>
      <c r="M8" s="39">
        <f t="shared" si="2"/>
        <v>19.810796</v>
      </c>
      <c r="N8" s="47"/>
      <c r="O8" s="39">
        <f t="shared" si="3"/>
        <v>80.053880036036077</v>
      </c>
      <c r="P8" s="47"/>
      <c r="Q8" s="39">
        <f>συμβολαια!L8+βιβλΕσ!L8+χαρτόσ!D8+χαρτόσ!F8+χαρτόσ!Q8</f>
        <v>219.13864000000004</v>
      </c>
      <c r="R8" s="39">
        <f>συμβολαια!M8+αντίγραφα!P8+χαρτόσ!D8+χαρτόσ!F8</f>
        <v>119.27396396396396</v>
      </c>
      <c r="S8" s="39">
        <f t="shared" si="4"/>
        <v>99.864676036036073</v>
      </c>
      <c r="T8" s="41"/>
      <c r="U8" s="137">
        <f t="shared" si="1"/>
        <v>0</v>
      </c>
      <c r="V8" s="145"/>
      <c r="W8" s="38" t="s">
        <v>143</v>
      </c>
      <c r="X8" s="34"/>
      <c r="Y8" s="34"/>
      <c r="Z8" s="34"/>
      <c r="AA8" s="34"/>
      <c r="AB8" s="35"/>
      <c r="AC8" s="35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s="26" customFormat="1">
      <c r="A9" s="62">
        <f>συμβολαια!A9</f>
        <v>0</v>
      </c>
      <c r="B9" s="159" t="str">
        <f>συμβολαια!C9</f>
        <v>αγοραπωλησίας ΠΡΟΣΥΜΦΩΝΟ τίμημα = αρραβών =</v>
      </c>
      <c r="C9" s="29">
        <f>πολλΣυμβ!D9</f>
        <v>0</v>
      </c>
      <c r="D9" s="29" t="str">
        <f>πολλΣυμβ!I9</f>
        <v>..???..</v>
      </c>
      <c r="E9" s="39">
        <f>βιβλΕσ!O9</f>
        <v>22.878718000000003</v>
      </c>
      <c r="F9" s="39">
        <f>χαρτόσ!Q9</f>
        <v>4</v>
      </c>
      <c r="G9" s="39">
        <f>'κ-15-17'!AF9</f>
        <v>0</v>
      </c>
      <c r="H9" s="39"/>
      <c r="I9" s="39">
        <f t="shared" si="0"/>
        <v>5.0569488288288369</v>
      </c>
      <c r="J9" s="39"/>
      <c r="K9" s="39"/>
      <c r="L9" s="39"/>
      <c r="M9" s="39">
        <f t="shared" si="2"/>
        <v>26.878718000000003</v>
      </c>
      <c r="N9" s="47"/>
      <c r="O9" s="39">
        <f t="shared" si="3"/>
        <v>-21.821769171171166</v>
      </c>
      <c r="P9" s="47"/>
      <c r="Q9" s="39">
        <f>συμβολαια!L9+βιβλΕσ!L9+χαρτόσ!D9+χαρτόσ!F9+χαρτόσ!Q9</f>
        <v>168.25812000000002</v>
      </c>
      <c r="R9" s="39">
        <f>συμβολαια!M9+αντίγραφα!P9+χαρτόσ!D9+χαρτόσ!F9</f>
        <v>163.20117117117118</v>
      </c>
      <c r="S9" s="39">
        <f t="shared" si="4"/>
        <v>5.0569488288288369</v>
      </c>
      <c r="T9" s="41"/>
      <c r="U9" s="137">
        <f t="shared" si="1"/>
        <v>0</v>
      </c>
      <c r="V9" s="145"/>
      <c r="W9" s="38" t="s">
        <v>143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s="26" customFormat="1">
      <c r="A10" s="62">
        <f>συμβολαια!A10</f>
        <v>0</v>
      </c>
      <c r="B10" s="159" t="str">
        <f>συμβολαια!C10</f>
        <v>πληρεξούσιο</v>
      </c>
      <c r="C10" s="29" t="str">
        <f>πολλΣυμβ!D10</f>
        <v>..???..</v>
      </c>
      <c r="D10" s="29">
        <f>πολλΣυμβ!I10</f>
        <v>0</v>
      </c>
      <c r="E10" s="39">
        <f>βιβλΕσ!O10</f>
        <v>3.5200000000000005</v>
      </c>
      <c r="F10" s="39">
        <f>χαρτόσ!Q10</f>
        <v>1</v>
      </c>
      <c r="G10" s="39">
        <f>'κ-15-17'!AF10</f>
        <v>0</v>
      </c>
      <c r="H10" s="39"/>
      <c r="I10" s="39">
        <f t="shared" si="0"/>
        <v>-0.18918918918918592</v>
      </c>
      <c r="J10" s="39"/>
      <c r="K10" s="39"/>
      <c r="L10" s="39"/>
      <c r="M10" s="39">
        <f t="shared" si="2"/>
        <v>4.5200000000000005</v>
      </c>
      <c r="N10" s="47"/>
      <c r="O10" s="39">
        <f t="shared" si="3"/>
        <v>-4.7091891891891864</v>
      </c>
      <c r="P10" s="47"/>
      <c r="Q10" s="39">
        <f>συμβολαια!L10+βιβλΕσ!L10+χαρτόσ!D10+χαρτόσ!F10+χαρτόσ!Q10</f>
        <v>33</v>
      </c>
      <c r="R10" s="39">
        <f>συμβολαια!M10+αντίγραφα!P10+χαρτόσ!D10+χαρτόσ!F10</f>
        <v>33.189189189189186</v>
      </c>
      <c r="S10" s="39">
        <f t="shared" si="4"/>
        <v>-0.18918918918918592</v>
      </c>
      <c r="T10" s="41"/>
      <c r="U10" s="137">
        <f t="shared" si="1"/>
        <v>0</v>
      </c>
      <c r="V10" s="145"/>
      <c r="W10" s="38" t="s">
        <v>143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s="26" customFormat="1">
      <c r="A11" s="62">
        <f>συμβολαια!A11</f>
        <v>0</v>
      </c>
      <c r="B11" s="159" t="str">
        <f>συμβολαια!C11</f>
        <v>δωρεά</v>
      </c>
      <c r="C11" s="29">
        <f>πολλΣυμβ!D11</f>
        <v>0</v>
      </c>
      <c r="D11" s="29" t="str">
        <f>πολλΣυμβ!I11</f>
        <v>..???..</v>
      </c>
      <c r="E11" s="39">
        <f>βιβλΕσ!O11</f>
        <v>20.595683999999999</v>
      </c>
      <c r="F11" s="39">
        <f>χαρτόσ!Q11</f>
        <v>4.5</v>
      </c>
      <c r="G11" s="39">
        <f>'κ-15-17'!AF11</f>
        <v>43.209195000000008</v>
      </c>
      <c r="H11" s="39"/>
      <c r="I11" s="39">
        <f t="shared" si="0"/>
        <v>103.9178090540541</v>
      </c>
      <c r="J11" s="39"/>
      <c r="K11" s="39"/>
      <c r="L11" s="39"/>
      <c r="M11" s="39">
        <f t="shared" si="2"/>
        <v>25.095683999999999</v>
      </c>
      <c r="N11" s="47"/>
      <c r="O11" s="39">
        <f t="shared" si="3"/>
        <v>35.612930054054097</v>
      </c>
      <c r="P11" s="47"/>
      <c r="Q11" s="39">
        <f>συμβολαια!L11+βιβλΕσ!L11+χαρτόσ!D11+χαρτόσ!F11+χαρτόσ!Q11</f>
        <v>259.00456000000003</v>
      </c>
      <c r="R11" s="39">
        <f>συμβολαια!M11+αντίγραφα!P11+χαρτόσ!D11+χαρτόσ!F11</f>
        <v>198.29594594594593</v>
      </c>
      <c r="S11" s="39">
        <f t="shared" si="4"/>
        <v>60.708614054054095</v>
      </c>
      <c r="T11" s="41"/>
      <c r="U11" s="137">
        <f t="shared" si="1"/>
        <v>0</v>
      </c>
      <c r="V11" s="145"/>
      <c r="W11" s="38" t="s">
        <v>143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s="26" customFormat="1">
      <c r="A12" s="62">
        <f>συμβολαια!A12</f>
        <v>0</v>
      </c>
      <c r="B12" s="159" t="str">
        <f>συμβολαια!C12</f>
        <v>πληρεξούσιο</v>
      </c>
      <c r="C12" s="29" t="str">
        <f>πολλΣυμβ!D12</f>
        <v>..???..</v>
      </c>
      <c r="D12" s="29">
        <f>πολλΣυμβ!I12</f>
        <v>0</v>
      </c>
      <c r="E12" s="39">
        <f>βιβλΕσ!O12</f>
        <v>4.4000000000000004</v>
      </c>
      <c r="F12" s="39">
        <f>χαρτόσ!Q12</f>
        <v>1</v>
      </c>
      <c r="G12" s="39">
        <f>'κ-15-17'!AF12</f>
        <v>0</v>
      </c>
      <c r="H12" s="39"/>
      <c r="I12" s="39">
        <f t="shared" si="0"/>
        <v>7.8108108108108141</v>
      </c>
      <c r="J12" s="39"/>
      <c r="K12" s="39"/>
      <c r="L12" s="39"/>
      <c r="M12" s="39">
        <f t="shared" si="2"/>
        <v>5.4</v>
      </c>
      <c r="N12" s="47"/>
      <c r="O12" s="39">
        <f t="shared" si="3"/>
        <v>2.4108108108108137</v>
      </c>
      <c r="P12" s="47"/>
      <c r="Q12" s="39">
        <f>συμβολαια!L12+βιβλΕσ!L12+χαρτόσ!D12+χαρτόσ!F12+χαρτόσ!Q12</f>
        <v>41</v>
      </c>
      <c r="R12" s="39">
        <f>συμβολαια!M12+αντίγραφα!P12+χαρτόσ!D12+χαρτόσ!F12</f>
        <v>33.189189189189186</v>
      </c>
      <c r="S12" s="39">
        <f t="shared" si="4"/>
        <v>7.8108108108108141</v>
      </c>
      <c r="T12" s="41"/>
      <c r="U12" s="137">
        <f t="shared" si="1"/>
        <v>0</v>
      </c>
      <c r="V12" s="145"/>
      <c r="W12" s="38" t="s">
        <v>143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s="26" customFormat="1">
      <c r="A13" s="62">
        <f>συμβολαια!A13</f>
        <v>0</v>
      </c>
      <c r="B13" s="159" t="str">
        <f>συμβολαια!C13</f>
        <v>πληρεξούσιο</v>
      </c>
      <c r="C13" s="29" t="str">
        <f>πολλΣυμβ!D13</f>
        <v>..???..</v>
      </c>
      <c r="D13" s="29">
        <f>πολλΣυμβ!I13</f>
        <v>0</v>
      </c>
      <c r="E13" s="39">
        <f>βιβλΕσ!O13</f>
        <v>1.7600000000000002</v>
      </c>
      <c r="F13" s="39">
        <f>χαρτόσ!Q13</f>
        <v>1</v>
      </c>
      <c r="G13" s="39">
        <f>'κ-15-17'!AF13</f>
        <v>0</v>
      </c>
      <c r="H13" s="39"/>
      <c r="I13" s="39">
        <f t="shared" si="0"/>
        <v>1</v>
      </c>
      <c r="J13" s="39"/>
      <c r="K13" s="39"/>
      <c r="L13" s="39"/>
      <c r="M13" s="39">
        <f t="shared" si="2"/>
        <v>2.7600000000000002</v>
      </c>
      <c r="N13" s="47"/>
      <c r="O13" s="39">
        <f t="shared" si="3"/>
        <v>-1.7600000000000002</v>
      </c>
      <c r="P13" s="47"/>
      <c r="Q13" s="39">
        <f>συμβολαια!L13+βιβλΕσ!L13+χαρτόσ!D13+χαρτόσ!F13+χαρτόσ!Q13</f>
        <v>17</v>
      </c>
      <c r="R13" s="39">
        <f>συμβολαια!M13+αντίγραφα!P13+χαρτόσ!D13+χαρτόσ!F13</f>
        <v>16</v>
      </c>
      <c r="S13" s="39">
        <f t="shared" si="4"/>
        <v>1</v>
      </c>
      <c r="T13" s="41"/>
      <c r="U13" s="137">
        <f t="shared" si="1"/>
        <v>0</v>
      </c>
      <c r="V13" s="145"/>
      <c r="W13" s="38" t="s">
        <v>143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s="26" customFormat="1">
      <c r="A14" s="62">
        <f>συμβολαια!A14</f>
        <v>0</v>
      </c>
      <c r="B14" s="159" t="str">
        <f>συμβολαια!C14</f>
        <v>πληρεξούσιο</v>
      </c>
      <c r="C14" s="29" t="str">
        <f>πολλΣυμβ!D14</f>
        <v>..???..</v>
      </c>
      <c r="D14" s="29">
        <f>πολλΣυμβ!I14</f>
        <v>0</v>
      </c>
      <c r="E14" s="39">
        <f>βιβλΕσ!O14</f>
        <v>2.64</v>
      </c>
      <c r="F14" s="39">
        <f>χαρτόσ!Q14</f>
        <v>1</v>
      </c>
      <c r="G14" s="39">
        <f>'κ-15-17'!AF14</f>
        <v>0</v>
      </c>
      <c r="H14" s="39"/>
      <c r="I14" s="39">
        <f t="shared" si="0"/>
        <v>0.2072072072072082</v>
      </c>
      <c r="J14" s="39"/>
      <c r="K14" s="39"/>
      <c r="L14" s="39"/>
      <c r="M14" s="39">
        <f t="shared" si="2"/>
        <v>3.64</v>
      </c>
      <c r="N14" s="47"/>
      <c r="O14" s="39">
        <f t="shared" si="3"/>
        <v>-3.4327927927927919</v>
      </c>
      <c r="P14" s="47"/>
      <c r="Q14" s="39">
        <f>συμβολαια!L14+βιβλΕσ!L14+χαρτόσ!D14+χαρτόσ!F14+χαρτόσ!Q14</f>
        <v>25</v>
      </c>
      <c r="R14" s="39">
        <f>συμβολαια!M14+αντίγραφα!P14+χαρτόσ!D14+χαρτόσ!F14</f>
        <v>24.792792792792792</v>
      </c>
      <c r="S14" s="39">
        <f t="shared" si="4"/>
        <v>0.2072072072072082</v>
      </c>
      <c r="T14" s="41"/>
      <c r="U14" s="137">
        <f t="shared" si="1"/>
        <v>0</v>
      </c>
      <c r="V14" s="145"/>
      <c r="W14" s="38" t="s">
        <v>143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s="26" customFormat="1">
      <c r="A15" s="62">
        <f>συμβολαια!A15</f>
        <v>0</v>
      </c>
      <c r="B15" s="159" t="str">
        <f>συμβολαια!C15</f>
        <v>πληρεξούσιο</v>
      </c>
      <c r="C15" s="29" t="str">
        <f>πολλΣυμβ!D15</f>
        <v>..???..</v>
      </c>
      <c r="D15" s="29">
        <f>πολλΣυμβ!I15</f>
        <v>0</v>
      </c>
      <c r="E15" s="39">
        <f>βιβλΕσ!O15</f>
        <v>2.64</v>
      </c>
      <c r="F15" s="39">
        <f>χαρτόσ!Q15</f>
        <v>1</v>
      </c>
      <c r="G15" s="39">
        <f>'κ-15-17'!AF15</f>
        <v>0</v>
      </c>
      <c r="H15" s="39"/>
      <c r="I15" s="39">
        <f t="shared" si="0"/>
        <v>0.2072072072072082</v>
      </c>
      <c r="J15" s="39"/>
      <c r="K15" s="39"/>
      <c r="L15" s="39"/>
      <c r="M15" s="39">
        <f t="shared" si="2"/>
        <v>3.64</v>
      </c>
      <c r="N15" s="47"/>
      <c r="O15" s="39">
        <f t="shared" si="3"/>
        <v>-3.4327927927927919</v>
      </c>
      <c r="P15" s="47"/>
      <c r="Q15" s="39">
        <f>συμβολαια!L15+βιβλΕσ!L15+χαρτόσ!D15+χαρτόσ!F15+χαρτόσ!Q15</f>
        <v>25</v>
      </c>
      <c r="R15" s="39">
        <f>συμβολαια!M15+αντίγραφα!P15+χαρτόσ!D15+χαρτόσ!F15</f>
        <v>24.792792792792792</v>
      </c>
      <c r="S15" s="39">
        <f t="shared" si="4"/>
        <v>0.2072072072072082</v>
      </c>
      <c r="T15" s="41"/>
      <c r="U15" s="137">
        <f t="shared" si="1"/>
        <v>0</v>
      </c>
      <c r="V15" s="145"/>
      <c r="W15" s="38" t="s">
        <v>143</v>
      </c>
      <c r="X15" s="35"/>
      <c r="Y15" s="35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s="26" customFormat="1">
      <c r="A16" s="62">
        <f>συμβολαια!A16</f>
        <v>0</v>
      </c>
      <c r="B16" s="159" t="str">
        <f>συμβολαια!C16</f>
        <v>πληρεξούσιο</v>
      </c>
      <c r="C16" s="29" t="str">
        <f>πολλΣυμβ!D16</f>
        <v>..???..</v>
      </c>
      <c r="D16" s="29">
        <f>πολλΣυμβ!I16</f>
        <v>0</v>
      </c>
      <c r="E16" s="39">
        <f>βιβλΕσ!O16</f>
        <v>2.64</v>
      </c>
      <c r="F16" s="39">
        <f>χαρτόσ!Q16</f>
        <v>1</v>
      </c>
      <c r="G16" s="39">
        <f>'κ-15-17'!AF16</f>
        <v>0</v>
      </c>
      <c r="H16" s="39"/>
      <c r="I16" s="39">
        <f t="shared" si="0"/>
        <v>-8.1891891891891859</v>
      </c>
      <c r="J16" s="39"/>
      <c r="K16" s="39"/>
      <c r="L16" s="39"/>
      <c r="M16" s="39">
        <f t="shared" si="2"/>
        <v>3.64</v>
      </c>
      <c r="N16" s="47"/>
      <c r="O16" s="39">
        <f t="shared" si="3"/>
        <v>-11.829189189189186</v>
      </c>
      <c r="P16" s="47"/>
      <c r="Q16" s="39">
        <f>συμβολαια!L16+βιβλΕσ!L16+χαρτόσ!D16+χαρτόσ!F16+χαρτόσ!Q16</f>
        <v>25</v>
      </c>
      <c r="R16" s="39">
        <f>συμβολαια!M16+αντίγραφα!P16+χαρτόσ!D16+χαρτόσ!F16</f>
        <v>33.189189189189186</v>
      </c>
      <c r="S16" s="39">
        <f t="shared" si="4"/>
        <v>-8.1891891891891859</v>
      </c>
      <c r="T16" s="41"/>
      <c r="U16" s="137">
        <f t="shared" si="1"/>
        <v>0</v>
      </c>
      <c r="V16" s="145"/>
      <c r="W16" s="38" t="s">
        <v>143</v>
      </c>
      <c r="X16" s="35"/>
      <c r="Y16" s="3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s="8" customFormat="1">
      <c r="A17" s="390">
        <f>συμβολαια!A17</f>
        <v>0</v>
      </c>
      <c r="B17" s="391" t="str">
        <f>συμβολαια!C17</f>
        <v>γονική</v>
      </c>
      <c r="C17" s="392">
        <f>πολλΣυμβ!D17</f>
        <v>0</v>
      </c>
      <c r="D17" s="392" t="str">
        <f>πολλΣυμβ!I17</f>
        <v>..???..</v>
      </c>
      <c r="E17" s="243">
        <f>βιβλΕσ!O17</f>
        <v>10.88833</v>
      </c>
      <c r="F17" s="243">
        <f>χαρτόσ!Q17</f>
        <v>4</v>
      </c>
      <c r="G17" s="425">
        <v>20.36</v>
      </c>
      <c r="H17" s="243"/>
      <c r="I17" s="243">
        <f t="shared" si="0"/>
        <v>119.99823603603603</v>
      </c>
      <c r="J17" s="243"/>
      <c r="K17" s="424"/>
      <c r="L17" s="243"/>
      <c r="M17" s="243">
        <f t="shared" si="2"/>
        <v>14.88833</v>
      </c>
      <c r="N17" s="226"/>
      <c r="O17" s="243">
        <f>S17-M17</f>
        <v>84.749906036036037</v>
      </c>
      <c r="P17" s="226"/>
      <c r="Q17" s="425">
        <f>συμβολαια!L17+βιβλΕσ!L17+χαρτόσ!D17+χαρτόσ!F17+χαρτόσ!Q17+βιβλΕσ!X17</f>
        <v>203.12219999999999</v>
      </c>
      <c r="R17" s="243">
        <f>συμβολαια!M17+αντίγραφα!P17+χαρτόσ!D17+χαρτόσ!F17</f>
        <v>103.48396396396396</v>
      </c>
      <c r="S17" s="243">
        <f t="shared" si="4"/>
        <v>99.638236036036034</v>
      </c>
      <c r="T17" s="368"/>
      <c r="U17" s="227">
        <f t="shared" si="1"/>
        <v>0</v>
      </c>
      <c r="V17" s="393"/>
      <c r="W17" s="272" t="s">
        <v>143</v>
      </c>
      <c r="X17" s="228"/>
      <c r="Y17" s="361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</row>
    <row r="18" spans="1:91" s="8" customFormat="1">
      <c r="A18" s="390">
        <f>συμβολαια!A18</f>
        <v>0</v>
      </c>
      <c r="B18" s="391" t="str">
        <f>συμβολαια!C18</f>
        <v>δωρεά ΨΙΛΗΣ κυριότητας</v>
      </c>
      <c r="C18" s="392">
        <f>πολλΣυμβ!D18</f>
        <v>0</v>
      </c>
      <c r="D18" s="392" t="str">
        <f>πολλΣυμβ!I18</f>
        <v>..???..</v>
      </c>
      <c r="E18" s="243">
        <f>βιβλΕσ!O18</f>
        <v>10.415488</v>
      </c>
      <c r="F18" s="243">
        <f>χαρτόσ!Q18</f>
        <v>4</v>
      </c>
      <c r="G18" s="425">
        <v>18.32</v>
      </c>
      <c r="H18" s="243"/>
      <c r="I18" s="243">
        <f t="shared" si="0"/>
        <v>113.41874882882883</v>
      </c>
      <c r="J18" s="243"/>
      <c r="K18" s="424"/>
      <c r="L18" s="243"/>
      <c r="M18" s="243">
        <f t="shared" si="2"/>
        <v>14.415488</v>
      </c>
      <c r="N18" s="226"/>
      <c r="O18" s="243">
        <f t="shared" ref="O18:O19" si="5">S18-M18+K18</f>
        <v>80.683260828828836</v>
      </c>
      <c r="P18" s="226"/>
      <c r="Q18" s="425">
        <f>συμβολαια!L18+βιβλΕσ!L18+χαρτόσ!D18+χαρτόσ!F18+χαρτόσ!Q18+βιβλΕσ!X18</f>
        <v>199.96992</v>
      </c>
      <c r="R18" s="243">
        <f>συμβολαια!M18+αντίγραφα!P18+χαρτόσ!D18+χαρτόσ!F18</f>
        <v>104.87117117117117</v>
      </c>
      <c r="S18" s="243">
        <f t="shared" si="4"/>
        <v>95.098748828828832</v>
      </c>
      <c r="T18" s="368"/>
      <c r="U18" s="227">
        <f t="shared" si="1"/>
        <v>0</v>
      </c>
      <c r="V18" s="393"/>
      <c r="W18" s="272" t="s">
        <v>143</v>
      </c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</row>
    <row r="19" spans="1:91" s="8" customFormat="1">
      <c r="A19" s="390">
        <f>συμβολαια!A19</f>
        <v>0</v>
      </c>
      <c r="B19" s="391" t="str">
        <f>συμβολαια!C19</f>
        <v>δωρεά</v>
      </c>
      <c r="C19" s="392">
        <f>πολλΣυμβ!D19</f>
        <v>0</v>
      </c>
      <c r="D19" s="392" t="str">
        <f>πολλΣυμβ!I19</f>
        <v>..???..</v>
      </c>
      <c r="E19" s="243">
        <f>βιβλΕσ!O19</f>
        <v>18.25666</v>
      </c>
      <c r="F19" s="243">
        <f>χαρτόσ!Q19</f>
        <v>4</v>
      </c>
      <c r="G19" s="425">
        <v>40.729999999999997</v>
      </c>
      <c r="H19" s="243"/>
      <c r="I19" s="243">
        <f t="shared" si="0"/>
        <v>159.84764324324325</v>
      </c>
      <c r="J19" s="243"/>
      <c r="K19" s="424"/>
      <c r="L19" s="243"/>
      <c r="M19" s="243">
        <f t="shared" si="2"/>
        <v>22.25666</v>
      </c>
      <c r="N19" s="226"/>
      <c r="O19" s="243">
        <f t="shared" si="5"/>
        <v>96.860983243243268</v>
      </c>
      <c r="P19" s="226"/>
      <c r="Q19" s="425">
        <f>συμβολαια!L19+βιβλΕσ!L19+χαρτόσ!D19+χαρτόσ!F19+χαρτόσ!Q19+βιβλΕσ!X19</f>
        <v>254.64440000000002</v>
      </c>
      <c r="R19" s="243">
        <f>συμβολαια!M19+αντίγραφα!P19+χαρτόσ!D19+χαρτόσ!F19</f>
        <v>135.52675675675675</v>
      </c>
      <c r="S19" s="243">
        <f t="shared" si="4"/>
        <v>119.11764324324326</v>
      </c>
      <c r="T19" s="368"/>
      <c r="U19" s="227">
        <f t="shared" si="1"/>
        <v>0</v>
      </c>
      <c r="V19" s="393"/>
      <c r="W19" s="272" t="s">
        <v>143</v>
      </c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</row>
    <row r="20" spans="1:91" s="26" customFormat="1">
      <c r="A20" s="62">
        <f>συμβολαια!A20</f>
        <v>0</v>
      </c>
      <c r="B20" s="159" t="str">
        <f>συμβολαια!C20</f>
        <v>γονική ΨΙΛΗΣ κυριότητας</v>
      </c>
      <c r="C20" s="29">
        <f>πολλΣυμβ!D20</f>
        <v>0</v>
      </c>
      <c r="D20" s="29" t="str">
        <f>πολλΣυμβ!I20</f>
        <v>..???..</v>
      </c>
      <c r="E20" s="39">
        <f>βιβλΕσ!O20</f>
        <v>22.454307999999997</v>
      </c>
      <c r="F20" s="39">
        <f>χαρτόσ!Q20</f>
        <v>4</v>
      </c>
      <c r="G20" s="39">
        <f>'κ-15-17'!AF20</f>
        <v>2.7149999999949159E-3</v>
      </c>
      <c r="H20" s="39"/>
      <c r="I20" s="39">
        <f t="shared" si="0"/>
        <v>27.363059036035992</v>
      </c>
      <c r="J20" s="39"/>
      <c r="K20" s="39"/>
      <c r="L20" s="39"/>
      <c r="M20" s="39">
        <f t="shared" si="2"/>
        <v>26.454307999999997</v>
      </c>
      <c r="N20" s="47"/>
      <c r="O20" s="39">
        <f t="shared" si="3"/>
        <v>0.90603603603599936</v>
      </c>
      <c r="P20" s="47"/>
      <c r="Q20" s="39">
        <f>συμβολαια!L20+βιβλΕσ!L20+χαρτόσ!D20+χαρτόσ!F20+χαρτόσ!Q20</f>
        <v>199.15430799999999</v>
      </c>
      <c r="R20" s="39">
        <f>συμβολαια!M20+αντίγραφα!P20+χαρτόσ!D20+χαρτόσ!F20</f>
        <v>171.79396396396399</v>
      </c>
      <c r="S20" s="39">
        <f t="shared" si="4"/>
        <v>27.360344036035997</v>
      </c>
      <c r="T20" s="41"/>
      <c r="U20" s="137">
        <f t="shared" si="1"/>
        <v>0</v>
      </c>
      <c r="V20" s="145"/>
      <c r="W20" s="38" t="s">
        <v>143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s="26" customFormat="1">
      <c r="A21" s="62">
        <f>συμβολαια!A21</f>
        <v>0</v>
      </c>
      <c r="B21" s="159" t="str">
        <f>συμβολαια!C21</f>
        <v>πληρεξούσιο</v>
      </c>
      <c r="C21" s="29" t="str">
        <f>πολλΣυμβ!D21</f>
        <v>..???..</v>
      </c>
      <c r="D21" s="29">
        <f>πολλΣυμβ!I21</f>
        <v>0</v>
      </c>
      <c r="E21" s="39">
        <f>βιβλΕσ!O21</f>
        <v>3.5200000000000005</v>
      </c>
      <c r="F21" s="39">
        <f>χαρτόσ!Q21</f>
        <v>1</v>
      </c>
      <c r="G21" s="39">
        <f>'κ-15-17'!AF21</f>
        <v>0</v>
      </c>
      <c r="H21" s="39"/>
      <c r="I21" s="39">
        <f t="shared" si="0"/>
        <v>-0.18918918918918592</v>
      </c>
      <c r="J21" s="39"/>
      <c r="K21" s="39"/>
      <c r="L21" s="39"/>
      <c r="M21" s="39">
        <f t="shared" si="2"/>
        <v>4.5200000000000005</v>
      </c>
      <c r="N21" s="47"/>
      <c r="O21" s="39">
        <f t="shared" si="3"/>
        <v>-4.7091891891891864</v>
      </c>
      <c r="P21" s="47"/>
      <c r="Q21" s="39">
        <f>συμβολαια!L21+βιβλΕσ!L21+χαρτόσ!D21+χαρτόσ!F21+χαρτόσ!Q21</f>
        <v>33</v>
      </c>
      <c r="R21" s="39">
        <f>συμβολαια!M21+αντίγραφα!P21+χαρτόσ!D21+χαρτόσ!F21</f>
        <v>33.189189189189186</v>
      </c>
      <c r="S21" s="39">
        <f t="shared" si="4"/>
        <v>-0.18918918918918592</v>
      </c>
      <c r="T21" s="41"/>
      <c r="U21" s="137">
        <f t="shared" si="1"/>
        <v>0</v>
      </c>
      <c r="V21" s="145"/>
      <c r="W21" s="38" t="s">
        <v>143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s="8" customFormat="1">
      <c r="A22" s="390">
        <f>συμβολαια!A22</f>
        <v>0</v>
      </c>
      <c r="B22" s="391" t="str">
        <f>συμβολαια!C22</f>
        <v>αγοραπωλησίας προσυμφώνου ..???.. ΛΥΣΗ τίμημα 35.000 αρραβών =</v>
      </c>
      <c r="C22" s="392" t="str">
        <f>πολλΣυμβ!D22</f>
        <v>..???..</v>
      </c>
      <c r="D22" s="392" t="str">
        <f>πολλΣυμβ!I22</f>
        <v>..???..</v>
      </c>
      <c r="E22" s="243">
        <f>βιβλΕσ!O22</f>
        <v>50.12</v>
      </c>
      <c r="F22" s="243">
        <f>χαρτόσ!Q22</f>
        <v>1</v>
      </c>
      <c r="G22" s="243">
        <f>'κ-15-17'!AF22</f>
        <v>130</v>
      </c>
      <c r="H22" s="243"/>
      <c r="I22" s="243">
        <f t="shared" si="0"/>
        <v>485.62162162162167</v>
      </c>
      <c r="J22" s="243"/>
      <c r="K22" s="243"/>
      <c r="L22" s="243"/>
      <c r="M22" s="243">
        <f t="shared" si="2"/>
        <v>51.12</v>
      </c>
      <c r="N22" s="226"/>
      <c r="O22" s="243">
        <f t="shared" si="3"/>
        <v>304.50162162162167</v>
      </c>
      <c r="P22" s="226"/>
      <c r="Q22" s="243">
        <f>συμβολαια!L22+βιβλΕσ!L22+χαρτόσ!D22+χαρτόσ!F22+χαρτόσ!Q22</f>
        <v>413.00000000000006</v>
      </c>
      <c r="R22" s="243">
        <f>συμβολαια!M22+αντίγραφα!P22+χαρτόσ!D22+χαρτόσ!F22</f>
        <v>57.378378378378379</v>
      </c>
      <c r="S22" s="243">
        <f t="shared" si="4"/>
        <v>355.62162162162167</v>
      </c>
      <c r="T22" s="368"/>
      <c r="U22" s="227">
        <f t="shared" si="1"/>
        <v>0</v>
      </c>
      <c r="V22" s="393"/>
      <c r="W22" s="272" t="s">
        <v>143</v>
      </c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</row>
    <row r="23" spans="1:91" s="8" customFormat="1">
      <c r="A23" s="390">
        <f>συμβολαια!A23</f>
        <v>0</v>
      </c>
      <c r="B23" s="391" t="str">
        <f>συμβολαια!C23</f>
        <v>αγοραπωλησία τίμημα = Δ.Ο.Υ. =</v>
      </c>
      <c r="C23" s="392" t="str">
        <f>πολλΣυμβ!D23</f>
        <v>..???..</v>
      </c>
      <c r="D23" s="392" t="str">
        <f>πολλΣυμβ!I23</f>
        <v>..???..</v>
      </c>
      <c r="E23" s="243">
        <f>βιβλΕσ!O23</f>
        <v>44.733838000000006</v>
      </c>
      <c r="F23" s="243">
        <f>χαρτόσ!Q23</f>
        <v>0</v>
      </c>
      <c r="G23" s="243">
        <f>'κ-15-17'!AF23</f>
        <v>0</v>
      </c>
      <c r="H23" s="243"/>
      <c r="I23" s="243">
        <f t="shared" si="0"/>
        <v>333.48657765765762</v>
      </c>
      <c r="J23" s="243"/>
      <c r="K23" s="243"/>
      <c r="L23" s="243"/>
      <c r="M23" s="243">
        <f t="shared" si="2"/>
        <v>44.733838000000006</v>
      </c>
      <c r="N23" s="226"/>
      <c r="O23" s="243">
        <f t="shared" si="3"/>
        <v>288.75273965765763</v>
      </c>
      <c r="P23" s="226"/>
      <c r="Q23" s="243">
        <f>συμβολαια!L23+βιβλΕσ!L23+χαρτόσ!D23+χαρτόσ!F23+χαρτόσ!Q23</f>
        <v>491.15891999999997</v>
      </c>
      <c r="R23" s="243">
        <f>συμβολαια!M23+αντίγραφα!P23+χαρτόσ!D23+χαρτόσ!F23</f>
        <v>157.67234234234235</v>
      </c>
      <c r="S23" s="243">
        <f t="shared" si="4"/>
        <v>333.48657765765762</v>
      </c>
      <c r="T23" s="368"/>
      <c r="U23" s="227">
        <f t="shared" si="1"/>
        <v>0</v>
      </c>
      <c r="V23" s="393"/>
      <c r="W23" s="272" t="s">
        <v>143</v>
      </c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</row>
    <row r="24" spans="1:91" s="26" customFormat="1">
      <c r="A24" s="62">
        <f>συμβολαια!A24</f>
        <v>0</v>
      </c>
      <c r="B24" s="159" t="str">
        <f>συμβολαια!C24</f>
        <v>πληρεξούσιο</v>
      </c>
      <c r="C24" s="29" t="str">
        <f>πολλΣυμβ!D24</f>
        <v>..???..</v>
      </c>
      <c r="D24" s="29">
        <f>πολλΣυμβ!I24</f>
        <v>0</v>
      </c>
      <c r="E24" s="39">
        <f>βιβλΕσ!O24</f>
        <v>2.64</v>
      </c>
      <c r="F24" s="39">
        <f>χαρτόσ!Q24</f>
        <v>0.5</v>
      </c>
      <c r="G24" s="39">
        <f>'κ-15-17'!AF24</f>
        <v>0</v>
      </c>
      <c r="H24" s="39"/>
      <c r="I24" s="39">
        <f t="shared" si="0"/>
        <v>-0.2927927927927918</v>
      </c>
      <c r="J24" s="39"/>
      <c r="K24" s="39"/>
      <c r="L24" s="39"/>
      <c r="M24" s="39">
        <f t="shared" si="2"/>
        <v>3.14</v>
      </c>
      <c r="N24" s="47"/>
      <c r="O24" s="39">
        <f t="shared" si="3"/>
        <v>-3.4327927927927919</v>
      </c>
      <c r="P24" s="47"/>
      <c r="Q24" s="39">
        <f>συμβολαια!L24+βιβλΕσ!L24+χαρτόσ!D24+χαρτόσ!F24+χαρτόσ!Q24</f>
        <v>24.5</v>
      </c>
      <c r="R24" s="39">
        <f>συμβολαια!M24+αντίγραφα!P24+χαρτόσ!D24+χαρτόσ!F24</f>
        <v>24.792792792792792</v>
      </c>
      <c r="S24" s="39">
        <f t="shared" si="4"/>
        <v>-0.2927927927927918</v>
      </c>
      <c r="T24" s="41"/>
      <c r="U24" s="137">
        <f t="shared" si="1"/>
        <v>0</v>
      </c>
      <c r="V24" s="145"/>
      <c r="W24" s="38" t="s">
        <v>143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>
      <c r="A25" s="62">
        <f>συμβολαια!A25</f>
        <v>0</v>
      </c>
      <c r="B25" s="159" t="str">
        <f>συμβολαια!C25</f>
        <v>κατάθεση ένορκη</v>
      </c>
      <c r="C25" s="29">
        <f>πολλΣυμβ!D25</f>
        <v>0</v>
      </c>
      <c r="D25" s="29" t="str">
        <f>πολλΣυμβ!I25</f>
        <v>..???..</v>
      </c>
      <c r="E25" s="39">
        <f>βιβλΕσ!O25</f>
        <v>3.5200000000000005</v>
      </c>
      <c r="F25" s="39">
        <f>χαρτόσ!Q25</f>
        <v>1</v>
      </c>
      <c r="G25" s="39">
        <f>'κ-15-17'!AF25</f>
        <v>0</v>
      </c>
      <c r="H25" s="39"/>
      <c r="I25" s="39">
        <f t="shared" si="0"/>
        <v>-0.18918918918918592</v>
      </c>
      <c r="J25" s="39"/>
      <c r="K25" s="39"/>
      <c r="L25" s="39"/>
      <c r="M25" s="39">
        <f t="shared" si="2"/>
        <v>4.5200000000000005</v>
      </c>
      <c r="N25" s="47"/>
      <c r="O25" s="39">
        <f t="shared" si="3"/>
        <v>-4.7091891891891864</v>
      </c>
      <c r="P25" s="47"/>
      <c r="Q25" s="39">
        <f>συμβολαια!L25+βιβλΕσ!L25+χαρτόσ!D25+χαρτόσ!F25+χαρτόσ!Q25</f>
        <v>33</v>
      </c>
      <c r="R25" s="39">
        <f>συμβολαια!M25+αντίγραφα!P25+χαρτόσ!D25+χαρτόσ!F25</f>
        <v>33.189189189189186</v>
      </c>
      <c r="S25" s="39">
        <f t="shared" si="4"/>
        <v>-0.18918918918918592</v>
      </c>
      <c r="T25" s="41"/>
      <c r="U25" s="137">
        <f t="shared" si="1"/>
        <v>0</v>
      </c>
      <c r="V25" s="145"/>
      <c r="W25" s="38" t="s">
        <v>143</v>
      </c>
      <c r="X25" s="34"/>
      <c r="Y25" s="34"/>
      <c r="Z25" s="34"/>
      <c r="AA25" s="34"/>
      <c r="AB25" s="34"/>
      <c r="AC25" s="34"/>
      <c r="AD25" s="34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</row>
    <row r="26" spans="1:91">
      <c r="A26" s="62">
        <f>συμβολαια!A26</f>
        <v>0</v>
      </c>
      <c r="B26" s="159" t="str">
        <f>συμβολαια!C26</f>
        <v>κατάθεση ένορκη</v>
      </c>
      <c r="C26" s="29">
        <f>πολλΣυμβ!D26</f>
        <v>0</v>
      </c>
      <c r="D26" s="29" t="str">
        <f>πολλΣυμβ!I26</f>
        <v>..???..</v>
      </c>
      <c r="E26" s="39">
        <f>βιβλΕσ!O26</f>
        <v>4.4000000000000004</v>
      </c>
      <c r="F26" s="39">
        <f>χαρτόσ!Q26</f>
        <v>1</v>
      </c>
      <c r="G26" s="39">
        <f>'κ-15-17'!AF26</f>
        <v>0</v>
      </c>
      <c r="H26" s="39"/>
      <c r="I26" s="39">
        <f t="shared" si="0"/>
        <v>16.207207207207208</v>
      </c>
      <c r="J26" s="39"/>
      <c r="K26" s="39"/>
      <c r="L26" s="39"/>
      <c r="M26" s="39">
        <f t="shared" si="2"/>
        <v>5.4</v>
      </c>
      <c r="N26" s="47"/>
      <c r="O26" s="39">
        <f t="shared" si="3"/>
        <v>10.807207207207208</v>
      </c>
      <c r="P26" s="47"/>
      <c r="Q26" s="39">
        <f>συμβολαια!L26+βιβλΕσ!L26+χαρτόσ!D26+χαρτόσ!F26+χαρτόσ!Q26</f>
        <v>41</v>
      </c>
      <c r="R26" s="39">
        <f>συμβολαια!M26+αντίγραφα!P26+χαρτόσ!D26+χαρτόσ!F26</f>
        <v>24.792792792792792</v>
      </c>
      <c r="S26" s="39">
        <f t="shared" si="4"/>
        <v>16.207207207207208</v>
      </c>
      <c r="T26" s="41"/>
      <c r="U26" s="137">
        <f t="shared" si="1"/>
        <v>0</v>
      </c>
      <c r="V26" s="145"/>
      <c r="W26" s="38" t="s">
        <v>143</v>
      </c>
      <c r="X26" s="34"/>
      <c r="Y26" s="34"/>
      <c r="Z26" s="34"/>
      <c r="AA26" s="34"/>
      <c r="AB26" s="34"/>
      <c r="AC26" s="34"/>
      <c r="AD26" s="34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</row>
    <row r="27" spans="1:91">
      <c r="A27" s="62">
        <f>συμβολαια!A27</f>
        <v>0</v>
      </c>
      <c r="B27" s="159" t="str">
        <f>συμβολαια!C27</f>
        <v>βεβαίωση ένορκος</v>
      </c>
      <c r="C27" s="29">
        <f>πολλΣυμβ!D27</f>
        <v>0</v>
      </c>
      <c r="D27" s="29" t="str">
        <f>πολλΣυμβ!I27</f>
        <v>..???..</v>
      </c>
      <c r="E27" s="39">
        <f>βιβλΕσ!O27</f>
        <v>4.4000000000000004</v>
      </c>
      <c r="F27" s="39">
        <f>χαρτόσ!Q27</f>
        <v>1</v>
      </c>
      <c r="G27" s="39">
        <f>'κ-15-17'!AF27</f>
        <v>0</v>
      </c>
      <c r="H27" s="39"/>
      <c r="I27" s="39">
        <f t="shared" si="0"/>
        <v>-8.9819819819819813</v>
      </c>
      <c r="J27" s="39"/>
      <c r="K27" s="39"/>
      <c r="L27" s="39"/>
      <c r="M27" s="39">
        <f t="shared" si="2"/>
        <v>5.4</v>
      </c>
      <c r="N27" s="47"/>
      <c r="O27" s="39">
        <f t="shared" si="3"/>
        <v>-14.381981981981982</v>
      </c>
      <c r="P27" s="47"/>
      <c r="Q27" s="39">
        <f>συμβολαια!L27+βιβλΕσ!L27+χαρτόσ!D27+χαρτόσ!F27+χαρτόσ!Q27</f>
        <v>41</v>
      </c>
      <c r="R27" s="39">
        <f>συμβολαια!M27+αντίγραφα!P27+χαρτόσ!D27+χαρτόσ!F27</f>
        <v>49.981981981981981</v>
      </c>
      <c r="S27" s="39">
        <f t="shared" si="4"/>
        <v>-8.9819819819819813</v>
      </c>
      <c r="T27" s="41"/>
      <c r="U27" s="137">
        <f t="shared" si="1"/>
        <v>0</v>
      </c>
      <c r="V27" s="145"/>
      <c r="W27" s="38" t="s">
        <v>143</v>
      </c>
      <c r="X27" s="34"/>
      <c r="Y27" s="34"/>
      <c r="Z27" s="34"/>
      <c r="AA27" s="34"/>
      <c r="AB27" s="34"/>
      <c r="AC27" s="34"/>
      <c r="AD27" s="34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</row>
    <row r="28" spans="1:91">
      <c r="A28" s="62">
        <f>συμβολαια!A28</f>
        <v>0</v>
      </c>
      <c r="B28" s="159" t="str">
        <f>συμβολαια!C28</f>
        <v>κληρονομιάς αποδοχή</v>
      </c>
      <c r="C28" s="29">
        <f>πολλΣυμβ!D28</f>
        <v>0</v>
      </c>
      <c r="D28" s="29" t="str">
        <f>πολλΣυμβ!I28</f>
        <v>..???..</v>
      </c>
      <c r="E28" s="39">
        <f>βιβλΕσ!O28</f>
        <v>7.5520000000000005</v>
      </c>
      <c r="F28" s="39">
        <f>χαρτόσ!Q28</f>
        <v>1.5</v>
      </c>
      <c r="G28" s="39">
        <f>'κ-15-17'!AF28</f>
        <v>0</v>
      </c>
      <c r="H28" s="39"/>
      <c r="I28" s="39">
        <f t="shared" si="0"/>
        <v>91.421621621621611</v>
      </c>
      <c r="J28" s="39"/>
      <c r="K28" s="39"/>
      <c r="L28" s="39"/>
      <c r="M28" s="39">
        <f t="shared" si="2"/>
        <v>9.0519999999999996</v>
      </c>
      <c r="N28" s="47"/>
      <c r="O28" s="39">
        <f t="shared" si="3"/>
        <v>82.369621621621604</v>
      </c>
      <c r="P28" s="47"/>
      <c r="Q28" s="39">
        <f>συμβολαια!L28+βιβλΕσ!L28+χαρτόσ!D28+χαρτόσ!F28+χαρτόσ!Q28</f>
        <v>161.79999999999998</v>
      </c>
      <c r="R28" s="39">
        <f>συμβολαια!M28+αντίγραφα!P28+χαρτόσ!D28+χαρτόσ!F28</f>
        <v>70.378378378378372</v>
      </c>
      <c r="S28" s="39">
        <f t="shared" si="4"/>
        <v>91.421621621621611</v>
      </c>
      <c r="T28" s="41"/>
      <c r="U28" s="137">
        <f t="shared" si="1"/>
        <v>0</v>
      </c>
      <c r="V28" s="145"/>
      <c r="W28" s="38" t="s">
        <v>143</v>
      </c>
      <c r="X28" s="34"/>
      <c r="Y28" s="34"/>
      <c r="Z28" s="34"/>
      <c r="AA28" s="34"/>
      <c r="AB28" s="34"/>
      <c r="AC28" s="34"/>
      <c r="AD28" s="3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</row>
    <row r="29" spans="1:91">
      <c r="A29" s="62">
        <f>συμβολαια!A29</f>
        <v>0</v>
      </c>
      <c r="B29" s="159" t="str">
        <f>συμβολαια!C29</f>
        <v>πληρεξούσιο</v>
      </c>
      <c r="C29" s="29" t="str">
        <f>πολλΣυμβ!D29</f>
        <v>..???..</v>
      </c>
      <c r="D29" s="29">
        <f>πολλΣυμβ!I29</f>
        <v>0</v>
      </c>
      <c r="E29" s="39">
        <f>βιβλΕσ!O29</f>
        <v>3.5200000000000005</v>
      </c>
      <c r="F29" s="39">
        <f>χαρτόσ!Q29</f>
        <v>1.5</v>
      </c>
      <c r="G29" s="39">
        <f>'κ-15-17'!AF29</f>
        <v>0</v>
      </c>
      <c r="H29" s="39"/>
      <c r="I29" s="39">
        <f t="shared" si="0"/>
        <v>23.107207207207207</v>
      </c>
      <c r="J29" s="39"/>
      <c r="K29" s="39"/>
      <c r="L29" s="39"/>
      <c r="M29" s="39">
        <f t="shared" si="2"/>
        <v>5.0200000000000005</v>
      </c>
      <c r="N29" s="47"/>
      <c r="O29" s="39">
        <f t="shared" si="3"/>
        <v>18.087207207207207</v>
      </c>
      <c r="P29" s="47"/>
      <c r="Q29" s="39">
        <f>συμβολαια!L29+βιβλΕσ!L29+χαρτόσ!D29+χαρτόσ!F29+χαρτόσ!Q29</f>
        <v>51.9</v>
      </c>
      <c r="R29" s="39">
        <f>συμβολαια!M29+αντίγραφα!P29+χαρτόσ!D29+χαρτόσ!F29</f>
        <v>28.792792792792792</v>
      </c>
      <c r="S29" s="39">
        <f t="shared" si="4"/>
        <v>23.107207207207207</v>
      </c>
      <c r="T29" s="41"/>
      <c r="U29" s="137">
        <f t="shared" si="1"/>
        <v>0</v>
      </c>
      <c r="V29" s="145"/>
      <c r="W29" s="38" t="s">
        <v>143</v>
      </c>
      <c r="X29" s="34"/>
      <c r="Y29" s="34"/>
      <c r="Z29" s="34"/>
      <c r="AA29" s="34"/>
      <c r="AB29" s="34"/>
      <c r="AC29" s="34"/>
      <c r="AD29" s="34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</row>
    <row r="30" spans="1:91">
      <c r="A30" s="62">
        <f>συμβολαια!A30</f>
        <v>0</v>
      </c>
      <c r="B30" s="159" t="str">
        <f>συμβολαια!C30</f>
        <v>κληρονομιάς αποδοχή ..???.. ΔΙΟΡΘΩΣΗ</v>
      </c>
      <c r="C30" s="29">
        <f>πολλΣυμβ!D30</f>
        <v>0</v>
      </c>
      <c r="D30" s="29" t="str">
        <f>πολλΣυμβ!I30</f>
        <v>..???..</v>
      </c>
      <c r="E30" s="39">
        <f>βιβλΕσ!O30</f>
        <v>20.026000000000003</v>
      </c>
      <c r="F30" s="39">
        <f>χαρτόσ!Q30</f>
        <v>2.5</v>
      </c>
      <c r="G30" s="39">
        <f>'κ-15-17'!AF30</f>
        <v>0</v>
      </c>
      <c r="H30" s="39"/>
      <c r="I30" s="39">
        <f t="shared" si="0"/>
        <v>196.74324324324328</v>
      </c>
      <c r="J30" s="39"/>
      <c r="K30" s="39"/>
      <c r="L30" s="39"/>
      <c r="M30" s="39">
        <f t="shared" si="2"/>
        <v>22.526000000000003</v>
      </c>
      <c r="N30" s="47"/>
      <c r="O30" s="39">
        <f t="shared" si="3"/>
        <v>174.21724324324327</v>
      </c>
      <c r="P30" s="47"/>
      <c r="Q30" s="39">
        <f>συμβολαια!L30+βιβλΕσ!L30+χαρτόσ!D30+χαρτόσ!F30+χαρτόσ!Q30</f>
        <v>282.20000000000005</v>
      </c>
      <c r="R30" s="39">
        <f>συμβολαια!M30+αντίγραφα!P30+χαρτόσ!D30+χαρτόσ!F30</f>
        <v>85.456756756756761</v>
      </c>
      <c r="S30" s="39">
        <f t="shared" si="4"/>
        <v>196.74324324324328</v>
      </c>
      <c r="T30" s="41"/>
      <c r="U30" s="137">
        <f t="shared" si="1"/>
        <v>0</v>
      </c>
      <c r="V30" s="145"/>
      <c r="W30" s="38" t="s">
        <v>143</v>
      </c>
      <c r="X30" s="34"/>
      <c r="Y30" s="34"/>
      <c r="Z30" s="34"/>
      <c r="AA30" s="34"/>
      <c r="AB30" s="34"/>
      <c r="AC30" s="34"/>
      <c r="AD30" s="34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</row>
    <row r="31" spans="1:91">
      <c r="A31" s="62">
        <f>συμβολαια!A31</f>
        <v>0</v>
      </c>
      <c r="B31" s="159" t="str">
        <f>συμβολαια!C31</f>
        <v>πληρεξούσιο</v>
      </c>
      <c r="C31" s="29" t="str">
        <f>πολλΣυμβ!D31</f>
        <v>..???..</v>
      </c>
      <c r="D31" s="29">
        <f>πολλΣυμβ!I31</f>
        <v>0</v>
      </c>
      <c r="E31" s="39">
        <f>βιβλΕσ!O31</f>
        <v>1.7600000000000002</v>
      </c>
      <c r="F31" s="39">
        <f>χαρτόσ!Q31</f>
        <v>0</v>
      </c>
      <c r="G31" s="39">
        <f>'κ-15-17'!AF31</f>
        <v>0</v>
      </c>
      <c r="H31" s="39"/>
      <c r="I31" s="39">
        <f t="shared" si="0"/>
        <v>2.5</v>
      </c>
      <c r="J31" s="39"/>
      <c r="K31" s="39"/>
      <c r="L31" s="39"/>
      <c r="M31" s="39">
        <f t="shared" si="2"/>
        <v>1.7600000000000002</v>
      </c>
      <c r="N31" s="47"/>
      <c r="O31" s="39">
        <f t="shared" si="3"/>
        <v>0.73999999999999977</v>
      </c>
      <c r="P31" s="47"/>
      <c r="Q31" s="39">
        <f>συμβολαια!L31+βιβλΕσ!L31+χαρτόσ!D31+χαρτόσ!F31+χαρτόσ!Q31</f>
        <v>16</v>
      </c>
      <c r="R31" s="39">
        <f>συμβολαια!M31+αντίγραφα!P31+χαρτόσ!D31+χαρτόσ!F31</f>
        <v>13.5</v>
      </c>
      <c r="S31" s="39">
        <f t="shared" si="4"/>
        <v>2.5</v>
      </c>
      <c r="T31" s="41"/>
      <c r="U31" s="137">
        <f t="shared" si="1"/>
        <v>0</v>
      </c>
      <c r="V31" s="145"/>
      <c r="W31" s="38" t="s">
        <v>143</v>
      </c>
      <c r="X31" s="34"/>
      <c r="Y31" s="34"/>
      <c r="Z31" s="34"/>
      <c r="AA31" s="34"/>
      <c r="AB31" s="34"/>
      <c r="AC31" s="34"/>
      <c r="AD31" s="34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</row>
    <row r="32" spans="1:91">
      <c r="A32" s="62">
        <f>συμβολαια!A32</f>
        <v>0</v>
      </c>
      <c r="B32" s="159" t="str">
        <f>συμβολαια!C32</f>
        <v>κληρονομιάς αποδοχή</v>
      </c>
      <c r="C32" s="29">
        <f>πολλΣυμβ!D32</f>
        <v>0</v>
      </c>
      <c r="D32" s="29" t="str">
        <f>πολλΣυμβ!I32</f>
        <v>..???..</v>
      </c>
      <c r="E32" s="39">
        <f>βιβλΕσ!O32</f>
        <v>18.706000000000003</v>
      </c>
      <c r="F32" s="39">
        <f>χαρτόσ!Q32</f>
        <v>2</v>
      </c>
      <c r="G32" s="39">
        <f>'κ-15-17'!AF32</f>
        <v>0</v>
      </c>
      <c r="H32" s="39"/>
      <c r="I32" s="39">
        <f t="shared" si="0"/>
        <v>179.43243243243248</v>
      </c>
      <c r="J32" s="39"/>
      <c r="K32" s="39"/>
      <c r="L32" s="39"/>
      <c r="M32" s="39">
        <f t="shared" si="2"/>
        <v>20.706000000000003</v>
      </c>
      <c r="N32" s="47"/>
      <c r="O32" s="39">
        <f t="shared" si="3"/>
        <v>158.72643243243249</v>
      </c>
      <c r="P32" s="47"/>
      <c r="Q32" s="39">
        <f>συμβολαια!L32+βιβλΕσ!L32+χαρτόσ!D32+χαρτόσ!F32+χαρτόσ!Q32</f>
        <v>263.70000000000005</v>
      </c>
      <c r="R32" s="39">
        <f>συμβολαια!M32+αντίγραφα!P32+χαρτόσ!D32+χαρτόσ!F32</f>
        <v>84.267567567567568</v>
      </c>
      <c r="S32" s="39">
        <f t="shared" si="4"/>
        <v>179.43243243243248</v>
      </c>
      <c r="T32" s="41"/>
      <c r="U32" s="137">
        <f t="shared" si="1"/>
        <v>0</v>
      </c>
      <c r="V32" s="145"/>
      <c r="W32" s="38" t="s">
        <v>143</v>
      </c>
      <c r="X32" s="34"/>
      <c r="Y32" s="34"/>
      <c r="Z32" s="34"/>
      <c r="AA32" s="34"/>
      <c r="AB32" s="34"/>
      <c r="AC32" s="34"/>
      <c r="AD32" s="34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</row>
    <row r="33" spans="1:91">
      <c r="A33" s="62">
        <f>συμβολαια!A33</f>
        <v>0</v>
      </c>
      <c r="B33" s="159" t="str">
        <f>συμβολαια!C33</f>
        <v>πληρεξούσιο</v>
      </c>
      <c r="C33" s="29" t="str">
        <f>πολλΣυμβ!D33</f>
        <v>..???..</v>
      </c>
      <c r="D33" s="29">
        <f>πολλΣυμβ!I33</f>
        <v>0</v>
      </c>
      <c r="E33" s="39">
        <f>βιβλΕσ!O33</f>
        <v>3.0800000000000005</v>
      </c>
      <c r="F33" s="39">
        <f>χαρτόσ!Q33</f>
        <v>0.5</v>
      </c>
      <c r="G33" s="39">
        <f>'κ-15-17'!AF33</f>
        <v>0</v>
      </c>
      <c r="H33" s="39"/>
      <c r="I33" s="39">
        <f t="shared" si="0"/>
        <v>15</v>
      </c>
      <c r="J33" s="39"/>
      <c r="K33" s="39"/>
      <c r="L33" s="39"/>
      <c r="M33" s="39">
        <f t="shared" si="2"/>
        <v>3.5800000000000005</v>
      </c>
      <c r="N33" s="47"/>
      <c r="O33" s="39">
        <f t="shared" si="3"/>
        <v>11.42</v>
      </c>
      <c r="P33" s="47"/>
      <c r="Q33" s="39">
        <f>συμβολαια!L33+βιβλΕσ!L33+χαρτόσ!D33+χαρτόσ!F33+χαρτόσ!Q33</f>
        <v>28.5</v>
      </c>
      <c r="R33" s="39">
        <f>συμβολαια!M33+αντίγραφα!P33+χαρτόσ!D33+χαρτόσ!F33</f>
        <v>13.5</v>
      </c>
      <c r="S33" s="39">
        <f t="shared" si="4"/>
        <v>15</v>
      </c>
      <c r="T33" s="41"/>
      <c r="U33" s="137">
        <f t="shared" si="1"/>
        <v>0</v>
      </c>
      <c r="V33" s="145"/>
      <c r="W33" s="38" t="s">
        <v>143</v>
      </c>
      <c r="X33" s="34"/>
      <c r="Y33" s="34"/>
      <c r="Z33" s="34"/>
      <c r="AA33" s="34"/>
      <c r="AB33" s="34"/>
      <c r="AC33" s="34"/>
      <c r="AD33" s="34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</row>
    <row r="34" spans="1:91">
      <c r="A34" s="62">
        <f>συμβολαια!A34</f>
        <v>0</v>
      </c>
      <c r="B34" s="159" t="str">
        <f>συμβολαια!C34</f>
        <v>αγοραπωλησία ΒΑΣΕΙ προσυμφώνου ..???.. τίμημα = αρραβών = 2.934,7 Δ.Ο.Υ = 11.143,31</v>
      </c>
      <c r="C34" s="29">
        <f>πολλΣυμβ!D34</f>
        <v>0</v>
      </c>
      <c r="D34" s="29" t="str">
        <f>πολλΣυμβ!I34</f>
        <v>..???..</v>
      </c>
      <c r="E34" s="39">
        <f>βιβλΕσ!O34</f>
        <v>23.575498</v>
      </c>
      <c r="F34" s="39">
        <f>χαρτόσ!Q34</f>
        <v>4</v>
      </c>
      <c r="G34" s="39">
        <f>'κ-15-17'!AF34</f>
        <v>0</v>
      </c>
      <c r="H34" s="39"/>
      <c r="I34" s="39">
        <f t="shared" si="0"/>
        <v>111.85935603603602</v>
      </c>
      <c r="J34" s="39"/>
      <c r="K34" s="39"/>
      <c r="L34" s="39"/>
      <c r="M34" s="39">
        <f t="shared" si="2"/>
        <v>27.575498</v>
      </c>
      <c r="N34" s="47"/>
      <c r="O34" s="39">
        <f t="shared" si="3"/>
        <v>84.283858036036023</v>
      </c>
      <c r="P34" s="47"/>
      <c r="Q34" s="39">
        <f>συμβολαια!L34+βιβλΕσ!L34+χαρτόσ!D34+χαρτόσ!F34+χαρτόσ!Q34</f>
        <v>274.10332</v>
      </c>
      <c r="R34" s="39">
        <f>συμβολαια!M34+αντίγραφα!P34+χαρτόσ!D34+χαρτόσ!F34</f>
        <v>162.24396396396398</v>
      </c>
      <c r="S34" s="39">
        <f t="shared" si="4"/>
        <v>111.85935603603602</v>
      </c>
      <c r="T34" s="41"/>
      <c r="U34" s="137">
        <f t="shared" si="1"/>
        <v>0</v>
      </c>
      <c r="V34" s="145"/>
      <c r="W34" s="38" t="s">
        <v>143</v>
      </c>
      <c r="X34" s="34"/>
      <c r="Y34" s="34"/>
      <c r="Z34" s="34"/>
      <c r="AA34" s="34"/>
      <c r="AB34" s="34"/>
      <c r="AC34" s="34"/>
      <c r="AD34" s="34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</row>
    <row r="35" spans="1:91">
      <c r="A35" s="62" t="str">
        <f>συμβολαια!A35</f>
        <v>..???..</v>
      </c>
      <c r="B35" s="159" t="str">
        <f>συμβολαια!C35</f>
        <v>διανομή ( 52.747,66 &amp; 7.650,36 )</v>
      </c>
      <c r="C35" s="29" t="str">
        <f>πολλΣυμβ!D35</f>
        <v>..???..</v>
      </c>
      <c r="D35" s="29" t="str">
        <f>πολλΣυμβ!I35</f>
        <v>..???..</v>
      </c>
      <c r="E35" s="39">
        <f>βιβλΕσ!O35</f>
        <v>121.916436</v>
      </c>
      <c r="F35" s="39">
        <f>χαρτόσ!Q35</f>
        <v>5</v>
      </c>
      <c r="G35" s="39">
        <f>'κ-15-17'!AF35</f>
        <v>785.17426</v>
      </c>
      <c r="H35" s="39"/>
      <c r="I35" s="39">
        <f t="shared" si="0"/>
        <v>860.1861756756756</v>
      </c>
      <c r="J35" s="39"/>
      <c r="K35" s="39"/>
      <c r="L35" s="39"/>
      <c r="M35" s="39">
        <f t="shared" si="2"/>
        <v>126.916436</v>
      </c>
      <c r="N35" s="47"/>
      <c r="O35" s="39">
        <f t="shared" si="3"/>
        <v>-51.904520324324409</v>
      </c>
      <c r="P35" s="47"/>
      <c r="Q35" s="39">
        <f>συμβολαια!L35+βιβλΕσ!L35+χαρτόσ!D35+χαρτόσ!F35+χαρτόσ!Q35</f>
        <v>947.37623999999994</v>
      </c>
      <c r="R35" s="39">
        <f>συμβολαια!M35+αντίγραφα!P35+χαρτόσ!D35+χαρτόσ!F35</f>
        <v>872.36432432432434</v>
      </c>
      <c r="S35" s="39">
        <f t="shared" si="4"/>
        <v>75.011915675675596</v>
      </c>
      <c r="T35" s="41"/>
      <c r="U35" s="137">
        <f t="shared" si="1"/>
        <v>0</v>
      </c>
      <c r="V35" s="145"/>
      <c r="W35" s="38" t="s">
        <v>143</v>
      </c>
      <c r="X35" s="34"/>
      <c r="Y35" s="34"/>
      <c r="Z35" s="34"/>
      <c r="AA35" s="34"/>
      <c r="AB35" s="34"/>
      <c r="AC35" s="34"/>
      <c r="AD35" s="34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</row>
    <row r="36" spans="1:91">
      <c r="A36" s="62">
        <f>συμβολαια!A36</f>
        <v>0</v>
      </c>
      <c r="B36" s="159" t="str">
        <f>συμβολαια!C36</f>
        <v xml:space="preserve">οριζόντιος σύσταση ΠΡΟ </v>
      </c>
      <c r="C36" s="29" t="str">
        <f>πολλΣυμβ!D36</f>
        <v>..???..</v>
      </c>
      <c r="D36" s="29" t="str">
        <f>πολλΣυμβ!I36</f>
        <v>..???..</v>
      </c>
      <c r="E36" s="39">
        <f>βιβλΕσ!O36</f>
        <v>10.780000000000001</v>
      </c>
      <c r="F36" s="39">
        <f>χαρτόσ!Q36</f>
        <v>0</v>
      </c>
      <c r="G36" s="39">
        <f>'κ-15-17'!AF36</f>
        <v>0</v>
      </c>
      <c r="H36" s="39"/>
      <c r="I36" s="39">
        <f t="shared" si="0"/>
        <v>180.79999999999998</v>
      </c>
      <c r="J36" s="39"/>
      <c r="K36" s="39"/>
      <c r="L36" s="39"/>
      <c r="M36" s="39">
        <f t="shared" si="2"/>
        <v>10.780000000000001</v>
      </c>
      <c r="N36" s="47"/>
      <c r="O36" s="39">
        <f t="shared" si="3"/>
        <v>170.01999999999998</v>
      </c>
      <c r="P36" s="47"/>
      <c r="Q36" s="39">
        <f>συμβολαια!L36+βιβλΕσ!L36+χαρτόσ!D36+χαρτόσ!F36+χαρτόσ!Q36</f>
        <v>180.79999999999998</v>
      </c>
      <c r="R36" s="39">
        <f>συμβολαια!M36+αντίγραφα!P36+χαρτόσ!D36+χαρτόσ!F36</f>
        <v>0</v>
      </c>
      <c r="S36" s="39">
        <f t="shared" si="4"/>
        <v>180.79999999999998</v>
      </c>
      <c r="T36" s="41"/>
      <c r="U36" s="137">
        <f t="shared" si="1"/>
        <v>0</v>
      </c>
      <c r="V36" s="145"/>
      <c r="W36" s="38" t="s">
        <v>143</v>
      </c>
      <c r="X36" s="34"/>
      <c r="Y36" s="34"/>
      <c r="Z36" s="34"/>
      <c r="AA36" s="34"/>
      <c r="AB36" s="34"/>
      <c r="AC36" s="34"/>
      <c r="AD36" s="34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</row>
    <row r="37" spans="1:91">
      <c r="A37" s="62">
        <f>συμβολαια!A37</f>
        <v>0</v>
      </c>
      <c r="B37" s="159" t="str">
        <f>συμβολαια!C37</f>
        <v>πληρεξούσιο</v>
      </c>
      <c r="C37" s="29" t="str">
        <f>πολλΣυμβ!D37</f>
        <v>..???..</v>
      </c>
      <c r="D37" s="29">
        <f>πολλΣυμβ!I37</f>
        <v>0</v>
      </c>
      <c r="E37" s="39">
        <f>βιβλΕσ!O37</f>
        <v>7.04</v>
      </c>
      <c r="F37" s="39">
        <f>χαρτόσ!Q37</f>
        <v>1.5</v>
      </c>
      <c r="G37" s="39">
        <f>'κ-15-17'!AF37</f>
        <v>0</v>
      </c>
      <c r="H37" s="39"/>
      <c r="I37" s="39">
        <f t="shared" si="0"/>
        <v>31.914414414414416</v>
      </c>
      <c r="J37" s="39"/>
      <c r="K37" s="39"/>
      <c r="L37" s="39"/>
      <c r="M37" s="39">
        <f t="shared" si="2"/>
        <v>8.5399999999999991</v>
      </c>
      <c r="N37" s="47"/>
      <c r="O37" s="39">
        <f t="shared" si="3"/>
        <v>23.374414414414417</v>
      </c>
      <c r="P37" s="47"/>
      <c r="Q37" s="39">
        <f>συμβολαια!L37+βιβλΕσ!L37+χαρτόσ!D37+χαρτόσ!F37+χαρτόσ!Q37</f>
        <v>65.5</v>
      </c>
      <c r="R37" s="39">
        <f>συμβολαια!M37+αντίγραφα!P37+χαρτόσ!D37+χαρτόσ!F37</f>
        <v>33.585585585585584</v>
      </c>
      <c r="S37" s="39">
        <f t="shared" si="4"/>
        <v>31.914414414414416</v>
      </c>
      <c r="T37" s="41"/>
      <c r="U37" s="137">
        <f t="shared" si="1"/>
        <v>0</v>
      </c>
      <c r="V37" s="145"/>
      <c r="W37" s="38" t="s">
        <v>143</v>
      </c>
      <c r="X37" s="34"/>
      <c r="Y37" s="34"/>
      <c r="Z37" s="34"/>
      <c r="AA37" s="34"/>
      <c r="AB37" s="34"/>
      <c r="AC37" s="34"/>
      <c r="AD37" s="34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</row>
    <row r="38" spans="1:91">
      <c r="A38" s="62">
        <f>συμβολαια!A38</f>
        <v>0</v>
      </c>
      <c r="B38" s="159" t="str">
        <f>συμβολαια!C38</f>
        <v>κληρονομιάς αποδοχή</v>
      </c>
      <c r="C38" s="29">
        <f>πολλΣυμβ!D38</f>
        <v>0</v>
      </c>
      <c r="D38" s="29" t="str">
        <f>πολλΣυμβ!I38</f>
        <v>..???..</v>
      </c>
      <c r="E38" s="39">
        <f>βιβλΕσ!O38</f>
        <v>23.986000000000004</v>
      </c>
      <c r="F38" s="39">
        <f>χαρτόσ!Q38</f>
        <v>2</v>
      </c>
      <c r="G38" s="39">
        <f>'κ-15-17'!AF38</f>
        <v>0</v>
      </c>
      <c r="H38" s="39"/>
      <c r="I38" s="39">
        <f t="shared" si="0"/>
        <v>181.86486486486493</v>
      </c>
      <c r="J38" s="39"/>
      <c r="K38" s="39"/>
      <c r="L38" s="39"/>
      <c r="M38" s="39">
        <f t="shared" si="2"/>
        <v>25.986000000000004</v>
      </c>
      <c r="N38" s="47"/>
      <c r="O38" s="39">
        <f t="shared" si="3"/>
        <v>155.87886486486491</v>
      </c>
      <c r="P38" s="47"/>
      <c r="Q38" s="39">
        <f>συμβολαια!L38+βιβλΕσ!L38+χαρτόσ!D38+χαρτόσ!F38+χαρτόσ!Q38</f>
        <v>317.70000000000005</v>
      </c>
      <c r="R38" s="39">
        <f>συμβολαια!M38+αντίγραφα!P38+χαρτόσ!D38+χαρτόσ!F38</f>
        <v>135.83513513513512</v>
      </c>
      <c r="S38" s="39">
        <f t="shared" si="4"/>
        <v>181.86486486486493</v>
      </c>
      <c r="T38" s="41"/>
      <c r="U38" s="137">
        <f t="shared" si="1"/>
        <v>0</v>
      </c>
      <c r="V38" s="145"/>
      <c r="W38" s="38" t="s">
        <v>143</v>
      </c>
      <c r="X38" s="34"/>
      <c r="Y38" s="34"/>
      <c r="Z38" s="34"/>
      <c r="AA38" s="34"/>
      <c r="AB38" s="34"/>
      <c r="AC38" s="34"/>
      <c r="AD38" s="34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</row>
    <row r="39" spans="1:91">
      <c r="A39" s="62">
        <f>συμβολαια!A39</f>
        <v>0</v>
      </c>
      <c r="B39" s="159" t="str">
        <f>συμβολαια!C39</f>
        <v>γονική</v>
      </c>
      <c r="C39" s="29">
        <f>πολλΣυμβ!D39</f>
        <v>0</v>
      </c>
      <c r="D39" s="29" t="str">
        <f>πολλΣυμβ!I39</f>
        <v>..???..</v>
      </c>
      <c r="E39" s="39">
        <f>βιβλΕσ!O39</f>
        <v>17.601226</v>
      </c>
      <c r="F39" s="39">
        <f>χαρτόσ!Q39</f>
        <v>4</v>
      </c>
      <c r="G39" s="39">
        <f>'κ-15-17'!AF39</f>
        <v>4.1675000000012119E-3</v>
      </c>
      <c r="H39" s="39"/>
      <c r="I39" s="39">
        <f t="shared" si="0"/>
        <v>96.852250743243246</v>
      </c>
      <c r="J39" s="39"/>
      <c r="K39" s="39"/>
      <c r="L39" s="39"/>
      <c r="M39" s="39">
        <f t="shared" si="2"/>
        <v>21.601226</v>
      </c>
      <c r="N39" s="47"/>
      <c r="O39" s="39">
        <f t="shared" si="3"/>
        <v>75.246857243243255</v>
      </c>
      <c r="P39" s="47"/>
      <c r="Q39" s="39">
        <f>συμβολαια!L39+βιβλΕσ!L39+χαρτόσ!D39+χαρτόσ!F39+χαρτόσ!Q39</f>
        <v>240.27483999999998</v>
      </c>
      <c r="R39" s="39">
        <f>συμβολαια!M39+αντίγραφα!P39+χαρτόσ!D39+χαρτόσ!F39</f>
        <v>143.42675675675673</v>
      </c>
      <c r="S39" s="39">
        <f t="shared" si="4"/>
        <v>96.848083243243252</v>
      </c>
      <c r="T39" s="41"/>
      <c r="U39" s="137">
        <f t="shared" si="1"/>
        <v>0</v>
      </c>
      <c r="V39" s="145"/>
      <c r="W39" s="38" t="s">
        <v>143</v>
      </c>
      <c r="X39" s="34"/>
      <c r="Y39" s="34"/>
      <c r="Z39" s="34"/>
      <c r="AA39" s="34"/>
      <c r="AB39" s="34"/>
      <c r="AC39" s="34"/>
      <c r="AD39" s="34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</row>
    <row r="40" spans="1:91">
      <c r="A40" s="62">
        <f>συμβολαια!A40</f>
        <v>0</v>
      </c>
      <c r="B40" s="159" t="str">
        <f>συμβολαια!C40</f>
        <v>δωρεά</v>
      </c>
      <c r="C40" s="29">
        <f>πολλΣυμβ!D40</f>
        <v>0</v>
      </c>
      <c r="D40" s="29" t="str">
        <f>πολλΣυμβ!I40</f>
        <v>..???..</v>
      </c>
      <c r="E40" s="39">
        <f>βιβλΕσ!O40</f>
        <v>21.244624000000002</v>
      </c>
      <c r="F40" s="39">
        <f>χαρτόσ!Q40</f>
        <v>4</v>
      </c>
      <c r="G40" s="39">
        <f>'κ-15-17'!AF40</f>
        <v>1.0200000000040177E-3</v>
      </c>
      <c r="H40" s="39"/>
      <c r="I40" s="39">
        <f t="shared" si="0"/>
        <v>91.848423243243275</v>
      </c>
      <c r="J40" s="39"/>
      <c r="K40" s="39"/>
      <c r="L40" s="39"/>
      <c r="M40" s="39">
        <f t="shared" si="2"/>
        <v>25.244624000000002</v>
      </c>
      <c r="N40" s="47"/>
      <c r="O40" s="39">
        <f t="shared" si="3"/>
        <v>66.602779243243262</v>
      </c>
      <c r="P40" s="47"/>
      <c r="Q40" s="39">
        <f>συμβολαια!L40+βιβλΕσ!L40+χαρτόσ!D40+χαρτόσ!F40+χαρτόσ!Q40</f>
        <v>258.56416000000002</v>
      </c>
      <c r="R40" s="39">
        <f>συμβολαια!M40+αντίγραφα!P40+χαρτόσ!D40+χαρτόσ!F40</f>
        <v>166.71675675675675</v>
      </c>
      <c r="S40" s="39">
        <f t="shared" si="4"/>
        <v>91.847403243243264</v>
      </c>
      <c r="T40" s="41"/>
      <c r="U40" s="137">
        <f t="shared" si="1"/>
        <v>0</v>
      </c>
      <c r="V40" s="145"/>
      <c r="W40" s="38" t="s">
        <v>143</v>
      </c>
      <c r="X40" s="34"/>
      <c r="Y40" s="34"/>
      <c r="Z40" s="34"/>
      <c r="AA40" s="34"/>
      <c r="AB40" s="34"/>
      <c r="AC40" s="34"/>
      <c r="AD40" s="34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</row>
    <row r="41" spans="1:91">
      <c r="A41" s="62">
        <f>συμβολαια!A41</f>
        <v>0</v>
      </c>
      <c r="B41" s="159" t="str">
        <f>συμβολαια!C41</f>
        <v>δωρεά</v>
      </c>
      <c r="C41" s="29">
        <f>πολλΣυμβ!D41</f>
        <v>0</v>
      </c>
      <c r="D41" s="29" t="str">
        <f>πολλΣυμβ!I41</f>
        <v>..???..</v>
      </c>
      <c r="E41" s="39">
        <f>βιβλΕσ!O41</f>
        <v>15.147976</v>
      </c>
      <c r="F41" s="39">
        <f>χαρτόσ!Q41</f>
        <v>4</v>
      </c>
      <c r="G41" s="39">
        <f>'κ-15-17'!AF41</f>
        <v>-1.7700000000004934E-3</v>
      </c>
      <c r="H41" s="39"/>
      <c r="I41" s="39">
        <f t="shared" si="0"/>
        <v>93.426898828828854</v>
      </c>
      <c r="J41" s="39"/>
      <c r="K41" s="39"/>
      <c r="L41" s="39"/>
      <c r="M41" s="39">
        <f t="shared" si="2"/>
        <v>19.147976</v>
      </c>
      <c r="N41" s="47"/>
      <c r="O41" s="39">
        <f t="shared" si="3"/>
        <v>74.280692828828847</v>
      </c>
      <c r="P41" s="47"/>
      <c r="Q41" s="39">
        <f>συμβολαια!L41+βιβλΕσ!L41+χαρτόσ!D41+χαρτόσ!F41+χαρτόσ!Q41</f>
        <v>211.51984000000002</v>
      </c>
      <c r="R41" s="39">
        <f>συμβολαια!M41+αντίγραφα!P41+χαρτόσ!D41+χαρτόσ!F41</f>
        <v>118.09117117117117</v>
      </c>
      <c r="S41" s="39">
        <f t="shared" si="4"/>
        <v>93.428668828828847</v>
      </c>
      <c r="T41" s="41"/>
      <c r="U41" s="137">
        <f t="shared" si="1"/>
        <v>0</v>
      </c>
      <c r="V41" s="145"/>
      <c r="W41" s="38" t="s">
        <v>143</v>
      </c>
      <c r="X41" s="34"/>
      <c r="Y41" s="34"/>
      <c r="Z41" s="34"/>
      <c r="AA41" s="34"/>
      <c r="AB41" s="34"/>
      <c r="AC41" s="34"/>
      <c r="AD41" s="34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</row>
    <row r="42" spans="1:91">
      <c r="A42" s="62">
        <f>συμβολαια!A42</f>
        <v>0</v>
      </c>
      <c r="B42" s="159" t="str">
        <f>συμβολαια!C42</f>
        <v>δωρεά ΨΙΛΗΣ κυριότητας</v>
      </c>
      <c r="C42" s="29">
        <f>πολλΣυμβ!D42</f>
        <v>0</v>
      </c>
      <c r="D42" s="29" t="str">
        <f>πολλΣυμβ!I42</f>
        <v>..???..</v>
      </c>
      <c r="E42" s="39">
        <f>βιβλΕσ!O42</f>
        <v>19.64209</v>
      </c>
      <c r="F42" s="39">
        <f>χαρτόσ!Q42</f>
        <v>4</v>
      </c>
      <c r="G42" s="39">
        <f>'κ-15-17'!AF42</f>
        <v>-2.1124999999884153E-3</v>
      </c>
      <c r="H42" s="39"/>
      <c r="I42" s="39">
        <f t="shared" si="0"/>
        <v>92.634523536036028</v>
      </c>
      <c r="J42" s="39"/>
      <c r="K42" s="39"/>
      <c r="L42" s="39"/>
      <c r="M42" s="39">
        <f t="shared" si="2"/>
        <v>23.64209</v>
      </c>
      <c r="N42" s="47"/>
      <c r="O42" s="39">
        <f t="shared" si="3"/>
        <v>68.994546036036013</v>
      </c>
      <c r="P42" s="47"/>
      <c r="Q42" s="39">
        <f>συμβολαια!L42+βιβλΕσ!L42+χαρτόσ!D42+χαρτόσ!F42+χαρτόσ!Q42</f>
        <v>241.48059999999998</v>
      </c>
      <c r="R42" s="39">
        <f>συμβολαια!M42+αντίγραφα!P42+χαρτόσ!D42+χαρτόσ!F42</f>
        <v>148.84396396396397</v>
      </c>
      <c r="S42" s="39">
        <f t="shared" si="4"/>
        <v>92.636636036036009</v>
      </c>
      <c r="T42" s="41"/>
      <c r="U42" s="137">
        <f t="shared" si="1"/>
        <v>0</v>
      </c>
      <c r="V42" s="145"/>
      <c r="W42" s="38" t="s">
        <v>143</v>
      </c>
      <c r="X42" s="34"/>
      <c r="Y42" s="34"/>
      <c r="Z42" s="34"/>
      <c r="AA42" s="34"/>
      <c r="AB42" s="34"/>
      <c r="AC42" s="34"/>
      <c r="AD42" s="34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</row>
    <row r="43" spans="1:91">
      <c r="A43" s="62">
        <f>συμβολαια!A43</f>
        <v>0</v>
      </c>
      <c r="B43" s="159" t="str">
        <f>συμβολαια!C43</f>
        <v>γονική ΨΙΛΗΣ κυριότητας</v>
      </c>
      <c r="C43" s="29">
        <f>πολλΣυμβ!D43</f>
        <v>0</v>
      </c>
      <c r="D43" s="29" t="str">
        <f>πολλΣυμβ!I43</f>
        <v>..???..</v>
      </c>
      <c r="E43" s="39">
        <f>βιβλΕσ!O43</f>
        <v>18.144094000000003</v>
      </c>
      <c r="F43" s="39">
        <f>χαρτόσ!Q43</f>
        <v>4</v>
      </c>
      <c r="G43" s="39">
        <f>'κ-15-17'!AF43</f>
        <v>-1.8174999999942543E-3</v>
      </c>
      <c r="H43" s="39"/>
      <c r="I43" s="39">
        <f t="shared" si="0"/>
        <v>80.638178536036065</v>
      </c>
      <c r="J43" s="39"/>
      <c r="K43" s="39"/>
      <c r="L43" s="39"/>
      <c r="M43" s="39">
        <f t="shared" si="2"/>
        <v>22.144094000000003</v>
      </c>
      <c r="N43" s="47"/>
      <c r="O43" s="39">
        <f t="shared" si="3"/>
        <v>58.49590203603605</v>
      </c>
      <c r="P43" s="47"/>
      <c r="Q43" s="39">
        <f>συμβολαια!L43+βιβλΕσ!L43+χαρτόσ!D43+χαρτόσ!F43+χαρτόσ!Q43</f>
        <v>231.49396000000002</v>
      </c>
      <c r="R43" s="39">
        <f>συμβολαια!M43+αντίγραφα!P43+χαρτόσ!D43+χαρτόσ!F43</f>
        <v>150.85396396396396</v>
      </c>
      <c r="S43" s="39">
        <f t="shared" si="4"/>
        <v>80.639996036036052</v>
      </c>
      <c r="T43" s="41"/>
      <c r="U43" s="137">
        <f t="shared" si="1"/>
        <v>0</v>
      </c>
      <c r="V43" s="145"/>
      <c r="W43" s="38" t="s">
        <v>143</v>
      </c>
      <c r="X43" s="34"/>
      <c r="Y43" s="34"/>
      <c r="Z43" s="34"/>
      <c r="AA43" s="34"/>
      <c r="AB43" s="34"/>
      <c r="AC43" s="34"/>
      <c r="AD43" s="34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</row>
    <row r="44" spans="1:91">
      <c r="A44" s="62">
        <f>συμβολαια!A44</f>
        <v>0</v>
      </c>
      <c r="B44" s="159" t="str">
        <f>συμβολαια!C44</f>
        <v>γονική</v>
      </c>
      <c r="C44" s="29">
        <f>πολλΣυμβ!D44</f>
        <v>0</v>
      </c>
      <c r="D44" s="29" t="str">
        <f>πολλΣυμβ!I44</f>
        <v>..???..</v>
      </c>
      <c r="E44" s="39">
        <f>βιβλΕσ!O44</f>
        <v>34.177558000000005</v>
      </c>
      <c r="F44" s="39">
        <f>χαρτόσ!Q44</f>
        <v>4</v>
      </c>
      <c r="G44" s="39">
        <f>'κ-15-17'!AF44</f>
        <v>1.1525000000034424E-3</v>
      </c>
      <c r="H44" s="39"/>
      <c r="I44" s="39">
        <f t="shared" si="0"/>
        <v>80.650908536036084</v>
      </c>
      <c r="J44" s="39"/>
      <c r="K44" s="39"/>
      <c r="L44" s="39"/>
      <c r="M44" s="39">
        <f t="shared" si="2"/>
        <v>38.177558000000005</v>
      </c>
      <c r="N44" s="47"/>
      <c r="O44" s="39">
        <f t="shared" si="3"/>
        <v>42.472198036036076</v>
      </c>
      <c r="P44" s="47"/>
      <c r="Q44" s="39">
        <f>συμβολαια!L44+βιβλΕσ!L44+χαρτόσ!D44+χαρτόσ!F44+χαρτόσ!Q44</f>
        <v>338.38372000000004</v>
      </c>
      <c r="R44" s="39">
        <f>συμβολαια!M44+αντίγραφα!P44+χαρτόσ!D44+χαρτόσ!F44</f>
        <v>257.73396396396396</v>
      </c>
      <c r="S44" s="39">
        <f t="shared" si="4"/>
        <v>80.649756036036081</v>
      </c>
      <c r="T44" s="41"/>
      <c r="U44" s="137">
        <f t="shared" si="1"/>
        <v>0</v>
      </c>
      <c r="V44" s="145"/>
      <c r="W44" s="38" t="s">
        <v>143</v>
      </c>
      <c r="X44" s="34"/>
      <c r="Y44" s="34"/>
      <c r="Z44" s="34"/>
      <c r="AA44" s="34"/>
      <c r="AB44" s="34"/>
      <c r="AC44" s="34"/>
      <c r="AD44" s="34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</row>
    <row r="45" spans="1:91">
      <c r="A45" s="62">
        <f>συμβολαια!A45</f>
        <v>0</v>
      </c>
      <c r="B45" s="159" t="str">
        <f>συμβολαια!C45</f>
        <v>αγοραπωλησίας ..???.. {{{ ή ..???.. }}} ΔΙΟΡΘΩΣΗ</v>
      </c>
      <c r="C45" s="29">
        <f>πολλΣυμβ!D45</f>
        <v>0</v>
      </c>
      <c r="D45" s="29" t="str">
        <f>πολλΣυμβ!I45</f>
        <v>..???..</v>
      </c>
      <c r="E45" s="39">
        <f>βιβλΕσ!O45</f>
        <v>7.9200000000000008</v>
      </c>
      <c r="F45" s="39">
        <f>χαρτόσ!Q45</f>
        <v>0.5</v>
      </c>
      <c r="G45" s="39">
        <f>'κ-15-17'!AF45</f>
        <v>0</v>
      </c>
      <c r="H45" s="39"/>
      <c r="I45" s="39">
        <f t="shared" si="0"/>
        <v>130.5144144144144</v>
      </c>
      <c r="J45" s="39"/>
      <c r="K45" s="39"/>
      <c r="L45" s="39"/>
      <c r="M45" s="39">
        <f t="shared" si="2"/>
        <v>8.4200000000000017</v>
      </c>
      <c r="N45" s="47"/>
      <c r="O45" s="39">
        <f t="shared" si="3"/>
        <v>122.0944144144144</v>
      </c>
      <c r="P45" s="47"/>
      <c r="Q45" s="39">
        <f>συμβολαια!L45+βιβλΕσ!L45+χαρτόσ!D45+χαρτόσ!F45+χαρτόσ!Q45</f>
        <v>164.1</v>
      </c>
      <c r="R45" s="39">
        <f>συμβολαια!M45+αντίγραφα!P45+χαρτόσ!D45+χαρτόσ!F45</f>
        <v>33.585585585585584</v>
      </c>
      <c r="S45" s="39">
        <f t="shared" si="4"/>
        <v>130.5144144144144</v>
      </c>
      <c r="T45" s="41"/>
      <c r="U45" s="137">
        <f t="shared" si="1"/>
        <v>0</v>
      </c>
      <c r="V45" s="145"/>
      <c r="W45" s="38" t="s">
        <v>143</v>
      </c>
      <c r="X45" s="34"/>
      <c r="Y45" s="34"/>
      <c r="Z45" s="34"/>
      <c r="AA45" s="34"/>
      <c r="AB45" s="34"/>
      <c r="AC45" s="34"/>
      <c r="AD45" s="34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</row>
    <row r="46" spans="1:91">
      <c r="A46" s="62">
        <f>συμβολαια!A46</f>
        <v>0</v>
      </c>
      <c r="B46" s="159" t="str">
        <f>συμβολαια!C46</f>
        <v>πληρεξούσιο</v>
      </c>
      <c r="C46" s="29" t="str">
        <f>πολλΣυμβ!D46</f>
        <v>..???..</v>
      </c>
      <c r="D46" s="29">
        <f>πολλΣυμβ!I46</f>
        <v>0</v>
      </c>
      <c r="E46" s="39">
        <f>βιβλΕσ!O46</f>
        <v>4.4000000000000004</v>
      </c>
      <c r="F46" s="39">
        <f>χαρτόσ!Q46</f>
        <v>1</v>
      </c>
      <c r="G46" s="39">
        <f>'κ-15-17'!AF46</f>
        <v>0</v>
      </c>
      <c r="H46" s="39"/>
      <c r="I46" s="39">
        <f t="shared" si="0"/>
        <v>16.207207207207208</v>
      </c>
      <c r="J46" s="39"/>
      <c r="K46" s="39"/>
      <c r="L46" s="39"/>
      <c r="M46" s="39">
        <f t="shared" si="2"/>
        <v>5.4</v>
      </c>
      <c r="N46" s="47"/>
      <c r="O46" s="39">
        <f t="shared" si="3"/>
        <v>10.807207207207208</v>
      </c>
      <c r="P46" s="47"/>
      <c r="Q46" s="39">
        <f>συμβολαια!L46+βιβλΕσ!L46+χαρτόσ!D46+χαρτόσ!F46+χαρτόσ!Q46</f>
        <v>41</v>
      </c>
      <c r="R46" s="39">
        <f>συμβολαια!M46+αντίγραφα!P46+χαρτόσ!D46+χαρτόσ!F46</f>
        <v>24.792792792792792</v>
      </c>
      <c r="S46" s="39">
        <f t="shared" si="4"/>
        <v>16.207207207207208</v>
      </c>
      <c r="T46" s="41"/>
      <c r="U46" s="137">
        <f t="shared" si="1"/>
        <v>0</v>
      </c>
      <c r="V46" s="145"/>
      <c r="W46" s="38" t="s">
        <v>143</v>
      </c>
      <c r="X46" s="34"/>
      <c r="Y46" s="34"/>
      <c r="Z46" s="34"/>
      <c r="AA46" s="34"/>
      <c r="AB46" s="34"/>
      <c r="AC46" s="34"/>
      <c r="AD46" s="34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</row>
    <row r="47" spans="1:91">
      <c r="A47" s="62">
        <f>συμβολαια!A47</f>
        <v>0</v>
      </c>
      <c r="B47" s="159" t="str">
        <f>συμβολαια!C47</f>
        <v>δωρεά</v>
      </c>
      <c r="C47" s="29">
        <f>πολλΣυμβ!D47</f>
        <v>0</v>
      </c>
      <c r="D47" s="29" t="str">
        <f>πολλΣυμβ!I47</f>
        <v>..???..</v>
      </c>
      <c r="E47" s="39">
        <f>βιβλΕσ!O47</f>
        <v>15.706956000000002</v>
      </c>
      <c r="F47" s="39">
        <f>χαρτόσ!Q47</f>
        <v>4.5</v>
      </c>
      <c r="G47" s="39">
        <f>'κ-15-17'!AF47</f>
        <v>5.0500000000042178E-4</v>
      </c>
      <c r="H47" s="39"/>
      <c r="I47" s="39">
        <f t="shared" si="0"/>
        <v>105.14759905405403</v>
      </c>
      <c r="J47" s="39"/>
      <c r="K47" s="39"/>
      <c r="L47" s="39"/>
      <c r="M47" s="39">
        <f t="shared" si="2"/>
        <v>20.206956000000002</v>
      </c>
      <c r="N47" s="47"/>
      <c r="O47" s="39">
        <f t="shared" si="3"/>
        <v>84.940138054054017</v>
      </c>
      <c r="P47" s="47"/>
      <c r="Q47" s="39">
        <f>συμβολαια!L47+βιβλΕσ!L47+χαρτόσ!D47+χαρτόσ!F47+χαρτόσ!Q47</f>
        <v>232.41303999999997</v>
      </c>
      <c r="R47" s="39">
        <f>συμβολαια!M47+αντίγραφα!P47+χαρτόσ!D47+χαρτόσ!F47</f>
        <v>127.26594594594594</v>
      </c>
      <c r="S47" s="39">
        <f t="shared" si="4"/>
        <v>105.14709405405402</v>
      </c>
      <c r="T47" s="41"/>
      <c r="U47" s="137">
        <f t="shared" si="1"/>
        <v>0</v>
      </c>
      <c r="V47" s="145"/>
      <c r="W47" s="38" t="s">
        <v>143</v>
      </c>
      <c r="X47" s="34"/>
      <c r="Y47" s="34"/>
      <c r="Z47" s="34"/>
      <c r="AA47" s="34"/>
      <c r="AB47" s="34"/>
      <c r="AC47" s="34"/>
      <c r="AD47" s="34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</row>
    <row r="48" spans="1:91">
      <c r="A48" s="62">
        <f>συμβολαια!A48</f>
        <v>0</v>
      </c>
      <c r="B48" s="159" t="str">
        <f>συμβολαια!C48</f>
        <v>γονική</v>
      </c>
      <c r="C48" s="29">
        <f>πολλΣυμβ!D48</f>
        <v>0</v>
      </c>
      <c r="D48" s="29" t="str">
        <f>πολλΣυμβ!I48</f>
        <v>..???..</v>
      </c>
      <c r="E48" s="39">
        <f>βιβλΕσ!O48</f>
        <v>33.165736000000003</v>
      </c>
      <c r="F48" s="39">
        <f>χαρτόσ!Q48</f>
        <v>4.5</v>
      </c>
      <c r="G48" s="39">
        <f>'κ-15-17'!AF48</f>
        <v>-1.9700000000000273E-3</v>
      </c>
      <c r="H48" s="39"/>
      <c r="I48" s="39">
        <f t="shared" si="0"/>
        <v>131.15032405405407</v>
      </c>
      <c r="J48" s="39"/>
      <c r="K48" s="39"/>
      <c r="L48" s="39"/>
      <c r="M48" s="39">
        <f t="shared" si="2"/>
        <v>37.665736000000003</v>
      </c>
      <c r="N48" s="47"/>
      <c r="O48" s="39">
        <f t="shared" si="3"/>
        <v>93.486558054054058</v>
      </c>
      <c r="P48" s="47"/>
      <c r="Q48" s="39">
        <f>συμβολαια!L48+βιβλΕσ!L48+χαρτόσ!D48+χαρτόσ!F48+χαρτόσ!Q48</f>
        <v>348.13824</v>
      </c>
      <c r="R48" s="39">
        <f>συμβολαια!M48+αντίγραφα!P48+χαρτόσ!D48+χαρτόσ!F48</f>
        <v>216.98594594594593</v>
      </c>
      <c r="S48" s="39">
        <f t="shared" si="4"/>
        <v>131.15229405405407</v>
      </c>
      <c r="T48" s="41"/>
      <c r="U48" s="137">
        <f t="shared" si="1"/>
        <v>0</v>
      </c>
      <c r="V48" s="145"/>
      <c r="W48" s="38" t="s">
        <v>143</v>
      </c>
      <c r="X48" s="34"/>
      <c r="Y48" s="34"/>
      <c r="Z48" s="34"/>
      <c r="AA48" s="34"/>
      <c r="AB48" s="34"/>
      <c r="AC48" s="34"/>
      <c r="AD48" s="34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</row>
    <row r="49" spans="1:91">
      <c r="A49" s="62">
        <f>συμβολαια!A49</f>
        <v>0</v>
      </c>
      <c r="B49" s="159" t="str">
        <f>συμβολαια!C49</f>
        <v>πληρεξούσιο</v>
      </c>
      <c r="C49" s="29" t="str">
        <f>πολλΣυμβ!D49</f>
        <v>..???..</v>
      </c>
      <c r="D49" s="29">
        <f>πολλΣυμβ!I49</f>
        <v>0</v>
      </c>
      <c r="E49" s="39">
        <f>βιβλΕσ!O49</f>
        <v>4.4000000000000004</v>
      </c>
      <c r="F49" s="39">
        <f>χαρτόσ!Q49</f>
        <v>1</v>
      </c>
      <c r="G49" s="39">
        <f>'κ-15-17'!AF49</f>
        <v>0</v>
      </c>
      <c r="H49" s="39"/>
      <c r="I49" s="39">
        <f t="shared" si="0"/>
        <v>15.210810810810813</v>
      </c>
      <c r="J49" s="39"/>
      <c r="K49" s="39"/>
      <c r="L49" s="39"/>
      <c r="M49" s="39">
        <f t="shared" si="2"/>
        <v>5.4</v>
      </c>
      <c r="N49" s="47"/>
      <c r="O49" s="39">
        <f t="shared" si="3"/>
        <v>9.8108108108108123</v>
      </c>
      <c r="P49" s="47"/>
      <c r="Q49" s="39">
        <f>συμβολαια!L49+βιβλΕσ!L49+χαρτόσ!D49+χαρτόσ!F49+χαρτόσ!Q49</f>
        <v>59.4</v>
      </c>
      <c r="R49" s="39">
        <f>συμβολαια!M49+αντίγραφα!P49+χαρτόσ!D49+χαρτόσ!F49</f>
        <v>44.189189189189186</v>
      </c>
      <c r="S49" s="39">
        <f t="shared" si="4"/>
        <v>15.210810810810813</v>
      </c>
      <c r="T49" s="41"/>
      <c r="U49" s="137">
        <f t="shared" si="1"/>
        <v>0</v>
      </c>
      <c r="V49" s="145"/>
      <c r="W49" s="38" t="s">
        <v>143</v>
      </c>
      <c r="X49" s="34"/>
      <c r="Y49" s="34"/>
      <c r="Z49" s="34"/>
      <c r="AA49" s="34"/>
      <c r="AB49" s="34"/>
      <c r="AC49" s="34"/>
      <c r="AD49" s="34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</row>
    <row r="50" spans="1:91">
      <c r="A50" s="62">
        <f>συμβολαια!A50</f>
        <v>0</v>
      </c>
      <c r="B50" s="159" t="str">
        <f>συμβολαια!C50</f>
        <v>αγοραπωλησία τίμημα = Δ.Ο.Υ. =</v>
      </c>
      <c r="C50" s="29">
        <f>πολλΣυμβ!D50</f>
        <v>0</v>
      </c>
      <c r="D50" s="29" t="str">
        <f>πολλΣυμβ!I50</f>
        <v>..???..</v>
      </c>
      <c r="E50" s="39">
        <f>βιβλΕσ!O50</f>
        <v>29.824432000000002</v>
      </c>
      <c r="F50" s="39">
        <f>χαρτόσ!Q50</f>
        <v>0</v>
      </c>
      <c r="G50" s="39">
        <f>'κ-15-17'!AF50</f>
        <v>0</v>
      </c>
      <c r="H50" s="39"/>
      <c r="I50" s="39">
        <f t="shared" si="0"/>
        <v>-23.032255135135131</v>
      </c>
      <c r="J50" s="39"/>
      <c r="K50" s="39"/>
      <c r="L50" s="39"/>
      <c r="M50" s="39">
        <f t="shared" si="2"/>
        <v>29.824432000000002</v>
      </c>
      <c r="N50" s="47"/>
      <c r="O50" s="39">
        <f t="shared" si="3"/>
        <v>-52.856687135135132</v>
      </c>
      <c r="P50" s="47"/>
      <c r="Q50" s="39">
        <f>συμβολαια!L50+βιβλΕσ!L50+χαρτόσ!D50+χαρτόσ!F50+χαρτόσ!Q50</f>
        <v>321.36288000000002</v>
      </c>
      <c r="R50" s="39">
        <f>συμβολαια!M50+αντίγραφα!P50+χαρτόσ!D50+χαρτόσ!F50</f>
        <v>344.39513513513515</v>
      </c>
      <c r="S50" s="39">
        <f t="shared" si="4"/>
        <v>-23.032255135135131</v>
      </c>
      <c r="T50" s="41"/>
      <c r="U50" s="137">
        <f t="shared" si="1"/>
        <v>0</v>
      </c>
      <c r="V50" s="145"/>
      <c r="W50" s="38" t="s">
        <v>143</v>
      </c>
      <c r="X50" s="34"/>
      <c r="Y50" s="34"/>
      <c r="Z50" s="34"/>
      <c r="AA50" s="34"/>
      <c r="AB50" s="34"/>
      <c r="AC50" s="34"/>
      <c r="AD50" s="34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</row>
    <row r="51" spans="1:91">
      <c r="A51" s="62">
        <f>συμβολαια!A51</f>
        <v>0</v>
      </c>
      <c r="B51" s="159" t="str">
        <f>συμβολαια!C51</f>
        <v>αγοραπωλησία τίμημα = Δ.Ο.Υ. =</v>
      </c>
      <c r="C51" s="29">
        <f>πολλΣυμβ!D51</f>
        <v>0</v>
      </c>
      <c r="D51" s="29" t="str">
        <f>πολλΣυμβ!I51</f>
        <v>..???..</v>
      </c>
      <c r="E51" s="39">
        <f>βιβλΕσ!O51</f>
        <v>28.640480000000004</v>
      </c>
      <c r="F51" s="39">
        <f>χαρτόσ!Q51</f>
        <v>0</v>
      </c>
      <c r="G51" s="39">
        <f>'κ-15-17'!AF51</f>
        <v>0</v>
      </c>
      <c r="H51" s="39"/>
      <c r="I51" s="39">
        <f t="shared" si="0"/>
        <v>60.688064864864913</v>
      </c>
      <c r="J51" s="39"/>
      <c r="K51" s="39"/>
      <c r="L51" s="39"/>
      <c r="M51" s="39">
        <f t="shared" si="2"/>
        <v>28.640480000000004</v>
      </c>
      <c r="N51" s="47"/>
      <c r="O51" s="39">
        <f t="shared" si="3"/>
        <v>32.047584864864909</v>
      </c>
      <c r="P51" s="47"/>
      <c r="Q51" s="39">
        <f>συμβολαια!L51+βιβλΕσ!L51+χαρτόσ!D51+χαρτόσ!F51+χαρτόσ!Q51</f>
        <v>306.00320000000005</v>
      </c>
      <c r="R51" s="39">
        <f>συμβολαια!M51+αντίγραφα!P51+χαρτόσ!D51+χαρτόσ!F51</f>
        <v>245.31513513513514</v>
      </c>
      <c r="S51" s="39">
        <f t="shared" si="4"/>
        <v>60.688064864864913</v>
      </c>
      <c r="T51" s="41"/>
      <c r="U51" s="137">
        <f t="shared" si="1"/>
        <v>0</v>
      </c>
      <c r="V51" s="145"/>
      <c r="W51" s="38" t="s">
        <v>143</v>
      </c>
      <c r="X51" s="34"/>
      <c r="Y51" s="34"/>
      <c r="Z51" s="34"/>
      <c r="AA51" s="34"/>
      <c r="AB51" s="34"/>
      <c r="AC51" s="34"/>
      <c r="AD51" s="34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</row>
    <row r="52" spans="1:91">
      <c r="A52" s="62">
        <f>συμβολαια!A52</f>
        <v>0</v>
      </c>
      <c r="B52" s="159" t="str">
        <f>συμβολαια!C52</f>
        <v>αγοραπωλησία τίμημα = Δ.Ο.Υ. =</v>
      </c>
      <c r="C52" s="29">
        <f>πολλΣυμβ!D52</f>
        <v>0</v>
      </c>
      <c r="D52" s="29" t="str">
        <f>πολλΣυμβ!I52</f>
        <v>..???..</v>
      </c>
      <c r="E52" s="39">
        <f>βιβλΕσ!O52</f>
        <v>16.459658000000001</v>
      </c>
      <c r="F52" s="39">
        <f>χαρτόσ!Q52</f>
        <v>0</v>
      </c>
      <c r="G52" s="39">
        <f>'κ-15-17'!AF52</f>
        <v>0</v>
      </c>
      <c r="H52" s="39"/>
      <c r="I52" s="39">
        <f t="shared" si="0"/>
        <v>86.27817045045046</v>
      </c>
      <c r="J52" s="39"/>
      <c r="K52" s="39"/>
      <c r="L52" s="39"/>
      <c r="M52" s="39">
        <f t="shared" si="2"/>
        <v>16.459658000000001</v>
      </c>
      <c r="N52" s="47"/>
      <c r="O52" s="39">
        <f t="shared" si="3"/>
        <v>69.818512450450456</v>
      </c>
      <c r="P52" s="47"/>
      <c r="Q52" s="39">
        <f>συμβολαια!L52+βιβλΕσ!L52+χαρτόσ!D52+χαρτόσ!F52+χαρτόσ!Q52</f>
        <v>231.19772</v>
      </c>
      <c r="R52" s="39">
        <f>συμβολαια!M52+αντίγραφα!P52+χαρτόσ!D52+χαρτόσ!F52</f>
        <v>144.91954954954954</v>
      </c>
      <c r="S52" s="39">
        <f t="shared" si="4"/>
        <v>86.27817045045046</v>
      </c>
      <c r="T52" s="41"/>
      <c r="U52" s="137">
        <f t="shared" si="1"/>
        <v>0</v>
      </c>
      <c r="V52" s="145"/>
      <c r="W52" s="38" t="s">
        <v>143</v>
      </c>
      <c r="X52" s="34"/>
      <c r="Y52" s="34"/>
      <c r="Z52" s="34"/>
      <c r="AA52" s="34"/>
      <c r="AB52" s="34"/>
      <c r="AC52" s="34"/>
      <c r="AD52" s="34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</row>
    <row r="53" spans="1:91">
      <c r="A53" s="62">
        <f>συμβολαια!A53</f>
        <v>0</v>
      </c>
      <c r="B53" s="159" t="str">
        <f>συμβολαια!C53</f>
        <v>παραχωρησης θεσης σταθμ.</v>
      </c>
      <c r="C53" s="29">
        <f>πολλΣυμβ!D53</f>
        <v>0</v>
      </c>
      <c r="D53" s="29" t="str">
        <f>πολλΣυμβ!I53</f>
        <v>..???..</v>
      </c>
      <c r="E53" s="39">
        <f>βιβλΕσ!O53</f>
        <v>4.4000000000000004</v>
      </c>
      <c r="F53" s="39">
        <f>χαρτόσ!Q53</f>
        <v>0</v>
      </c>
      <c r="G53" s="39">
        <f>'κ-15-17'!AF53</f>
        <v>0</v>
      </c>
      <c r="H53" s="39"/>
      <c r="I53" s="39">
        <f t="shared" si="0"/>
        <v>13.232432432432432</v>
      </c>
      <c r="J53" s="39"/>
      <c r="K53" s="39"/>
      <c r="L53" s="39"/>
      <c r="M53" s="39">
        <f t="shared" si="2"/>
        <v>4.4000000000000004</v>
      </c>
      <c r="N53" s="47"/>
      <c r="O53" s="39">
        <f t="shared" si="3"/>
        <v>8.8324324324324319</v>
      </c>
      <c r="P53" s="47"/>
      <c r="Q53" s="39">
        <f>συμβολαια!L53+βιβλΕσ!L53+χαρτόσ!D53+χαρτόσ!F53+χαρτόσ!Q53</f>
        <v>66.8</v>
      </c>
      <c r="R53" s="39">
        <f>συμβολαια!M53+αντίγραφα!P53+χαρτόσ!D53+χαρτόσ!F53</f>
        <v>53.567567567567565</v>
      </c>
      <c r="S53" s="39">
        <f t="shared" si="4"/>
        <v>13.232432432432432</v>
      </c>
      <c r="T53" s="41"/>
      <c r="U53" s="137">
        <f t="shared" si="1"/>
        <v>0</v>
      </c>
      <c r="V53" s="145"/>
      <c r="W53" s="38" t="s">
        <v>143</v>
      </c>
      <c r="X53" s="34"/>
      <c r="Y53" s="34"/>
      <c r="Z53" s="34"/>
      <c r="AA53" s="34"/>
      <c r="AB53" s="34"/>
      <c r="AC53" s="34"/>
      <c r="AD53" s="34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</row>
    <row r="54" spans="1:91">
      <c r="A54" s="62">
        <f>συμβολαια!A54</f>
        <v>0</v>
      </c>
      <c r="B54" s="159" t="str">
        <f>συμβολαια!C54</f>
        <v>πληρεξούσιο</v>
      </c>
      <c r="C54" s="29" t="str">
        <f>πολλΣυμβ!D54</f>
        <v>..???..</v>
      </c>
      <c r="D54" s="29">
        <f>πολλΣυμβ!I54</f>
        <v>0</v>
      </c>
      <c r="E54" s="39">
        <f>βιβλΕσ!O54</f>
        <v>2.64</v>
      </c>
      <c r="F54" s="39">
        <f>χαρτόσ!Q54</f>
        <v>1</v>
      </c>
      <c r="G54" s="39">
        <f>'κ-15-17'!AF54</f>
        <v>0</v>
      </c>
      <c r="H54" s="39"/>
      <c r="I54" s="39">
        <f t="shared" si="0"/>
        <v>0.2072072072072082</v>
      </c>
      <c r="J54" s="39"/>
      <c r="K54" s="39"/>
      <c r="L54" s="39"/>
      <c r="M54" s="39">
        <f t="shared" si="2"/>
        <v>3.64</v>
      </c>
      <c r="N54" s="47"/>
      <c r="O54" s="39">
        <f t="shared" si="3"/>
        <v>-3.4327927927927919</v>
      </c>
      <c r="P54" s="47"/>
      <c r="Q54" s="39">
        <f>συμβολαια!L54+βιβλΕσ!L54+χαρτόσ!D54+χαρτόσ!F54+χαρτόσ!Q54</f>
        <v>25</v>
      </c>
      <c r="R54" s="39">
        <f>συμβολαια!M54+αντίγραφα!P54+χαρτόσ!D54+χαρτόσ!F54</f>
        <v>24.792792792792792</v>
      </c>
      <c r="S54" s="39">
        <f t="shared" ref="S54:S86" si="6">Q54-R54</f>
        <v>0.2072072072072082</v>
      </c>
      <c r="T54" s="41"/>
      <c r="U54" s="137">
        <f t="shared" ref="U54:U86" si="7">L54+N54+P54</f>
        <v>0</v>
      </c>
      <c r="V54" s="145"/>
      <c r="W54" s="38" t="s">
        <v>143</v>
      </c>
      <c r="X54" s="34"/>
      <c r="Y54" s="34"/>
      <c r="Z54" s="34"/>
      <c r="AA54" s="34"/>
      <c r="AB54" s="34"/>
      <c r="AC54" s="34"/>
      <c r="AD54" s="34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</row>
    <row r="55" spans="1:91">
      <c r="A55" s="62">
        <f>συμβολαια!A55</f>
        <v>0</v>
      </c>
      <c r="B55" s="159" t="str">
        <f>συμβολαια!C55</f>
        <v>αγοραπωλησίας ..???.. ΕΞΟΦΛΗΣΗ</v>
      </c>
      <c r="C55" s="29">
        <f>πολλΣυμβ!D55</f>
        <v>0</v>
      </c>
      <c r="D55" s="29" t="str">
        <f>πολλΣυμβ!I55</f>
        <v>..???..</v>
      </c>
      <c r="E55" s="39">
        <f>βιβλΕσ!O55</f>
        <v>5.28</v>
      </c>
      <c r="F55" s="39">
        <f>χαρτόσ!Q55</f>
        <v>1.5</v>
      </c>
      <c r="G55" s="39">
        <f>'κ-15-17'!AF55</f>
        <v>0</v>
      </c>
      <c r="H55" s="39"/>
      <c r="I55" s="39">
        <f t="shared" si="0"/>
        <v>29.921621621621618</v>
      </c>
      <c r="J55" s="39"/>
      <c r="K55" s="39"/>
      <c r="L55" s="39"/>
      <c r="M55" s="39">
        <f t="shared" si="2"/>
        <v>6.78</v>
      </c>
      <c r="N55" s="47"/>
      <c r="O55" s="39">
        <f t="shared" si="3"/>
        <v>23.141621621621617</v>
      </c>
      <c r="P55" s="47"/>
      <c r="Q55" s="39">
        <f>συμβολαια!L55+βιβλΕσ!L55+χαρτόσ!D55+χαρτόσ!F55+χαρτόσ!Q55</f>
        <v>76.3</v>
      </c>
      <c r="R55" s="39">
        <f>συμβολαια!M55+αντίγραφα!P55+χαρτόσ!D55+χαρτόσ!F55</f>
        <v>46.378378378378379</v>
      </c>
      <c r="S55" s="39">
        <f t="shared" si="6"/>
        <v>29.921621621621618</v>
      </c>
      <c r="T55" s="41"/>
      <c r="U55" s="137">
        <f t="shared" si="7"/>
        <v>0</v>
      </c>
      <c r="V55" s="145"/>
      <c r="W55" s="38" t="s">
        <v>143</v>
      </c>
      <c r="X55" s="34"/>
      <c r="Y55" s="34"/>
      <c r="Z55" s="34"/>
      <c r="AA55" s="34"/>
      <c r="AB55" s="34"/>
      <c r="AC55" s="34"/>
      <c r="AD55" s="34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</row>
    <row r="56" spans="1:91">
      <c r="A56" s="62">
        <f>συμβολαια!A56</f>
        <v>0</v>
      </c>
      <c r="B56" s="159" t="str">
        <f>συμβολαια!C56</f>
        <v>πληρεξούσιο</v>
      </c>
      <c r="C56" s="29" t="str">
        <f>πολλΣυμβ!D56</f>
        <v>..???..</v>
      </c>
      <c r="D56" s="29">
        <f>πολλΣυμβ!I56</f>
        <v>0</v>
      </c>
      <c r="E56" s="39">
        <f>βιβλΕσ!O56</f>
        <v>2.64</v>
      </c>
      <c r="F56" s="39">
        <f>χαρτόσ!Q56</f>
        <v>1</v>
      </c>
      <c r="G56" s="39">
        <f>'κ-15-17'!AF56</f>
        <v>0</v>
      </c>
      <c r="H56" s="39"/>
      <c r="I56" s="39">
        <f t="shared" si="0"/>
        <v>0.2072072072072082</v>
      </c>
      <c r="J56" s="39"/>
      <c r="K56" s="39"/>
      <c r="L56" s="39"/>
      <c r="M56" s="39">
        <f t="shared" si="2"/>
        <v>3.64</v>
      </c>
      <c r="N56" s="47"/>
      <c r="O56" s="39">
        <f t="shared" si="3"/>
        <v>-3.4327927927927919</v>
      </c>
      <c r="P56" s="47"/>
      <c r="Q56" s="39">
        <f>συμβολαια!L56+βιβλΕσ!L56+χαρτόσ!D56+χαρτόσ!F56+χαρτόσ!Q56</f>
        <v>25</v>
      </c>
      <c r="R56" s="39">
        <f>συμβολαια!M56+αντίγραφα!P56+χαρτόσ!D56+χαρτόσ!F56</f>
        <v>24.792792792792792</v>
      </c>
      <c r="S56" s="39">
        <f t="shared" si="6"/>
        <v>0.2072072072072082</v>
      </c>
      <c r="T56" s="41"/>
      <c r="U56" s="137">
        <f t="shared" si="7"/>
        <v>0</v>
      </c>
      <c r="V56" s="145"/>
      <c r="W56" s="38" t="s">
        <v>143</v>
      </c>
      <c r="X56" s="34"/>
      <c r="Y56" s="34"/>
      <c r="Z56" s="34"/>
      <c r="AA56" s="34"/>
      <c r="AB56" s="34"/>
      <c r="AC56" s="34"/>
      <c r="AD56" s="34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</row>
    <row r="57" spans="1:91">
      <c r="A57" s="62">
        <f>συμβολαια!A57</f>
        <v>0</v>
      </c>
      <c r="B57" s="159" t="str">
        <f>συμβολαια!C57</f>
        <v>αγοραπωλησία τίμημα = Δ.Ο.Υ. =</v>
      </c>
      <c r="C57" s="29" t="str">
        <f>πολλΣυμβ!D57</f>
        <v>..???..</v>
      </c>
      <c r="D57" s="29" t="str">
        <f>πολλΣυμβ!I57</f>
        <v>..???..</v>
      </c>
      <c r="E57" s="39">
        <f>βιβλΕσ!O57</f>
        <v>48.320000000000007</v>
      </c>
      <c r="F57" s="39">
        <f>χαρτόσ!Q57</f>
        <v>0</v>
      </c>
      <c r="G57" s="39">
        <f>'κ-15-17'!AF57</f>
        <v>0</v>
      </c>
      <c r="H57" s="39"/>
      <c r="I57" s="39">
        <f t="shared" si="0"/>
        <v>86.28045045045053</v>
      </c>
      <c r="J57" s="39"/>
      <c r="K57" s="39"/>
      <c r="L57" s="39"/>
      <c r="M57" s="39">
        <f t="shared" si="2"/>
        <v>48.320000000000007</v>
      </c>
      <c r="N57" s="47"/>
      <c r="O57" s="39">
        <f t="shared" si="3"/>
        <v>37.960450450450523</v>
      </c>
      <c r="P57" s="47"/>
      <c r="Q57" s="39">
        <f>συμβολαια!L57+βιβλΕσ!L57+χαρτόσ!D57+χαρτόσ!F57+χαρτόσ!Q57</f>
        <v>443.60000000000008</v>
      </c>
      <c r="R57" s="39">
        <f>συμβολαια!M57+αντίγραφα!P57+χαρτόσ!D57+χαρτόσ!F57</f>
        <v>357.31954954954955</v>
      </c>
      <c r="S57" s="39">
        <f t="shared" si="6"/>
        <v>86.28045045045053</v>
      </c>
      <c r="T57" s="41"/>
      <c r="U57" s="137">
        <f t="shared" si="7"/>
        <v>0</v>
      </c>
      <c r="V57" s="145"/>
      <c r="W57" s="38" t="s">
        <v>143</v>
      </c>
      <c r="X57" s="34"/>
      <c r="Y57" s="34"/>
      <c r="Z57" s="34"/>
      <c r="AA57" s="34"/>
      <c r="AB57" s="34"/>
      <c r="AC57" s="34"/>
      <c r="AD57" s="34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</row>
    <row r="58" spans="1:91">
      <c r="A58" s="62">
        <f>συμβολαια!A58</f>
        <v>0</v>
      </c>
      <c r="B58" s="159" t="str">
        <f>συμβολαια!C58</f>
        <v>πληρεξούσιο</v>
      </c>
      <c r="C58" s="29" t="str">
        <f>πολλΣυμβ!D58</f>
        <v>..???..</v>
      </c>
      <c r="D58" s="29">
        <f>πολλΣυμβ!I58</f>
        <v>0</v>
      </c>
      <c r="E58" s="39">
        <f>βιβλΕσ!O58</f>
        <v>7.04</v>
      </c>
      <c r="F58" s="39">
        <f>χαρτόσ!Q58</f>
        <v>1</v>
      </c>
      <c r="G58" s="39">
        <f>'κ-15-17'!AF58</f>
        <v>0</v>
      </c>
      <c r="H58" s="39"/>
      <c r="I58" s="39">
        <f t="shared" si="0"/>
        <v>39.414414414414409</v>
      </c>
      <c r="J58" s="39"/>
      <c r="K58" s="39"/>
      <c r="L58" s="39"/>
      <c r="M58" s="39">
        <f t="shared" si="2"/>
        <v>8.0399999999999991</v>
      </c>
      <c r="N58" s="47"/>
      <c r="O58" s="39">
        <f t="shared" si="3"/>
        <v>31.37441441441441</v>
      </c>
      <c r="P58" s="47"/>
      <c r="Q58" s="39">
        <f>συμβολαια!L58+βιβλΕσ!L58+χαρτόσ!D58+χαρτόσ!F58+χαρτόσ!Q58</f>
        <v>65</v>
      </c>
      <c r="R58" s="39">
        <f>συμβολαια!M58+αντίγραφα!P58+χαρτόσ!D58+χαρτόσ!F58</f>
        <v>25.585585585585587</v>
      </c>
      <c r="S58" s="39">
        <f t="shared" si="6"/>
        <v>39.414414414414409</v>
      </c>
      <c r="T58" s="41"/>
      <c r="U58" s="137">
        <f t="shared" si="7"/>
        <v>0</v>
      </c>
      <c r="V58" s="145"/>
      <c r="W58" s="38" t="s">
        <v>143</v>
      </c>
      <c r="X58" s="34"/>
      <c r="Y58" s="34"/>
      <c r="Z58" s="34"/>
      <c r="AA58" s="34"/>
      <c r="AB58" s="34"/>
      <c r="AC58" s="34"/>
      <c r="AD58" s="34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</row>
    <row r="59" spans="1:91">
      <c r="A59" s="62">
        <f>συμβολαια!A59</f>
        <v>0</v>
      </c>
      <c r="B59" s="159" t="str">
        <f>συμβολαια!C59</f>
        <v>κληρονομιάς αποδοχή</v>
      </c>
      <c r="C59" s="29">
        <f>πολλΣυμβ!D59</f>
        <v>0</v>
      </c>
      <c r="D59" s="29" t="str">
        <f>πολλΣυμβ!I59</f>
        <v>..???..</v>
      </c>
      <c r="E59" s="39">
        <f>βιβλΕσ!O59</f>
        <v>6.2320000000000002</v>
      </c>
      <c r="F59" s="39">
        <f>χαρτόσ!Q59</f>
        <v>1.5</v>
      </c>
      <c r="G59" s="39">
        <f>'κ-15-17'!AF59</f>
        <v>0</v>
      </c>
      <c r="H59" s="39"/>
      <c r="I59" s="39">
        <f t="shared" si="0"/>
        <v>78.721621621621608</v>
      </c>
      <c r="J59" s="39"/>
      <c r="K59" s="39"/>
      <c r="L59" s="39"/>
      <c r="M59" s="39">
        <f t="shared" si="2"/>
        <v>7.7320000000000002</v>
      </c>
      <c r="N59" s="47"/>
      <c r="O59" s="39">
        <f t="shared" si="3"/>
        <v>70.989621621621609</v>
      </c>
      <c r="P59" s="47"/>
      <c r="Q59" s="39">
        <f>συμβολαια!L59+βιβλΕσ!L59+χαρτόσ!D59+χαρτόσ!F59+χαρτόσ!Q59</f>
        <v>149.79999999999998</v>
      </c>
      <c r="R59" s="39">
        <f>συμβολαια!M59+αντίγραφα!P59+χαρτόσ!D59+χαρτόσ!F59</f>
        <v>71.078378378378375</v>
      </c>
      <c r="S59" s="39">
        <f t="shared" si="6"/>
        <v>78.721621621621608</v>
      </c>
      <c r="T59" s="41"/>
      <c r="U59" s="137">
        <f t="shared" si="7"/>
        <v>0</v>
      </c>
      <c r="V59" s="145"/>
      <c r="W59" s="38" t="s">
        <v>143</v>
      </c>
      <c r="X59" s="34"/>
      <c r="Y59" s="34"/>
      <c r="Z59" s="34"/>
      <c r="AA59" s="34"/>
      <c r="AB59" s="34"/>
      <c r="AC59" s="34"/>
      <c r="AD59" s="34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</row>
    <row r="60" spans="1:91">
      <c r="A60" s="62">
        <f>συμβολαια!A60</f>
        <v>0</v>
      </c>
      <c r="B60" s="159" t="str">
        <f>συμβολαια!C60</f>
        <v>γονική</v>
      </c>
      <c r="C60" s="29">
        <f>πολλΣυμβ!D60</f>
        <v>0</v>
      </c>
      <c r="D60" s="29" t="str">
        <f>πολλΣυμβ!I60</f>
        <v>..???..</v>
      </c>
      <c r="E60" s="39">
        <f>βιβλΕσ!O60</f>
        <v>64.480576000000013</v>
      </c>
      <c r="F60" s="39">
        <f>χαρτόσ!Q60</f>
        <v>1</v>
      </c>
      <c r="G60" s="39">
        <f>'κ-15-17'!AF60</f>
        <v>2.4800000000197997E-3</v>
      </c>
      <c r="H60" s="39"/>
      <c r="I60" s="39">
        <f t="shared" si="0"/>
        <v>271.64235603603606</v>
      </c>
      <c r="J60" s="39"/>
      <c r="K60" s="39"/>
      <c r="L60" s="39"/>
      <c r="M60" s="39">
        <f t="shared" si="2"/>
        <v>65.480576000000013</v>
      </c>
      <c r="N60" s="47"/>
      <c r="O60" s="39">
        <f t="shared" si="3"/>
        <v>206.15930003603606</v>
      </c>
      <c r="P60" s="47"/>
      <c r="Q60" s="39">
        <f>συμβολαια!L60+βιβλΕσ!L60+χαρτόσ!D60+χαρτόσ!F60+χαρτόσ!Q60</f>
        <v>537.40384000000006</v>
      </c>
      <c r="R60" s="39">
        <f>συμβολαια!M60+αντίγραφα!P60+χαρτόσ!D60+χαρτόσ!F60</f>
        <v>265.76396396396399</v>
      </c>
      <c r="S60" s="39">
        <f t="shared" si="6"/>
        <v>271.63987603603607</v>
      </c>
      <c r="T60" s="41"/>
      <c r="U60" s="137">
        <f t="shared" si="7"/>
        <v>0</v>
      </c>
      <c r="V60" s="145"/>
      <c r="W60" s="38" t="s">
        <v>143</v>
      </c>
      <c r="X60" s="34"/>
      <c r="Y60" s="34"/>
      <c r="Z60" s="34"/>
      <c r="AA60" s="34"/>
      <c r="AB60" s="34"/>
      <c r="AC60" s="34"/>
      <c r="AD60" s="34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</row>
    <row r="61" spans="1:91">
      <c r="A61" s="62">
        <f>συμβολαια!A61</f>
        <v>0</v>
      </c>
      <c r="B61" s="159" t="str">
        <f>συμβολαια!C61</f>
        <v>πληρεξούσιο</v>
      </c>
      <c r="C61" s="29" t="str">
        <f>πολλΣυμβ!D61</f>
        <v>..???..</v>
      </c>
      <c r="D61" s="29">
        <f>πολλΣυμβ!I61</f>
        <v>0</v>
      </c>
      <c r="E61" s="39">
        <f>βιβλΕσ!O61</f>
        <v>2.64</v>
      </c>
      <c r="F61" s="39">
        <f>χαρτόσ!Q61</f>
        <v>1</v>
      </c>
      <c r="G61" s="39">
        <f>'κ-15-17'!AF61</f>
        <v>0</v>
      </c>
      <c r="H61" s="39"/>
      <c r="I61" s="39">
        <f t="shared" si="0"/>
        <v>-8.1891891891891859</v>
      </c>
      <c r="J61" s="39"/>
      <c r="K61" s="39"/>
      <c r="L61" s="39"/>
      <c r="M61" s="39">
        <f t="shared" si="2"/>
        <v>3.64</v>
      </c>
      <c r="N61" s="47"/>
      <c r="O61" s="39">
        <f t="shared" si="3"/>
        <v>-11.829189189189186</v>
      </c>
      <c r="P61" s="47"/>
      <c r="Q61" s="39">
        <f>συμβολαια!L61+βιβλΕσ!L61+χαρτόσ!D61+χαρτόσ!F61+χαρτόσ!Q61</f>
        <v>25</v>
      </c>
      <c r="R61" s="39">
        <f>συμβολαια!M61+αντίγραφα!P61+χαρτόσ!D61+χαρτόσ!F61</f>
        <v>33.189189189189186</v>
      </c>
      <c r="S61" s="39">
        <f t="shared" si="6"/>
        <v>-8.1891891891891859</v>
      </c>
      <c r="T61" s="41"/>
      <c r="U61" s="137">
        <f t="shared" si="7"/>
        <v>0</v>
      </c>
      <c r="V61" s="145"/>
      <c r="W61" s="38" t="s">
        <v>143</v>
      </c>
      <c r="X61" s="34"/>
      <c r="Y61" s="34"/>
      <c r="Z61" s="34"/>
      <c r="AA61" s="34"/>
      <c r="AB61" s="34"/>
      <c r="AC61" s="34"/>
      <c r="AD61" s="34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</row>
    <row r="62" spans="1:91">
      <c r="A62" s="62">
        <f>συμβολαια!A62</f>
        <v>0</v>
      </c>
      <c r="B62" s="159" t="str">
        <f>συμβολαια!C62</f>
        <v>δωρεά</v>
      </c>
      <c r="C62" s="29">
        <f>πολλΣυμβ!D62</f>
        <v>0</v>
      </c>
      <c r="D62" s="29" t="str">
        <f>πολλΣυμβ!I62</f>
        <v>..???..</v>
      </c>
      <c r="E62" s="39">
        <f>βιβλΕσ!O62</f>
        <v>107.99200000000002</v>
      </c>
      <c r="F62" s="39">
        <f>χαρτόσ!Q62</f>
        <v>4</v>
      </c>
      <c r="G62" s="39">
        <f>'κ-15-17'!AF62</f>
        <v>0</v>
      </c>
      <c r="H62" s="39"/>
      <c r="I62" s="39">
        <f t="shared" si="0"/>
        <v>92.636036036036103</v>
      </c>
      <c r="J62" s="39"/>
      <c r="K62" s="39"/>
      <c r="L62" s="39"/>
      <c r="M62" s="39">
        <f t="shared" si="2"/>
        <v>111.99200000000002</v>
      </c>
      <c r="N62" s="47"/>
      <c r="O62" s="39">
        <f t="shared" si="3"/>
        <v>-19.355963963963916</v>
      </c>
      <c r="P62" s="47"/>
      <c r="Q62" s="39">
        <f>συμβολαια!L62+βιβλΕσ!L62+χαρτόσ!D62+χαρτόσ!F62+χαρτόσ!Q62</f>
        <v>833.68000000000006</v>
      </c>
      <c r="R62" s="39">
        <f>συμβολαια!M62+αντίγραφα!P62+χαρτόσ!D62+χαρτόσ!F62</f>
        <v>741.04396396396396</v>
      </c>
      <c r="S62" s="39">
        <f t="shared" si="6"/>
        <v>92.636036036036103</v>
      </c>
      <c r="T62" s="41"/>
      <c r="U62" s="137">
        <f t="shared" si="7"/>
        <v>0</v>
      </c>
      <c r="V62" s="145"/>
      <c r="W62" s="38" t="s">
        <v>143</v>
      </c>
      <c r="X62" s="34"/>
      <c r="Y62" s="34"/>
      <c r="Z62" s="34"/>
      <c r="AA62" s="34"/>
      <c r="AB62" s="34"/>
      <c r="AC62" s="34"/>
      <c r="AD62" s="34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</row>
    <row r="63" spans="1:91">
      <c r="A63" s="62">
        <f>συμβολαια!A63</f>
        <v>0</v>
      </c>
      <c r="B63" s="159" t="str">
        <f>συμβολαια!C63</f>
        <v>δωρεά</v>
      </c>
      <c r="C63" s="29">
        <f>πολλΣυμβ!D63</f>
        <v>0</v>
      </c>
      <c r="D63" s="29" t="str">
        <f>πολλΣυμβ!I63</f>
        <v>..???..</v>
      </c>
      <c r="E63" s="39">
        <f>βιβλΕσ!O63</f>
        <v>153.16679799999997</v>
      </c>
      <c r="F63" s="39">
        <f>χαρτόσ!Q63</f>
        <v>4</v>
      </c>
      <c r="G63" s="39">
        <f>'κ-15-17'!AF63</f>
        <v>2.6025000000799992E-3</v>
      </c>
      <c r="H63" s="39"/>
      <c r="I63" s="39">
        <f t="shared" si="0"/>
        <v>91.841165743243323</v>
      </c>
      <c r="J63" s="39"/>
      <c r="K63" s="39"/>
      <c r="L63" s="39"/>
      <c r="M63" s="39">
        <f t="shared" si="2"/>
        <v>157.16679799999997</v>
      </c>
      <c r="N63" s="47"/>
      <c r="O63" s="39">
        <f t="shared" si="3"/>
        <v>-65.328234756756729</v>
      </c>
      <c r="P63" s="47"/>
      <c r="Q63" s="39">
        <f>συμβολαια!L63+βιβλΕσ!L63+χαρτόσ!D63+χαρτόσ!F63+χαρτόσ!Q63</f>
        <v>1134.8453199999999</v>
      </c>
      <c r="R63" s="39">
        <f>συμβολαια!M63+αντίγραφα!P63+χαρτόσ!D63+χαρτόσ!F63</f>
        <v>1043.0067567567567</v>
      </c>
      <c r="S63" s="39">
        <f t="shared" si="6"/>
        <v>91.838563243243243</v>
      </c>
      <c r="T63" s="41"/>
      <c r="U63" s="137">
        <f t="shared" si="7"/>
        <v>0</v>
      </c>
      <c r="V63" s="145"/>
      <c r="W63" s="38" t="s">
        <v>143</v>
      </c>
      <c r="X63" s="34"/>
      <c r="Y63" s="34"/>
      <c r="Z63" s="34"/>
      <c r="AA63" s="34"/>
      <c r="AB63" s="34"/>
      <c r="AC63" s="34"/>
      <c r="AD63" s="34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</row>
    <row r="64" spans="1:91">
      <c r="A64" s="62">
        <f>συμβολαια!A64</f>
        <v>0</v>
      </c>
      <c r="B64" s="159" t="str">
        <f>συμβολαια!C64</f>
        <v>πληρεξούσιο</v>
      </c>
      <c r="C64" s="29" t="str">
        <f>πολλΣυμβ!D64</f>
        <v>..???..</v>
      </c>
      <c r="D64" s="29">
        <f>πολλΣυμβ!I64</f>
        <v>0</v>
      </c>
      <c r="E64" s="39">
        <f>βιβλΕσ!O64</f>
        <v>2.64</v>
      </c>
      <c r="F64" s="39">
        <f>χαρτόσ!Q64</f>
        <v>1</v>
      </c>
      <c r="G64" s="39">
        <f>'κ-15-17'!AF64</f>
        <v>0</v>
      </c>
      <c r="H64" s="39"/>
      <c r="I64" s="39">
        <f t="shared" si="0"/>
        <v>0.2072072072072082</v>
      </c>
      <c r="J64" s="39"/>
      <c r="K64" s="39"/>
      <c r="L64" s="39"/>
      <c r="M64" s="39">
        <f t="shared" si="2"/>
        <v>3.64</v>
      </c>
      <c r="N64" s="47"/>
      <c r="O64" s="39">
        <f t="shared" si="3"/>
        <v>-3.4327927927927919</v>
      </c>
      <c r="P64" s="47"/>
      <c r="Q64" s="39">
        <f>συμβολαια!L64+βιβλΕσ!L64+χαρτόσ!D64+χαρτόσ!F64+χαρτόσ!Q64</f>
        <v>25</v>
      </c>
      <c r="R64" s="39">
        <f>συμβολαια!M64+αντίγραφα!P64+χαρτόσ!D64+χαρτόσ!F64</f>
        <v>24.792792792792792</v>
      </c>
      <c r="S64" s="39">
        <f t="shared" si="6"/>
        <v>0.2072072072072082</v>
      </c>
      <c r="T64" s="41"/>
      <c r="U64" s="137">
        <f t="shared" si="7"/>
        <v>0</v>
      </c>
      <c r="V64" s="145"/>
      <c r="W64" s="38" t="s">
        <v>143</v>
      </c>
      <c r="X64" s="34"/>
      <c r="Y64" s="34"/>
      <c r="Z64" s="34"/>
      <c r="AA64" s="34"/>
      <c r="AB64" s="34"/>
      <c r="AC64" s="34"/>
      <c r="AD64" s="34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</row>
    <row r="65" spans="1:91">
      <c r="A65" s="62">
        <f>συμβολαια!A65</f>
        <v>0</v>
      </c>
      <c r="B65" s="159" t="str">
        <f>συμβολαια!C65</f>
        <v>αγοραπωλησία = τίμημα Δ.Ο.Υ. =</v>
      </c>
      <c r="C65" s="29">
        <f>πολλΣυμβ!D65</f>
        <v>0</v>
      </c>
      <c r="D65" s="29" t="str">
        <f>πολλΣυμβ!I65</f>
        <v>..???..</v>
      </c>
      <c r="E65" s="39">
        <f>βιβλΕσ!O65</f>
        <v>34.473622000000006</v>
      </c>
      <c r="F65" s="39">
        <f>χαρτόσ!Q65</f>
        <v>4</v>
      </c>
      <c r="G65" s="39">
        <f>'κ-15-17'!AF65</f>
        <v>0</v>
      </c>
      <c r="H65" s="39"/>
      <c r="I65" s="39">
        <f t="shared" si="0"/>
        <v>88.656308828828827</v>
      </c>
      <c r="J65" s="39"/>
      <c r="K65" s="39"/>
      <c r="L65" s="39"/>
      <c r="M65" s="39">
        <f t="shared" si="2"/>
        <v>38.473622000000006</v>
      </c>
      <c r="N65" s="47"/>
      <c r="O65" s="39">
        <f t="shared" si="3"/>
        <v>50.182686828828821</v>
      </c>
      <c r="P65" s="47"/>
      <c r="Q65" s="39">
        <f>συμβολαια!L65+βιβλΕσ!L65+χαρτόσ!D65+χαρτόσ!F65+χαρτόσ!Q65</f>
        <v>340.35748000000001</v>
      </c>
      <c r="R65" s="39">
        <f>συμβολαια!M65+αντίγραφα!P65+χαρτόσ!D65+χαρτόσ!F65</f>
        <v>251.70117117117118</v>
      </c>
      <c r="S65" s="39">
        <f t="shared" si="6"/>
        <v>88.656308828828827</v>
      </c>
      <c r="T65" s="41"/>
      <c r="U65" s="137">
        <f t="shared" si="7"/>
        <v>0</v>
      </c>
      <c r="V65" s="145"/>
      <c r="W65" s="38" t="s">
        <v>143</v>
      </c>
      <c r="X65" s="34"/>
      <c r="Y65" s="34"/>
      <c r="Z65" s="34"/>
      <c r="AA65" s="34"/>
      <c r="AB65" s="34"/>
      <c r="AC65" s="34"/>
      <c r="AD65" s="34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</row>
    <row r="66" spans="1:91">
      <c r="A66" s="62">
        <f>συμβολαια!A66</f>
        <v>0</v>
      </c>
      <c r="B66" s="159" t="str">
        <f>συμβολαια!C66</f>
        <v>πληρεξούσιο</v>
      </c>
      <c r="C66" s="29" t="str">
        <f>πολλΣυμβ!D66</f>
        <v>..???..</v>
      </c>
      <c r="D66" s="29">
        <f>πολλΣυμβ!I66</f>
        <v>0</v>
      </c>
      <c r="E66" s="39">
        <f>βιβλΕσ!O66</f>
        <v>2.64</v>
      </c>
      <c r="F66" s="39">
        <f>χαρτόσ!Q66</f>
        <v>1</v>
      </c>
      <c r="G66" s="39">
        <f>'κ-15-17'!AF66</f>
        <v>0</v>
      </c>
      <c r="H66" s="39"/>
      <c r="I66" s="39">
        <f t="shared" si="0"/>
        <v>-8.1891891891891859</v>
      </c>
      <c r="J66" s="39"/>
      <c r="K66" s="39"/>
      <c r="L66" s="39"/>
      <c r="M66" s="39">
        <f t="shared" si="2"/>
        <v>3.64</v>
      </c>
      <c r="N66" s="47"/>
      <c r="O66" s="39">
        <f t="shared" si="3"/>
        <v>-11.829189189189186</v>
      </c>
      <c r="P66" s="47"/>
      <c r="Q66" s="39">
        <f>συμβολαια!L66+βιβλΕσ!L66+χαρτόσ!D66+χαρτόσ!F66+χαρτόσ!Q66</f>
        <v>25</v>
      </c>
      <c r="R66" s="39">
        <f>συμβολαια!M66+αντίγραφα!P66+χαρτόσ!D66+χαρτόσ!F66</f>
        <v>33.189189189189186</v>
      </c>
      <c r="S66" s="39">
        <f t="shared" si="6"/>
        <v>-8.1891891891891859</v>
      </c>
      <c r="T66" s="41"/>
      <c r="U66" s="137">
        <f t="shared" si="7"/>
        <v>0</v>
      </c>
      <c r="V66" s="145"/>
      <c r="W66" s="38" t="s">
        <v>143</v>
      </c>
      <c r="X66" s="34"/>
      <c r="Y66" s="34"/>
      <c r="Z66" s="34"/>
      <c r="AA66" s="34"/>
      <c r="AB66" s="34"/>
      <c r="AC66" s="34"/>
      <c r="AD66" s="34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</row>
    <row r="67" spans="1:91" s="8" customFormat="1">
      <c r="A67" s="390">
        <f>συμβολαια!A67</f>
        <v>0</v>
      </c>
      <c r="B67" s="391" t="str">
        <f>συμβολαια!C67</f>
        <v>αγοραπωλησίας προσύμφωνο ..???.. ΛΥΣΗ τίμημα 4.000.000δρχ = 11.738,81€ αρραβών =325.000δρχ =</v>
      </c>
      <c r="C67" s="392" t="str">
        <f>πολλΣυμβ!D67</f>
        <v>..???..</v>
      </c>
      <c r="D67" s="392" t="str">
        <f>πολλΣυμβ!I67</f>
        <v>..???..</v>
      </c>
      <c r="E67" s="243">
        <f>βιβλΕσ!O67</f>
        <v>3.4762640000000005</v>
      </c>
      <c r="F67" s="243">
        <f>χαρτόσ!Q67</f>
        <v>1</v>
      </c>
      <c r="G67" s="425">
        <v>12.4</v>
      </c>
      <c r="H67" s="243"/>
      <c r="I67" s="243">
        <f t="shared" ref="I67:I86" si="8">G67+S67</f>
        <v>16.048967207207212</v>
      </c>
      <c r="J67" s="243"/>
      <c r="K67" s="243"/>
      <c r="L67" s="243"/>
      <c r="M67" s="243">
        <f t="shared" si="2"/>
        <v>4.4762640000000005</v>
      </c>
      <c r="N67" s="226"/>
      <c r="O67" s="243">
        <f t="shared" si="3"/>
        <v>-0.82729679279279011</v>
      </c>
      <c r="P67" s="226"/>
      <c r="Q67" s="243">
        <f>συμβολαια!L67+βιβλΕσ!L67+χαρτόσ!D67+χαρτόσ!F67+χαρτόσ!Q67</f>
        <v>28.441760000000002</v>
      </c>
      <c r="R67" s="243">
        <f>συμβολαια!M67+αντίγραφα!P67+χαρτόσ!D67+χαρτόσ!F67</f>
        <v>24.792792792792792</v>
      </c>
      <c r="S67" s="243">
        <f t="shared" si="6"/>
        <v>3.6489672072072104</v>
      </c>
      <c r="T67" s="368"/>
      <c r="U67" s="227">
        <f t="shared" si="7"/>
        <v>0</v>
      </c>
      <c r="V67" s="393"/>
      <c r="W67" s="272" t="s">
        <v>143</v>
      </c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</row>
    <row r="68" spans="1:91" s="8" customFormat="1">
      <c r="A68" s="390">
        <f>συμβολαια!A68</f>
        <v>0</v>
      </c>
      <c r="B68" s="391" t="str">
        <f>συμβολαια!C68</f>
        <v>αγοραπωλησία τίμημα = Δ.Ο.Υ. =</v>
      </c>
      <c r="C68" s="392">
        <f>πολλΣυμβ!D68</f>
        <v>0</v>
      </c>
      <c r="D68" s="392" t="str">
        <f>πολλΣυμβ!I68</f>
        <v>..???..</v>
      </c>
      <c r="E68" s="243">
        <f>βιβλΕσ!O68</f>
        <v>34.696000000000005</v>
      </c>
      <c r="F68" s="243">
        <f>χαρτόσ!Q68</f>
        <v>0</v>
      </c>
      <c r="G68" s="243">
        <f>'κ-15-17'!AF68</f>
        <v>0</v>
      </c>
      <c r="H68" s="243"/>
      <c r="I68" s="243">
        <f t="shared" si="8"/>
        <v>95.866036036036036</v>
      </c>
      <c r="J68" s="243"/>
      <c r="K68" s="243"/>
      <c r="L68" s="243"/>
      <c r="M68" s="243">
        <f t="shared" ref="M68:M86" si="9">E68+F68</f>
        <v>34.696000000000005</v>
      </c>
      <c r="N68" s="226"/>
      <c r="O68" s="243">
        <f t="shared" ref="O68:O86" si="10">S68-M68</f>
        <v>61.170036036036031</v>
      </c>
      <c r="P68" s="226"/>
      <c r="Q68" s="243">
        <f>συμβολαια!L68+βιβλΕσ!L68+χαρτόσ!D68+χαρτόσ!F68+χαρτόσ!Q68</f>
        <v>341.04</v>
      </c>
      <c r="R68" s="243">
        <f>συμβολαια!M68+αντίγραφα!P68+χαρτόσ!D68+χαρτόσ!F68</f>
        <v>245.17396396396398</v>
      </c>
      <c r="S68" s="243">
        <f t="shared" si="6"/>
        <v>95.866036036036036</v>
      </c>
      <c r="T68" s="368"/>
      <c r="U68" s="227">
        <f t="shared" si="7"/>
        <v>0</v>
      </c>
      <c r="V68" s="393"/>
      <c r="W68" s="272" t="s">
        <v>143</v>
      </c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8"/>
      <c r="CL68" s="228"/>
      <c r="CM68" s="228"/>
    </row>
    <row r="69" spans="1:91">
      <c r="A69" s="62">
        <f>συμβολαια!A69</f>
        <v>0</v>
      </c>
      <c r="B69" s="159" t="str">
        <f>συμβολαια!C69</f>
        <v>αγοραπωλησίας ΠΡΟΣΥΜΦΩΝΟ τίμημα 50.000 αρραβών =</v>
      </c>
      <c r="C69" s="29">
        <f>πολλΣυμβ!D69</f>
        <v>0</v>
      </c>
      <c r="D69" s="29" t="str">
        <f>πολλΣυμβ!I69</f>
        <v>..???..</v>
      </c>
      <c r="E69" s="39">
        <f>βιβλΕσ!O69</f>
        <v>41.96</v>
      </c>
      <c r="F69" s="39">
        <f>χαρτόσ!Q69</f>
        <v>0</v>
      </c>
      <c r="G69" s="39">
        <f>'κ-15-17'!AF69</f>
        <v>0</v>
      </c>
      <c r="H69" s="39"/>
      <c r="I69" s="39">
        <f t="shared" si="8"/>
        <v>92.144414414414399</v>
      </c>
      <c r="J69" s="39"/>
      <c r="K69" s="39"/>
      <c r="L69" s="39"/>
      <c r="M69" s="39">
        <f t="shared" si="9"/>
        <v>41.96</v>
      </c>
      <c r="N69" s="47"/>
      <c r="O69" s="39">
        <f t="shared" si="10"/>
        <v>50.184414414414398</v>
      </c>
      <c r="P69" s="47"/>
      <c r="Q69" s="39">
        <f>συμβολαια!L69+βιβλΕσ!L69+χαρτόσ!D69+χαρτόσ!F69+χαρτόσ!Q69</f>
        <v>316</v>
      </c>
      <c r="R69" s="39">
        <f>συμβολαια!M69+αντίγραφα!P69+χαρτόσ!D69+χαρτόσ!F69</f>
        <v>223.8555855855856</v>
      </c>
      <c r="S69" s="39">
        <f t="shared" si="6"/>
        <v>92.144414414414399</v>
      </c>
      <c r="T69" s="41"/>
      <c r="U69" s="137">
        <f t="shared" si="7"/>
        <v>0</v>
      </c>
      <c r="V69" s="145"/>
      <c r="W69" s="38" t="s">
        <v>143</v>
      </c>
      <c r="X69" s="34"/>
      <c r="Y69" s="34"/>
      <c r="Z69" s="34"/>
      <c r="AA69" s="34"/>
      <c r="AB69" s="34"/>
      <c r="AC69" s="34"/>
      <c r="AD69" s="34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</row>
    <row r="70" spans="1:91">
      <c r="A70" s="62">
        <f>συμβολαια!A70</f>
        <v>0</v>
      </c>
      <c r="B70" s="159" t="str">
        <f>συμβολαια!C70</f>
        <v>πληρεξούσιο</v>
      </c>
      <c r="C70" s="29">
        <f>πολλΣυμβ!D70</f>
        <v>0</v>
      </c>
      <c r="D70" s="29" t="str">
        <f>πολλΣυμβ!I70</f>
        <v>..???..</v>
      </c>
      <c r="E70" s="39">
        <f>βιβλΕσ!O70</f>
        <v>6.16</v>
      </c>
      <c r="F70" s="39">
        <f>χαρτόσ!Q70</f>
        <v>1</v>
      </c>
      <c r="G70" s="39">
        <f>'κ-15-17'!AF70</f>
        <v>0</v>
      </c>
      <c r="H70" s="39"/>
      <c r="I70" s="39">
        <f t="shared" si="8"/>
        <v>97.007207207207188</v>
      </c>
      <c r="J70" s="39"/>
      <c r="K70" s="39"/>
      <c r="L70" s="39"/>
      <c r="M70" s="39">
        <f t="shared" si="9"/>
        <v>7.16</v>
      </c>
      <c r="N70" s="47"/>
      <c r="O70" s="39">
        <f t="shared" si="10"/>
        <v>89.847207207207191</v>
      </c>
      <c r="P70" s="47"/>
      <c r="Q70" s="39">
        <f>συμβολαια!L70+βιβλΕσ!L70+χαρτόσ!D70+χαρτόσ!F70+χαρτόσ!Q70</f>
        <v>121.79999999999998</v>
      </c>
      <c r="R70" s="39">
        <f>συμβολαια!M70+αντίγραφα!P70+χαρτόσ!D70+χαρτόσ!F70</f>
        <v>24.792792792792792</v>
      </c>
      <c r="S70" s="39">
        <f t="shared" si="6"/>
        <v>97.007207207207188</v>
      </c>
      <c r="T70" s="41"/>
      <c r="U70" s="137">
        <f t="shared" si="7"/>
        <v>0</v>
      </c>
      <c r="V70" s="145"/>
      <c r="W70" s="38" t="s">
        <v>143</v>
      </c>
      <c r="X70" s="34"/>
      <c r="Y70" s="34"/>
      <c r="Z70" s="34"/>
      <c r="AA70" s="34"/>
      <c r="AB70" s="34"/>
      <c r="AC70" s="34"/>
      <c r="AD70" s="34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</row>
    <row r="71" spans="1:91">
      <c r="A71" s="62">
        <f>συμβολαια!A71</f>
        <v>0</v>
      </c>
      <c r="B71" s="159" t="str">
        <f>συμβολαια!C71</f>
        <v>διανομή</v>
      </c>
      <c r="C71" s="29">
        <f>πολλΣυμβ!D71</f>
        <v>0</v>
      </c>
      <c r="D71" s="29" t="str">
        <f>πολλΣυμβ!I71</f>
        <v>..???..</v>
      </c>
      <c r="E71" s="39">
        <f>βιβλΕσ!O71</f>
        <v>281.588908</v>
      </c>
      <c r="F71" s="39">
        <f>χαρτόσ!Q71</f>
        <v>4.5</v>
      </c>
      <c r="G71" s="39">
        <f>'κ-15-17'!AF71</f>
        <v>-1.2199999998756539E-3</v>
      </c>
      <c r="H71" s="39"/>
      <c r="I71" s="39">
        <f t="shared" si="8"/>
        <v>115.05122972973027</v>
      </c>
      <c r="J71" s="39"/>
      <c r="K71" s="39"/>
      <c r="L71" s="39"/>
      <c r="M71" s="39">
        <f t="shared" si="9"/>
        <v>286.088908</v>
      </c>
      <c r="N71" s="47"/>
      <c r="O71" s="39">
        <f t="shared" si="10"/>
        <v>-171.03645827026986</v>
      </c>
      <c r="P71" s="47"/>
      <c r="Q71" s="39">
        <f>συμβολαια!L71+βιβλΕσ!L71+χαρτόσ!D71+χαρτόσ!F71+χαρτόσ!Q71</f>
        <v>2038.6927200000002</v>
      </c>
      <c r="R71" s="39">
        <f>συμβολαια!M71+αντίγραφα!P71+χαρτόσ!D71+χαρτόσ!F71</f>
        <v>1923.6402702702701</v>
      </c>
      <c r="S71" s="39">
        <f t="shared" si="6"/>
        <v>115.05244972973014</v>
      </c>
      <c r="T71" s="41"/>
      <c r="U71" s="137">
        <f t="shared" si="7"/>
        <v>0</v>
      </c>
      <c r="V71" s="145"/>
      <c r="W71" s="38" t="s">
        <v>143</v>
      </c>
      <c r="X71" s="34"/>
      <c r="Y71" s="34"/>
      <c r="Z71" s="34"/>
      <c r="AA71" s="34"/>
      <c r="AB71" s="34"/>
      <c r="AC71" s="34"/>
      <c r="AD71" s="34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</row>
    <row r="72" spans="1:91">
      <c r="A72" s="62">
        <f>συμβολαια!A72</f>
        <v>0</v>
      </c>
      <c r="B72" s="159" t="str">
        <f>συμβολαια!C72</f>
        <v>γονική ΨΙΛΗΣ κυριότητας</v>
      </c>
      <c r="C72" s="29" t="str">
        <f>πολλΣυμβ!D72</f>
        <v>..???..</v>
      </c>
      <c r="D72" s="29" t="str">
        <f>πολλΣυμβ!I72</f>
        <v>..???..</v>
      </c>
      <c r="E72" s="39">
        <f>βιβλΕσ!O72</f>
        <v>14.140360000000001</v>
      </c>
      <c r="F72" s="39">
        <f>χαρτόσ!Q72</f>
        <v>4</v>
      </c>
      <c r="G72" s="39">
        <f>'κ-15-17'!AF72</f>
        <v>-3.4499999999972886E-3</v>
      </c>
      <c r="H72" s="39"/>
      <c r="I72" s="39">
        <f t="shared" si="8"/>
        <v>-122.86501396396393</v>
      </c>
      <c r="J72" s="39"/>
      <c r="K72" s="39"/>
      <c r="L72" s="39"/>
      <c r="M72" s="39">
        <f t="shared" si="9"/>
        <v>18.140360000000001</v>
      </c>
      <c r="N72" s="47"/>
      <c r="O72" s="39">
        <f t="shared" si="10"/>
        <v>-141.00192396396392</v>
      </c>
      <c r="P72" s="47"/>
      <c r="Q72" s="39">
        <f>συμβολαια!L72+βιβλΕσ!L72+χαρτόσ!D72+χαρτόσ!F72+χαρτόσ!Q72</f>
        <v>208.00240000000002</v>
      </c>
      <c r="R72" s="39">
        <f>συμβολαια!M72+αντίγραφα!P72+χαρτόσ!D72+χαρτόσ!F72</f>
        <v>330.86396396396395</v>
      </c>
      <c r="S72" s="39">
        <f t="shared" si="6"/>
        <v>-122.86156396396393</v>
      </c>
      <c r="T72" s="41"/>
      <c r="U72" s="137">
        <f t="shared" si="7"/>
        <v>0</v>
      </c>
      <c r="V72" s="145"/>
      <c r="W72" s="38" t="s">
        <v>143</v>
      </c>
      <c r="X72" s="34"/>
      <c r="Y72" s="34"/>
      <c r="Z72" s="34"/>
      <c r="AA72" s="34"/>
      <c r="AB72" s="34"/>
      <c r="AC72" s="34"/>
      <c r="AD72" s="34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</row>
    <row r="73" spans="1:91">
      <c r="A73" s="62">
        <f>συμβολαια!A73</f>
        <v>0</v>
      </c>
      <c r="B73" s="159" t="str">
        <f>συμβολαια!C73</f>
        <v>δωρεά ΨΙΛΗΣ κυριότητας</v>
      </c>
      <c r="C73" s="29" t="str">
        <f>πολλΣυμβ!D73</f>
        <v>..???..</v>
      </c>
      <c r="D73" s="29" t="str">
        <f>πολλΣυμβ!I73</f>
        <v>..???..</v>
      </c>
      <c r="E73" s="39">
        <f>βιβλΕσ!O73</f>
        <v>33.762880000000003</v>
      </c>
      <c r="F73" s="39">
        <f>χαρτόσ!Q73</f>
        <v>4</v>
      </c>
      <c r="G73" s="39">
        <f>'κ-15-17'!AF73</f>
        <v>2.4000000000228283E-3</v>
      </c>
      <c r="H73" s="39"/>
      <c r="I73" s="39">
        <f t="shared" si="8"/>
        <v>91.637636036036071</v>
      </c>
      <c r="J73" s="39"/>
      <c r="K73" s="39"/>
      <c r="L73" s="39"/>
      <c r="M73" s="39">
        <f t="shared" si="9"/>
        <v>37.762880000000003</v>
      </c>
      <c r="N73" s="47"/>
      <c r="O73" s="39">
        <f t="shared" si="10"/>
        <v>53.872356036036045</v>
      </c>
      <c r="P73" s="47"/>
      <c r="Q73" s="39">
        <f>συμβολαια!L73+βιβλΕσ!L73+χαρτόσ!D73+χαρτόσ!F73+χαρτόσ!Q73</f>
        <v>338.81920000000002</v>
      </c>
      <c r="R73" s="39">
        <f>συμβολαια!M73+αντίγραφα!P73+χαρτόσ!D73+χαρτόσ!F73</f>
        <v>247.18396396396398</v>
      </c>
      <c r="S73" s="39">
        <f t="shared" si="6"/>
        <v>91.635236036036048</v>
      </c>
      <c r="T73" s="41"/>
      <c r="U73" s="137">
        <f t="shared" si="7"/>
        <v>0</v>
      </c>
      <c r="V73" s="145"/>
      <c r="W73" s="38" t="s">
        <v>143</v>
      </c>
      <c r="X73" s="34"/>
      <c r="Y73" s="34"/>
      <c r="Z73" s="34"/>
      <c r="AA73" s="34"/>
      <c r="AB73" s="34"/>
      <c r="AC73" s="34"/>
      <c r="AD73" s="34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</row>
    <row r="74" spans="1:91">
      <c r="A74" s="62">
        <f>συμβολαια!A74</f>
        <v>0</v>
      </c>
      <c r="B74" s="159" t="str">
        <f>συμβολαια!C74</f>
        <v>δωρεά ΨΙΛΗΣ κυριότητας</v>
      </c>
      <c r="C74" s="29" t="str">
        <f>πολλΣυμβ!D74</f>
        <v>..???..</v>
      </c>
      <c r="D74" s="29" t="str">
        <f>πολλΣυμβ!I74</f>
        <v>..???..</v>
      </c>
      <c r="E74" s="39">
        <f>βιβλΕσ!O74</f>
        <v>134.10577000000001</v>
      </c>
      <c r="F74" s="39">
        <f>χαρτόσ!Q74</f>
        <v>4</v>
      </c>
      <c r="G74" s="39">
        <f>'κ-15-17'!AF74</f>
        <v>4.2874999999185093E-3</v>
      </c>
      <c r="H74" s="39"/>
      <c r="I74" s="39">
        <f t="shared" si="8"/>
        <v>92.642123536035911</v>
      </c>
      <c r="J74" s="39"/>
      <c r="K74" s="39"/>
      <c r="L74" s="39"/>
      <c r="M74" s="39">
        <f t="shared" si="9"/>
        <v>138.10577000000001</v>
      </c>
      <c r="N74" s="47"/>
      <c r="O74" s="39">
        <f t="shared" si="10"/>
        <v>-45.467933963964015</v>
      </c>
      <c r="P74" s="47"/>
      <c r="Q74" s="39">
        <f>συμβολαια!L74+βιβλΕσ!L74+χαρτόσ!D74+χαρτόσ!F74+χαρτόσ!Q74</f>
        <v>1007.7717999999999</v>
      </c>
      <c r="R74" s="39">
        <f>συμβολαια!M74+αντίγραφα!P74+χαρτόσ!D74+χαρτόσ!F74</f>
        <v>915.13396396396388</v>
      </c>
      <c r="S74" s="39">
        <f t="shared" si="6"/>
        <v>92.637836036035992</v>
      </c>
      <c r="T74" s="41"/>
      <c r="U74" s="137">
        <f t="shared" si="7"/>
        <v>0</v>
      </c>
      <c r="V74" s="145"/>
      <c r="W74" s="38" t="s">
        <v>143</v>
      </c>
      <c r="X74" s="34"/>
      <c r="Y74" s="34"/>
      <c r="Z74" s="34"/>
      <c r="AA74" s="34"/>
      <c r="AB74" s="34"/>
      <c r="AC74" s="34"/>
      <c r="AD74" s="34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</row>
    <row r="75" spans="1:91">
      <c r="A75" s="62">
        <f>συμβολαια!A75</f>
        <v>0</v>
      </c>
      <c r="B75" s="159" t="str">
        <f>συμβολαια!C75</f>
        <v>γονική ΨΙΛΗΣ κυριότητας</v>
      </c>
      <c r="C75" s="29" t="str">
        <f>πολλΣυμβ!D75</f>
        <v>..???..</v>
      </c>
      <c r="D75" s="29" t="str">
        <f>πολλΣυμβ!I75</f>
        <v>..???..</v>
      </c>
      <c r="E75" s="39">
        <f>βιβλΕσ!O75</f>
        <v>14.034520000000002</v>
      </c>
      <c r="F75" s="39">
        <f>χαρτόσ!Q75</f>
        <v>0</v>
      </c>
      <c r="G75" s="39">
        <f>'κ-15-17'!AF75</f>
        <v>8.5000000000334808E-4</v>
      </c>
      <c r="H75" s="39"/>
      <c r="I75" s="39">
        <f t="shared" si="8"/>
        <v>87.633686036036053</v>
      </c>
      <c r="J75" s="39"/>
      <c r="K75" s="39"/>
      <c r="L75" s="39"/>
      <c r="M75" s="39">
        <f t="shared" si="9"/>
        <v>14.034520000000002</v>
      </c>
      <c r="N75" s="47"/>
      <c r="O75" s="39">
        <f t="shared" si="10"/>
        <v>73.598316036036053</v>
      </c>
      <c r="P75" s="47"/>
      <c r="Q75" s="39">
        <f>συμβολαια!L75+βιβλΕσ!L75+χαρτόσ!D75+χαρτόσ!F75+χαρτόσ!Q75</f>
        <v>203.29680000000002</v>
      </c>
      <c r="R75" s="39">
        <f>συμβολαια!M75+αντίγραφα!P75+χαρτόσ!D75+χαρτόσ!F75</f>
        <v>115.66396396396397</v>
      </c>
      <c r="S75" s="39">
        <f t="shared" si="6"/>
        <v>87.632836036036053</v>
      </c>
      <c r="T75" s="41"/>
      <c r="U75" s="137">
        <f t="shared" si="7"/>
        <v>0</v>
      </c>
      <c r="V75" s="145"/>
      <c r="W75" s="38" t="s">
        <v>143</v>
      </c>
      <c r="X75" s="34"/>
      <c r="Y75" s="34"/>
      <c r="Z75" s="34"/>
      <c r="AA75" s="34"/>
      <c r="AB75" s="34"/>
      <c r="AC75" s="34"/>
      <c r="AD75" s="34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</row>
    <row r="76" spans="1:91">
      <c r="A76" s="62">
        <f>συμβολαια!A76</f>
        <v>0</v>
      </c>
      <c r="B76" s="159" t="str">
        <f>συμβολαια!C76</f>
        <v>πληρεξούσιο</v>
      </c>
      <c r="C76" s="29" t="str">
        <f>πολλΣυμβ!D76</f>
        <v>..???..</v>
      </c>
      <c r="D76" s="29">
        <f>πολλΣυμβ!I76</f>
        <v>0</v>
      </c>
      <c r="E76" s="39">
        <f>βιβλΕσ!O76</f>
        <v>3.5200000000000005</v>
      </c>
      <c r="F76" s="39">
        <f>χαρτόσ!Q76</f>
        <v>1</v>
      </c>
      <c r="G76" s="39">
        <f>'κ-15-17'!AF76</f>
        <v>0</v>
      </c>
      <c r="H76" s="39"/>
      <c r="I76" s="39">
        <f t="shared" si="8"/>
        <v>50.210810810810813</v>
      </c>
      <c r="J76" s="39"/>
      <c r="K76" s="39"/>
      <c r="L76" s="39"/>
      <c r="M76" s="39">
        <f t="shared" si="9"/>
        <v>4.5200000000000005</v>
      </c>
      <c r="N76" s="47"/>
      <c r="O76" s="39">
        <f t="shared" si="10"/>
        <v>45.69081081081081</v>
      </c>
      <c r="P76" s="47"/>
      <c r="Q76" s="39">
        <f>συμβολαια!L76+βιβλΕσ!L76+χαρτόσ!D76+χαρτόσ!F76+χαρτόσ!Q76</f>
        <v>51.4</v>
      </c>
      <c r="R76" s="39">
        <f>συμβολαια!M76+αντίγραφα!P76+χαρτόσ!D76+χαρτόσ!F76</f>
        <v>1.1891891891891893</v>
      </c>
      <c r="S76" s="39">
        <f t="shared" si="6"/>
        <v>50.210810810810813</v>
      </c>
      <c r="T76" s="41"/>
      <c r="U76" s="137">
        <f t="shared" si="7"/>
        <v>0</v>
      </c>
      <c r="V76" s="145"/>
      <c r="W76" s="38" t="s">
        <v>143</v>
      </c>
      <c r="X76" s="34"/>
      <c r="Y76" s="34"/>
      <c r="Z76" s="34"/>
      <c r="AA76" s="34"/>
      <c r="AB76" s="34"/>
      <c r="AC76" s="34"/>
      <c r="AD76" s="34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</row>
    <row r="77" spans="1:91">
      <c r="A77" s="62">
        <f>συμβολαια!A77</f>
        <v>0</v>
      </c>
      <c r="B77" s="159" t="str">
        <f>συμβολαια!C77</f>
        <v>αγοραπωλησίας …… ;;;?????;;;;; ΕΞΟΦΛΗΣΗ</v>
      </c>
      <c r="C77" s="29" t="str">
        <f>πολλΣυμβ!D77</f>
        <v>..???..</v>
      </c>
      <c r="D77" s="29" t="str">
        <f>πολλΣυμβ!I77</f>
        <v>..???..</v>
      </c>
      <c r="E77" s="39">
        <f>βιβλΕσ!O77</f>
        <v>5.7200000000000006</v>
      </c>
      <c r="F77" s="39">
        <f>χαρτόσ!Q77</f>
        <v>0</v>
      </c>
      <c r="G77" s="39">
        <f>'κ-15-17'!AF77</f>
        <v>0</v>
      </c>
      <c r="H77" s="39"/>
      <c r="I77" s="39">
        <f t="shared" si="8"/>
        <v>45.610810810810811</v>
      </c>
      <c r="J77" s="39"/>
      <c r="K77" s="39"/>
      <c r="L77" s="39"/>
      <c r="M77" s="39">
        <f t="shared" si="9"/>
        <v>5.7200000000000006</v>
      </c>
      <c r="N77" s="47"/>
      <c r="O77" s="39">
        <f t="shared" si="10"/>
        <v>39.890810810810812</v>
      </c>
      <c r="P77" s="47"/>
      <c r="Q77" s="39">
        <f>συμβολαια!L77+βιβλΕσ!L77+χαρτόσ!D77+χαρτόσ!F77+χαρτόσ!Q77</f>
        <v>78.8</v>
      </c>
      <c r="R77" s="39">
        <f>συμβολαια!M77+αντίγραφα!P77+χαρτόσ!D77+χαρτόσ!F77</f>
        <v>33.189189189189186</v>
      </c>
      <c r="S77" s="39">
        <f t="shared" si="6"/>
        <v>45.610810810810811</v>
      </c>
      <c r="T77" s="41"/>
      <c r="U77" s="137">
        <f t="shared" si="7"/>
        <v>0</v>
      </c>
      <c r="V77" s="145"/>
      <c r="W77" s="38" t="s">
        <v>143</v>
      </c>
      <c r="X77" s="34"/>
      <c r="Y77" s="34"/>
      <c r="Z77" s="34"/>
      <c r="AA77" s="34"/>
      <c r="AB77" s="34"/>
      <c r="AC77" s="34"/>
      <c r="AD77" s="34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</row>
    <row r="78" spans="1:91">
      <c r="A78" s="62">
        <f>συμβολαια!A78</f>
        <v>0</v>
      </c>
      <c r="B78" s="159" t="str">
        <f>συμβολαια!C78</f>
        <v>πληρεξούσιο</v>
      </c>
      <c r="C78" s="29" t="str">
        <f>πολλΣυμβ!D78</f>
        <v>..???..</v>
      </c>
      <c r="D78" s="29">
        <f>πολλΣυμβ!I78</f>
        <v>0</v>
      </c>
      <c r="E78" s="39">
        <f>βιβλΕσ!O78</f>
        <v>1.7600000000000002</v>
      </c>
      <c r="F78" s="39">
        <f>χαρτόσ!Q78</f>
        <v>1</v>
      </c>
      <c r="G78" s="39">
        <f>'κ-15-17'!AF78</f>
        <v>0</v>
      </c>
      <c r="H78" s="39"/>
      <c r="I78" s="39">
        <f t="shared" si="8"/>
        <v>-7.7927927927927918</v>
      </c>
      <c r="J78" s="39"/>
      <c r="K78" s="39"/>
      <c r="L78" s="39"/>
      <c r="M78" s="39">
        <f t="shared" si="9"/>
        <v>2.7600000000000002</v>
      </c>
      <c r="N78" s="47"/>
      <c r="O78" s="39">
        <f t="shared" si="10"/>
        <v>-10.552792792792792</v>
      </c>
      <c r="P78" s="47"/>
      <c r="Q78" s="39">
        <f>συμβολαια!L78+βιβλΕσ!L78+χαρτόσ!D78+χαρτόσ!F78+χαρτόσ!Q78</f>
        <v>17</v>
      </c>
      <c r="R78" s="39">
        <f>συμβολαια!M78+αντίγραφα!P78+χαρτόσ!D78+χαρτόσ!F78</f>
        <v>24.792792792792792</v>
      </c>
      <c r="S78" s="39">
        <f t="shared" si="6"/>
        <v>-7.7927927927927918</v>
      </c>
      <c r="T78" s="41"/>
      <c r="U78" s="137">
        <f t="shared" si="7"/>
        <v>0</v>
      </c>
      <c r="V78" s="145"/>
      <c r="W78" s="38" t="s">
        <v>143</v>
      </c>
      <c r="X78" s="34"/>
      <c r="Y78" s="34"/>
      <c r="Z78" s="34"/>
      <c r="AA78" s="34"/>
      <c r="AB78" s="34"/>
      <c r="AC78" s="34"/>
      <c r="AD78" s="34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</row>
    <row r="79" spans="1:91">
      <c r="A79" s="62">
        <f>συμβολαια!A79</f>
        <v>0</v>
      </c>
      <c r="B79" s="159" t="str">
        <f>συμβολαια!C79</f>
        <v>πληρεξούσιο</v>
      </c>
      <c r="C79" s="29" t="str">
        <f>πολλΣυμβ!D79</f>
        <v>..???..</v>
      </c>
      <c r="D79" s="29">
        <f>πολλΣυμβ!I79</f>
        <v>0</v>
      </c>
      <c r="E79" s="39">
        <f>βιβλΕσ!O79</f>
        <v>2.64</v>
      </c>
      <c r="F79" s="39">
        <f>χαρτόσ!Q79</f>
        <v>1</v>
      </c>
      <c r="G79" s="39">
        <f>'κ-15-17'!AF79</f>
        <v>0</v>
      </c>
      <c r="H79" s="39"/>
      <c r="I79" s="39">
        <f t="shared" si="8"/>
        <v>0.2072072072072082</v>
      </c>
      <c r="J79" s="39"/>
      <c r="K79" s="39"/>
      <c r="L79" s="39"/>
      <c r="M79" s="39">
        <f t="shared" si="9"/>
        <v>3.64</v>
      </c>
      <c r="N79" s="47"/>
      <c r="O79" s="39">
        <f t="shared" si="10"/>
        <v>-3.4327927927927919</v>
      </c>
      <c r="P79" s="47"/>
      <c r="Q79" s="39">
        <f>συμβολαια!L79+βιβλΕσ!L79+χαρτόσ!D79+χαρτόσ!F79+χαρτόσ!Q79</f>
        <v>25</v>
      </c>
      <c r="R79" s="39">
        <f>συμβολαια!M79+αντίγραφα!P79+χαρτόσ!D79+χαρτόσ!F79</f>
        <v>24.792792792792792</v>
      </c>
      <c r="S79" s="39">
        <f t="shared" si="6"/>
        <v>0.2072072072072082</v>
      </c>
      <c r="T79" s="41"/>
      <c r="U79" s="137">
        <f t="shared" si="7"/>
        <v>0</v>
      </c>
      <c r="V79" s="145"/>
      <c r="W79" s="38" t="s">
        <v>143</v>
      </c>
      <c r="X79" s="34"/>
      <c r="Y79" s="34"/>
      <c r="Z79" s="34"/>
      <c r="AA79" s="34"/>
      <c r="AB79" s="34"/>
      <c r="AC79" s="34"/>
      <c r="AD79" s="34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</row>
    <row r="80" spans="1:91">
      <c r="A80" s="62">
        <f>συμβολαια!A80</f>
        <v>0</v>
      </c>
      <c r="B80" s="159" t="str">
        <f>συμβολαια!C80</f>
        <v>αγοραπωλησία τίμημα = Δ.Ο.Υ. =</v>
      </c>
      <c r="C80" s="29">
        <f>πολλΣυμβ!D80</f>
        <v>0</v>
      </c>
      <c r="D80" s="29" t="str">
        <f>πολλΣυμβ!I80</f>
        <v>..???..</v>
      </c>
      <c r="E80" s="39">
        <f>βιβλΕσ!O80</f>
        <v>27.796800000000005</v>
      </c>
      <c r="F80" s="39">
        <f>χαρτόσ!Q80</f>
        <v>0</v>
      </c>
      <c r="G80" s="39">
        <f>'κ-15-17'!AF80</f>
        <v>0</v>
      </c>
      <c r="H80" s="39"/>
      <c r="I80" s="39">
        <f t="shared" si="8"/>
        <v>123.85803603603603</v>
      </c>
      <c r="J80" s="39"/>
      <c r="K80" s="39"/>
      <c r="L80" s="39"/>
      <c r="M80" s="39">
        <f t="shared" si="9"/>
        <v>27.796800000000005</v>
      </c>
      <c r="N80" s="47"/>
      <c r="O80" s="39">
        <f t="shared" si="10"/>
        <v>96.061236036036021</v>
      </c>
      <c r="P80" s="47"/>
      <c r="Q80" s="39">
        <f>συμβολαια!L80+βιβλΕσ!L80+χαρτόσ!D80+χαρτόσ!F80+χαρτόσ!Q80</f>
        <v>302.512</v>
      </c>
      <c r="R80" s="39">
        <f>συμβολαια!M80+αντίγραφα!P80+χαρτόσ!D80+χαρτόσ!F80</f>
        <v>178.65396396396397</v>
      </c>
      <c r="S80" s="39">
        <f t="shared" si="6"/>
        <v>123.85803603603603</v>
      </c>
      <c r="T80" s="41"/>
      <c r="U80" s="137">
        <f t="shared" si="7"/>
        <v>0</v>
      </c>
      <c r="V80" s="145"/>
      <c r="W80" s="38" t="s">
        <v>143</v>
      </c>
      <c r="X80" s="34"/>
      <c r="Y80" s="34"/>
      <c r="Z80" s="34"/>
      <c r="AA80" s="34"/>
      <c r="AB80" s="34"/>
      <c r="AC80" s="34"/>
      <c r="AD80" s="34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</row>
    <row r="81" spans="1:91">
      <c r="A81" s="62">
        <f>συμβολαια!A81</f>
        <v>0</v>
      </c>
      <c r="B81" s="159" t="str">
        <f>συμβολαια!C81</f>
        <v>αγοραπωλησία ΒΑΣΕΙ προσυμφώνου ..???.. τίμημα = αρραβών = Δ.Ο.Υ = 20518,31</v>
      </c>
      <c r="C81" s="29">
        <f>πολλΣυμβ!D81</f>
        <v>0</v>
      </c>
      <c r="D81" s="29" t="str">
        <f>πολλΣυμβ!I81</f>
        <v>..???..</v>
      </c>
      <c r="E81" s="39">
        <f>βιβλΕσ!O81</f>
        <v>15.84</v>
      </c>
      <c r="F81" s="39">
        <f>χαρτόσ!Q81</f>
        <v>0</v>
      </c>
      <c r="G81" s="39">
        <f>'κ-15-17'!AF81</f>
        <v>0</v>
      </c>
      <c r="H81" s="39"/>
      <c r="I81" s="39">
        <f t="shared" si="8"/>
        <v>130.84324324324325</v>
      </c>
      <c r="J81" s="39"/>
      <c r="K81" s="39"/>
      <c r="L81" s="39"/>
      <c r="M81" s="39">
        <f t="shared" si="9"/>
        <v>15.84</v>
      </c>
      <c r="N81" s="47"/>
      <c r="O81" s="39">
        <f t="shared" si="10"/>
        <v>115.00324324324325</v>
      </c>
      <c r="P81" s="47"/>
      <c r="Q81" s="39">
        <f>συμβολαια!L81+βιβλΕσ!L81+χαρτόσ!D81+χαρτόσ!F81+χαρτόσ!Q81</f>
        <v>235.6</v>
      </c>
      <c r="R81" s="39">
        <f>συμβολαια!M81+αντίγραφα!P81+χαρτόσ!D81+χαρτόσ!F81</f>
        <v>104.75675675675676</v>
      </c>
      <c r="S81" s="39">
        <f t="shared" si="6"/>
        <v>130.84324324324325</v>
      </c>
      <c r="T81" s="41"/>
      <c r="U81" s="137">
        <f t="shared" si="7"/>
        <v>0</v>
      </c>
      <c r="V81" s="145"/>
      <c r="W81" s="38" t="s">
        <v>143</v>
      </c>
      <c r="X81" s="34"/>
      <c r="Y81" s="34"/>
      <c r="Z81" s="34"/>
      <c r="AA81" s="34"/>
      <c r="AB81" s="34"/>
      <c r="AC81" s="34"/>
      <c r="AD81" s="34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</row>
    <row r="82" spans="1:91">
      <c r="A82" s="62">
        <f>συμβολαια!A82</f>
        <v>0</v>
      </c>
      <c r="B82" s="159" t="str">
        <f>συμβολαια!C82</f>
        <v>πληρεξούσιο</v>
      </c>
      <c r="C82" s="29" t="str">
        <f>πολλΣυμβ!D82</f>
        <v>..???..</v>
      </c>
      <c r="D82" s="29">
        <f>πολλΣυμβ!I82</f>
        <v>0</v>
      </c>
      <c r="E82" s="39">
        <f>βιβλΕσ!O82</f>
        <v>1.7600000000000002</v>
      </c>
      <c r="F82" s="39">
        <f>χαρτόσ!Q82</f>
        <v>1</v>
      </c>
      <c r="G82" s="39">
        <f>'κ-15-17'!AF82</f>
        <v>0</v>
      </c>
      <c r="H82" s="39"/>
      <c r="I82" s="39">
        <f t="shared" si="8"/>
        <v>-7.7927927927927918</v>
      </c>
      <c r="J82" s="39"/>
      <c r="K82" s="39"/>
      <c r="L82" s="39"/>
      <c r="M82" s="39">
        <f t="shared" si="9"/>
        <v>2.7600000000000002</v>
      </c>
      <c r="N82" s="47"/>
      <c r="O82" s="39">
        <f t="shared" si="10"/>
        <v>-10.552792792792792</v>
      </c>
      <c r="P82" s="47"/>
      <c r="Q82" s="39">
        <f>συμβολαια!L82+βιβλΕσ!L82+χαρτόσ!D82+χαρτόσ!F82+χαρτόσ!Q82</f>
        <v>17</v>
      </c>
      <c r="R82" s="39">
        <f>συμβολαια!M82+αντίγραφα!P82+χαρτόσ!D82+χαρτόσ!F82</f>
        <v>24.792792792792792</v>
      </c>
      <c r="S82" s="39">
        <f t="shared" si="6"/>
        <v>-7.7927927927927918</v>
      </c>
      <c r="T82" s="41"/>
      <c r="U82" s="137">
        <f t="shared" si="7"/>
        <v>0</v>
      </c>
      <c r="V82" s="145"/>
      <c r="W82" s="38" t="s">
        <v>143</v>
      </c>
      <c r="X82" s="34"/>
      <c r="Y82" s="34"/>
      <c r="Z82" s="34"/>
      <c r="AA82" s="34"/>
      <c r="AB82" s="34"/>
      <c r="AC82" s="34"/>
      <c r="AD82" s="34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</row>
    <row r="83" spans="1:91">
      <c r="A83" s="62">
        <f>συμβολαια!A83</f>
        <v>0</v>
      </c>
      <c r="B83" s="159" t="str">
        <f>συμβολαια!C83</f>
        <v>πληρεξούσιο</v>
      </c>
      <c r="C83" s="29" t="str">
        <f>πολλΣυμβ!D83</f>
        <v>..???..</v>
      </c>
      <c r="D83" s="29">
        <f>πολλΣυμβ!I83</f>
        <v>0</v>
      </c>
      <c r="E83" s="39">
        <f>βιβλΕσ!O83</f>
        <v>1.7600000000000002</v>
      </c>
      <c r="F83" s="39">
        <f>χαρτόσ!Q83</f>
        <v>1</v>
      </c>
      <c r="G83" s="39">
        <f>'κ-15-17'!AF83</f>
        <v>0</v>
      </c>
      <c r="H83" s="39"/>
      <c r="I83" s="39">
        <f t="shared" si="8"/>
        <v>-7</v>
      </c>
      <c r="J83" s="39"/>
      <c r="K83" s="39"/>
      <c r="L83" s="39"/>
      <c r="M83" s="39">
        <f t="shared" si="9"/>
        <v>2.7600000000000002</v>
      </c>
      <c r="N83" s="47"/>
      <c r="O83" s="39">
        <f t="shared" si="10"/>
        <v>-9.76</v>
      </c>
      <c r="P83" s="47"/>
      <c r="Q83" s="39">
        <f>συμβολαια!L83+βιβλΕσ!L83+χαρτόσ!D83+χαρτόσ!F83+χαρτόσ!Q83</f>
        <v>17</v>
      </c>
      <c r="R83" s="39">
        <f>συμβολαια!M83+αντίγραφα!P83+χαρτόσ!D83+χαρτόσ!F83</f>
        <v>24</v>
      </c>
      <c r="S83" s="39">
        <f t="shared" si="6"/>
        <v>-7</v>
      </c>
      <c r="T83" s="41"/>
      <c r="U83" s="137">
        <f t="shared" si="7"/>
        <v>0</v>
      </c>
      <c r="V83" s="145"/>
      <c r="W83" s="38" t="s">
        <v>143</v>
      </c>
      <c r="X83" s="34"/>
      <c r="Y83" s="34"/>
      <c r="Z83" s="34"/>
      <c r="AA83" s="34"/>
      <c r="AB83" s="34"/>
      <c r="AC83" s="34"/>
      <c r="AD83" s="34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</row>
    <row r="84" spans="1:91">
      <c r="A84" s="62">
        <f>συμβολαια!A84</f>
        <v>0</v>
      </c>
      <c r="B84" s="159" t="str">
        <f>συμβολαια!C84</f>
        <v>αγοραπωλησία τίμημα = Δ.Ο.Υ. =</v>
      </c>
      <c r="C84" s="29">
        <f>πολλΣυμβ!D84</f>
        <v>0</v>
      </c>
      <c r="D84" s="29" t="str">
        <f>πολλΣυμβ!I84</f>
        <v>..???..</v>
      </c>
      <c r="E84" s="39">
        <f>βιβλΕσ!O84</f>
        <v>17.193286000000001</v>
      </c>
      <c r="F84" s="39">
        <f>χαρτόσ!Q84</f>
        <v>0</v>
      </c>
      <c r="G84" s="39">
        <f>'κ-15-17'!AF84</f>
        <v>0</v>
      </c>
      <c r="H84" s="39"/>
      <c r="I84" s="39">
        <f t="shared" si="8"/>
        <v>95.861276036036003</v>
      </c>
      <c r="J84" s="39"/>
      <c r="K84" s="39"/>
      <c r="L84" s="39"/>
      <c r="M84" s="39">
        <f t="shared" si="9"/>
        <v>17.193286000000001</v>
      </c>
      <c r="N84" s="47"/>
      <c r="O84" s="39">
        <f t="shared" si="10"/>
        <v>78.667990036036002</v>
      </c>
      <c r="P84" s="47"/>
      <c r="Q84" s="39">
        <f>συμβολαια!L84+βιβλΕσ!L84+χαρτόσ!D84+χαρτόσ!F84+χαρτόσ!Q84</f>
        <v>224.35523999999998</v>
      </c>
      <c r="R84" s="39">
        <f>συμβολαια!M84+αντίγραφα!P84+χαρτόσ!D84+χαρτόσ!F84</f>
        <v>128.49396396396398</v>
      </c>
      <c r="S84" s="39">
        <f t="shared" si="6"/>
        <v>95.861276036036003</v>
      </c>
      <c r="T84" s="41"/>
      <c r="U84" s="137">
        <f t="shared" si="7"/>
        <v>0</v>
      </c>
      <c r="V84" s="145"/>
      <c r="W84" s="38" t="s">
        <v>143</v>
      </c>
      <c r="X84" s="34"/>
      <c r="Y84" s="34"/>
      <c r="Z84" s="34"/>
      <c r="AA84" s="34"/>
      <c r="AB84" s="34"/>
      <c r="AC84" s="34"/>
      <c r="AD84" s="34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</row>
    <row r="85" spans="1:91">
      <c r="A85" s="62">
        <f>συμβολαια!A85</f>
        <v>0</v>
      </c>
      <c r="B85" s="159" t="str">
        <f>συμβολαια!C85</f>
        <v>διαθήκη</v>
      </c>
      <c r="C85" s="29" t="str">
        <f>πολλΣυμβ!D85</f>
        <v>..???..</v>
      </c>
      <c r="D85" s="29">
        <f>πολλΣυμβ!I85</f>
        <v>0</v>
      </c>
      <c r="E85" s="39">
        <f>βιβλΕσ!O85</f>
        <v>5.61</v>
      </c>
      <c r="F85" s="39">
        <f>χαρτόσ!Q85</f>
        <v>0.5</v>
      </c>
      <c r="G85" s="39">
        <f>'κ-15-17'!AF85</f>
        <v>0</v>
      </c>
      <c r="H85" s="39"/>
      <c r="I85" s="39">
        <f t="shared" si="8"/>
        <v>4.5</v>
      </c>
      <c r="J85" s="39"/>
      <c r="K85" s="39"/>
      <c r="L85" s="39"/>
      <c r="M85" s="39">
        <f t="shared" si="9"/>
        <v>6.11</v>
      </c>
      <c r="N85" s="47"/>
      <c r="O85" s="39">
        <f t="shared" si="10"/>
        <v>-1.6100000000000003</v>
      </c>
      <c r="P85" s="47"/>
      <c r="Q85" s="39">
        <f>συμβολαια!L85+βιβλΕσ!L85+χαρτόσ!D85+χαρτόσ!F85+χαρτόσ!Q85</f>
        <v>78.5</v>
      </c>
      <c r="R85" s="39">
        <f>συμβολαια!M85+αντίγραφα!P85+χαρτόσ!D85+χαρτόσ!F85</f>
        <v>74</v>
      </c>
      <c r="S85" s="39">
        <f t="shared" si="6"/>
        <v>4.5</v>
      </c>
      <c r="T85" s="41"/>
      <c r="U85" s="137">
        <f t="shared" si="7"/>
        <v>0</v>
      </c>
      <c r="V85" s="145"/>
      <c r="W85" s="38" t="s">
        <v>143</v>
      </c>
      <c r="X85" s="34"/>
      <c r="Y85" s="34"/>
      <c r="Z85" s="34"/>
      <c r="AA85" s="34"/>
      <c r="AB85" s="34"/>
      <c r="AC85" s="34"/>
      <c r="AD85" s="34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</row>
    <row r="86" spans="1:91">
      <c r="A86" s="62">
        <f>συμβολαια!A86</f>
        <v>0</v>
      </c>
      <c r="B86" s="159" t="str">
        <f>συμβολαια!C86</f>
        <v>πληρεξούσιο</v>
      </c>
      <c r="C86" s="29" t="str">
        <f>πολλΣυμβ!D86</f>
        <v>..???..</v>
      </c>
      <c r="D86" s="29">
        <f>πολλΣυμβ!I86</f>
        <v>0</v>
      </c>
      <c r="E86" s="39">
        <f>βιβλΕσ!O86</f>
        <v>3.5200000000000005</v>
      </c>
      <c r="F86" s="39">
        <f>χαρτόσ!Q86</f>
        <v>1</v>
      </c>
      <c r="G86" s="39">
        <f>'κ-15-17'!AF86</f>
        <v>0</v>
      </c>
      <c r="H86" s="39"/>
      <c r="I86" s="39">
        <f t="shared" si="8"/>
        <v>-0.18918918918918592</v>
      </c>
      <c r="J86" s="39"/>
      <c r="K86" s="39"/>
      <c r="L86" s="39"/>
      <c r="M86" s="39">
        <f t="shared" si="9"/>
        <v>4.5200000000000005</v>
      </c>
      <c r="N86" s="47"/>
      <c r="O86" s="39">
        <f t="shared" si="10"/>
        <v>-4.7091891891891864</v>
      </c>
      <c r="P86" s="47"/>
      <c r="Q86" s="39">
        <f>συμβολαια!L86+βιβλΕσ!L86+χαρτόσ!D86+χαρτόσ!F86+χαρτόσ!Q86</f>
        <v>33</v>
      </c>
      <c r="R86" s="39">
        <f>συμβολαια!M86+αντίγραφα!P86+χαρτόσ!D86+χαρτόσ!F86</f>
        <v>33.189189189189186</v>
      </c>
      <c r="S86" s="39">
        <f t="shared" si="6"/>
        <v>-0.18918918918918592</v>
      </c>
      <c r="T86" s="41"/>
      <c r="U86" s="137">
        <f t="shared" si="7"/>
        <v>0</v>
      </c>
      <c r="V86" s="145"/>
      <c r="W86" s="38" t="s">
        <v>143</v>
      </c>
      <c r="X86" s="34"/>
      <c r="Y86" s="34"/>
      <c r="Z86" s="34"/>
      <c r="AA86" s="34"/>
      <c r="AB86" s="34"/>
      <c r="AC86" s="34"/>
      <c r="AD86" s="34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</row>
    <row r="87" spans="1:91">
      <c r="A87" s="708" t="s">
        <v>66</v>
      </c>
      <c r="B87" s="709"/>
      <c r="C87" s="709"/>
      <c r="D87" s="710"/>
      <c r="E87" s="70">
        <f t="shared" ref="E87:S87" si="11">SUM(E3:E86)</f>
        <v>1894.0932519999999</v>
      </c>
      <c r="F87" s="70">
        <f t="shared" si="11"/>
        <v>154</v>
      </c>
      <c r="G87" s="70">
        <f t="shared" si="11"/>
        <v>1050.2000375</v>
      </c>
      <c r="H87" s="70">
        <f t="shared" si="11"/>
        <v>0</v>
      </c>
      <c r="I87" s="70">
        <f t="shared" si="11"/>
        <v>6384.4051433378354</v>
      </c>
      <c r="J87" s="70">
        <f t="shared" si="11"/>
        <v>0</v>
      </c>
      <c r="K87" s="70">
        <f t="shared" si="11"/>
        <v>0</v>
      </c>
      <c r="L87" s="70">
        <f t="shared" si="11"/>
        <v>0</v>
      </c>
      <c r="M87" s="70">
        <f t="shared" si="11"/>
        <v>2048.0932520000001</v>
      </c>
      <c r="N87" s="70">
        <f t="shared" si="11"/>
        <v>0</v>
      </c>
      <c r="O87" s="70">
        <f t="shared" si="11"/>
        <v>3286.1118538378378</v>
      </c>
      <c r="P87" s="70">
        <f t="shared" si="11"/>
        <v>0</v>
      </c>
      <c r="Q87" s="70">
        <f t="shared" si="11"/>
        <v>18589.167267999997</v>
      </c>
      <c r="R87" s="70">
        <f t="shared" si="11"/>
        <v>13254.962162162159</v>
      </c>
      <c r="S87" s="70">
        <f t="shared" si="11"/>
        <v>5334.2051058378365</v>
      </c>
      <c r="T87" s="70"/>
      <c r="U87" s="70">
        <f>SUM(U3:U86)</f>
        <v>0</v>
      </c>
    </row>
    <row r="89" spans="1:91" ht="15.75">
      <c r="X89" s="673" t="s">
        <v>169</v>
      </c>
      <c r="Y89" s="673"/>
      <c r="Z89" s="673"/>
      <c r="AA89" s="673"/>
      <c r="AB89" s="673"/>
      <c r="AC89" s="673"/>
      <c r="AD89" s="673"/>
      <c r="AE89" s="673"/>
      <c r="AF89" s="673"/>
      <c r="AG89" s="673"/>
      <c r="AH89" s="673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</row>
    <row r="90" spans="1:91" ht="15.75">
      <c r="C90" s="3"/>
      <c r="D90" s="3"/>
      <c r="Y90" s="672" t="s">
        <v>234</v>
      </c>
      <c r="Z90" s="672"/>
      <c r="AA90" s="672"/>
      <c r="AB90" s="672"/>
      <c r="AC90" s="672"/>
      <c r="AD90" s="170"/>
    </row>
    <row r="91" spans="1:91" ht="15.75">
      <c r="C91" s="3"/>
      <c r="D91" s="3"/>
      <c r="Z91" s="673" t="s">
        <v>235</v>
      </c>
      <c r="AA91" s="673"/>
      <c r="AB91" s="673"/>
      <c r="AC91" s="673"/>
      <c r="AD91" s="673"/>
      <c r="AE91" s="673"/>
      <c r="AF91" s="673"/>
      <c r="AG91" s="673"/>
      <c r="AH91" s="673"/>
      <c r="AI91" s="673"/>
      <c r="AJ91" s="673"/>
      <c r="AK91" s="673"/>
    </row>
    <row r="92" spans="1:91" ht="15.75">
      <c r="C92" s="3"/>
      <c r="D92" s="3"/>
      <c r="Z92" s="171"/>
      <c r="AA92" s="672"/>
      <c r="AB92" s="672"/>
      <c r="AC92" s="672"/>
      <c r="AD92" s="672"/>
      <c r="AE92" s="672"/>
      <c r="AF92" s="672"/>
      <c r="AG92" s="672"/>
      <c r="AH92" s="672"/>
      <c r="AI92" s="672"/>
      <c r="AJ92" s="672"/>
      <c r="AK92" s="672"/>
      <c r="AL92" s="672"/>
    </row>
    <row r="93" spans="1:91" ht="15.75">
      <c r="C93" s="3"/>
      <c r="D93" s="3"/>
      <c r="Z93" s="171"/>
      <c r="AA93" s="171"/>
      <c r="AB93" s="644"/>
      <c r="AC93" s="644"/>
      <c r="AD93" s="644"/>
      <c r="AE93" s="644"/>
      <c r="AF93" s="644"/>
      <c r="AG93" s="644"/>
      <c r="AH93" s="644"/>
      <c r="AI93" s="644"/>
      <c r="AJ93" s="171"/>
      <c r="AK93" s="171"/>
      <c r="AL93" s="171"/>
    </row>
    <row r="94" spans="1:91" ht="15.75">
      <c r="C94" s="3"/>
      <c r="D94" s="3"/>
      <c r="AC94" s="748" t="s">
        <v>179</v>
      </c>
      <c r="AD94" s="748"/>
      <c r="AE94" s="748"/>
      <c r="AF94" s="748"/>
      <c r="AG94" s="748"/>
      <c r="AH94" s="748"/>
      <c r="AI94" s="748"/>
      <c r="AJ94" s="748"/>
    </row>
    <row r="95" spans="1:91" ht="15.75">
      <c r="AC95" s="173"/>
      <c r="AD95" s="644"/>
      <c r="AE95" s="644"/>
      <c r="AF95" s="644"/>
      <c r="AG95" s="644"/>
      <c r="AH95" s="644"/>
      <c r="AI95" s="644"/>
      <c r="AJ95" s="173"/>
    </row>
    <row r="96" spans="1:91" ht="15.75">
      <c r="AE96" s="543" t="s">
        <v>180</v>
      </c>
      <c r="AF96" s="543"/>
      <c r="AG96" s="543"/>
      <c r="AH96" s="543"/>
      <c r="AI96" s="543"/>
      <c r="AJ96" s="543"/>
    </row>
    <row r="97" spans="24:90" ht="15.75">
      <c r="AF97" s="644" t="s">
        <v>181</v>
      </c>
      <c r="AG97" s="644"/>
      <c r="AH97" s="644"/>
      <c r="AI97" s="644"/>
      <c r="AJ97" s="644"/>
      <c r="AK97" s="644"/>
      <c r="AL97" s="644"/>
    </row>
    <row r="98" spans="24:90" ht="15.75">
      <c r="AF98" s="165"/>
      <c r="AG98" s="165"/>
      <c r="AH98" s="165"/>
      <c r="AI98" s="165"/>
      <c r="AJ98" s="165"/>
      <c r="AK98" s="165"/>
      <c r="AL98" s="165"/>
    </row>
    <row r="99" spans="24:90" ht="15.75">
      <c r="AH99" s="644" t="s">
        <v>182</v>
      </c>
      <c r="AI99" s="644"/>
      <c r="AJ99" s="644"/>
      <c r="AK99" s="644"/>
      <c r="AL99" s="644"/>
      <c r="AM99" s="644"/>
      <c r="AN99" s="644"/>
    </row>
    <row r="100" spans="24:90" ht="15.75">
      <c r="X100" s="162"/>
      <c r="Y100" s="161"/>
      <c r="Z100" s="161"/>
      <c r="AA100" s="161"/>
      <c r="AB100" s="162"/>
      <c r="AC100" s="162"/>
      <c r="AI100" s="749" t="s">
        <v>236</v>
      </c>
      <c r="AJ100" s="749"/>
      <c r="AK100" s="749"/>
      <c r="AL100" s="749"/>
      <c r="AM100" s="749"/>
      <c r="AN100" s="749"/>
      <c r="AO100" s="749"/>
      <c r="AP100" s="749"/>
      <c r="AQ100" s="749"/>
      <c r="AR100" s="749"/>
      <c r="AS100" s="749"/>
      <c r="AT100" s="749"/>
    </row>
    <row r="101" spans="24:90" ht="15.75">
      <c r="X101" s="174"/>
      <c r="Y101" s="174"/>
      <c r="Z101" s="174"/>
      <c r="AA101" s="174"/>
      <c r="AB101" s="174"/>
      <c r="AC101" s="162"/>
      <c r="AD101" s="162"/>
      <c r="AE101" s="162"/>
      <c r="AF101" s="162"/>
      <c r="AG101" s="162"/>
      <c r="AH101" s="162"/>
      <c r="AI101" s="162"/>
      <c r="AJ101" s="644" t="s">
        <v>184</v>
      </c>
      <c r="AK101" s="644"/>
      <c r="AL101" s="644"/>
      <c r="AM101" s="644"/>
      <c r="AN101" s="644"/>
      <c r="AO101" s="644"/>
      <c r="AP101" s="644"/>
      <c r="AQ101" s="644"/>
      <c r="AR101" s="644"/>
      <c r="AS101" s="644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</row>
    <row r="102" spans="24:90" ht="15.75">
      <c r="X102" s="162"/>
      <c r="Y102" s="175"/>
      <c r="Z102" s="175"/>
      <c r="AA102" s="175"/>
      <c r="AB102" s="175"/>
      <c r="AC102" s="175"/>
      <c r="AD102" s="162"/>
      <c r="AE102" s="176"/>
      <c r="AF102" s="176"/>
      <c r="AG102" s="176"/>
      <c r="AH102" s="176"/>
      <c r="AI102" s="176"/>
      <c r="AJ102" s="176"/>
      <c r="AK102" s="643" t="s">
        <v>185</v>
      </c>
      <c r="AL102" s="643"/>
      <c r="AM102" s="643"/>
      <c r="AN102" s="643"/>
      <c r="AO102" s="643"/>
      <c r="AP102" s="643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</row>
    <row r="103" spans="24:90" ht="15.75">
      <c r="X103" s="162"/>
      <c r="Y103" s="177"/>
      <c r="Z103" s="177"/>
      <c r="AA103" s="177"/>
      <c r="AB103" s="177"/>
      <c r="AC103" s="177"/>
      <c r="AD103" s="177"/>
      <c r="AE103" s="176"/>
      <c r="AF103" s="176"/>
      <c r="AG103" s="176"/>
      <c r="AH103" s="176"/>
      <c r="AI103" s="176"/>
      <c r="AJ103" s="176"/>
      <c r="AK103" s="176"/>
      <c r="AL103" s="644" t="s">
        <v>186</v>
      </c>
      <c r="AM103" s="644"/>
      <c r="AN103" s="644"/>
      <c r="AO103" s="644"/>
      <c r="AP103" s="644"/>
      <c r="AQ103" s="644"/>
      <c r="AR103" s="644"/>
      <c r="AS103" s="644"/>
      <c r="AT103" s="644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</row>
    <row r="104" spans="24:90" ht="15.75"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643" t="s">
        <v>187</v>
      </c>
      <c r="AN104" s="643"/>
      <c r="AO104" s="643"/>
      <c r="AP104" s="643"/>
      <c r="AQ104" s="643"/>
      <c r="AR104" s="643"/>
      <c r="AS104" s="643"/>
      <c r="AT104" s="643"/>
      <c r="AU104" s="643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</row>
    <row r="105" spans="24:90" ht="15.75"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644" t="s">
        <v>237</v>
      </c>
      <c r="AO105" s="644"/>
      <c r="AP105" s="644"/>
      <c r="AQ105" s="644"/>
      <c r="AR105" s="644"/>
      <c r="AS105" s="644"/>
      <c r="AT105" s="644"/>
      <c r="AU105" s="644"/>
      <c r="AV105" s="644"/>
      <c r="AW105" s="644"/>
      <c r="AX105" s="644"/>
      <c r="AY105" s="644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</row>
    <row r="106" spans="24:90" ht="15.75"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643" t="s">
        <v>188</v>
      </c>
      <c r="AP106" s="643"/>
      <c r="AQ106" s="643"/>
      <c r="AR106" s="643"/>
      <c r="AS106" s="643"/>
      <c r="AT106" s="643"/>
      <c r="AU106" s="643"/>
      <c r="AV106" s="643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6"/>
    </row>
    <row r="107" spans="24:90" ht="15.75"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644" t="s">
        <v>172</v>
      </c>
      <c r="AQ107" s="644"/>
      <c r="AR107" s="644"/>
      <c r="AS107" s="644"/>
      <c r="AT107" s="644"/>
      <c r="AU107" s="644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</row>
    <row r="108" spans="24:90" ht="15.75"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643"/>
      <c r="AR108" s="643"/>
      <c r="AS108" s="643"/>
      <c r="AT108" s="643"/>
      <c r="AU108" s="643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6"/>
      <c r="CJ108" s="176"/>
      <c r="CK108" s="176"/>
      <c r="CL108" s="176"/>
    </row>
    <row r="109" spans="24:90" ht="15.75"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644"/>
      <c r="AS109" s="644"/>
      <c r="AT109" s="644"/>
      <c r="AU109" s="644"/>
      <c r="AV109" s="644"/>
      <c r="AW109" s="644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</row>
    <row r="110" spans="24:90" ht="15.75"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643"/>
      <c r="AT110" s="643"/>
      <c r="AU110" s="643"/>
      <c r="AV110" s="643"/>
      <c r="AW110" s="643"/>
      <c r="AX110" s="643"/>
      <c r="AY110" s="643"/>
      <c r="AZ110" s="643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</row>
    <row r="111" spans="24:90" ht="15.75"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644"/>
      <c r="AU111" s="644"/>
      <c r="AV111" s="644"/>
      <c r="AW111" s="644"/>
      <c r="AX111" s="644"/>
      <c r="AY111" s="644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</row>
    <row r="112" spans="24:90" ht="15.75"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643" t="s">
        <v>196</v>
      </c>
      <c r="AV112" s="643"/>
      <c r="AW112" s="643"/>
      <c r="AX112" s="643"/>
      <c r="AY112" s="643"/>
      <c r="AZ112" s="643"/>
      <c r="BA112" s="643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</row>
    <row r="113" spans="24:90" ht="15.75"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644"/>
      <c r="AW113" s="644"/>
      <c r="AX113" s="644"/>
      <c r="AY113" s="644"/>
      <c r="AZ113" s="644"/>
      <c r="BA113" s="644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</row>
    <row r="114" spans="24:90" ht="15.75"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643" t="s">
        <v>197</v>
      </c>
      <c r="AX114" s="643"/>
      <c r="AY114" s="643"/>
      <c r="AZ114" s="643"/>
      <c r="BA114" s="643"/>
      <c r="BB114" s="643"/>
      <c r="BC114" s="643"/>
      <c r="BD114" s="643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</row>
    <row r="115" spans="24:90" ht="15.75"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644"/>
      <c r="AY115" s="644"/>
      <c r="AZ115" s="644"/>
      <c r="BA115" s="644"/>
      <c r="BB115" s="644"/>
      <c r="BC115" s="644"/>
      <c r="BD115" s="644"/>
      <c r="BE115" s="644"/>
      <c r="BF115" s="176"/>
      <c r="BG115" s="176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</row>
    <row r="116" spans="24:90" ht="15.75"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76"/>
      <c r="AY116" s="643"/>
      <c r="AZ116" s="643"/>
      <c r="BA116" s="643"/>
      <c r="BB116" s="643"/>
      <c r="BC116" s="643"/>
      <c r="BD116" s="643"/>
      <c r="BE116" s="643"/>
      <c r="BF116" s="643"/>
      <c r="BG116" s="176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</row>
    <row r="117" spans="24:90" ht="15.75"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76"/>
      <c r="AY117" s="176"/>
      <c r="AZ117" s="644"/>
      <c r="BA117" s="644"/>
      <c r="BB117" s="644"/>
      <c r="BC117" s="644"/>
      <c r="BD117" s="644"/>
      <c r="BE117" s="644"/>
      <c r="BF117" s="644"/>
      <c r="BG117" s="644"/>
      <c r="BH117" s="644"/>
      <c r="BI117" s="644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</row>
    <row r="118" spans="24:90" ht="15.75"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76"/>
      <c r="AY118" s="176"/>
      <c r="AZ118" s="176"/>
      <c r="BA118" s="643" t="s">
        <v>200</v>
      </c>
      <c r="BB118" s="643"/>
      <c r="BC118" s="643"/>
      <c r="BD118" s="643"/>
      <c r="BE118" s="643"/>
      <c r="BF118" s="643"/>
      <c r="BG118" s="643"/>
      <c r="BH118" s="643"/>
      <c r="BI118" s="643"/>
      <c r="BJ118" s="643"/>
      <c r="BK118" s="643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</row>
    <row r="119" spans="24:90" ht="15.75"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76"/>
      <c r="AY119" s="176"/>
      <c r="AZ119" s="176"/>
      <c r="BA119" s="176"/>
      <c r="BB119" s="644" t="s">
        <v>201</v>
      </c>
      <c r="BC119" s="644"/>
      <c r="BD119" s="644"/>
      <c r="BE119" s="644"/>
      <c r="BF119" s="644"/>
      <c r="BG119" s="644"/>
      <c r="BH119" s="644"/>
      <c r="BI119" s="644"/>
      <c r="BJ119" s="644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</row>
    <row r="120" spans="24:90" ht="15.75"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643" t="s">
        <v>202</v>
      </c>
      <c r="BD120" s="643"/>
      <c r="BE120" s="643"/>
      <c r="BF120" s="643"/>
      <c r="BG120" s="643"/>
      <c r="BH120" s="643"/>
      <c r="BI120" s="643"/>
      <c r="BJ120" s="643"/>
      <c r="BK120" s="643"/>
      <c r="BL120" s="643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</row>
    <row r="121" spans="24:90" ht="15.75"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644" t="s">
        <v>207</v>
      </c>
      <c r="BE121" s="644"/>
      <c r="BF121" s="644"/>
      <c r="BG121" s="644"/>
      <c r="BH121" s="644"/>
      <c r="BI121" s="644"/>
      <c r="BJ121" s="644"/>
      <c r="BK121" s="644"/>
      <c r="BL121" s="644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</row>
    <row r="122" spans="24:90" ht="15.75"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78" t="s">
        <v>208</v>
      </c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</row>
    <row r="123" spans="24:90" ht="15.75"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79"/>
      <c r="BF123" s="644" t="s">
        <v>209</v>
      </c>
      <c r="BG123" s="644"/>
      <c r="BH123" s="644"/>
      <c r="BI123" s="644"/>
      <c r="BJ123" s="644"/>
      <c r="BK123" s="644"/>
      <c r="BL123" s="644"/>
      <c r="BM123" s="644"/>
      <c r="BN123" s="644"/>
      <c r="BO123" s="644"/>
      <c r="BP123" s="644"/>
      <c r="BQ123" s="644"/>
      <c r="BR123" s="644"/>
      <c r="BS123" s="644"/>
      <c r="BT123" s="644"/>
      <c r="BU123" s="644"/>
      <c r="BV123" s="644"/>
      <c r="BW123" s="644"/>
      <c r="BX123" s="644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</row>
    <row r="124" spans="24:90" ht="15.75"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79"/>
      <c r="BF124" s="179"/>
      <c r="BG124" s="543"/>
      <c r="BH124" s="543"/>
      <c r="BI124" s="543"/>
      <c r="BJ124" s="543"/>
      <c r="BK124" s="543"/>
      <c r="BL124" s="543"/>
      <c r="BM124" s="543"/>
      <c r="BN124" s="543"/>
      <c r="BO124" s="543"/>
      <c r="BP124" s="543"/>
      <c r="BQ124" s="543"/>
      <c r="BR124" s="179"/>
      <c r="BS124" s="179"/>
      <c r="BT124" s="179"/>
      <c r="BU124" s="179"/>
      <c r="BV124" s="179"/>
      <c r="BW124" s="179"/>
      <c r="BX124" s="179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</row>
    <row r="125" spans="24:90" ht="15.75"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76"/>
      <c r="BB125" s="162"/>
      <c r="BC125" s="162"/>
      <c r="BD125" s="162"/>
      <c r="BE125" s="162"/>
      <c r="BF125" s="162"/>
      <c r="BG125" s="162"/>
      <c r="BH125" s="644" t="s">
        <v>210</v>
      </c>
      <c r="BI125" s="644"/>
      <c r="BJ125" s="644"/>
      <c r="BK125" s="644"/>
      <c r="BL125" s="644"/>
      <c r="BM125" s="644"/>
      <c r="BN125" s="644"/>
      <c r="BO125" s="644"/>
      <c r="BP125" s="644"/>
      <c r="BQ125" s="644"/>
      <c r="BR125" s="644"/>
      <c r="BS125" s="644"/>
      <c r="BT125" s="644"/>
      <c r="BU125" s="644"/>
      <c r="BV125" s="644"/>
      <c r="BW125" s="644"/>
      <c r="BX125" s="644"/>
      <c r="BY125" s="644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</row>
    <row r="126" spans="24:90" ht="15.75"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76"/>
      <c r="BB126" s="162"/>
      <c r="BC126" s="162"/>
      <c r="BD126" s="162"/>
      <c r="BE126" s="162"/>
      <c r="BF126" s="162"/>
      <c r="BG126" s="162"/>
      <c r="BH126" s="162"/>
      <c r="BI126" s="643"/>
      <c r="BJ126" s="643"/>
      <c r="BK126" s="643"/>
      <c r="BL126" s="643"/>
      <c r="BM126" s="643"/>
      <c r="BN126" s="643"/>
      <c r="BO126" s="643"/>
      <c r="BP126" s="643"/>
      <c r="BQ126" s="643"/>
      <c r="BR126" s="643"/>
      <c r="BS126" s="643"/>
      <c r="BT126" s="643"/>
      <c r="BU126" s="643"/>
      <c r="BV126" s="643"/>
      <c r="BW126" s="643"/>
      <c r="BX126" s="643"/>
      <c r="BY126" s="643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</row>
    <row r="127" spans="24:90" ht="15.75"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76"/>
      <c r="BB127" s="162"/>
      <c r="BC127" s="162"/>
      <c r="BD127" s="176"/>
      <c r="BE127" s="176"/>
      <c r="BF127" s="176"/>
      <c r="BG127" s="176"/>
      <c r="BH127" s="176"/>
      <c r="BI127" s="176"/>
      <c r="BJ127" s="644" t="s">
        <v>211</v>
      </c>
      <c r="BK127" s="644"/>
      <c r="BL127" s="644"/>
      <c r="BM127" s="644"/>
      <c r="BN127" s="644"/>
      <c r="BO127" s="644"/>
      <c r="BP127" s="644"/>
      <c r="BQ127" s="644"/>
      <c r="BR127" s="644"/>
      <c r="BS127" s="644"/>
      <c r="BT127" s="644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</row>
    <row r="128" spans="24:90" ht="15.75"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76"/>
      <c r="BE128" s="176"/>
      <c r="BF128" s="176"/>
      <c r="BG128" s="176"/>
      <c r="BH128" s="176"/>
      <c r="BI128" s="176"/>
      <c r="BJ128" s="176"/>
      <c r="BK128" s="643" t="s">
        <v>212</v>
      </c>
      <c r="BL128" s="643"/>
      <c r="BM128" s="643"/>
      <c r="BN128" s="643"/>
      <c r="BO128" s="643"/>
      <c r="BP128" s="643"/>
      <c r="BQ128" s="643"/>
      <c r="BR128" s="643"/>
      <c r="BS128" s="643"/>
      <c r="BT128" s="643"/>
      <c r="BU128" s="643"/>
      <c r="BV128" s="643"/>
      <c r="BW128" s="643"/>
      <c r="BX128" s="643"/>
      <c r="BY128" s="643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</row>
    <row r="129" spans="24:90" ht="15.75"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76"/>
      <c r="BE129" s="176"/>
      <c r="BF129" s="176"/>
      <c r="BG129" s="176"/>
      <c r="BH129" s="176"/>
      <c r="BI129" s="176"/>
      <c r="BJ129" s="176"/>
      <c r="BK129" s="176"/>
      <c r="BL129" s="644" t="s">
        <v>213</v>
      </c>
      <c r="BM129" s="644"/>
      <c r="BN129" s="644"/>
      <c r="BO129" s="644"/>
      <c r="BP129" s="644"/>
      <c r="BQ129" s="644"/>
      <c r="BR129" s="644"/>
      <c r="BS129" s="644"/>
      <c r="BT129" s="644"/>
      <c r="BU129" s="644"/>
      <c r="BV129" s="644"/>
      <c r="BW129" s="644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</row>
    <row r="130" spans="24:90" ht="15.75"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643" t="s">
        <v>214</v>
      </c>
      <c r="BN130" s="643"/>
      <c r="BO130" s="643"/>
      <c r="BP130" s="643"/>
      <c r="BQ130" s="643"/>
      <c r="BR130" s="643"/>
      <c r="BS130" s="643"/>
      <c r="BT130" s="643"/>
      <c r="BU130" s="643"/>
      <c r="BV130" s="643"/>
      <c r="BW130" s="643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</row>
    <row r="131" spans="24:90" ht="15.75"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76"/>
      <c r="BE131" s="176"/>
      <c r="BF131" s="176"/>
      <c r="BG131" s="176"/>
      <c r="BH131" s="176"/>
      <c r="BI131" s="176"/>
      <c r="BJ131" s="176"/>
      <c r="BK131" s="176"/>
      <c r="BL131" s="176"/>
      <c r="BM131" s="176"/>
      <c r="BN131" s="644" t="s">
        <v>215</v>
      </c>
      <c r="BO131" s="644"/>
      <c r="BP131" s="644"/>
      <c r="BQ131" s="644"/>
      <c r="BR131" s="644"/>
      <c r="BS131" s="644"/>
      <c r="BT131" s="644"/>
      <c r="BU131" s="644"/>
      <c r="BV131" s="644"/>
      <c r="BW131" s="644"/>
      <c r="BX131" s="644"/>
      <c r="BY131" s="644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</row>
    <row r="132" spans="24:90" ht="15.75"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80"/>
      <c r="BO132" s="677" t="s">
        <v>216</v>
      </c>
      <c r="BP132" s="677"/>
      <c r="BQ132" s="677"/>
      <c r="BR132" s="677"/>
      <c r="BS132" s="677"/>
      <c r="BT132" s="677"/>
      <c r="BU132" s="677"/>
      <c r="BV132" s="677"/>
      <c r="BW132" s="677"/>
      <c r="BX132" s="181"/>
      <c r="BY132" s="181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</row>
    <row r="133" spans="24:90" ht="15.75"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643" t="s">
        <v>218</v>
      </c>
      <c r="BQ133" s="643"/>
      <c r="BR133" s="643"/>
      <c r="BS133" s="643"/>
      <c r="BT133" s="643"/>
      <c r="BU133" s="643"/>
      <c r="BV133" s="643"/>
      <c r="BW133" s="643"/>
      <c r="BX133" s="643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</row>
    <row r="134" spans="24:90" ht="15.75"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62"/>
      <c r="BQ134" s="644" t="s">
        <v>219</v>
      </c>
      <c r="BR134" s="644"/>
      <c r="BS134" s="644"/>
      <c r="BT134" s="644"/>
      <c r="BU134" s="644"/>
      <c r="BV134" s="644"/>
      <c r="BW134" s="644"/>
      <c r="BX134" s="644"/>
      <c r="BY134" s="644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</row>
    <row r="135" spans="24:90" ht="15.75"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62"/>
      <c r="BQ135" s="162"/>
      <c r="BR135" s="643" t="s">
        <v>220</v>
      </c>
      <c r="BS135" s="643"/>
      <c r="BT135" s="643"/>
      <c r="BU135" s="643"/>
      <c r="BV135" s="643"/>
      <c r="BW135" s="643"/>
      <c r="BX135" s="643"/>
      <c r="BY135" s="643"/>
      <c r="BZ135" s="643"/>
      <c r="CA135" s="643"/>
      <c r="CB135" s="643"/>
      <c r="CC135" s="643"/>
      <c r="CD135" s="643"/>
      <c r="CE135" s="643"/>
      <c r="CF135" s="643"/>
      <c r="CG135" s="643"/>
      <c r="CH135" s="643"/>
      <c r="CI135" s="643"/>
      <c r="CJ135" s="182"/>
      <c r="CK135" s="182"/>
      <c r="CL135" s="182"/>
    </row>
    <row r="136" spans="24:90" ht="15.75"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62"/>
      <c r="BQ136" s="162"/>
      <c r="BR136" s="167"/>
      <c r="BS136" s="677" t="s">
        <v>238</v>
      </c>
      <c r="BT136" s="677"/>
      <c r="BU136" s="677"/>
      <c r="BV136" s="677"/>
      <c r="BW136" s="677"/>
      <c r="BX136" s="677"/>
      <c r="BY136" s="677"/>
      <c r="BZ136" s="677"/>
      <c r="CA136" s="677"/>
      <c r="CB136" s="167"/>
      <c r="CC136" s="167"/>
      <c r="CD136" s="167"/>
      <c r="CE136" s="167"/>
      <c r="CF136" s="167"/>
      <c r="CG136" s="167"/>
      <c r="CH136" s="167"/>
      <c r="CI136" s="167"/>
      <c r="CJ136" s="182"/>
      <c r="CK136" s="182"/>
      <c r="CL136" s="182"/>
    </row>
    <row r="137" spans="24:90" ht="15.75"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62"/>
      <c r="BQ137" s="162"/>
      <c r="BR137" s="162"/>
      <c r="BS137" s="162"/>
      <c r="BT137" s="644" t="s">
        <v>222</v>
      </c>
      <c r="BU137" s="644"/>
      <c r="BV137" s="644"/>
      <c r="BW137" s="644"/>
      <c r="BX137" s="644"/>
      <c r="BY137" s="644"/>
      <c r="BZ137" s="644"/>
      <c r="CA137" s="644"/>
      <c r="CB137" s="644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</row>
    <row r="138" spans="24:90" ht="15.75"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62"/>
      <c r="BQ138" s="162"/>
      <c r="BR138" s="162"/>
      <c r="BS138" s="162"/>
      <c r="BT138" s="162"/>
      <c r="BU138" s="643" t="s">
        <v>223</v>
      </c>
      <c r="BV138" s="643"/>
      <c r="BW138" s="643"/>
      <c r="BX138" s="643"/>
      <c r="BY138" s="643"/>
      <c r="BZ138" s="643"/>
      <c r="CA138" s="643"/>
      <c r="CB138" s="643"/>
      <c r="CC138" s="643"/>
      <c r="CD138" s="162"/>
      <c r="CE138" s="162"/>
      <c r="CF138" s="162"/>
      <c r="CG138" s="162"/>
      <c r="CH138" s="162"/>
      <c r="CI138" s="162"/>
      <c r="CJ138" s="162"/>
      <c r="CK138" s="162"/>
      <c r="CL138" s="162"/>
    </row>
    <row r="139" spans="24:90" ht="15.75"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62"/>
      <c r="BQ139" s="162"/>
      <c r="BR139" s="162"/>
      <c r="BS139" s="162"/>
      <c r="BT139" s="162"/>
      <c r="BU139" s="162"/>
      <c r="BV139" s="644" t="s">
        <v>224</v>
      </c>
      <c r="BW139" s="644"/>
      <c r="BX139" s="644"/>
      <c r="BY139" s="644"/>
      <c r="BZ139" s="644"/>
      <c r="CA139" s="644"/>
      <c r="CB139" s="644"/>
      <c r="CC139" s="644"/>
      <c r="CD139" s="162"/>
      <c r="CE139" s="162"/>
      <c r="CF139" s="162"/>
      <c r="CG139" s="162"/>
      <c r="CH139" s="162"/>
      <c r="CI139" s="162"/>
      <c r="CJ139" s="162"/>
      <c r="CK139" s="162"/>
      <c r="CL139" s="162"/>
    </row>
    <row r="140" spans="24:90" ht="15.75"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62"/>
      <c r="BQ140" s="162"/>
      <c r="BR140" s="162"/>
      <c r="BS140" s="162"/>
      <c r="BT140" s="162"/>
      <c r="BU140" s="162"/>
      <c r="BV140" s="162"/>
      <c r="BW140" s="643" t="s">
        <v>226</v>
      </c>
      <c r="BX140" s="643"/>
      <c r="BY140" s="643"/>
      <c r="BZ140" s="643"/>
      <c r="CA140" s="643"/>
      <c r="CB140" s="643"/>
      <c r="CC140" s="643"/>
      <c r="CD140" s="643"/>
      <c r="CE140" s="643"/>
      <c r="CF140" s="643"/>
      <c r="CG140" s="643"/>
      <c r="CH140" s="643"/>
      <c r="CI140" s="162"/>
      <c r="CJ140" s="162"/>
      <c r="CK140" s="162"/>
      <c r="CL140" s="162"/>
    </row>
    <row r="141" spans="24:90" ht="15.75"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62"/>
      <c r="BQ141" s="162"/>
      <c r="BR141" s="162"/>
      <c r="BS141" s="162"/>
      <c r="BT141" s="162"/>
      <c r="BU141" s="162"/>
      <c r="BV141" s="162"/>
      <c r="BW141" s="162"/>
      <c r="BX141" s="644" t="s">
        <v>227</v>
      </c>
      <c r="BY141" s="644"/>
      <c r="BZ141" s="644"/>
      <c r="CA141" s="644"/>
      <c r="CB141" s="644"/>
      <c r="CC141" s="644"/>
      <c r="CD141" s="644"/>
      <c r="CE141" s="644"/>
      <c r="CF141" s="644"/>
      <c r="CG141" s="644"/>
      <c r="CH141" s="162"/>
      <c r="CI141" s="162"/>
      <c r="CJ141" s="162"/>
      <c r="CK141" s="162"/>
      <c r="CL141" s="162"/>
    </row>
    <row r="142" spans="24:90" ht="15.75"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76"/>
      <c r="BM142" s="176"/>
      <c r="BN142" s="176"/>
      <c r="BO142" s="176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643" t="s">
        <v>228</v>
      </c>
      <c r="BZ142" s="643"/>
      <c r="CA142" s="643"/>
      <c r="CB142" s="643"/>
      <c r="CC142" s="643"/>
      <c r="CD142" s="643"/>
      <c r="CE142" s="643"/>
      <c r="CF142" s="643"/>
      <c r="CG142" s="643"/>
      <c r="CH142" s="643"/>
      <c r="CI142" s="643"/>
      <c r="CJ142" s="162"/>
      <c r="CK142" s="162"/>
      <c r="CL142" s="162"/>
    </row>
    <row r="143" spans="24:90" ht="15.75"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644" t="s">
        <v>229</v>
      </c>
      <c r="CA143" s="644"/>
      <c r="CB143" s="644"/>
      <c r="CC143" s="644"/>
      <c r="CD143" s="644"/>
      <c r="CE143" s="644"/>
      <c r="CF143" s="644"/>
      <c r="CG143" s="644"/>
      <c r="CH143" s="644"/>
      <c r="CI143" s="644"/>
      <c r="CJ143" s="162"/>
      <c r="CK143" s="162"/>
      <c r="CL143" s="162"/>
    </row>
    <row r="144" spans="24:90" ht="15.75"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62"/>
      <c r="BQ144" s="162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643" t="s">
        <v>230</v>
      </c>
      <c r="CB144" s="643"/>
      <c r="CC144" s="643"/>
      <c r="CD144" s="643"/>
      <c r="CE144" s="643"/>
      <c r="CF144" s="643"/>
      <c r="CG144" s="643"/>
      <c r="CH144" s="643"/>
      <c r="CI144" s="643"/>
      <c r="CJ144" s="643"/>
      <c r="CK144" s="643"/>
      <c r="CL144" s="162"/>
    </row>
    <row r="145" spans="24:90" ht="15.75"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62"/>
      <c r="BQ145" s="176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644" t="s">
        <v>231</v>
      </c>
      <c r="CC145" s="644"/>
      <c r="CD145" s="644"/>
      <c r="CE145" s="644"/>
      <c r="CF145" s="644"/>
      <c r="CG145" s="644"/>
      <c r="CH145" s="644"/>
      <c r="CI145" s="644"/>
      <c r="CJ145" s="644"/>
      <c r="CK145" s="644"/>
      <c r="CL145" s="162"/>
    </row>
    <row r="146" spans="24:90" ht="15.75"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62"/>
      <c r="BQ146" s="176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643" t="s">
        <v>232</v>
      </c>
      <c r="CD146" s="643"/>
      <c r="CE146" s="643"/>
      <c r="CF146" s="643"/>
      <c r="CG146" s="643"/>
      <c r="CH146" s="643"/>
      <c r="CI146" s="643"/>
      <c r="CJ146" s="643"/>
      <c r="CK146" s="643"/>
      <c r="CL146" s="643"/>
    </row>
  </sheetData>
  <mergeCells count="83">
    <mergeCell ref="CA144:CK144"/>
    <mergeCell ref="CB145:CK145"/>
    <mergeCell ref="CC146:CL146"/>
    <mergeCell ref="BV139:CC139"/>
    <mergeCell ref="BW140:CH140"/>
    <mergeCell ref="BX141:CG141"/>
    <mergeCell ref="BY142:CI142"/>
    <mergeCell ref="BZ143:CI143"/>
    <mergeCell ref="BQ134:BY134"/>
    <mergeCell ref="BR135:CI135"/>
    <mergeCell ref="BS136:CA136"/>
    <mergeCell ref="BT137:CB137"/>
    <mergeCell ref="BU138:CC138"/>
    <mergeCell ref="BL129:BW129"/>
    <mergeCell ref="BM130:BW130"/>
    <mergeCell ref="BN131:BY131"/>
    <mergeCell ref="BO132:BW132"/>
    <mergeCell ref="BP133:BX133"/>
    <mergeCell ref="BG124:BQ124"/>
    <mergeCell ref="BH125:BY125"/>
    <mergeCell ref="BI126:BY126"/>
    <mergeCell ref="BJ127:BT127"/>
    <mergeCell ref="BK128:BY128"/>
    <mergeCell ref="BA118:BK118"/>
    <mergeCell ref="BB119:BJ119"/>
    <mergeCell ref="BC120:BL120"/>
    <mergeCell ref="BD121:BL121"/>
    <mergeCell ref="BF123:BX123"/>
    <mergeCell ref="AV113:BA113"/>
    <mergeCell ref="AW114:BD114"/>
    <mergeCell ref="AX115:BE115"/>
    <mergeCell ref="AY116:BF116"/>
    <mergeCell ref="AZ117:BI117"/>
    <mergeCell ref="AQ108:AU108"/>
    <mergeCell ref="AR109:AW109"/>
    <mergeCell ref="AS110:AZ110"/>
    <mergeCell ref="AT111:AY111"/>
    <mergeCell ref="AU112:BA112"/>
    <mergeCell ref="AL103:AT103"/>
    <mergeCell ref="AM104:AU104"/>
    <mergeCell ref="AN105:AY105"/>
    <mergeCell ref="AO106:AV106"/>
    <mergeCell ref="AP107:AU107"/>
    <mergeCell ref="AF97:AL97"/>
    <mergeCell ref="AH99:AN99"/>
    <mergeCell ref="AI100:AT100"/>
    <mergeCell ref="AJ101:AS101"/>
    <mergeCell ref="AK102:AP102"/>
    <mergeCell ref="AA92:AL92"/>
    <mergeCell ref="AB93:AI93"/>
    <mergeCell ref="AC94:AJ94"/>
    <mergeCell ref="AD95:AI95"/>
    <mergeCell ref="AE96:AJ96"/>
    <mergeCell ref="V1:V2"/>
    <mergeCell ref="AC1:AC2"/>
    <mergeCell ref="AD1:AD2"/>
    <mergeCell ref="AB1:AB2"/>
    <mergeCell ref="X1:X2"/>
    <mergeCell ref="Y1:Y2"/>
    <mergeCell ref="Z1:Z2"/>
    <mergeCell ref="AA1:AA2"/>
    <mergeCell ref="W1:W2"/>
    <mergeCell ref="X89:AH89"/>
    <mergeCell ref="Y90:AC90"/>
    <mergeCell ref="Z91:AK91"/>
    <mergeCell ref="AF1:AF2"/>
    <mergeCell ref="AG1:AG2"/>
    <mergeCell ref="AH1:AH2"/>
    <mergeCell ref="AE1:AE2"/>
    <mergeCell ref="T1:T2"/>
    <mergeCell ref="U1:U2"/>
    <mergeCell ref="A87:D87"/>
    <mergeCell ref="D1:D2"/>
    <mergeCell ref="C1:C2"/>
    <mergeCell ref="A1:A2"/>
    <mergeCell ref="B1:B2"/>
    <mergeCell ref="I1:L1"/>
    <mergeCell ref="Q1:S1"/>
    <mergeCell ref="M1:N1"/>
    <mergeCell ref="O1:P1"/>
    <mergeCell ref="E1:E2"/>
    <mergeCell ref="F1:F2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>
      <pane ySplit="2" topLeftCell="A3" activePane="bottomLeft" state="frozen"/>
      <selection pane="bottomLeft" activeCell="B74" sqref="B74"/>
    </sheetView>
  </sheetViews>
  <sheetFormatPr defaultRowHeight="11.25"/>
  <cols>
    <col min="1" max="1" width="8.140625" style="6" bestFit="1" customWidth="1"/>
    <col min="2" max="2" width="70" style="124" bestFit="1" customWidth="1"/>
    <col min="3" max="3" width="14" style="3" bestFit="1" customWidth="1"/>
    <col min="4" max="4" width="9.5703125" style="12" customWidth="1"/>
    <col min="5" max="5" width="9.140625" style="12" customWidth="1"/>
    <col min="6" max="6" width="9.42578125" style="3" bestFit="1" customWidth="1"/>
    <col min="7" max="7" width="9.42578125" style="12" bestFit="1" customWidth="1"/>
    <col min="8" max="8" width="8.140625" style="3" bestFit="1" customWidth="1"/>
    <col min="9" max="9" width="7.28515625" style="3" bestFit="1" customWidth="1"/>
    <col min="10" max="11" width="8.140625" style="3" bestFit="1" customWidth="1"/>
    <col min="12" max="12" width="9.42578125" style="3" bestFit="1" customWidth="1"/>
    <col min="13" max="14" width="10.28515625" style="3" bestFit="1" customWidth="1"/>
    <col min="15" max="15" width="7.7109375" style="6" customWidth="1"/>
    <col min="16" max="16" width="18.5703125" style="6" customWidth="1"/>
    <col min="17" max="18" width="19" style="6" bestFit="1" customWidth="1"/>
    <col min="19" max="229" width="9.140625" style="6"/>
    <col min="230" max="230" width="9" style="6" bestFit="1" customWidth="1"/>
    <col min="231" max="231" width="9.85546875" style="6" bestFit="1" customWidth="1"/>
    <col min="232" max="232" width="9.140625" style="6" bestFit="1" customWidth="1"/>
    <col min="233" max="233" width="16" style="6" bestFit="1" customWidth="1"/>
    <col min="234" max="234" width="9" style="6" bestFit="1" customWidth="1"/>
    <col min="235" max="235" width="7.85546875" style="6" bestFit="1" customWidth="1"/>
    <col min="236" max="236" width="11.7109375" style="6" bestFit="1" customWidth="1"/>
    <col min="237" max="237" width="14.28515625" style="6" customWidth="1"/>
    <col min="238" max="238" width="11.7109375" style="6" bestFit="1" customWidth="1"/>
    <col min="239" max="239" width="14.140625" style="6" bestFit="1" customWidth="1"/>
    <col min="240" max="240" width="16.7109375" style="6" customWidth="1"/>
    <col min="241" max="241" width="16.5703125" style="6" customWidth="1"/>
    <col min="242" max="243" width="7.85546875" style="6" bestFit="1" customWidth="1"/>
    <col min="244" max="244" width="8" style="6" bestFit="1" customWidth="1"/>
    <col min="245" max="246" width="7.85546875" style="6" bestFit="1" customWidth="1"/>
    <col min="247" max="247" width="9.7109375" style="6" customWidth="1"/>
    <col min="248" max="248" width="12.85546875" style="6" customWidth="1"/>
    <col min="249" max="485" width="9.140625" style="6"/>
    <col min="486" max="486" width="9" style="6" bestFit="1" customWidth="1"/>
    <col min="487" max="487" width="9.85546875" style="6" bestFit="1" customWidth="1"/>
    <col min="488" max="488" width="9.140625" style="6" bestFit="1" customWidth="1"/>
    <col min="489" max="489" width="16" style="6" bestFit="1" customWidth="1"/>
    <col min="490" max="490" width="9" style="6" bestFit="1" customWidth="1"/>
    <col min="491" max="491" width="7.85546875" style="6" bestFit="1" customWidth="1"/>
    <col min="492" max="492" width="11.7109375" style="6" bestFit="1" customWidth="1"/>
    <col min="493" max="493" width="14.28515625" style="6" customWidth="1"/>
    <col min="494" max="494" width="11.7109375" style="6" bestFit="1" customWidth="1"/>
    <col min="495" max="495" width="14.140625" style="6" bestFit="1" customWidth="1"/>
    <col min="496" max="496" width="16.7109375" style="6" customWidth="1"/>
    <col min="497" max="497" width="16.5703125" style="6" customWidth="1"/>
    <col min="498" max="499" width="7.85546875" style="6" bestFit="1" customWidth="1"/>
    <col min="500" max="500" width="8" style="6" bestFit="1" customWidth="1"/>
    <col min="501" max="502" width="7.85546875" style="6" bestFit="1" customWidth="1"/>
    <col min="503" max="503" width="9.7109375" style="6" customWidth="1"/>
    <col min="504" max="504" width="12.85546875" style="6" customWidth="1"/>
    <col min="505" max="741" width="9.140625" style="6"/>
    <col min="742" max="742" width="9" style="6" bestFit="1" customWidth="1"/>
    <col min="743" max="743" width="9.85546875" style="6" bestFit="1" customWidth="1"/>
    <col min="744" max="744" width="9.140625" style="6" bestFit="1" customWidth="1"/>
    <col min="745" max="745" width="16" style="6" bestFit="1" customWidth="1"/>
    <col min="746" max="746" width="9" style="6" bestFit="1" customWidth="1"/>
    <col min="747" max="747" width="7.85546875" style="6" bestFit="1" customWidth="1"/>
    <col min="748" max="748" width="11.7109375" style="6" bestFit="1" customWidth="1"/>
    <col min="749" max="749" width="14.28515625" style="6" customWidth="1"/>
    <col min="750" max="750" width="11.7109375" style="6" bestFit="1" customWidth="1"/>
    <col min="751" max="751" width="14.140625" style="6" bestFit="1" customWidth="1"/>
    <col min="752" max="752" width="16.7109375" style="6" customWidth="1"/>
    <col min="753" max="753" width="16.5703125" style="6" customWidth="1"/>
    <col min="754" max="755" width="7.85546875" style="6" bestFit="1" customWidth="1"/>
    <col min="756" max="756" width="8" style="6" bestFit="1" customWidth="1"/>
    <col min="757" max="758" width="7.85546875" style="6" bestFit="1" customWidth="1"/>
    <col min="759" max="759" width="9.7109375" style="6" customWidth="1"/>
    <col min="760" max="760" width="12.85546875" style="6" customWidth="1"/>
    <col min="761" max="997" width="9.140625" style="6"/>
    <col min="998" max="998" width="9" style="6" bestFit="1" customWidth="1"/>
    <col min="999" max="999" width="9.85546875" style="6" bestFit="1" customWidth="1"/>
    <col min="1000" max="1000" width="9.140625" style="6" bestFit="1" customWidth="1"/>
    <col min="1001" max="1001" width="16" style="6" bestFit="1" customWidth="1"/>
    <col min="1002" max="1002" width="9" style="6" bestFit="1" customWidth="1"/>
    <col min="1003" max="1003" width="7.85546875" style="6" bestFit="1" customWidth="1"/>
    <col min="1004" max="1004" width="11.7109375" style="6" bestFit="1" customWidth="1"/>
    <col min="1005" max="1005" width="14.28515625" style="6" customWidth="1"/>
    <col min="1006" max="1006" width="11.7109375" style="6" bestFit="1" customWidth="1"/>
    <col min="1007" max="1007" width="14.140625" style="6" bestFit="1" customWidth="1"/>
    <col min="1008" max="1008" width="16.7109375" style="6" customWidth="1"/>
    <col min="1009" max="1009" width="16.5703125" style="6" customWidth="1"/>
    <col min="1010" max="1011" width="7.85546875" style="6" bestFit="1" customWidth="1"/>
    <col min="1012" max="1012" width="8" style="6" bestFit="1" customWidth="1"/>
    <col min="1013" max="1014" width="7.85546875" style="6" bestFit="1" customWidth="1"/>
    <col min="1015" max="1015" width="9.7109375" style="6" customWidth="1"/>
    <col min="1016" max="1016" width="12.85546875" style="6" customWidth="1"/>
    <col min="1017" max="1253" width="9.140625" style="6"/>
    <col min="1254" max="1254" width="9" style="6" bestFit="1" customWidth="1"/>
    <col min="1255" max="1255" width="9.85546875" style="6" bestFit="1" customWidth="1"/>
    <col min="1256" max="1256" width="9.140625" style="6" bestFit="1" customWidth="1"/>
    <col min="1257" max="1257" width="16" style="6" bestFit="1" customWidth="1"/>
    <col min="1258" max="1258" width="9" style="6" bestFit="1" customWidth="1"/>
    <col min="1259" max="1259" width="7.85546875" style="6" bestFit="1" customWidth="1"/>
    <col min="1260" max="1260" width="11.7109375" style="6" bestFit="1" customWidth="1"/>
    <col min="1261" max="1261" width="14.28515625" style="6" customWidth="1"/>
    <col min="1262" max="1262" width="11.7109375" style="6" bestFit="1" customWidth="1"/>
    <col min="1263" max="1263" width="14.140625" style="6" bestFit="1" customWidth="1"/>
    <col min="1264" max="1264" width="16.7109375" style="6" customWidth="1"/>
    <col min="1265" max="1265" width="16.5703125" style="6" customWidth="1"/>
    <col min="1266" max="1267" width="7.85546875" style="6" bestFit="1" customWidth="1"/>
    <col min="1268" max="1268" width="8" style="6" bestFit="1" customWidth="1"/>
    <col min="1269" max="1270" width="7.85546875" style="6" bestFit="1" customWidth="1"/>
    <col min="1271" max="1271" width="9.7109375" style="6" customWidth="1"/>
    <col min="1272" max="1272" width="12.85546875" style="6" customWidth="1"/>
    <col min="1273" max="1509" width="9.140625" style="6"/>
    <col min="1510" max="1510" width="9" style="6" bestFit="1" customWidth="1"/>
    <col min="1511" max="1511" width="9.85546875" style="6" bestFit="1" customWidth="1"/>
    <col min="1512" max="1512" width="9.140625" style="6" bestFit="1" customWidth="1"/>
    <col min="1513" max="1513" width="16" style="6" bestFit="1" customWidth="1"/>
    <col min="1514" max="1514" width="9" style="6" bestFit="1" customWidth="1"/>
    <col min="1515" max="1515" width="7.85546875" style="6" bestFit="1" customWidth="1"/>
    <col min="1516" max="1516" width="11.7109375" style="6" bestFit="1" customWidth="1"/>
    <col min="1517" max="1517" width="14.28515625" style="6" customWidth="1"/>
    <col min="1518" max="1518" width="11.7109375" style="6" bestFit="1" customWidth="1"/>
    <col min="1519" max="1519" width="14.140625" style="6" bestFit="1" customWidth="1"/>
    <col min="1520" max="1520" width="16.7109375" style="6" customWidth="1"/>
    <col min="1521" max="1521" width="16.5703125" style="6" customWidth="1"/>
    <col min="1522" max="1523" width="7.85546875" style="6" bestFit="1" customWidth="1"/>
    <col min="1524" max="1524" width="8" style="6" bestFit="1" customWidth="1"/>
    <col min="1525" max="1526" width="7.85546875" style="6" bestFit="1" customWidth="1"/>
    <col min="1527" max="1527" width="9.7109375" style="6" customWidth="1"/>
    <col min="1528" max="1528" width="12.85546875" style="6" customWidth="1"/>
    <col min="1529" max="1765" width="9.140625" style="6"/>
    <col min="1766" max="1766" width="9" style="6" bestFit="1" customWidth="1"/>
    <col min="1767" max="1767" width="9.85546875" style="6" bestFit="1" customWidth="1"/>
    <col min="1768" max="1768" width="9.140625" style="6" bestFit="1" customWidth="1"/>
    <col min="1769" max="1769" width="16" style="6" bestFit="1" customWidth="1"/>
    <col min="1770" max="1770" width="9" style="6" bestFit="1" customWidth="1"/>
    <col min="1771" max="1771" width="7.85546875" style="6" bestFit="1" customWidth="1"/>
    <col min="1772" max="1772" width="11.7109375" style="6" bestFit="1" customWidth="1"/>
    <col min="1773" max="1773" width="14.28515625" style="6" customWidth="1"/>
    <col min="1774" max="1774" width="11.7109375" style="6" bestFit="1" customWidth="1"/>
    <col min="1775" max="1775" width="14.140625" style="6" bestFit="1" customWidth="1"/>
    <col min="1776" max="1776" width="16.7109375" style="6" customWidth="1"/>
    <col min="1777" max="1777" width="16.5703125" style="6" customWidth="1"/>
    <col min="1778" max="1779" width="7.85546875" style="6" bestFit="1" customWidth="1"/>
    <col min="1780" max="1780" width="8" style="6" bestFit="1" customWidth="1"/>
    <col min="1781" max="1782" width="7.85546875" style="6" bestFit="1" customWidth="1"/>
    <col min="1783" max="1783" width="9.7109375" style="6" customWidth="1"/>
    <col min="1784" max="1784" width="12.85546875" style="6" customWidth="1"/>
    <col min="1785" max="2021" width="9.140625" style="6"/>
    <col min="2022" max="2022" width="9" style="6" bestFit="1" customWidth="1"/>
    <col min="2023" max="2023" width="9.85546875" style="6" bestFit="1" customWidth="1"/>
    <col min="2024" max="2024" width="9.140625" style="6" bestFit="1" customWidth="1"/>
    <col min="2025" max="2025" width="16" style="6" bestFit="1" customWidth="1"/>
    <col min="2026" max="2026" width="9" style="6" bestFit="1" customWidth="1"/>
    <col min="2027" max="2027" width="7.85546875" style="6" bestFit="1" customWidth="1"/>
    <col min="2028" max="2028" width="11.7109375" style="6" bestFit="1" customWidth="1"/>
    <col min="2029" max="2029" width="14.28515625" style="6" customWidth="1"/>
    <col min="2030" max="2030" width="11.7109375" style="6" bestFit="1" customWidth="1"/>
    <col min="2031" max="2031" width="14.140625" style="6" bestFit="1" customWidth="1"/>
    <col min="2032" max="2032" width="16.7109375" style="6" customWidth="1"/>
    <col min="2033" max="2033" width="16.5703125" style="6" customWidth="1"/>
    <col min="2034" max="2035" width="7.85546875" style="6" bestFit="1" customWidth="1"/>
    <col min="2036" max="2036" width="8" style="6" bestFit="1" customWidth="1"/>
    <col min="2037" max="2038" width="7.85546875" style="6" bestFit="1" customWidth="1"/>
    <col min="2039" max="2039" width="9.7109375" style="6" customWidth="1"/>
    <col min="2040" max="2040" width="12.85546875" style="6" customWidth="1"/>
    <col min="2041" max="2277" width="9.140625" style="6"/>
    <col min="2278" max="2278" width="9" style="6" bestFit="1" customWidth="1"/>
    <col min="2279" max="2279" width="9.85546875" style="6" bestFit="1" customWidth="1"/>
    <col min="2280" max="2280" width="9.140625" style="6" bestFit="1" customWidth="1"/>
    <col min="2281" max="2281" width="16" style="6" bestFit="1" customWidth="1"/>
    <col min="2282" max="2282" width="9" style="6" bestFit="1" customWidth="1"/>
    <col min="2283" max="2283" width="7.85546875" style="6" bestFit="1" customWidth="1"/>
    <col min="2284" max="2284" width="11.7109375" style="6" bestFit="1" customWidth="1"/>
    <col min="2285" max="2285" width="14.28515625" style="6" customWidth="1"/>
    <col min="2286" max="2286" width="11.7109375" style="6" bestFit="1" customWidth="1"/>
    <col min="2287" max="2287" width="14.140625" style="6" bestFit="1" customWidth="1"/>
    <col min="2288" max="2288" width="16.7109375" style="6" customWidth="1"/>
    <col min="2289" max="2289" width="16.5703125" style="6" customWidth="1"/>
    <col min="2290" max="2291" width="7.85546875" style="6" bestFit="1" customWidth="1"/>
    <col min="2292" max="2292" width="8" style="6" bestFit="1" customWidth="1"/>
    <col min="2293" max="2294" width="7.85546875" style="6" bestFit="1" customWidth="1"/>
    <col min="2295" max="2295" width="9.7109375" style="6" customWidth="1"/>
    <col min="2296" max="2296" width="12.85546875" style="6" customWidth="1"/>
    <col min="2297" max="2533" width="9.140625" style="6"/>
    <col min="2534" max="2534" width="9" style="6" bestFit="1" customWidth="1"/>
    <col min="2535" max="2535" width="9.85546875" style="6" bestFit="1" customWidth="1"/>
    <col min="2536" max="2536" width="9.140625" style="6" bestFit="1" customWidth="1"/>
    <col min="2537" max="2537" width="16" style="6" bestFit="1" customWidth="1"/>
    <col min="2538" max="2538" width="9" style="6" bestFit="1" customWidth="1"/>
    <col min="2539" max="2539" width="7.85546875" style="6" bestFit="1" customWidth="1"/>
    <col min="2540" max="2540" width="11.7109375" style="6" bestFit="1" customWidth="1"/>
    <col min="2541" max="2541" width="14.28515625" style="6" customWidth="1"/>
    <col min="2542" max="2542" width="11.7109375" style="6" bestFit="1" customWidth="1"/>
    <col min="2543" max="2543" width="14.140625" style="6" bestFit="1" customWidth="1"/>
    <col min="2544" max="2544" width="16.7109375" style="6" customWidth="1"/>
    <col min="2545" max="2545" width="16.5703125" style="6" customWidth="1"/>
    <col min="2546" max="2547" width="7.85546875" style="6" bestFit="1" customWidth="1"/>
    <col min="2548" max="2548" width="8" style="6" bestFit="1" customWidth="1"/>
    <col min="2549" max="2550" width="7.85546875" style="6" bestFit="1" customWidth="1"/>
    <col min="2551" max="2551" width="9.7109375" style="6" customWidth="1"/>
    <col min="2552" max="2552" width="12.85546875" style="6" customWidth="1"/>
    <col min="2553" max="2789" width="9.140625" style="6"/>
    <col min="2790" max="2790" width="9" style="6" bestFit="1" customWidth="1"/>
    <col min="2791" max="2791" width="9.85546875" style="6" bestFit="1" customWidth="1"/>
    <col min="2792" max="2792" width="9.140625" style="6" bestFit="1" customWidth="1"/>
    <col min="2793" max="2793" width="16" style="6" bestFit="1" customWidth="1"/>
    <col min="2794" max="2794" width="9" style="6" bestFit="1" customWidth="1"/>
    <col min="2795" max="2795" width="7.85546875" style="6" bestFit="1" customWidth="1"/>
    <col min="2796" max="2796" width="11.7109375" style="6" bestFit="1" customWidth="1"/>
    <col min="2797" max="2797" width="14.28515625" style="6" customWidth="1"/>
    <col min="2798" max="2798" width="11.7109375" style="6" bestFit="1" customWidth="1"/>
    <col min="2799" max="2799" width="14.140625" style="6" bestFit="1" customWidth="1"/>
    <col min="2800" max="2800" width="16.7109375" style="6" customWidth="1"/>
    <col min="2801" max="2801" width="16.5703125" style="6" customWidth="1"/>
    <col min="2802" max="2803" width="7.85546875" style="6" bestFit="1" customWidth="1"/>
    <col min="2804" max="2804" width="8" style="6" bestFit="1" customWidth="1"/>
    <col min="2805" max="2806" width="7.85546875" style="6" bestFit="1" customWidth="1"/>
    <col min="2807" max="2807" width="9.7109375" style="6" customWidth="1"/>
    <col min="2808" max="2808" width="12.85546875" style="6" customWidth="1"/>
    <col min="2809" max="3045" width="9.140625" style="6"/>
    <col min="3046" max="3046" width="9" style="6" bestFit="1" customWidth="1"/>
    <col min="3047" max="3047" width="9.85546875" style="6" bestFit="1" customWidth="1"/>
    <col min="3048" max="3048" width="9.140625" style="6" bestFit="1" customWidth="1"/>
    <col min="3049" max="3049" width="16" style="6" bestFit="1" customWidth="1"/>
    <col min="3050" max="3050" width="9" style="6" bestFit="1" customWidth="1"/>
    <col min="3051" max="3051" width="7.85546875" style="6" bestFit="1" customWidth="1"/>
    <col min="3052" max="3052" width="11.7109375" style="6" bestFit="1" customWidth="1"/>
    <col min="3053" max="3053" width="14.28515625" style="6" customWidth="1"/>
    <col min="3054" max="3054" width="11.7109375" style="6" bestFit="1" customWidth="1"/>
    <col min="3055" max="3055" width="14.140625" style="6" bestFit="1" customWidth="1"/>
    <col min="3056" max="3056" width="16.7109375" style="6" customWidth="1"/>
    <col min="3057" max="3057" width="16.5703125" style="6" customWidth="1"/>
    <col min="3058" max="3059" width="7.85546875" style="6" bestFit="1" customWidth="1"/>
    <col min="3060" max="3060" width="8" style="6" bestFit="1" customWidth="1"/>
    <col min="3061" max="3062" width="7.85546875" style="6" bestFit="1" customWidth="1"/>
    <col min="3063" max="3063" width="9.7109375" style="6" customWidth="1"/>
    <col min="3064" max="3064" width="12.85546875" style="6" customWidth="1"/>
    <col min="3065" max="3301" width="9.140625" style="6"/>
    <col min="3302" max="3302" width="9" style="6" bestFit="1" customWidth="1"/>
    <col min="3303" max="3303" width="9.85546875" style="6" bestFit="1" customWidth="1"/>
    <col min="3304" max="3304" width="9.140625" style="6" bestFit="1" customWidth="1"/>
    <col min="3305" max="3305" width="16" style="6" bestFit="1" customWidth="1"/>
    <col min="3306" max="3306" width="9" style="6" bestFit="1" customWidth="1"/>
    <col min="3307" max="3307" width="7.85546875" style="6" bestFit="1" customWidth="1"/>
    <col min="3308" max="3308" width="11.7109375" style="6" bestFit="1" customWidth="1"/>
    <col min="3309" max="3309" width="14.28515625" style="6" customWidth="1"/>
    <col min="3310" max="3310" width="11.7109375" style="6" bestFit="1" customWidth="1"/>
    <col min="3311" max="3311" width="14.140625" style="6" bestFit="1" customWidth="1"/>
    <col min="3312" max="3312" width="16.7109375" style="6" customWidth="1"/>
    <col min="3313" max="3313" width="16.5703125" style="6" customWidth="1"/>
    <col min="3314" max="3315" width="7.85546875" style="6" bestFit="1" customWidth="1"/>
    <col min="3316" max="3316" width="8" style="6" bestFit="1" customWidth="1"/>
    <col min="3317" max="3318" width="7.85546875" style="6" bestFit="1" customWidth="1"/>
    <col min="3319" max="3319" width="9.7109375" style="6" customWidth="1"/>
    <col min="3320" max="3320" width="12.85546875" style="6" customWidth="1"/>
    <col min="3321" max="3557" width="9.140625" style="6"/>
    <col min="3558" max="3558" width="9" style="6" bestFit="1" customWidth="1"/>
    <col min="3559" max="3559" width="9.85546875" style="6" bestFit="1" customWidth="1"/>
    <col min="3560" max="3560" width="9.140625" style="6" bestFit="1" customWidth="1"/>
    <col min="3561" max="3561" width="16" style="6" bestFit="1" customWidth="1"/>
    <col min="3562" max="3562" width="9" style="6" bestFit="1" customWidth="1"/>
    <col min="3563" max="3563" width="7.85546875" style="6" bestFit="1" customWidth="1"/>
    <col min="3564" max="3564" width="11.7109375" style="6" bestFit="1" customWidth="1"/>
    <col min="3565" max="3565" width="14.28515625" style="6" customWidth="1"/>
    <col min="3566" max="3566" width="11.7109375" style="6" bestFit="1" customWidth="1"/>
    <col min="3567" max="3567" width="14.140625" style="6" bestFit="1" customWidth="1"/>
    <col min="3568" max="3568" width="16.7109375" style="6" customWidth="1"/>
    <col min="3569" max="3569" width="16.5703125" style="6" customWidth="1"/>
    <col min="3570" max="3571" width="7.85546875" style="6" bestFit="1" customWidth="1"/>
    <col min="3572" max="3572" width="8" style="6" bestFit="1" customWidth="1"/>
    <col min="3573" max="3574" width="7.85546875" style="6" bestFit="1" customWidth="1"/>
    <col min="3575" max="3575" width="9.7109375" style="6" customWidth="1"/>
    <col min="3576" max="3576" width="12.85546875" style="6" customWidth="1"/>
    <col min="3577" max="3813" width="9.140625" style="6"/>
    <col min="3814" max="3814" width="9" style="6" bestFit="1" customWidth="1"/>
    <col min="3815" max="3815" width="9.85546875" style="6" bestFit="1" customWidth="1"/>
    <col min="3816" max="3816" width="9.140625" style="6" bestFit="1" customWidth="1"/>
    <col min="3817" max="3817" width="16" style="6" bestFit="1" customWidth="1"/>
    <col min="3818" max="3818" width="9" style="6" bestFit="1" customWidth="1"/>
    <col min="3819" max="3819" width="7.85546875" style="6" bestFit="1" customWidth="1"/>
    <col min="3820" max="3820" width="11.7109375" style="6" bestFit="1" customWidth="1"/>
    <col min="3821" max="3821" width="14.28515625" style="6" customWidth="1"/>
    <col min="3822" max="3822" width="11.7109375" style="6" bestFit="1" customWidth="1"/>
    <col min="3823" max="3823" width="14.140625" style="6" bestFit="1" customWidth="1"/>
    <col min="3824" max="3824" width="16.7109375" style="6" customWidth="1"/>
    <col min="3825" max="3825" width="16.5703125" style="6" customWidth="1"/>
    <col min="3826" max="3827" width="7.85546875" style="6" bestFit="1" customWidth="1"/>
    <col min="3828" max="3828" width="8" style="6" bestFit="1" customWidth="1"/>
    <col min="3829" max="3830" width="7.85546875" style="6" bestFit="1" customWidth="1"/>
    <col min="3831" max="3831" width="9.7109375" style="6" customWidth="1"/>
    <col min="3832" max="3832" width="12.85546875" style="6" customWidth="1"/>
    <col min="3833" max="4069" width="9.140625" style="6"/>
    <col min="4070" max="4070" width="9" style="6" bestFit="1" customWidth="1"/>
    <col min="4071" max="4071" width="9.85546875" style="6" bestFit="1" customWidth="1"/>
    <col min="4072" max="4072" width="9.140625" style="6" bestFit="1" customWidth="1"/>
    <col min="4073" max="4073" width="16" style="6" bestFit="1" customWidth="1"/>
    <col min="4074" max="4074" width="9" style="6" bestFit="1" customWidth="1"/>
    <col min="4075" max="4075" width="7.85546875" style="6" bestFit="1" customWidth="1"/>
    <col min="4076" max="4076" width="11.7109375" style="6" bestFit="1" customWidth="1"/>
    <col min="4077" max="4077" width="14.28515625" style="6" customWidth="1"/>
    <col min="4078" max="4078" width="11.7109375" style="6" bestFit="1" customWidth="1"/>
    <col min="4079" max="4079" width="14.140625" style="6" bestFit="1" customWidth="1"/>
    <col min="4080" max="4080" width="16.7109375" style="6" customWidth="1"/>
    <col min="4081" max="4081" width="16.5703125" style="6" customWidth="1"/>
    <col min="4082" max="4083" width="7.85546875" style="6" bestFit="1" customWidth="1"/>
    <col min="4084" max="4084" width="8" style="6" bestFit="1" customWidth="1"/>
    <col min="4085" max="4086" width="7.85546875" style="6" bestFit="1" customWidth="1"/>
    <col min="4087" max="4087" width="9.7109375" style="6" customWidth="1"/>
    <col min="4088" max="4088" width="12.85546875" style="6" customWidth="1"/>
    <col min="4089" max="4325" width="9.140625" style="6"/>
    <col min="4326" max="4326" width="9" style="6" bestFit="1" customWidth="1"/>
    <col min="4327" max="4327" width="9.85546875" style="6" bestFit="1" customWidth="1"/>
    <col min="4328" max="4328" width="9.140625" style="6" bestFit="1" customWidth="1"/>
    <col min="4329" max="4329" width="16" style="6" bestFit="1" customWidth="1"/>
    <col min="4330" max="4330" width="9" style="6" bestFit="1" customWidth="1"/>
    <col min="4331" max="4331" width="7.85546875" style="6" bestFit="1" customWidth="1"/>
    <col min="4332" max="4332" width="11.7109375" style="6" bestFit="1" customWidth="1"/>
    <col min="4333" max="4333" width="14.28515625" style="6" customWidth="1"/>
    <col min="4334" max="4334" width="11.7109375" style="6" bestFit="1" customWidth="1"/>
    <col min="4335" max="4335" width="14.140625" style="6" bestFit="1" customWidth="1"/>
    <col min="4336" max="4336" width="16.7109375" style="6" customWidth="1"/>
    <col min="4337" max="4337" width="16.5703125" style="6" customWidth="1"/>
    <col min="4338" max="4339" width="7.85546875" style="6" bestFit="1" customWidth="1"/>
    <col min="4340" max="4340" width="8" style="6" bestFit="1" customWidth="1"/>
    <col min="4341" max="4342" width="7.85546875" style="6" bestFit="1" customWidth="1"/>
    <col min="4343" max="4343" width="9.7109375" style="6" customWidth="1"/>
    <col min="4344" max="4344" width="12.85546875" style="6" customWidth="1"/>
    <col min="4345" max="4581" width="9.140625" style="6"/>
    <col min="4582" max="4582" width="9" style="6" bestFit="1" customWidth="1"/>
    <col min="4583" max="4583" width="9.85546875" style="6" bestFit="1" customWidth="1"/>
    <col min="4584" max="4584" width="9.140625" style="6" bestFit="1" customWidth="1"/>
    <col min="4585" max="4585" width="16" style="6" bestFit="1" customWidth="1"/>
    <col min="4586" max="4586" width="9" style="6" bestFit="1" customWidth="1"/>
    <col min="4587" max="4587" width="7.85546875" style="6" bestFit="1" customWidth="1"/>
    <col min="4588" max="4588" width="11.7109375" style="6" bestFit="1" customWidth="1"/>
    <col min="4589" max="4589" width="14.28515625" style="6" customWidth="1"/>
    <col min="4590" max="4590" width="11.7109375" style="6" bestFit="1" customWidth="1"/>
    <col min="4591" max="4591" width="14.140625" style="6" bestFit="1" customWidth="1"/>
    <col min="4592" max="4592" width="16.7109375" style="6" customWidth="1"/>
    <col min="4593" max="4593" width="16.5703125" style="6" customWidth="1"/>
    <col min="4594" max="4595" width="7.85546875" style="6" bestFit="1" customWidth="1"/>
    <col min="4596" max="4596" width="8" style="6" bestFit="1" customWidth="1"/>
    <col min="4597" max="4598" width="7.85546875" style="6" bestFit="1" customWidth="1"/>
    <col min="4599" max="4599" width="9.7109375" style="6" customWidth="1"/>
    <col min="4600" max="4600" width="12.85546875" style="6" customWidth="1"/>
    <col min="4601" max="4837" width="9.140625" style="6"/>
    <col min="4838" max="4838" width="9" style="6" bestFit="1" customWidth="1"/>
    <col min="4839" max="4839" width="9.85546875" style="6" bestFit="1" customWidth="1"/>
    <col min="4840" max="4840" width="9.140625" style="6" bestFit="1" customWidth="1"/>
    <col min="4841" max="4841" width="16" style="6" bestFit="1" customWidth="1"/>
    <col min="4842" max="4842" width="9" style="6" bestFit="1" customWidth="1"/>
    <col min="4843" max="4843" width="7.85546875" style="6" bestFit="1" customWidth="1"/>
    <col min="4844" max="4844" width="11.7109375" style="6" bestFit="1" customWidth="1"/>
    <col min="4845" max="4845" width="14.28515625" style="6" customWidth="1"/>
    <col min="4846" max="4846" width="11.7109375" style="6" bestFit="1" customWidth="1"/>
    <col min="4847" max="4847" width="14.140625" style="6" bestFit="1" customWidth="1"/>
    <col min="4848" max="4848" width="16.7109375" style="6" customWidth="1"/>
    <col min="4849" max="4849" width="16.5703125" style="6" customWidth="1"/>
    <col min="4850" max="4851" width="7.85546875" style="6" bestFit="1" customWidth="1"/>
    <col min="4852" max="4852" width="8" style="6" bestFit="1" customWidth="1"/>
    <col min="4853" max="4854" width="7.85546875" style="6" bestFit="1" customWidth="1"/>
    <col min="4855" max="4855" width="9.7109375" style="6" customWidth="1"/>
    <col min="4856" max="4856" width="12.85546875" style="6" customWidth="1"/>
    <col min="4857" max="5093" width="9.140625" style="6"/>
    <col min="5094" max="5094" width="9" style="6" bestFit="1" customWidth="1"/>
    <col min="5095" max="5095" width="9.85546875" style="6" bestFit="1" customWidth="1"/>
    <col min="5096" max="5096" width="9.140625" style="6" bestFit="1" customWidth="1"/>
    <col min="5097" max="5097" width="16" style="6" bestFit="1" customWidth="1"/>
    <col min="5098" max="5098" width="9" style="6" bestFit="1" customWidth="1"/>
    <col min="5099" max="5099" width="7.85546875" style="6" bestFit="1" customWidth="1"/>
    <col min="5100" max="5100" width="11.7109375" style="6" bestFit="1" customWidth="1"/>
    <col min="5101" max="5101" width="14.28515625" style="6" customWidth="1"/>
    <col min="5102" max="5102" width="11.7109375" style="6" bestFit="1" customWidth="1"/>
    <col min="5103" max="5103" width="14.140625" style="6" bestFit="1" customWidth="1"/>
    <col min="5104" max="5104" width="16.7109375" style="6" customWidth="1"/>
    <col min="5105" max="5105" width="16.5703125" style="6" customWidth="1"/>
    <col min="5106" max="5107" width="7.85546875" style="6" bestFit="1" customWidth="1"/>
    <col min="5108" max="5108" width="8" style="6" bestFit="1" customWidth="1"/>
    <col min="5109" max="5110" width="7.85546875" style="6" bestFit="1" customWidth="1"/>
    <col min="5111" max="5111" width="9.7109375" style="6" customWidth="1"/>
    <col min="5112" max="5112" width="12.85546875" style="6" customWidth="1"/>
    <col min="5113" max="5349" width="9.140625" style="6"/>
    <col min="5350" max="5350" width="9" style="6" bestFit="1" customWidth="1"/>
    <col min="5351" max="5351" width="9.85546875" style="6" bestFit="1" customWidth="1"/>
    <col min="5352" max="5352" width="9.140625" style="6" bestFit="1" customWidth="1"/>
    <col min="5353" max="5353" width="16" style="6" bestFit="1" customWidth="1"/>
    <col min="5354" max="5354" width="9" style="6" bestFit="1" customWidth="1"/>
    <col min="5355" max="5355" width="7.85546875" style="6" bestFit="1" customWidth="1"/>
    <col min="5356" max="5356" width="11.7109375" style="6" bestFit="1" customWidth="1"/>
    <col min="5357" max="5357" width="14.28515625" style="6" customWidth="1"/>
    <col min="5358" max="5358" width="11.7109375" style="6" bestFit="1" customWidth="1"/>
    <col min="5359" max="5359" width="14.140625" style="6" bestFit="1" customWidth="1"/>
    <col min="5360" max="5360" width="16.7109375" style="6" customWidth="1"/>
    <col min="5361" max="5361" width="16.5703125" style="6" customWidth="1"/>
    <col min="5362" max="5363" width="7.85546875" style="6" bestFit="1" customWidth="1"/>
    <col min="5364" max="5364" width="8" style="6" bestFit="1" customWidth="1"/>
    <col min="5365" max="5366" width="7.85546875" style="6" bestFit="1" customWidth="1"/>
    <col min="5367" max="5367" width="9.7109375" style="6" customWidth="1"/>
    <col min="5368" max="5368" width="12.85546875" style="6" customWidth="1"/>
    <col min="5369" max="5605" width="9.140625" style="6"/>
    <col min="5606" max="5606" width="9" style="6" bestFit="1" customWidth="1"/>
    <col min="5607" max="5607" width="9.85546875" style="6" bestFit="1" customWidth="1"/>
    <col min="5608" max="5608" width="9.140625" style="6" bestFit="1" customWidth="1"/>
    <col min="5609" max="5609" width="16" style="6" bestFit="1" customWidth="1"/>
    <col min="5610" max="5610" width="9" style="6" bestFit="1" customWidth="1"/>
    <col min="5611" max="5611" width="7.85546875" style="6" bestFit="1" customWidth="1"/>
    <col min="5612" max="5612" width="11.7109375" style="6" bestFit="1" customWidth="1"/>
    <col min="5613" max="5613" width="14.28515625" style="6" customWidth="1"/>
    <col min="5614" max="5614" width="11.7109375" style="6" bestFit="1" customWidth="1"/>
    <col min="5615" max="5615" width="14.140625" style="6" bestFit="1" customWidth="1"/>
    <col min="5616" max="5616" width="16.7109375" style="6" customWidth="1"/>
    <col min="5617" max="5617" width="16.5703125" style="6" customWidth="1"/>
    <col min="5618" max="5619" width="7.85546875" style="6" bestFit="1" customWidth="1"/>
    <col min="5620" max="5620" width="8" style="6" bestFit="1" customWidth="1"/>
    <col min="5621" max="5622" width="7.85546875" style="6" bestFit="1" customWidth="1"/>
    <col min="5623" max="5623" width="9.7109375" style="6" customWidth="1"/>
    <col min="5624" max="5624" width="12.85546875" style="6" customWidth="1"/>
    <col min="5625" max="5861" width="9.140625" style="6"/>
    <col min="5862" max="5862" width="9" style="6" bestFit="1" customWidth="1"/>
    <col min="5863" max="5863" width="9.85546875" style="6" bestFit="1" customWidth="1"/>
    <col min="5864" max="5864" width="9.140625" style="6" bestFit="1" customWidth="1"/>
    <col min="5865" max="5865" width="16" style="6" bestFit="1" customWidth="1"/>
    <col min="5866" max="5866" width="9" style="6" bestFit="1" customWidth="1"/>
    <col min="5867" max="5867" width="7.85546875" style="6" bestFit="1" customWidth="1"/>
    <col min="5868" max="5868" width="11.7109375" style="6" bestFit="1" customWidth="1"/>
    <col min="5869" max="5869" width="14.28515625" style="6" customWidth="1"/>
    <col min="5870" max="5870" width="11.7109375" style="6" bestFit="1" customWidth="1"/>
    <col min="5871" max="5871" width="14.140625" style="6" bestFit="1" customWidth="1"/>
    <col min="5872" max="5872" width="16.7109375" style="6" customWidth="1"/>
    <col min="5873" max="5873" width="16.5703125" style="6" customWidth="1"/>
    <col min="5874" max="5875" width="7.85546875" style="6" bestFit="1" customWidth="1"/>
    <col min="5876" max="5876" width="8" style="6" bestFit="1" customWidth="1"/>
    <col min="5877" max="5878" width="7.85546875" style="6" bestFit="1" customWidth="1"/>
    <col min="5879" max="5879" width="9.7109375" style="6" customWidth="1"/>
    <col min="5880" max="5880" width="12.85546875" style="6" customWidth="1"/>
    <col min="5881" max="6117" width="9.140625" style="6"/>
    <col min="6118" max="6118" width="9" style="6" bestFit="1" customWidth="1"/>
    <col min="6119" max="6119" width="9.85546875" style="6" bestFit="1" customWidth="1"/>
    <col min="6120" max="6120" width="9.140625" style="6" bestFit="1" customWidth="1"/>
    <col min="6121" max="6121" width="16" style="6" bestFit="1" customWidth="1"/>
    <col min="6122" max="6122" width="9" style="6" bestFit="1" customWidth="1"/>
    <col min="6123" max="6123" width="7.85546875" style="6" bestFit="1" customWidth="1"/>
    <col min="6124" max="6124" width="11.7109375" style="6" bestFit="1" customWidth="1"/>
    <col min="6125" max="6125" width="14.28515625" style="6" customWidth="1"/>
    <col min="6126" max="6126" width="11.7109375" style="6" bestFit="1" customWidth="1"/>
    <col min="6127" max="6127" width="14.140625" style="6" bestFit="1" customWidth="1"/>
    <col min="6128" max="6128" width="16.7109375" style="6" customWidth="1"/>
    <col min="6129" max="6129" width="16.5703125" style="6" customWidth="1"/>
    <col min="6130" max="6131" width="7.85546875" style="6" bestFit="1" customWidth="1"/>
    <col min="6132" max="6132" width="8" style="6" bestFit="1" customWidth="1"/>
    <col min="6133" max="6134" width="7.85546875" style="6" bestFit="1" customWidth="1"/>
    <col min="6135" max="6135" width="9.7109375" style="6" customWidth="1"/>
    <col min="6136" max="6136" width="12.85546875" style="6" customWidth="1"/>
    <col min="6137" max="6373" width="9.140625" style="6"/>
    <col min="6374" max="6374" width="9" style="6" bestFit="1" customWidth="1"/>
    <col min="6375" max="6375" width="9.85546875" style="6" bestFit="1" customWidth="1"/>
    <col min="6376" max="6376" width="9.140625" style="6" bestFit="1" customWidth="1"/>
    <col min="6377" max="6377" width="16" style="6" bestFit="1" customWidth="1"/>
    <col min="6378" max="6378" width="9" style="6" bestFit="1" customWidth="1"/>
    <col min="6379" max="6379" width="7.85546875" style="6" bestFit="1" customWidth="1"/>
    <col min="6380" max="6380" width="11.7109375" style="6" bestFit="1" customWidth="1"/>
    <col min="6381" max="6381" width="14.28515625" style="6" customWidth="1"/>
    <col min="6382" max="6382" width="11.7109375" style="6" bestFit="1" customWidth="1"/>
    <col min="6383" max="6383" width="14.140625" style="6" bestFit="1" customWidth="1"/>
    <col min="6384" max="6384" width="16.7109375" style="6" customWidth="1"/>
    <col min="6385" max="6385" width="16.5703125" style="6" customWidth="1"/>
    <col min="6386" max="6387" width="7.85546875" style="6" bestFit="1" customWidth="1"/>
    <col min="6388" max="6388" width="8" style="6" bestFit="1" customWidth="1"/>
    <col min="6389" max="6390" width="7.85546875" style="6" bestFit="1" customWidth="1"/>
    <col min="6391" max="6391" width="9.7109375" style="6" customWidth="1"/>
    <col min="6392" max="6392" width="12.85546875" style="6" customWidth="1"/>
    <col min="6393" max="6629" width="9.140625" style="6"/>
    <col min="6630" max="6630" width="9" style="6" bestFit="1" customWidth="1"/>
    <col min="6631" max="6631" width="9.85546875" style="6" bestFit="1" customWidth="1"/>
    <col min="6632" max="6632" width="9.140625" style="6" bestFit="1" customWidth="1"/>
    <col min="6633" max="6633" width="16" style="6" bestFit="1" customWidth="1"/>
    <col min="6634" max="6634" width="9" style="6" bestFit="1" customWidth="1"/>
    <col min="6635" max="6635" width="7.85546875" style="6" bestFit="1" customWidth="1"/>
    <col min="6636" max="6636" width="11.7109375" style="6" bestFit="1" customWidth="1"/>
    <col min="6637" max="6637" width="14.28515625" style="6" customWidth="1"/>
    <col min="6638" max="6638" width="11.7109375" style="6" bestFit="1" customWidth="1"/>
    <col min="6639" max="6639" width="14.140625" style="6" bestFit="1" customWidth="1"/>
    <col min="6640" max="6640" width="16.7109375" style="6" customWidth="1"/>
    <col min="6641" max="6641" width="16.5703125" style="6" customWidth="1"/>
    <col min="6642" max="6643" width="7.85546875" style="6" bestFit="1" customWidth="1"/>
    <col min="6644" max="6644" width="8" style="6" bestFit="1" customWidth="1"/>
    <col min="6645" max="6646" width="7.85546875" style="6" bestFit="1" customWidth="1"/>
    <col min="6647" max="6647" width="9.7109375" style="6" customWidth="1"/>
    <col min="6648" max="6648" width="12.85546875" style="6" customWidth="1"/>
    <col min="6649" max="6885" width="9.140625" style="6"/>
    <col min="6886" max="6886" width="9" style="6" bestFit="1" customWidth="1"/>
    <col min="6887" max="6887" width="9.85546875" style="6" bestFit="1" customWidth="1"/>
    <col min="6888" max="6888" width="9.140625" style="6" bestFit="1" customWidth="1"/>
    <col min="6889" max="6889" width="16" style="6" bestFit="1" customWidth="1"/>
    <col min="6890" max="6890" width="9" style="6" bestFit="1" customWidth="1"/>
    <col min="6891" max="6891" width="7.85546875" style="6" bestFit="1" customWidth="1"/>
    <col min="6892" max="6892" width="11.7109375" style="6" bestFit="1" customWidth="1"/>
    <col min="6893" max="6893" width="14.28515625" style="6" customWidth="1"/>
    <col min="6894" max="6894" width="11.7109375" style="6" bestFit="1" customWidth="1"/>
    <col min="6895" max="6895" width="14.140625" style="6" bestFit="1" customWidth="1"/>
    <col min="6896" max="6896" width="16.7109375" style="6" customWidth="1"/>
    <col min="6897" max="6897" width="16.5703125" style="6" customWidth="1"/>
    <col min="6898" max="6899" width="7.85546875" style="6" bestFit="1" customWidth="1"/>
    <col min="6900" max="6900" width="8" style="6" bestFit="1" customWidth="1"/>
    <col min="6901" max="6902" width="7.85546875" style="6" bestFit="1" customWidth="1"/>
    <col min="6903" max="6903" width="9.7109375" style="6" customWidth="1"/>
    <col min="6904" max="6904" width="12.85546875" style="6" customWidth="1"/>
    <col min="6905" max="7141" width="9.140625" style="6"/>
    <col min="7142" max="7142" width="9" style="6" bestFit="1" customWidth="1"/>
    <col min="7143" max="7143" width="9.85546875" style="6" bestFit="1" customWidth="1"/>
    <col min="7144" max="7144" width="9.140625" style="6" bestFit="1" customWidth="1"/>
    <col min="7145" max="7145" width="16" style="6" bestFit="1" customWidth="1"/>
    <col min="7146" max="7146" width="9" style="6" bestFit="1" customWidth="1"/>
    <col min="7147" max="7147" width="7.85546875" style="6" bestFit="1" customWidth="1"/>
    <col min="7148" max="7148" width="11.7109375" style="6" bestFit="1" customWidth="1"/>
    <col min="7149" max="7149" width="14.28515625" style="6" customWidth="1"/>
    <col min="7150" max="7150" width="11.7109375" style="6" bestFit="1" customWidth="1"/>
    <col min="7151" max="7151" width="14.140625" style="6" bestFit="1" customWidth="1"/>
    <col min="7152" max="7152" width="16.7109375" style="6" customWidth="1"/>
    <col min="7153" max="7153" width="16.5703125" style="6" customWidth="1"/>
    <col min="7154" max="7155" width="7.85546875" style="6" bestFit="1" customWidth="1"/>
    <col min="7156" max="7156" width="8" style="6" bestFit="1" customWidth="1"/>
    <col min="7157" max="7158" width="7.85546875" style="6" bestFit="1" customWidth="1"/>
    <col min="7159" max="7159" width="9.7109375" style="6" customWidth="1"/>
    <col min="7160" max="7160" width="12.85546875" style="6" customWidth="1"/>
    <col min="7161" max="7397" width="9.140625" style="6"/>
    <col min="7398" max="7398" width="9" style="6" bestFit="1" customWidth="1"/>
    <col min="7399" max="7399" width="9.85546875" style="6" bestFit="1" customWidth="1"/>
    <col min="7400" max="7400" width="9.140625" style="6" bestFit="1" customWidth="1"/>
    <col min="7401" max="7401" width="16" style="6" bestFit="1" customWidth="1"/>
    <col min="7402" max="7402" width="9" style="6" bestFit="1" customWidth="1"/>
    <col min="7403" max="7403" width="7.85546875" style="6" bestFit="1" customWidth="1"/>
    <col min="7404" max="7404" width="11.7109375" style="6" bestFit="1" customWidth="1"/>
    <col min="7405" max="7405" width="14.28515625" style="6" customWidth="1"/>
    <col min="7406" max="7406" width="11.7109375" style="6" bestFit="1" customWidth="1"/>
    <col min="7407" max="7407" width="14.140625" style="6" bestFit="1" customWidth="1"/>
    <col min="7408" max="7408" width="16.7109375" style="6" customWidth="1"/>
    <col min="7409" max="7409" width="16.5703125" style="6" customWidth="1"/>
    <col min="7410" max="7411" width="7.85546875" style="6" bestFit="1" customWidth="1"/>
    <col min="7412" max="7412" width="8" style="6" bestFit="1" customWidth="1"/>
    <col min="7413" max="7414" width="7.85546875" style="6" bestFit="1" customWidth="1"/>
    <col min="7415" max="7415" width="9.7109375" style="6" customWidth="1"/>
    <col min="7416" max="7416" width="12.85546875" style="6" customWidth="1"/>
    <col min="7417" max="7653" width="9.140625" style="6"/>
    <col min="7654" max="7654" width="9" style="6" bestFit="1" customWidth="1"/>
    <col min="7655" max="7655" width="9.85546875" style="6" bestFit="1" customWidth="1"/>
    <col min="7656" max="7656" width="9.140625" style="6" bestFit="1" customWidth="1"/>
    <col min="7657" max="7657" width="16" style="6" bestFit="1" customWidth="1"/>
    <col min="7658" max="7658" width="9" style="6" bestFit="1" customWidth="1"/>
    <col min="7659" max="7659" width="7.85546875" style="6" bestFit="1" customWidth="1"/>
    <col min="7660" max="7660" width="11.7109375" style="6" bestFit="1" customWidth="1"/>
    <col min="7661" max="7661" width="14.28515625" style="6" customWidth="1"/>
    <col min="7662" max="7662" width="11.7109375" style="6" bestFit="1" customWidth="1"/>
    <col min="7663" max="7663" width="14.140625" style="6" bestFit="1" customWidth="1"/>
    <col min="7664" max="7664" width="16.7109375" style="6" customWidth="1"/>
    <col min="7665" max="7665" width="16.5703125" style="6" customWidth="1"/>
    <col min="7666" max="7667" width="7.85546875" style="6" bestFit="1" customWidth="1"/>
    <col min="7668" max="7668" width="8" style="6" bestFit="1" customWidth="1"/>
    <col min="7669" max="7670" width="7.85546875" style="6" bestFit="1" customWidth="1"/>
    <col min="7671" max="7671" width="9.7109375" style="6" customWidth="1"/>
    <col min="7672" max="7672" width="12.85546875" style="6" customWidth="1"/>
    <col min="7673" max="7909" width="9.140625" style="6"/>
    <col min="7910" max="7910" width="9" style="6" bestFit="1" customWidth="1"/>
    <col min="7911" max="7911" width="9.85546875" style="6" bestFit="1" customWidth="1"/>
    <col min="7912" max="7912" width="9.140625" style="6" bestFit="1" customWidth="1"/>
    <col min="7913" max="7913" width="16" style="6" bestFit="1" customWidth="1"/>
    <col min="7914" max="7914" width="9" style="6" bestFit="1" customWidth="1"/>
    <col min="7915" max="7915" width="7.85546875" style="6" bestFit="1" customWidth="1"/>
    <col min="7916" max="7916" width="11.7109375" style="6" bestFit="1" customWidth="1"/>
    <col min="7917" max="7917" width="14.28515625" style="6" customWidth="1"/>
    <col min="7918" max="7918" width="11.7109375" style="6" bestFit="1" customWidth="1"/>
    <col min="7919" max="7919" width="14.140625" style="6" bestFit="1" customWidth="1"/>
    <col min="7920" max="7920" width="16.7109375" style="6" customWidth="1"/>
    <col min="7921" max="7921" width="16.5703125" style="6" customWidth="1"/>
    <col min="7922" max="7923" width="7.85546875" style="6" bestFit="1" customWidth="1"/>
    <col min="7924" max="7924" width="8" style="6" bestFit="1" customWidth="1"/>
    <col min="7925" max="7926" width="7.85546875" style="6" bestFit="1" customWidth="1"/>
    <col min="7927" max="7927" width="9.7109375" style="6" customWidth="1"/>
    <col min="7928" max="7928" width="12.85546875" style="6" customWidth="1"/>
    <col min="7929" max="8165" width="9.140625" style="6"/>
    <col min="8166" max="8166" width="9" style="6" bestFit="1" customWidth="1"/>
    <col min="8167" max="8167" width="9.85546875" style="6" bestFit="1" customWidth="1"/>
    <col min="8168" max="8168" width="9.140625" style="6" bestFit="1" customWidth="1"/>
    <col min="8169" max="8169" width="16" style="6" bestFit="1" customWidth="1"/>
    <col min="8170" max="8170" width="9" style="6" bestFit="1" customWidth="1"/>
    <col min="8171" max="8171" width="7.85546875" style="6" bestFit="1" customWidth="1"/>
    <col min="8172" max="8172" width="11.7109375" style="6" bestFit="1" customWidth="1"/>
    <col min="8173" max="8173" width="14.28515625" style="6" customWidth="1"/>
    <col min="8174" max="8174" width="11.7109375" style="6" bestFit="1" customWidth="1"/>
    <col min="8175" max="8175" width="14.140625" style="6" bestFit="1" customWidth="1"/>
    <col min="8176" max="8176" width="16.7109375" style="6" customWidth="1"/>
    <col min="8177" max="8177" width="16.5703125" style="6" customWidth="1"/>
    <col min="8178" max="8179" width="7.85546875" style="6" bestFit="1" customWidth="1"/>
    <col min="8180" max="8180" width="8" style="6" bestFit="1" customWidth="1"/>
    <col min="8181" max="8182" width="7.85546875" style="6" bestFit="1" customWidth="1"/>
    <col min="8183" max="8183" width="9.7109375" style="6" customWidth="1"/>
    <col min="8184" max="8184" width="12.85546875" style="6" customWidth="1"/>
    <col min="8185" max="8421" width="9.140625" style="6"/>
    <col min="8422" max="8422" width="9" style="6" bestFit="1" customWidth="1"/>
    <col min="8423" max="8423" width="9.85546875" style="6" bestFit="1" customWidth="1"/>
    <col min="8424" max="8424" width="9.140625" style="6" bestFit="1" customWidth="1"/>
    <col min="8425" max="8425" width="16" style="6" bestFit="1" customWidth="1"/>
    <col min="8426" max="8426" width="9" style="6" bestFit="1" customWidth="1"/>
    <col min="8427" max="8427" width="7.85546875" style="6" bestFit="1" customWidth="1"/>
    <col min="8428" max="8428" width="11.7109375" style="6" bestFit="1" customWidth="1"/>
    <col min="8429" max="8429" width="14.28515625" style="6" customWidth="1"/>
    <col min="8430" max="8430" width="11.7109375" style="6" bestFit="1" customWidth="1"/>
    <col min="8431" max="8431" width="14.140625" style="6" bestFit="1" customWidth="1"/>
    <col min="8432" max="8432" width="16.7109375" style="6" customWidth="1"/>
    <col min="8433" max="8433" width="16.5703125" style="6" customWidth="1"/>
    <col min="8434" max="8435" width="7.85546875" style="6" bestFit="1" customWidth="1"/>
    <col min="8436" max="8436" width="8" style="6" bestFit="1" customWidth="1"/>
    <col min="8437" max="8438" width="7.85546875" style="6" bestFit="1" customWidth="1"/>
    <col min="8439" max="8439" width="9.7109375" style="6" customWidth="1"/>
    <col min="8440" max="8440" width="12.85546875" style="6" customWidth="1"/>
    <col min="8441" max="8677" width="9.140625" style="6"/>
    <col min="8678" max="8678" width="9" style="6" bestFit="1" customWidth="1"/>
    <col min="8679" max="8679" width="9.85546875" style="6" bestFit="1" customWidth="1"/>
    <col min="8680" max="8680" width="9.140625" style="6" bestFit="1" customWidth="1"/>
    <col min="8681" max="8681" width="16" style="6" bestFit="1" customWidth="1"/>
    <col min="8682" max="8682" width="9" style="6" bestFit="1" customWidth="1"/>
    <col min="8683" max="8683" width="7.85546875" style="6" bestFit="1" customWidth="1"/>
    <col min="8684" max="8684" width="11.7109375" style="6" bestFit="1" customWidth="1"/>
    <col min="8685" max="8685" width="14.28515625" style="6" customWidth="1"/>
    <col min="8686" max="8686" width="11.7109375" style="6" bestFit="1" customWidth="1"/>
    <col min="8687" max="8687" width="14.140625" style="6" bestFit="1" customWidth="1"/>
    <col min="8688" max="8688" width="16.7109375" style="6" customWidth="1"/>
    <col min="8689" max="8689" width="16.5703125" style="6" customWidth="1"/>
    <col min="8690" max="8691" width="7.85546875" style="6" bestFit="1" customWidth="1"/>
    <col min="8692" max="8692" width="8" style="6" bestFit="1" customWidth="1"/>
    <col min="8693" max="8694" width="7.85546875" style="6" bestFit="1" customWidth="1"/>
    <col min="8695" max="8695" width="9.7109375" style="6" customWidth="1"/>
    <col min="8696" max="8696" width="12.85546875" style="6" customWidth="1"/>
    <col min="8697" max="8933" width="9.140625" style="6"/>
    <col min="8934" max="8934" width="9" style="6" bestFit="1" customWidth="1"/>
    <col min="8935" max="8935" width="9.85546875" style="6" bestFit="1" customWidth="1"/>
    <col min="8936" max="8936" width="9.140625" style="6" bestFit="1" customWidth="1"/>
    <col min="8937" max="8937" width="16" style="6" bestFit="1" customWidth="1"/>
    <col min="8938" max="8938" width="9" style="6" bestFit="1" customWidth="1"/>
    <col min="8939" max="8939" width="7.85546875" style="6" bestFit="1" customWidth="1"/>
    <col min="8940" max="8940" width="11.7109375" style="6" bestFit="1" customWidth="1"/>
    <col min="8941" max="8941" width="14.28515625" style="6" customWidth="1"/>
    <col min="8942" max="8942" width="11.7109375" style="6" bestFit="1" customWidth="1"/>
    <col min="8943" max="8943" width="14.140625" style="6" bestFit="1" customWidth="1"/>
    <col min="8944" max="8944" width="16.7109375" style="6" customWidth="1"/>
    <col min="8945" max="8945" width="16.5703125" style="6" customWidth="1"/>
    <col min="8946" max="8947" width="7.85546875" style="6" bestFit="1" customWidth="1"/>
    <col min="8948" max="8948" width="8" style="6" bestFit="1" customWidth="1"/>
    <col min="8949" max="8950" width="7.85546875" style="6" bestFit="1" customWidth="1"/>
    <col min="8951" max="8951" width="9.7109375" style="6" customWidth="1"/>
    <col min="8952" max="8952" width="12.85546875" style="6" customWidth="1"/>
    <col min="8953" max="9189" width="9.140625" style="6"/>
    <col min="9190" max="9190" width="9" style="6" bestFit="1" customWidth="1"/>
    <col min="9191" max="9191" width="9.85546875" style="6" bestFit="1" customWidth="1"/>
    <col min="9192" max="9192" width="9.140625" style="6" bestFit="1" customWidth="1"/>
    <col min="9193" max="9193" width="16" style="6" bestFit="1" customWidth="1"/>
    <col min="9194" max="9194" width="9" style="6" bestFit="1" customWidth="1"/>
    <col min="9195" max="9195" width="7.85546875" style="6" bestFit="1" customWidth="1"/>
    <col min="9196" max="9196" width="11.7109375" style="6" bestFit="1" customWidth="1"/>
    <col min="9197" max="9197" width="14.28515625" style="6" customWidth="1"/>
    <col min="9198" max="9198" width="11.7109375" style="6" bestFit="1" customWidth="1"/>
    <col min="9199" max="9199" width="14.140625" style="6" bestFit="1" customWidth="1"/>
    <col min="9200" max="9200" width="16.7109375" style="6" customWidth="1"/>
    <col min="9201" max="9201" width="16.5703125" style="6" customWidth="1"/>
    <col min="9202" max="9203" width="7.85546875" style="6" bestFit="1" customWidth="1"/>
    <col min="9204" max="9204" width="8" style="6" bestFit="1" customWidth="1"/>
    <col min="9205" max="9206" width="7.85546875" style="6" bestFit="1" customWidth="1"/>
    <col min="9207" max="9207" width="9.7109375" style="6" customWidth="1"/>
    <col min="9208" max="9208" width="12.85546875" style="6" customWidth="1"/>
    <col min="9209" max="9445" width="9.140625" style="6"/>
    <col min="9446" max="9446" width="9" style="6" bestFit="1" customWidth="1"/>
    <col min="9447" max="9447" width="9.85546875" style="6" bestFit="1" customWidth="1"/>
    <col min="9448" max="9448" width="9.140625" style="6" bestFit="1" customWidth="1"/>
    <col min="9449" max="9449" width="16" style="6" bestFit="1" customWidth="1"/>
    <col min="9450" max="9450" width="9" style="6" bestFit="1" customWidth="1"/>
    <col min="9451" max="9451" width="7.85546875" style="6" bestFit="1" customWidth="1"/>
    <col min="9452" max="9452" width="11.7109375" style="6" bestFit="1" customWidth="1"/>
    <col min="9453" max="9453" width="14.28515625" style="6" customWidth="1"/>
    <col min="9454" max="9454" width="11.7109375" style="6" bestFit="1" customWidth="1"/>
    <col min="9455" max="9455" width="14.140625" style="6" bestFit="1" customWidth="1"/>
    <col min="9456" max="9456" width="16.7109375" style="6" customWidth="1"/>
    <col min="9457" max="9457" width="16.5703125" style="6" customWidth="1"/>
    <col min="9458" max="9459" width="7.85546875" style="6" bestFit="1" customWidth="1"/>
    <col min="9460" max="9460" width="8" style="6" bestFit="1" customWidth="1"/>
    <col min="9461" max="9462" width="7.85546875" style="6" bestFit="1" customWidth="1"/>
    <col min="9463" max="9463" width="9.7109375" style="6" customWidth="1"/>
    <col min="9464" max="9464" width="12.85546875" style="6" customWidth="1"/>
    <col min="9465" max="9701" width="9.140625" style="6"/>
    <col min="9702" max="9702" width="9" style="6" bestFit="1" customWidth="1"/>
    <col min="9703" max="9703" width="9.85546875" style="6" bestFit="1" customWidth="1"/>
    <col min="9704" max="9704" width="9.140625" style="6" bestFit="1" customWidth="1"/>
    <col min="9705" max="9705" width="16" style="6" bestFit="1" customWidth="1"/>
    <col min="9706" max="9706" width="9" style="6" bestFit="1" customWidth="1"/>
    <col min="9707" max="9707" width="7.85546875" style="6" bestFit="1" customWidth="1"/>
    <col min="9708" max="9708" width="11.7109375" style="6" bestFit="1" customWidth="1"/>
    <col min="9709" max="9709" width="14.28515625" style="6" customWidth="1"/>
    <col min="9710" max="9710" width="11.7109375" style="6" bestFit="1" customWidth="1"/>
    <col min="9711" max="9711" width="14.140625" style="6" bestFit="1" customWidth="1"/>
    <col min="9712" max="9712" width="16.7109375" style="6" customWidth="1"/>
    <col min="9713" max="9713" width="16.5703125" style="6" customWidth="1"/>
    <col min="9714" max="9715" width="7.85546875" style="6" bestFit="1" customWidth="1"/>
    <col min="9716" max="9716" width="8" style="6" bestFit="1" customWidth="1"/>
    <col min="9717" max="9718" width="7.85546875" style="6" bestFit="1" customWidth="1"/>
    <col min="9719" max="9719" width="9.7109375" style="6" customWidth="1"/>
    <col min="9720" max="9720" width="12.85546875" style="6" customWidth="1"/>
    <col min="9721" max="9957" width="9.140625" style="6"/>
    <col min="9958" max="9958" width="9" style="6" bestFit="1" customWidth="1"/>
    <col min="9959" max="9959" width="9.85546875" style="6" bestFit="1" customWidth="1"/>
    <col min="9960" max="9960" width="9.140625" style="6" bestFit="1" customWidth="1"/>
    <col min="9961" max="9961" width="16" style="6" bestFit="1" customWidth="1"/>
    <col min="9962" max="9962" width="9" style="6" bestFit="1" customWidth="1"/>
    <col min="9963" max="9963" width="7.85546875" style="6" bestFit="1" customWidth="1"/>
    <col min="9964" max="9964" width="11.7109375" style="6" bestFit="1" customWidth="1"/>
    <col min="9965" max="9965" width="14.28515625" style="6" customWidth="1"/>
    <col min="9966" max="9966" width="11.7109375" style="6" bestFit="1" customWidth="1"/>
    <col min="9967" max="9967" width="14.140625" style="6" bestFit="1" customWidth="1"/>
    <col min="9968" max="9968" width="16.7109375" style="6" customWidth="1"/>
    <col min="9969" max="9969" width="16.5703125" style="6" customWidth="1"/>
    <col min="9970" max="9971" width="7.85546875" style="6" bestFit="1" customWidth="1"/>
    <col min="9972" max="9972" width="8" style="6" bestFit="1" customWidth="1"/>
    <col min="9973" max="9974" width="7.85546875" style="6" bestFit="1" customWidth="1"/>
    <col min="9975" max="9975" width="9.7109375" style="6" customWidth="1"/>
    <col min="9976" max="9976" width="12.85546875" style="6" customWidth="1"/>
    <col min="9977" max="10213" width="9.140625" style="6"/>
    <col min="10214" max="10214" width="9" style="6" bestFit="1" customWidth="1"/>
    <col min="10215" max="10215" width="9.85546875" style="6" bestFit="1" customWidth="1"/>
    <col min="10216" max="10216" width="9.140625" style="6" bestFit="1" customWidth="1"/>
    <col min="10217" max="10217" width="16" style="6" bestFit="1" customWidth="1"/>
    <col min="10218" max="10218" width="9" style="6" bestFit="1" customWidth="1"/>
    <col min="10219" max="10219" width="7.85546875" style="6" bestFit="1" customWidth="1"/>
    <col min="10220" max="10220" width="11.7109375" style="6" bestFit="1" customWidth="1"/>
    <col min="10221" max="10221" width="14.28515625" style="6" customWidth="1"/>
    <col min="10222" max="10222" width="11.7109375" style="6" bestFit="1" customWidth="1"/>
    <col min="10223" max="10223" width="14.140625" style="6" bestFit="1" customWidth="1"/>
    <col min="10224" max="10224" width="16.7109375" style="6" customWidth="1"/>
    <col min="10225" max="10225" width="16.5703125" style="6" customWidth="1"/>
    <col min="10226" max="10227" width="7.85546875" style="6" bestFit="1" customWidth="1"/>
    <col min="10228" max="10228" width="8" style="6" bestFit="1" customWidth="1"/>
    <col min="10229" max="10230" width="7.85546875" style="6" bestFit="1" customWidth="1"/>
    <col min="10231" max="10231" width="9.7109375" style="6" customWidth="1"/>
    <col min="10232" max="10232" width="12.85546875" style="6" customWidth="1"/>
    <col min="10233" max="10469" width="9.140625" style="6"/>
    <col min="10470" max="10470" width="9" style="6" bestFit="1" customWidth="1"/>
    <col min="10471" max="10471" width="9.85546875" style="6" bestFit="1" customWidth="1"/>
    <col min="10472" max="10472" width="9.140625" style="6" bestFit="1" customWidth="1"/>
    <col min="10473" max="10473" width="16" style="6" bestFit="1" customWidth="1"/>
    <col min="10474" max="10474" width="9" style="6" bestFit="1" customWidth="1"/>
    <col min="10475" max="10475" width="7.85546875" style="6" bestFit="1" customWidth="1"/>
    <col min="10476" max="10476" width="11.7109375" style="6" bestFit="1" customWidth="1"/>
    <col min="10477" max="10477" width="14.28515625" style="6" customWidth="1"/>
    <col min="10478" max="10478" width="11.7109375" style="6" bestFit="1" customWidth="1"/>
    <col min="10479" max="10479" width="14.140625" style="6" bestFit="1" customWidth="1"/>
    <col min="10480" max="10480" width="16.7109375" style="6" customWidth="1"/>
    <col min="10481" max="10481" width="16.5703125" style="6" customWidth="1"/>
    <col min="10482" max="10483" width="7.85546875" style="6" bestFit="1" customWidth="1"/>
    <col min="10484" max="10484" width="8" style="6" bestFit="1" customWidth="1"/>
    <col min="10485" max="10486" width="7.85546875" style="6" bestFit="1" customWidth="1"/>
    <col min="10487" max="10487" width="9.7109375" style="6" customWidth="1"/>
    <col min="10488" max="10488" width="12.85546875" style="6" customWidth="1"/>
    <col min="10489" max="10725" width="9.140625" style="6"/>
    <col min="10726" max="10726" width="9" style="6" bestFit="1" customWidth="1"/>
    <col min="10727" max="10727" width="9.85546875" style="6" bestFit="1" customWidth="1"/>
    <col min="10728" max="10728" width="9.140625" style="6" bestFit="1" customWidth="1"/>
    <col min="10729" max="10729" width="16" style="6" bestFit="1" customWidth="1"/>
    <col min="10730" max="10730" width="9" style="6" bestFit="1" customWidth="1"/>
    <col min="10731" max="10731" width="7.85546875" style="6" bestFit="1" customWidth="1"/>
    <col min="10732" max="10732" width="11.7109375" style="6" bestFit="1" customWidth="1"/>
    <col min="10733" max="10733" width="14.28515625" style="6" customWidth="1"/>
    <col min="10734" max="10734" width="11.7109375" style="6" bestFit="1" customWidth="1"/>
    <col min="10735" max="10735" width="14.140625" style="6" bestFit="1" customWidth="1"/>
    <col min="10736" max="10736" width="16.7109375" style="6" customWidth="1"/>
    <col min="10737" max="10737" width="16.5703125" style="6" customWidth="1"/>
    <col min="10738" max="10739" width="7.85546875" style="6" bestFit="1" customWidth="1"/>
    <col min="10740" max="10740" width="8" style="6" bestFit="1" customWidth="1"/>
    <col min="10741" max="10742" width="7.85546875" style="6" bestFit="1" customWidth="1"/>
    <col min="10743" max="10743" width="9.7109375" style="6" customWidth="1"/>
    <col min="10744" max="10744" width="12.85546875" style="6" customWidth="1"/>
    <col min="10745" max="10981" width="9.140625" style="6"/>
    <col min="10982" max="10982" width="9" style="6" bestFit="1" customWidth="1"/>
    <col min="10983" max="10983" width="9.85546875" style="6" bestFit="1" customWidth="1"/>
    <col min="10984" max="10984" width="9.140625" style="6" bestFit="1" customWidth="1"/>
    <col min="10985" max="10985" width="16" style="6" bestFit="1" customWidth="1"/>
    <col min="10986" max="10986" width="9" style="6" bestFit="1" customWidth="1"/>
    <col min="10987" max="10987" width="7.85546875" style="6" bestFit="1" customWidth="1"/>
    <col min="10988" max="10988" width="11.7109375" style="6" bestFit="1" customWidth="1"/>
    <col min="10989" max="10989" width="14.28515625" style="6" customWidth="1"/>
    <col min="10990" max="10990" width="11.7109375" style="6" bestFit="1" customWidth="1"/>
    <col min="10991" max="10991" width="14.140625" style="6" bestFit="1" customWidth="1"/>
    <col min="10992" max="10992" width="16.7109375" style="6" customWidth="1"/>
    <col min="10993" max="10993" width="16.5703125" style="6" customWidth="1"/>
    <col min="10994" max="10995" width="7.85546875" style="6" bestFit="1" customWidth="1"/>
    <col min="10996" max="10996" width="8" style="6" bestFit="1" customWidth="1"/>
    <col min="10997" max="10998" width="7.85546875" style="6" bestFit="1" customWidth="1"/>
    <col min="10999" max="10999" width="9.7109375" style="6" customWidth="1"/>
    <col min="11000" max="11000" width="12.85546875" style="6" customWidth="1"/>
    <col min="11001" max="11237" width="9.140625" style="6"/>
    <col min="11238" max="11238" width="9" style="6" bestFit="1" customWidth="1"/>
    <col min="11239" max="11239" width="9.85546875" style="6" bestFit="1" customWidth="1"/>
    <col min="11240" max="11240" width="9.140625" style="6" bestFit="1" customWidth="1"/>
    <col min="11241" max="11241" width="16" style="6" bestFit="1" customWidth="1"/>
    <col min="11242" max="11242" width="9" style="6" bestFit="1" customWidth="1"/>
    <col min="11243" max="11243" width="7.85546875" style="6" bestFit="1" customWidth="1"/>
    <col min="11244" max="11244" width="11.7109375" style="6" bestFit="1" customWidth="1"/>
    <col min="11245" max="11245" width="14.28515625" style="6" customWidth="1"/>
    <col min="11246" max="11246" width="11.7109375" style="6" bestFit="1" customWidth="1"/>
    <col min="11247" max="11247" width="14.140625" style="6" bestFit="1" customWidth="1"/>
    <col min="11248" max="11248" width="16.7109375" style="6" customWidth="1"/>
    <col min="11249" max="11249" width="16.5703125" style="6" customWidth="1"/>
    <col min="11250" max="11251" width="7.85546875" style="6" bestFit="1" customWidth="1"/>
    <col min="11252" max="11252" width="8" style="6" bestFit="1" customWidth="1"/>
    <col min="11253" max="11254" width="7.85546875" style="6" bestFit="1" customWidth="1"/>
    <col min="11255" max="11255" width="9.7109375" style="6" customWidth="1"/>
    <col min="11256" max="11256" width="12.85546875" style="6" customWidth="1"/>
    <col min="11257" max="11493" width="9.140625" style="6"/>
    <col min="11494" max="11494" width="9" style="6" bestFit="1" customWidth="1"/>
    <col min="11495" max="11495" width="9.85546875" style="6" bestFit="1" customWidth="1"/>
    <col min="11496" max="11496" width="9.140625" style="6" bestFit="1" customWidth="1"/>
    <col min="11497" max="11497" width="16" style="6" bestFit="1" customWidth="1"/>
    <col min="11498" max="11498" width="9" style="6" bestFit="1" customWidth="1"/>
    <col min="11499" max="11499" width="7.85546875" style="6" bestFit="1" customWidth="1"/>
    <col min="11500" max="11500" width="11.7109375" style="6" bestFit="1" customWidth="1"/>
    <col min="11501" max="11501" width="14.28515625" style="6" customWidth="1"/>
    <col min="11502" max="11502" width="11.7109375" style="6" bestFit="1" customWidth="1"/>
    <col min="11503" max="11503" width="14.140625" style="6" bestFit="1" customWidth="1"/>
    <col min="11504" max="11504" width="16.7109375" style="6" customWidth="1"/>
    <col min="11505" max="11505" width="16.5703125" style="6" customWidth="1"/>
    <col min="11506" max="11507" width="7.85546875" style="6" bestFit="1" customWidth="1"/>
    <col min="11508" max="11508" width="8" style="6" bestFit="1" customWidth="1"/>
    <col min="11509" max="11510" width="7.85546875" style="6" bestFit="1" customWidth="1"/>
    <col min="11511" max="11511" width="9.7109375" style="6" customWidth="1"/>
    <col min="11512" max="11512" width="12.85546875" style="6" customWidth="1"/>
    <col min="11513" max="11749" width="9.140625" style="6"/>
    <col min="11750" max="11750" width="9" style="6" bestFit="1" customWidth="1"/>
    <col min="11751" max="11751" width="9.85546875" style="6" bestFit="1" customWidth="1"/>
    <col min="11752" max="11752" width="9.140625" style="6" bestFit="1" customWidth="1"/>
    <col min="11753" max="11753" width="16" style="6" bestFit="1" customWidth="1"/>
    <col min="11754" max="11754" width="9" style="6" bestFit="1" customWidth="1"/>
    <col min="11755" max="11755" width="7.85546875" style="6" bestFit="1" customWidth="1"/>
    <col min="11756" max="11756" width="11.7109375" style="6" bestFit="1" customWidth="1"/>
    <col min="11757" max="11757" width="14.28515625" style="6" customWidth="1"/>
    <col min="11758" max="11758" width="11.7109375" style="6" bestFit="1" customWidth="1"/>
    <col min="11759" max="11759" width="14.140625" style="6" bestFit="1" customWidth="1"/>
    <col min="11760" max="11760" width="16.7109375" style="6" customWidth="1"/>
    <col min="11761" max="11761" width="16.5703125" style="6" customWidth="1"/>
    <col min="11762" max="11763" width="7.85546875" style="6" bestFit="1" customWidth="1"/>
    <col min="11764" max="11764" width="8" style="6" bestFit="1" customWidth="1"/>
    <col min="11765" max="11766" width="7.85546875" style="6" bestFit="1" customWidth="1"/>
    <col min="11767" max="11767" width="9.7109375" style="6" customWidth="1"/>
    <col min="11768" max="11768" width="12.85546875" style="6" customWidth="1"/>
    <col min="11769" max="12005" width="9.140625" style="6"/>
    <col min="12006" max="12006" width="9" style="6" bestFit="1" customWidth="1"/>
    <col min="12007" max="12007" width="9.85546875" style="6" bestFit="1" customWidth="1"/>
    <col min="12008" max="12008" width="9.140625" style="6" bestFit="1" customWidth="1"/>
    <col min="12009" max="12009" width="16" style="6" bestFit="1" customWidth="1"/>
    <col min="12010" max="12010" width="9" style="6" bestFit="1" customWidth="1"/>
    <col min="12011" max="12011" width="7.85546875" style="6" bestFit="1" customWidth="1"/>
    <col min="12012" max="12012" width="11.7109375" style="6" bestFit="1" customWidth="1"/>
    <col min="12013" max="12013" width="14.28515625" style="6" customWidth="1"/>
    <col min="12014" max="12014" width="11.7109375" style="6" bestFit="1" customWidth="1"/>
    <col min="12015" max="12015" width="14.140625" style="6" bestFit="1" customWidth="1"/>
    <col min="12016" max="12016" width="16.7109375" style="6" customWidth="1"/>
    <col min="12017" max="12017" width="16.5703125" style="6" customWidth="1"/>
    <col min="12018" max="12019" width="7.85546875" style="6" bestFit="1" customWidth="1"/>
    <col min="12020" max="12020" width="8" style="6" bestFit="1" customWidth="1"/>
    <col min="12021" max="12022" width="7.85546875" style="6" bestFit="1" customWidth="1"/>
    <col min="12023" max="12023" width="9.7109375" style="6" customWidth="1"/>
    <col min="12024" max="12024" width="12.85546875" style="6" customWidth="1"/>
    <col min="12025" max="12261" width="9.140625" style="6"/>
    <col min="12262" max="12262" width="9" style="6" bestFit="1" customWidth="1"/>
    <col min="12263" max="12263" width="9.85546875" style="6" bestFit="1" customWidth="1"/>
    <col min="12264" max="12264" width="9.140625" style="6" bestFit="1" customWidth="1"/>
    <col min="12265" max="12265" width="16" style="6" bestFit="1" customWidth="1"/>
    <col min="12266" max="12266" width="9" style="6" bestFit="1" customWidth="1"/>
    <col min="12267" max="12267" width="7.85546875" style="6" bestFit="1" customWidth="1"/>
    <col min="12268" max="12268" width="11.7109375" style="6" bestFit="1" customWidth="1"/>
    <col min="12269" max="12269" width="14.28515625" style="6" customWidth="1"/>
    <col min="12270" max="12270" width="11.7109375" style="6" bestFit="1" customWidth="1"/>
    <col min="12271" max="12271" width="14.140625" style="6" bestFit="1" customWidth="1"/>
    <col min="12272" max="12272" width="16.7109375" style="6" customWidth="1"/>
    <col min="12273" max="12273" width="16.5703125" style="6" customWidth="1"/>
    <col min="12274" max="12275" width="7.85546875" style="6" bestFit="1" customWidth="1"/>
    <col min="12276" max="12276" width="8" style="6" bestFit="1" customWidth="1"/>
    <col min="12277" max="12278" width="7.85546875" style="6" bestFit="1" customWidth="1"/>
    <col min="12279" max="12279" width="9.7109375" style="6" customWidth="1"/>
    <col min="12280" max="12280" width="12.85546875" style="6" customWidth="1"/>
    <col min="12281" max="12517" width="9.140625" style="6"/>
    <col min="12518" max="12518" width="9" style="6" bestFit="1" customWidth="1"/>
    <col min="12519" max="12519" width="9.85546875" style="6" bestFit="1" customWidth="1"/>
    <col min="12520" max="12520" width="9.140625" style="6" bestFit="1" customWidth="1"/>
    <col min="12521" max="12521" width="16" style="6" bestFit="1" customWidth="1"/>
    <col min="12522" max="12522" width="9" style="6" bestFit="1" customWidth="1"/>
    <col min="12523" max="12523" width="7.85546875" style="6" bestFit="1" customWidth="1"/>
    <col min="12524" max="12524" width="11.7109375" style="6" bestFit="1" customWidth="1"/>
    <col min="12525" max="12525" width="14.28515625" style="6" customWidth="1"/>
    <col min="12526" max="12526" width="11.7109375" style="6" bestFit="1" customWidth="1"/>
    <col min="12527" max="12527" width="14.140625" style="6" bestFit="1" customWidth="1"/>
    <col min="12528" max="12528" width="16.7109375" style="6" customWidth="1"/>
    <col min="12529" max="12529" width="16.5703125" style="6" customWidth="1"/>
    <col min="12530" max="12531" width="7.85546875" style="6" bestFit="1" customWidth="1"/>
    <col min="12532" max="12532" width="8" style="6" bestFit="1" customWidth="1"/>
    <col min="12533" max="12534" width="7.85546875" style="6" bestFit="1" customWidth="1"/>
    <col min="12535" max="12535" width="9.7109375" style="6" customWidth="1"/>
    <col min="12536" max="12536" width="12.85546875" style="6" customWidth="1"/>
    <col min="12537" max="12773" width="9.140625" style="6"/>
    <col min="12774" max="12774" width="9" style="6" bestFit="1" customWidth="1"/>
    <col min="12775" max="12775" width="9.85546875" style="6" bestFit="1" customWidth="1"/>
    <col min="12776" max="12776" width="9.140625" style="6" bestFit="1" customWidth="1"/>
    <col min="12777" max="12777" width="16" style="6" bestFit="1" customWidth="1"/>
    <col min="12778" max="12778" width="9" style="6" bestFit="1" customWidth="1"/>
    <col min="12779" max="12779" width="7.85546875" style="6" bestFit="1" customWidth="1"/>
    <col min="12780" max="12780" width="11.7109375" style="6" bestFit="1" customWidth="1"/>
    <col min="12781" max="12781" width="14.28515625" style="6" customWidth="1"/>
    <col min="12782" max="12782" width="11.7109375" style="6" bestFit="1" customWidth="1"/>
    <col min="12783" max="12783" width="14.140625" style="6" bestFit="1" customWidth="1"/>
    <col min="12784" max="12784" width="16.7109375" style="6" customWidth="1"/>
    <col min="12785" max="12785" width="16.5703125" style="6" customWidth="1"/>
    <col min="12786" max="12787" width="7.85546875" style="6" bestFit="1" customWidth="1"/>
    <col min="12788" max="12788" width="8" style="6" bestFit="1" customWidth="1"/>
    <col min="12789" max="12790" width="7.85546875" style="6" bestFit="1" customWidth="1"/>
    <col min="12791" max="12791" width="9.7109375" style="6" customWidth="1"/>
    <col min="12792" max="12792" width="12.85546875" style="6" customWidth="1"/>
    <col min="12793" max="13029" width="9.140625" style="6"/>
    <col min="13030" max="13030" width="9" style="6" bestFit="1" customWidth="1"/>
    <col min="13031" max="13031" width="9.85546875" style="6" bestFit="1" customWidth="1"/>
    <col min="13032" max="13032" width="9.140625" style="6" bestFit="1" customWidth="1"/>
    <col min="13033" max="13033" width="16" style="6" bestFit="1" customWidth="1"/>
    <col min="13034" max="13034" width="9" style="6" bestFit="1" customWidth="1"/>
    <col min="13035" max="13035" width="7.85546875" style="6" bestFit="1" customWidth="1"/>
    <col min="13036" max="13036" width="11.7109375" style="6" bestFit="1" customWidth="1"/>
    <col min="13037" max="13037" width="14.28515625" style="6" customWidth="1"/>
    <col min="13038" max="13038" width="11.7109375" style="6" bestFit="1" customWidth="1"/>
    <col min="13039" max="13039" width="14.140625" style="6" bestFit="1" customWidth="1"/>
    <col min="13040" max="13040" width="16.7109375" style="6" customWidth="1"/>
    <col min="13041" max="13041" width="16.5703125" style="6" customWidth="1"/>
    <col min="13042" max="13043" width="7.85546875" style="6" bestFit="1" customWidth="1"/>
    <col min="13044" max="13044" width="8" style="6" bestFit="1" customWidth="1"/>
    <col min="13045" max="13046" width="7.85546875" style="6" bestFit="1" customWidth="1"/>
    <col min="13047" max="13047" width="9.7109375" style="6" customWidth="1"/>
    <col min="13048" max="13048" width="12.85546875" style="6" customWidth="1"/>
    <col min="13049" max="13285" width="9.140625" style="6"/>
    <col min="13286" max="13286" width="9" style="6" bestFit="1" customWidth="1"/>
    <col min="13287" max="13287" width="9.85546875" style="6" bestFit="1" customWidth="1"/>
    <col min="13288" max="13288" width="9.140625" style="6" bestFit="1" customWidth="1"/>
    <col min="13289" max="13289" width="16" style="6" bestFit="1" customWidth="1"/>
    <col min="13290" max="13290" width="9" style="6" bestFit="1" customWidth="1"/>
    <col min="13291" max="13291" width="7.85546875" style="6" bestFit="1" customWidth="1"/>
    <col min="13292" max="13292" width="11.7109375" style="6" bestFit="1" customWidth="1"/>
    <col min="13293" max="13293" width="14.28515625" style="6" customWidth="1"/>
    <col min="13294" max="13294" width="11.7109375" style="6" bestFit="1" customWidth="1"/>
    <col min="13295" max="13295" width="14.140625" style="6" bestFit="1" customWidth="1"/>
    <col min="13296" max="13296" width="16.7109375" style="6" customWidth="1"/>
    <col min="13297" max="13297" width="16.5703125" style="6" customWidth="1"/>
    <col min="13298" max="13299" width="7.85546875" style="6" bestFit="1" customWidth="1"/>
    <col min="13300" max="13300" width="8" style="6" bestFit="1" customWidth="1"/>
    <col min="13301" max="13302" width="7.85546875" style="6" bestFit="1" customWidth="1"/>
    <col min="13303" max="13303" width="9.7109375" style="6" customWidth="1"/>
    <col min="13304" max="13304" width="12.85546875" style="6" customWidth="1"/>
    <col min="13305" max="13541" width="9.140625" style="6"/>
    <col min="13542" max="13542" width="9" style="6" bestFit="1" customWidth="1"/>
    <col min="13543" max="13543" width="9.85546875" style="6" bestFit="1" customWidth="1"/>
    <col min="13544" max="13544" width="9.140625" style="6" bestFit="1" customWidth="1"/>
    <col min="13545" max="13545" width="16" style="6" bestFit="1" customWidth="1"/>
    <col min="13546" max="13546" width="9" style="6" bestFit="1" customWidth="1"/>
    <col min="13547" max="13547" width="7.85546875" style="6" bestFit="1" customWidth="1"/>
    <col min="13548" max="13548" width="11.7109375" style="6" bestFit="1" customWidth="1"/>
    <col min="13549" max="13549" width="14.28515625" style="6" customWidth="1"/>
    <col min="13550" max="13550" width="11.7109375" style="6" bestFit="1" customWidth="1"/>
    <col min="13551" max="13551" width="14.140625" style="6" bestFit="1" customWidth="1"/>
    <col min="13552" max="13552" width="16.7109375" style="6" customWidth="1"/>
    <col min="13553" max="13553" width="16.5703125" style="6" customWidth="1"/>
    <col min="13554" max="13555" width="7.85546875" style="6" bestFit="1" customWidth="1"/>
    <col min="13556" max="13556" width="8" style="6" bestFit="1" customWidth="1"/>
    <col min="13557" max="13558" width="7.85546875" style="6" bestFit="1" customWidth="1"/>
    <col min="13559" max="13559" width="9.7109375" style="6" customWidth="1"/>
    <col min="13560" max="13560" width="12.85546875" style="6" customWidth="1"/>
    <col min="13561" max="13797" width="9.140625" style="6"/>
    <col min="13798" max="13798" width="9" style="6" bestFit="1" customWidth="1"/>
    <col min="13799" max="13799" width="9.85546875" style="6" bestFit="1" customWidth="1"/>
    <col min="13800" max="13800" width="9.140625" style="6" bestFit="1" customWidth="1"/>
    <col min="13801" max="13801" width="16" style="6" bestFit="1" customWidth="1"/>
    <col min="13802" max="13802" width="9" style="6" bestFit="1" customWidth="1"/>
    <col min="13803" max="13803" width="7.85546875" style="6" bestFit="1" customWidth="1"/>
    <col min="13804" max="13804" width="11.7109375" style="6" bestFit="1" customWidth="1"/>
    <col min="13805" max="13805" width="14.28515625" style="6" customWidth="1"/>
    <col min="13806" max="13806" width="11.7109375" style="6" bestFit="1" customWidth="1"/>
    <col min="13807" max="13807" width="14.140625" style="6" bestFit="1" customWidth="1"/>
    <col min="13808" max="13808" width="16.7109375" style="6" customWidth="1"/>
    <col min="13809" max="13809" width="16.5703125" style="6" customWidth="1"/>
    <col min="13810" max="13811" width="7.85546875" style="6" bestFit="1" customWidth="1"/>
    <col min="13812" max="13812" width="8" style="6" bestFit="1" customWidth="1"/>
    <col min="13813" max="13814" width="7.85546875" style="6" bestFit="1" customWidth="1"/>
    <col min="13815" max="13815" width="9.7109375" style="6" customWidth="1"/>
    <col min="13816" max="13816" width="12.85546875" style="6" customWidth="1"/>
    <col min="13817" max="14053" width="9.140625" style="6"/>
    <col min="14054" max="14054" width="9" style="6" bestFit="1" customWidth="1"/>
    <col min="14055" max="14055" width="9.85546875" style="6" bestFit="1" customWidth="1"/>
    <col min="14056" max="14056" width="9.140625" style="6" bestFit="1" customWidth="1"/>
    <col min="14057" max="14057" width="16" style="6" bestFit="1" customWidth="1"/>
    <col min="14058" max="14058" width="9" style="6" bestFit="1" customWidth="1"/>
    <col min="14059" max="14059" width="7.85546875" style="6" bestFit="1" customWidth="1"/>
    <col min="14060" max="14060" width="11.7109375" style="6" bestFit="1" customWidth="1"/>
    <col min="14061" max="14061" width="14.28515625" style="6" customWidth="1"/>
    <col min="14062" max="14062" width="11.7109375" style="6" bestFit="1" customWidth="1"/>
    <col min="14063" max="14063" width="14.140625" style="6" bestFit="1" customWidth="1"/>
    <col min="14064" max="14064" width="16.7109375" style="6" customWidth="1"/>
    <col min="14065" max="14065" width="16.5703125" style="6" customWidth="1"/>
    <col min="14066" max="14067" width="7.85546875" style="6" bestFit="1" customWidth="1"/>
    <col min="14068" max="14068" width="8" style="6" bestFit="1" customWidth="1"/>
    <col min="14069" max="14070" width="7.85546875" style="6" bestFit="1" customWidth="1"/>
    <col min="14071" max="14071" width="9.7109375" style="6" customWidth="1"/>
    <col min="14072" max="14072" width="12.85546875" style="6" customWidth="1"/>
    <col min="14073" max="14309" width="9.140625" style="6"/>
    <col min="14310" max="14310" width="9" style="6" bestFit="1" customWidth="1"/>
    <col min="14311" max="14311" width="9.85546875" style="6" bestFit="1" customWidth="1"/>
    <col min="14312" max="14312" width="9.140625" style="6" bestFit="1" customWidth="1"/>
    <col min="14313" max="14313" width="16" style="6" bestFit="1" customWidth="1"/>
    <col min="14314" max="14314" width="9" style="6" bestFit="1" customWidth="1"/>
    <col min="14315" max="14315" width="7.85546875" style="6" bestFit="1" customWidth="1"/>
    <col min="14316" max="14316" width="11.7109375" style="6" bestFit="1" customWidth="1"/>
    <col min="14317" max="14317" width="14.28515625" style="6" customWidth="1"/>
    <col min="14318" max="14318" width="11.7109375" style="6" bestFit="1" customWidth="1"/>
    <col min="14319" max="14319" width="14.140625" style="6" bestFit="1" customWidth="1"/>
    <col min="14320" max="14320" width="16.7109375" style="6" customWidth="1"/>
    <col min="14321" max="14321" width="16.5703125" style="6" customWidth="1"/>
    <col min="14322" max="14323" width="7.85546875" style="6" bestFit="1" customWidth="1"/>
    <col min="14324" max="14324" width="8" style="6" bestFit="1" customWidth="1"/>
    <col min="14325" max="14326" width="7.85546875" style="6" bestFit="1" customWidth="1"/>
    <col min="14327" max="14327" width="9.7109375" style="6" customWidth="1"/>
    <col min="14328" max="14328" width="12.85546875" style="6" customWidth="1"/>
    <col min="14329" max="14565" width="9.140625" style="6"/>
    <col min="14566" max="14566" width="9" style="6" bestFit="1" customWidth="1"/>
    <col min="14567" max="14567" width="9.85546875" style="6" bestFit="1" customWidth="1"/>
    <col min="14568" max="14568" width="9.140625" style="6" bestFit="1" customWidth="1"/>
    <col min="14569" max="14569" width="16" style="6" bestFit="1" customWidth="1"/>
    <col min="14570" max="14570" width="9" style="6" bestFit="1" customWidth="1"/>
    <col min="14571" max="14571" width="7.85546875" style="6" bestFit="1" customWidth="1"/>
    <col min="14572" max="14572" width="11.7109375" style="6" bestFit="1" customWidth="1"/>
    <col min="14573" max="14573" width="14.28515625" style="6" customWidth="1"/>
    <col min="14574" max="14574" width="11.7109375" style="6" bestFit="1" customWidth="1"/>
    <col min="14575" max="14575" width="14.140625" style="6" bestFit="1" customWidth="1"/>
    <col min="14576" max="14576" width="16.7109375" style="6" customWidth="1"/>
    <col min="14577" max="14577" width="16.5703125" style="6" customWidth="1"/>
    <col min="14578" max="14579" width="7.85546875" style="6" bestFit="1" customWidth="1"/>
    <col min="14580" max="14580" width="8" style="6" bestFit="1" customWidth="1"/>
    <col min="14581" max="14582" width="7.85546875" style="6" bestFit="1" customWidth="1"/>
    <col min="14583" max="14583" width="9.7109375" style="6" customWidth="1"/>
    <col min="14584" max="14584" width="12.85546875" style="6" customWidth="1"/>
    <col min="14585" max="14821" width="9.140625" style="6"/>
    <col min="14822" max="14822" width="9" style="6" bestFit="1" customWidth="1"/>
    <col min="14823" max="14823" width="9.85546875" style="6" bestFit="1" customWidth="1"/>
    <col min="14824" max="14824" width="9.140625" style="6" bestFit="1" customWidth="1"/>
    <col min="14825" max="14825" width="16" style="6" bestFit="1" customWidth="1"/>
    <col min="14826" max="14826" width="9" style="6" bestFit="1" customWidth="1"/>
    <col min="14827" max="14827" width="7.85546875" style="6" bestFit="1" customWidth="1"/>
    <col min="14828" max="14828" width="11.7109375" style="6" bestFit="1" customWidth="1"/>
    <col min="14829" max="14829" width="14.28515625" style="6" customWidth="1"/>
    <col min="14830" max="14830" width="11.7109375" style="6" bestFit="1" customWidth="1"/>
    <col min="14831" max="14831" width="14.140625" style="6" bestFit="1" customWidth="1"/>
    <col min="14832" max="14832" width="16.7109375" style="6" customWidth="1"/>
    <col min="14833" max="14833" width="16.5703125" style="6" customWidth="1"/>
    <col min="14834" max="14835" width="7.85546875" style="6" bestFit="1" customWidth="1"/>
    <col min="14836" max="14836" width="8" style="6" bestFit="1" customWidth="1"/>
    <col min="14837" max="14838" width="7.85546875" style="6" bestFit="1" customWidth="1"/>
    <col min="14839" max="14839" width="9.7109375" style="6" customWidth="1"/>
    <col min="14840" max="14840" width="12.85546875" style="6" customWidth="1"/>
    <col min="14841" max="15077" width="9.140625" style="6"/>
    <col min="15078" max="15078" width="9" style="6" bestFit="1" customWidth="1"/>
    <col min="15079" max="15079" width="9.85546875" style="6" bestFit="1" customWidth="1"/>
    <col min="15080" max="15080" width="9.140625" style="6" bestFit="1" customWidth="1"/>
    <col min="15081" max="15081" width="16" style="6" bestFit="1" customWidth="1"/>
    <col min="15082" max="15082" width="9" style="6" bestFit="1" customWidth="1"/>
    <col min="15083" max="15083" width="7.85546875" style="6" bestFit="1" customWidth="1"/>
    <col min="15084" max="15084" width="11.7109375" style="6" bestFit="1" customWidth="1"/>
    <col min="15085" max="15085" width="14.28515625" style="6" customWidth="1"/>
    <col min="15086" max="15086" width="11.7109375" style="6" bestFit="1" customWidth="1"/>
    <col min="15087" max="15087" width="14.140625" style="6" bestFit="1" customWidth="1"/>
    <col min="15088" max="15088" width="16.7109375" style="6" customWidth="1"/>
    <col min="15089" max="15089" width="16.5703125" style="6" customWidth="1"/>
    <col min="15090" max="15091" width="7.85546875" style="6" bestFit="1" customWidth="1"/>
    <col min="15092" max="15092" width="8" style="6" bestFit="1" customWidth="1"/>
    <col min="15093" max="15094" width="7.85546875" style="6" bestFit="1" customWidth="1"/>
    <col min="15095" max="15095" width="9.7109375" style="6" customWidth="1"/>
    <col min="15096" max="15096" width="12.85546875" style="6" customWidth="1"/>
    <col min="15097" max="15333" width="9.140625" style="6"/>
    <col min="15334" max="15334" width="9" style="6" bestFit="1" customWidth="1"/>
    <col min="15335" max="15335" width="9.85546875" style="6" bestFit="1" customWidth="1"/>
    <col min="15336" max="15336" width="9.140625" style="6" bestFit="1" customWidth="1"/>
    <col min="15337" max="15337" width="16" style="6" bestFit="1" customWidth="1"/>
    <col min="15338" max="15338" width="9" style="6" bestFit="1" customWidth="1"/>
    <col min="15339" max="15339" width="7.85546875" style="6" bestFit="1" customWidth="1"/>
    <col min="15340" max="15340" width="11.7109375" style="6" bestFit="1" customWidth="1"/>
    <col min="15341" max="15341" width="14.28515625" style="6" customWidth="1"/>
    <col min="15342" max="15342" width="11.7109375" style="6" bestFit="1" customWidth="1"/>
    <col min="15343" max="15343" width="14.140625" style="6" bestFit="1" customWidth="1"/>
    <col min="15344" max="15344" width="16.7109375" style="6" customWidth="1"/>
    <col min="15345" max="15345" width="16.5703125" style="6" customWidth="1"/>
    <col min="15346" max="15347" width="7.85546875" style="6" bestFit="1" customWidth="1"/>
    <col min="15348" max="15348" width="8" style="6" bestFit="1" customWidth="1"/>
    <col min="15349" max="15350" width="7.85546875" style="6" bestFit="1" customWidth="1"/>
    <col min="15351" max="15351" width="9.7109375" style="6" customWidth="1"/>
    <col min="15352" max="15352" width="12.85546875" style="6" customWidth="1"/>
    <col min="15353" max="15589" width="9.140625" style="6"/>
    <col min="15590" max="15590" width="9" style="6" bestFit="1" customWidth="1"/>
    <col min="15591" max="15591" width="9.85546875" style="6" bestFit="1" customWidth="1"/>
    <col min="15592" max="15592" width="9.140625" style="6" bestFit="1" customWidth="1"/>
    <col min="15593" max="15593" width="16" style="6" bestFit="1" customWidth="1"/>
    <col min="15594" max="15594" width="9" style="6" bestFit="1" customWidth="1"/>
    <col min="15595" max="15595" width="7.85546875" style="6" bestFit="1" customWidth="1"/>
    <col min="15596" max="15596" width="11.7109375" style="6" bestFit="1" customWidth="1"/>
    <col min="15597" max="15597" width="14.28515625" style="6" customWidth="1"/>
    <col min="15598" max="15598" width="11.7109375" style="6" bestFit="1" customWidth="1"/>
    <col min="15599" max="15599" width="14.140625" style="6" bestFit="1" customWidth="1"/>
    <col min="15600" max="15600" width="16.7109375" style="6" customWidth="1"/>
    <col min="15601" max="15601" width="16.5703125" style="6" customWidth="1"/>
    <col min="15602" max="15603" width="7.85546875" style="6" bestFit="1" customWidth="1"/>
    <col min="15604" max="15604" width="8" style="6" bestFit="1" customWidth="1"/>
    <col min="15605" max="15606" width="7.85546875" style="6" bestFit="1" customWidth="1"/>
    <col min="15607" max="15607" width="9.7109375" style="6" customWidth="1"/>
    <col min="15608" max="15608" width="12.85546875" style="6" customWidth="1"/>
    <col min="15609" max="15845" width="9.140625" style="6"/>
    <col min="15846" max="15846" width="9" style="6" bestFit="1" customWidth="1"/>
    <col min="15847" max="15847" width="9.85546875" style="6" bestFit="1" customWidth="1"/>
    <col min="15848" max="15848" width="9.140625" style="6" bestFit="1" customWidth="1"/>
    <col min="15849" max="15849" width="16" style="6" bestFit="1" customWidth="1"/>
    <col min="15850" max="15850" width="9" style="6" bestFit="1" customWidth="1"/>
    <col min="15851" max="15851" width="7.85546875" style="6" bestFit="1" customWidth="1"/>
    <col min="15852" max="15852" width="11.7109375" style="6" bestFit="1" customWidth="1"/>
    <col min="15853" max="15853" width="14.28515625" style="6" customWidth="1"/>
    <col min="15854" max="15854" width="11.7109375" style="6" bestFit="1" customWidth="1"/>
    <col min="15855" max="15855" width="14.140625" style="6" bestFit="1" customWidth="1"/>
    <col min="15856" max="15856" width="16.7109375" style="6" customWidth="1"/>
    <col min="15857" max="15857" width="16.5703125" style="6" customWidth="1"/>
    <col min="15858" max="15859" width="7.85546875" style="6" bestFit="1" customWidth="1"/>
    <col min="15860" max="15860" width="8" style="6" bestFit="1" customWidth="1"/>
    <col min="15861" max="15862" width="7.85546875" style="6" bestFit="1" customWidth="1"/>
    <col min="15863" max="15863" width="9.7109375" style="6" customWidth="1"/>
    <col min="15864" max="15864" width="12.85546875" style="6" customWidth="1"/>
    <col min="15865" max="16101" width="9.140625" style="6"/>
    <col min="16102" max="16102" width="9" style="6" bestFit="1" customWidth="1"/>
    <col min="16103" max="16103" width="9.85546875" style="6" bestFit="1" customWidth="1"/>
    <col min="16104" max="16104" width="9.140625" style="6" bestFit="1" customWidth="1"/>
    <col min="16105" max="16105" width="16" style="6" bestFit="1" customWidth="1"/>
    <col min="16106" max="16106" width="9" style="6" bestFit="1" customWidth="1"/>
    <col min="16107" max="16107" width="7.85546875" style="6" bestFit="1" customWidth="1"/>
    <col min="16108" max="16108" width="11.7109375" style="6" bestFit="1" customWidth="1"/>
    <col min="16109" max="16109" width="14.28515625" style="6" customWidth="1"/>
    <col min="16110" max="16110" width="11.7109375" style="6" bestFit="1" customWidth="1"/>
    <col min="16111" max="16111" width="14.140625" style="6" bestFit="1" customWidth="1"/>
    <col min="16112" max="16112" width="16.7109375" style="6" customWidth="1"/>
    <col min="16113" max="16113" width="16.5703125" style="6" customWidth="1"/>
    <col min="16114" max="16115" width="7.85546875" style="6" bestFit="1" customWidth="1"/>
    <col min="16116" max="16116" width="8" style="6" bestFit="1" customWidth="1"/>
    <col min="16117" max="16118" width="7.85546875" style="6" bestFit="1" customWidth="1"/>
    <col min="16119" max="16119" width="9.7109375" style="6" customWidth="1"/>
    <col min="16120" max="16120" width="12.85546875" style="6" customWidth="1"/>
    <col min="16121" max="16384" width="9.140625" style="6"/>
  </cols>
  <sheetData>
    <row r="1" spans="1:18" s="71" customFormat="1" ht="15" customHeight="1">
      <c r="A1" s="514" t="s">
        <v>2</v>
      </c>
      <c r="B1" s="510" t="s">
        <v>0</v>
      </c>
      <c r="C1" s="512" t="s">
        <v>8</v>
      </c>
      <c r="D1" s="508" t="s">
        <v>298</v>
      </c>
      <c r="E1" s="509"/>
      <c r="F1" s="509"/>
      <c r="G1" s="509"/>
      <c r="H1" s="509"/>
      <c r="I1" s="509"/>
      <c r="J1" s="509"/>
      <c r="K1" s="509"/>
      <c r="L1" s="482" t="s">
        <v>118</v>
      </c>
      <c r="M1" s="482"/>
      <c r="N1" s="499" t="s">
        <v>74</v>
      </c>
      <c r="O1" s="502" t="s">
        <v>67</v>
      </c>
      <c r="P1" s="503"/>
      <c r="Q1" s="503"/>
      <c r="R1" s="504"/>
    </row>
    <row r="2" spans="1:18" s="19" customFormat="1" ht="15" customHeight="1" thickBot="1">
      <c r="A2" s="515"/>
      <c r="B2" s="511"/>
      <c r="C2" s="513"/>
      <c r="D2" s="101" t="s">
        <v>115</v>
      </c>
      <c r="E2" s="112" t="s">
        <v>116</v>
      </c>
      <c r="F2" s="93" t="s">
        <v>244</v>
      </c>
      <c r="G2" s="101" t="s">
        <v>30</v>
      </c>
      <c r="H2" s="101" t="s">
        <v>94</v>
      </c>
      <c r="I2" s="233" t="s">
        <v>95</v>
      </c>
      <c r="J2" s="101" t="s">
        <v>79</v>
      </c>
      <c r="K2" s="122" t="s">
        <v>59</v>
      </c>
      <c r="L2" s="72" t="s">
        <v>245</v>
      </c>
      <c r="M2" s="188" t="s">
        <v>152</v>
      </c>
      <c r="N2" s="500"/>
      <c r="O2" s="505"/>
      <c r="P2" s="506"/>
      <c r="Q2" s="506"/>
      <c r="R2" s="507"/>
    </row>
    <row r="3" spans="1:18" s="8" customFormat="1">
      <c r="A3" s="247">
        <f>συμβολαια!A3</f>
        <v>0</v>
      </c>
      <c r="B3" s="248" t="str">
        <f>συμβολαια!C3</f>
        <v>πληρεξούσιο</v>
      </c>
      <c r="C3" s="327">
        <f>συμβολαια!D3</f>
        <v>0</v>
      </c>
      <c r="D3" s="328"/>
      <c r="E3" s="240">
        <v>12</v>
      </c>
      <c r="F3" s="328">
        <f t="shared" ref="F3:F66" si="0">C3*1.2%</f>
        <v>0</v>
      </c>
      <c r="G3" s="240">
        <f>D3+E3+F3</f>
        <v>12</v>
      </c>
      <c r="H3" s="328">
        <f>F3*9%</f>
        <v>0</v>
      </c>
      <c r="I3" s="243">
        <v>0.6</v>
      </c>
      <c r="J3" s="240">
        <f>G3*5%</f>
        <v>0.60000000000000009</v>
      </c>
      <c r="K3" s="240">
        <f>G3*1%</f>
        <v>0.12</v>
      </c>
      <c r="L3" s="249">
        <f t="shared" ref="L3:L34" si="1">G3-N3</f>
        <v>10.68</v>
      </c>
      <c r="M3" s="249">
        <f t="shared" ref="M3:M52" si="2">D3+E3</f>
        <v>12</v>
      </c>
      <c r="N3" s="249">
        <f t="shared" ref="N3:N34" si="3">H3+I3+J3+K3</f>
        <v>1.3200000000000003</v>
      </c>
      <c r="O3" s="329"/>
      <c r="P3" s="330"/>
      <c r="Q3" s="330"/>
      <c r="R3" s="330"/>
    </row>
    <row r="4" spans="1:18" s="8" customFormat="1">
      <c r="A4" s="247">
        <f>συμβολαια!A4</f>
        <v>0</v>
      </c>
      <c r="B4" s="248" t="str">
        <f>συμβολαια!C4</f>
        <v>πληρεξούσιο</v>
      </c>
      <c r="C4" s="327">
        <f>συμβολαια!D4</f>
        <v>0</v>
      </c>
      <c r="D4" s="328"/>
      <c r="E4" s="240">
        <v>12</v>
      </c>
      <c r="F4" s="328">
        <f t="shared" si="0"/>
        <v>0</v>
      </c>
      <c r="G4" s="240">
        <f t="shared" ref="G4:G53" si="4">D4+E4+F4</f>
        <v>12</v>
      </c>
      <c r="H4" s="328">
        <f t="shared" ref="H4:H53" si="5">F4*9%</f>
        <v>0</v>
      </c>
      <c r="I4" s="226">
        <v>0.6</v>
      </c>
      <c r="J4" s="240">
        <f t="shared" ref="J4:J67" si="6">G4*5%</f>
        <v>0.60000000000000009</v>
      </c>
      <c r="K4" s="240">
        <f t="shared" ref="K4:K53" si="7">G4*1%</f>
        <v>0.12</v>
      </c>
      <c r="L4" s="249">
        <f t="shared" si="1"/>
        <v>10.68</v>
      </c>
      <c r="M4" s="249">
        <f t="shared" si="2"/>
        <v>12</v>
      </c>
      <c r="N4" s="249">
        <f t="shared" si="3"/>
        <v>1.3200000000000003</v>
      </c>
      <c r="O4" s="291"/>
      <c r="P4" s="331"/>
      <c r="Q4" s="331"/>
      <c r="R4" s="331"/>
    </row>
    <row r="5" spans="1:18" s="8" customFormat="1">
      <c r="A5" s="247">
        <f>συμβολαια!A5</f>
        <v>0</v>
      </c>
      <c r="B5" s="248" t="str">
        <f>συμβολαια!C5</f>
        <v>πληρεξούσιο</v>
      </c>
      <c r="C5" s="327">
        <f>συμβολαια!D5</f>
        <v>0</v>
      </c>
      <c r="D5" s="328"/>
      <c r="E5" s="240">
        <v>12</v>
      </c>
      <c r="F5" s="328">
        <f t="shared" si="0"/>
        <v>0</v>
      </c>
      <c r="G5" s="240">
        <f t="shared" si="4"/>
        <v>12</v>
      </c>
      <c r="H5" s="328">
        <f t="shared" si="5"/>
        <v>0</v>
      </c>
      <c r="I5" s="226">
        <v>0.6</v>
      </c>
      <c r="J5" s="240">
        <f t="shared" si="6"/>
        <v>0.60000000000000009</v>
      </c>
      <c r="K5" s="240">
        <f t="shared" si="7"/>
        <v>0.12</v>
      </c>
      <c r="L5" s="249">
        <f t="shared" si="1"/>
        <v>10.68</v>
      </c>
      <c r="M5" s="249">
        <f t="shared" si="2"/>
        <v>12</v>
      </c>
      <c r="N5" s="249">
        <f t="shared" si="3"/>
        <v>1.3200000000000003</v>
      </c>
      <c r="O5" s="291"/>
      <c r="P5" s="331"/>
      <c r="Q5" s="331"/>
      <c r="R5" s="331"/>
    </row>
    <row r="6" spans="1:18" s="8" customFormat="1">
      <c r="A6" s="247">
        <f>συμβολαια!A6</f>
        <v>0</v>
      </c>
      <c r="B6" s="248" t="str">
        <f>συμβολαια!C6</f>
        <v>δωρεά</v>
      </c>
      <c r="C6" s="249">
        <f>συμβολαια!D6</f>
        <v>440.87</v>
      </c>
      <c r="D6" s="240">
        <v>12</v>
      </c>
      <c r="E6" s="328"/>
      <c r="F6" s="240">
        <f t="shared" si="0"/>
        <v>5.2904400000000003</v>
      </c>
      <c r="G6" s="240">
        <f t="shared" si="4"/>
        <v>17.29044</v>
      </c>
      <c r="H6" s="240">
        <f t="shared" si="5"/>
        <v>0.4761396</v>
      </c>
      <c r="I6" s="226">
        <v>0.6</v>
      </c>
      <c r="J6" s="240">
        <f t="shared" si="6"/>
        <v>0.86452200000000001</v>
      </c>
      <c r="K6" s="240">
        <f t="shared" si="7"/>
        <v>0.17290440000000001</v>
      </c>
      <c r="L6" s="249">
        <f t="shared" si="1"/>
        <v>15.176874</v>
      </c>
      <c r="M6" s="249">
        <f t="shared" si="2"/>
        <v>12</v>
      </c>
      <c r="N6" s="249">
        <f t="shared" si="3"/>
        <v>2.1135660000000001</v>
      </c>
      <c r="O6" s="291"/>
      <c r="P6" s="331"/>
      <c r="Q6" s="331"/>
      <c r="R6" s="331"/>
    </row>
    <row r="7" spans="1:18" s="8" customFormat="1">
      <c r="A7" s="247">
        <f>συμβολαια!A7</f>
        <v>0</v>
      </c>
      <c r="B7" s="248" t="str">
        <f>συμβολαια!C7</f>
        <v>αγοραπωλησία τίμημα = Δ.Ο.Υ. =</v>
      </c>
      <c r="C7" s="249">
        <f>συμβολαια!D7</f>
        <v>5899.62</v>
      </c>
      <c r="D7" s="240">
        <v>12</v>
      </c>
      <c r="E7" s="328"/>
      <c r="F7" s="240">
        <f t="shared" si="0"/>
        <v>70.795439999999999</v>
      </c>
      <c r="G7" s="240">
        <f t="shared" si="4"/>
        <v>82.795439999999999</v>
      </c>
      <c r="H7" s="240">
        <f t="shared" si="5"/>
        <v>6.3715896000000001</v>
      </c>
      <c r="I7" s="226">
        <v>0.6</v>
      </c>
      <c r="J7" s="240">
        <f t="shared" si="6"/>
        <v>4.1397719999999998</v>
      </c>
      <c r="K7" s="240">
        <f t="shared" si="7"/>
        <v>0.82795439999999998</v>
      </c>
      <c r="L7" s="249">
        <f t="shared" si="1"/>
        <v>70.856123999999994</v>
      </c>
      <c r="M7" s="249">
        <f t="shared" si="2"/>
        <v>12</v>
      </c>
      <c r="N7" s="249">
        <f t="shared" si="3"/>
        <v>11.939315999999998</v>
      </c>
      <c r="O7" s="244" t="s">
        <v>270</v>
      </c>
      <c r="P7" s="306"/>
      <c r="Q7" s="331"/>
      <c r="R7" s="331"/>
    </row>
    <row r="8" spans="1:18" s="8" customFormat="1">
      <c r="A8" s="247">
        <f>συμβολαια!A8</f>
        <v>0</v>
      </c>
      <c r="B8" s="248" t="str">
        <f>συμβολαια!C8</f>
        <v>αγοραπωλησία τίμημα = Δ.Ο.Υ. =</v>
      </c>
      <c r="C8" s="249">
        <f>συμβολαια!D8</f>
        <v>4628.22</v>
      </c>
      <c r="D8" s="240">
        <v>12</v>
      </c>
      <c r="E8" s="328"/>
      <c r="F8" s="240">
        <f t="shared" si="0"/>
        <v>55.538640000000001</v>
      </c>
      <c r="G8" s="240">
        <f t="shared" si="4"/>
        <v>67.538640000000001</v>
      </c>
      <c r="H8" s="240">
        <f t="shared" si="5"/>
        <v>4.9984776000000002</v>
      </c>
      <c r="I8" s="226">
        <v>0.6</v>
      </c>
      <c r="J8" s="240">
        <f t="shared" si="6"/>
        <v>3.376932</v>
      </c>
      <c r="K8" s="240">
        <f t="shared" si="7"/>
        <v>0.67538640000000005</v>
      </c>
      <c r="L8" s="249">
        <f t="shared" si="1"/>
        <v>57.887844000000001</v>
      </c>
      <c r="M8" s="249">
        <f t="shared" si="2"/>
        <v>12</v>
      </c>
      <c r="N8" s="249">
        <f t="shared" si="3"/>
        <v>9.6507959999999997</v>
      </c>
      <c r="O8" s="291"/>
      <c r="P8" s="331"/>
      <c r="Q8" s="331"/>
      <c r="R8" s="331"/>
    </row>
    <row r="9" spans="1:18" s="8" customFormat="1">
      <c r="A9" s="247">
        <f>συμβολαια!A9</f>
        <v>0</v>
      </c>
      <c r="B9" s="248" t="str">
        <f>συμβολαια!C9</f>
        <v>αγοραπωλησίας ΠΡΟΣΥΜΦΩΝΟ τίμημα = αρραβών =</v>
      </c>
      <c r="C9" s="249">
        <f>συμβολαια!D9</f>
        <v>10021.51</v>
      </c>
      <c r="D9" s="240">
        <v>12</v>
      </c>
      <c r="E9" s="328"/>
      <c r="F9" s="240">
        <f t="shared" si="0"/>
        <v>120.25812000000001</v>
      </c>
      <c r="G9" s="240">
        <f t="shared" si="4"/>
        <v>132.25812000000002</v>
      </c>
      <c r="H9" s="240">
        <f t="shared" si="5"/>
        <v>10.823230799999999</v>
      </c>
      <c r="I9" s="226">
        <v>0.6</v>
      </c>
      <c r="J9" s="240">
        <f t="shared" si="6"/>
        <v>6.6129060000000015</v>
      </c>
      <c r="K9" s="240">
        <f t="shared" si="7"/>
        <v>1.3225812000000001</v>
      </c>
      <c r="L9" s="249">
        <f t="shared" si="1"/>
        <v>112.89940200000001</v>
      </c>
      <c r="M9" s="249">
        <f t="shared" si="2"/>
        <v>12</v>
      </c>
      <c r="N9" s="249">
        <f t="shared" si="3"/>
        <v>19.358718000000003</v>
      </c>
      <c r="O9" s="291"/>
      <c r="P9" s="324" t="s">
        <v>331</v>
      </c>
      <c r="Q9" s="331"/>
      <c r="R9" s="331"/>
    </row>
    <row r="10" spans="1:18" s="8" customFormat="1">
      <c r="A10" s="247">
        <f>συμβολαια!A10</f>
        <v>0</v>
      </c>
      <c r="B10" s="248" t="str">
        <f>συμβολαια!C10</f>
        <v>πληρεξούσιο</v>
      </c>
      <c r="C10" s="327">
        <f>συμβολαια!D10</f>
        <v>0</v>
      </c>
      <c r="D10" s="328"/>
      <c r="E10" s="240">
        <v>12</v>
      </c>
      <c r="F10" s="328">
        <f t="shared" si="0"/>
        <v>0</v>
      </c>
      <c r="G10" s="240">
        <f t="shared" si="4"/>
        <v>12</v>
      </c>
      <c r="H10" s="328">
        <f t="shared" si="5"/>
        <v>0</v>
      </c>
      <c r="I10" s="226">
        <v>0.6</v>
      </c>
      <c r="J10" s="240">
        <f t="shared" si="6"/>
        <v>0.60000000000000009</v>
      </c>
      <c r="K10" s="240">
        <f t="shared" si="7"/>
        <v>0.12</v>
      </c>
      <c r="L10" s="249">
        <f t="shared" si="1"/>
        <v>10.68</v>
      </c>
      <c r="M10" s="249">
        <f t="shared" si="2"/>
        <v>12</v>
      </c>
      <c r="N10" s="249">
        <f t="shared" si="3"/>
        <v>1.3200000000000003</v>
      </c>
      <c r="O10" s="291"/>
      <c r="P10" s="331"/>
      <c r="Q10" s="331"/>
      <c r="R10" s="331"/>
    </row>
    <row r="11" spans="1:18" s="8" customFormat="1">
      <c r="A11" s="247">
        <f>συμβολαια!A11</f>
        <v>0</v>
      </c>
      <c r="B11" s="248" t="str">
        <f>συμβολαια!C11</f>
        <v>δωρεά</v>
      </c>
      <c r="C11" s="249">
        <f>συμβολαια!D11</f>
        <v>5575.38</v>
      </c>
      <c r="D11" s="240">
        <v>12</v>
      </c>
      <c r="E11" s="328"/>
      <c r="F11" s="240">
        <f t="shared" si="0"/>
        <v>66.904560000000004</v>
      </c>
      <c r="G11" s="240">
        <f t="shared" si="4"/>
        <v>78.904560000000004</v>
      </c>
      <c r="H11" s="240">
        <f t="shared" si="5"/>
        <v>6.0214103999999997</v>
      </c>
      <c r="I11" s="226">
        <v>0.6</v>
      </c>
      <c r="J11" s="240">
        <f t="shared" si="6"/>
        <v>3.9452280000000002</v>
      </c>
      <c r="K11" s="240">
        <f t="shared" si="7"/>
        <v>0.78904560000000001</v>
      </c>
      <c r="L11" s="249">
        <f t="shared" si="1"/>
        <v>67.548876000000007</v>
      </c>
      <c r="M11" s="249">
        <f t="shared" si="2"/>
        <v>12</v>
      </c>
      <c r="N11" s="249">
        <f t="shared" si="3"/>
        <v>11.355683999999998</v>
      </c>
      <c r="O11" s="291"/>
      <c r="P11" s="324" t="s">
        <v>336</v>
      </c>
      <c r="Q11" s="331"/>
      <c r="R11" s="331"/>
    </row>
    <row r="12" spans="1:18" s="8" customFormat="1">
      <c r="A12" s="247">
        <f>συμβολαια!A12</f>
        <v>0</v>
      </c>
      <c r="B12" s="248" t="str">
        <f>συμβολαια!C12</f>
        <v>πληρεξούσιο</v>
      </c>
      <c r="C12" s="327">
        <f>συμβολαια!D12</f>
        <v>0</v>
      </c>
      <c r="D12" s="328"/>
      <c r="E12" s="240">
        <v>12</v>
      </c>
      <c r="F12" s="328">
        <f t="shared" si="0"/>
        <v>0</v>
      </c>
      <c r="G12" s="240">
        <f t="shared" si="4"/>
        <v>12</v>
      </c>
      <c r="H12" s="328">
        <f t="shared" si="5"/>
        <v>0</v>
      </c>
      <c r="I12" s="226">
        <v>0.6</v>
      </c>
      <c r="J12" s="240">
        <f t="shared" si="6"/>
        <v>0.60000000000000009</v>
      </c>
      <c r="K12" s="240">
        <f t="shared" si="7"/>
        <v>0.12</v>
      </c>
      <c r="L12" s="249">
        <f t="shared" si="1"/>
        <v>10.68</v>
      </c>
      <c r="M12" s="249">
        <f t="shared" si="2"/>
        <v>12</v>
      </c>
      <c r="N12" s="249">
        <f t="shared" si="3"/>
        <v>1.3200000000000003</v>
      </c>
      <c r="O12" s="291"/>
      <c r="P12" s="331"/>
      <c r="Q12" s="331"/>
      <c r="R12" s="331"/>
    </row>
    <row r="13" spans="1:18" s="8" customFormat="1" ht="11.25" customHeight="1">
      <c r="A13" s="247">
        <f>συμβολαια!A13</f>
        <v>0</v>
      </c>
      <c r="B13" s="248" t="str">
        <f>συμβολαια!C13</f>
        <v>πληρεξούσιο</v>
      </c>
      <c r="C13" s="327">
        <f>συμβολαια!D13</f>
        <v>0</v>
      </c>
      <c r="D13" s="328"/>
      <c r="E13" s="240">
        <v>12</v>
      </c>
      <c r="F13" s="328">
        <f t="shared" si="0"/>
        <v>0</v>
      </c>
      <c r="G13" s="240">
        <f t="shared" si="4"/>
        <v>12</v>
      </c>
      <c r="H13" s="328">
        <f t="shared" si="5"/>
        <v>0</v>
      </c>
      <c r="I13" s="226">
        <v>0.6</v>
      </c>
      <c r="J13" s="240">
        <f t="shared" si="6"/>
        <v>0.60000000000000009</v>
      </c>
      <c r="K13" s="240">
        <f t="shared" si="7"/>
        <v>0.12</v>
      </c>
      <c r="L13" s="249">
        <f t="shared" si="1"/>
        <v>10.68</v>
      </c>
      <c r="M13" s="249">
        <f t="shared" si="2"/>
        <v>12</v>
      </c>
      <c r="N13" s="249">
        <f t="shared" si="3"/>
        <v>1.3200000000000003</v>
      </c>
      <c r="O13" s="291"/>
      <c r="P13" s="331"/>
      <c r="Q13" s="331"/>
      <c r="R13" s="331"/>
    </row>
    <row r="14" spans="1:18" s="8" customFormat="1">
      <c r="A14" s="247">
        <f>συμβολαια!A14</f>
        <v>0</v>
      </c>
      <c r="B14" s="248" t="str">
        <f>συμβολαια!C14</f>
        <v>πληρεξούσιο</v>
      </c>
      <c r="C14" s="327">
        <f>συμβολαια!D14</f>
        <v>0</v>
      </c>
      <c r="D14" s="328"/>
      <c r="E14" s="240">
        <v>12</v>
      </c>
      <c r="F14" s="328">
        <f t="shared" si="0"/>
        <v>0</v>
      </c>
      <c r="G14" s="240">
        <f t="shared" si="4"/>
        <v>12</v>
      </c>
      <c r="H14" s="328">
        <f t="shared" si="5"/>
        <v>0</v>
      </c>
      <c r="I14" s="226">
        <v>0.6</v>
      </c>
      <c r="J14" s="240">
        <f t="shared" si="6"/>
        <v>0.60000000000000009</v>
      </c>
      <c r="K14" s="240">
        <f t="shared" si="7"/>
        <v>0.12</v>
      </c>
      <c r="L14" s="249">
        <f t="shared" si="1"/>
        <v>10.68</v>
      </c>
      <c r="M14" s="249">
        <f t="shared" si="2"/>
        <v>12</v>
      </c>
      <c r="N14" s="249">
        <f t="shared" si="3"/>
        <v>1.3200000000000003</v>
      </c>
      <c r="O14" s="291"/>
      <c r="P14" s="331"/>
      <c r="Q14" s="331"/>
      <c r="R14" s="331"/>
    </row>
    <row r="15" spans="1:18" s="8" customFormat="1">
      <c r="A15" s="247">
        <f>συμβολαια!A15</f>
        <v>0</v>
      </c>
      <c r="B15" s="248" t="str">
        <f>συμβολαια!C15</f>
        <v>πληρεξούσιο</v>
      </c>
      <c r="C15" s="327">
        <f>συμβολαια!D15</f>
        <v>0</v>
      </c>
      <c r="D15" s="328"/>
      <c r="E15" s="240">
        <v>12</v>
      </c>
      <c r="F15" s="328">
        <f t="shared" si="0"/>
        <v>0</v>
      </c>
      <c r="G15" s="240">
        <f t="shared" si="4"/>
        <v>12</v>
      </c>
      <c r="H15" s="328">
        <f t="shared" si="5"/>
        <v>0</v>
      </c>
      <c r="I15" s="226">
        <v>0.6</v>
      </c>
      <c r="J15" s="240">
        <f t="shared" si="6"/>
        <v>0.60000000000000009</v>
      </c>
      <c r="K15" s="240">
        <f t="shared" si="7"/>
        <v>0.12</v>
      </c>
      <c r="L15" s="249">
        <f t="shared" si="1"/>
        <v>10.68</v>
      </c>
      <c r="M15" s="249">
        <f t="shared" si="2"/>
        <v>12</v>
      </c>
      <c r="N15" s="249">
        <f t="shared" si="3"/>
        <v>1.3200000000000003</v>
      </c>
      <c r="O15" s="291"/>
      <c r="P15" s="331"/>
      <c r="Q15" s="331"/>
      <c r="R15" s="331"/>
    </row>
    <row r="16" spans="1:18" s="8" customFormat="1">
      <c r="A16" s="247">
        <f>συμβολαια!A16</f>
        <v>0</v>
      </c>
      <c r="B16" s="248" t="str">
        <f>συμβολαια!C16</f>
        <v>πληρεξούσιο</v>
      </c>
      <c r="C16" s="327">
        <f>συμβολαια!D16</f>
        <v>0</v>
      </c>
      <c r="D16" s="328"/>
      <c r="E16" s="240">
        <v>12</v>
      </c>
      <c r="F16" s="328">
        <f t="shared" si="0"/>
        <v>0</v>
      </c>
      <c r="G16" s="240">
        <f t="shared" si="4"/>
        <v>12</v>
      </c>
      <c r="H16" s="328">
        <f t="shared" si="5"/>
        <v>0</v>
      </c>
      <c r="I16" s="226">
        <v>0.6</v>
      </c>
      <c r="J16" s="240">
        <f t="shared" si="6"/>
        <v>0.60000000000000009</v>
      </c>
      <c r="K16" s="240">
        <f t="shared" si="7"/>
        <v>0.12</v>
      </c>
      <c r="L16" s="249">
        <f t="shared" si="1"/>
        <v>10.68</v>
      </c>
      <c r="M16" s="249">
        <f t="shared" si="2"/>
        <v>12</v>
      </c>
      <c r="N16" s="249">
        <f t="shared" si="3"/>
        <v>1.3200000000000003</v>
      </c>
      <c r="O16" s="291"/>
      <c r="P16" s="331"/>
      <c r="Q16" s="331"/>
      <c r="R16" s="331"/>
    </row>
    <row r="17" spans="1:18" s="8" customFormat="1">
      <c r="A17" s="247">
        <f>συμβολαια!A17</f>
        <v>0</v>
      </c>
      <c r="B17" s="248" t="str">
        <f>συμβολαια!C17</f>
        <v>γονική</v>
      </c>
      <c r="C17" s="249">
        <f>συμβολαια!D17</f>
        <v>2626.85</v>
      </c>
      <c r="D17" s="240">
        <v>12</v>
      </c>
      <c r="E17" s="328"/>
      <c r="F17" s="240">
        <f t="shared" si="0"/>
        <v>31.522199999999998</v>
      </c>
      <c r="G17" s="240">
        <f t="shared" si="4"/>
        <v>43.522199999999998</v>
      </c>
      <c r="H17" s="240">
        <f t="shared" si="5"/>
        <v>2.8369979999999999</v>
      </c>
      <c r="I17" s="226">
        <v>0.6</v>
      </c>
      <c r="J17" s="240">
        <f t="shared" si="6"/>
        <v>2.17611</v>
      </c>
      <c r="K17" s="240">
        <f t="shared" si="7"/>
        <v>0.435222</v>
      </c>
      <c r="L17" s="249">
        <f t="shared" si="1"/>
        <v>37.473869999999998</v>
      </c>
      <c r="M17" s="249">
        <f t="shared" si="2"/>
        <v>12</v>
      </c>
      <c r="N17" s="249">
        <f t="shared" si="3"/>
        <v>6.04833</v>
      </c>
      <c r="O17" s="291"/>
      <c r="P17" s="331"/>
      <c r="Q17" s="331"/>
      <c r="R17" s="331"/>
    </row>
    <row r="18" spans="1:18" s="8" customFormat="1">
      <c r="A18" s="247">
        <f>συμβολαια!A18</f>
        <v>0</v>
      </c>
      <c r="B18" s="248" t="str">
        <f>συμβολαια!C18</f>
        <v>δωρεά ΨΙΛΗΣ κυριότητας</v>
      </c>
      <c r="C18" s="249">
        <f>συμβολαια!D18</f>
        <v>2364.16</v>
      </c>
      <c r="D18" s="240">
        <v>12</v>
      </c>
      <c r="E18" s="328"/>
      <c r="F18" s="240">
        <f t="shared" si="0"/>
        <v>28.36992</v>
      </c>
      <c r="G18" s="240">
        <f t="shared" si="4"/>
        <v>40.36992</v>
      </c>
      <c r="H18" s="240">
        <f t="shared" si="5"/>
        <v>2.5532927999999999</v>
      </c>
      <c r="I18" s="226">
        <v>0.6</v>
      </c>
      <c r="J18" s="240">
        <f t="shared" si="6"/>
        <v>2.0184960000000003</v>
      </c>
      <c r="K18" s="240">
        <f t="shared" si="7"/>
        <v>0.40369920000000004</v>
      </c>
      <c r="L18" s="249">
        <f t="shared" si="1"/>
        <v>34.794432</v>
      </c>
      <c r="M18" s="249">
        <f t="shared" si="2"/>
        <v>12</v>
      </c>
      <c r="N18" s="249">
        <f t="shared" si="3"/>
        <v>5.575488</v>
      </c>
      <c r="O18" s="291"/>
      <c r="P18" s="331"/>
      <c r="Q18" s="331"/>
      <c r="R18" s="331"/>
    </row>
    <row r="19" spans="1:18" s="8" customFormat="1">
      <c r="A19" s="247">
        <f>συμβολαια!A19</f>
        <v>0</v>
      </c>
      <c r="B19" s="248" t="str">
        <f>συμβολαια!C19</f>
        <v>δωρεά</v>
      </c>
      <c r="C19" s="249">
        <f>συμβολαια!D19</f>
        <v>5253.7</v>
      </c>
      <c r="D19" s="240">
        <v>12</v>
      </c>
      <c r="E19" s="328"/>
      <c r="F19" s="240">
        <f t="shared" si="0"/>
        <v>63.044399999999996</v>
      </c>
      <c r="G19" s="240">
        <f t="shared" si="4"/>
        <v>75.044399999999996</v>
      </c>
      <c r="H19" s="240">
        <f t="shared" si="5"/>
        <v>5.6739959999999998</v>
      </c>
      <c r="I19" s="226">
        <v>0.6</v>
      </c>
      <c r="J19" s="240">
        <f t="shared" si="6"/>
        <v>3.7522199999999999</v>
      </c>
      <c r="K19" s="240">
        <f t="shared" si="7"/>
        <v>0.750444</v>
      </c>
      <c r="L19" s="249">
        <f t="shared" si="1"/>
        <v>64.267740000000003</v>
      </c>
      <c r="M19" s="249">
        <f t="shared" si="2"/>
        <v>12</v>
      </c>
      <c r="N19" s="249">
        <f t="shared" si="3"/>
        <v>10.77666</v>
      </c>
      <c r="O19" s="244" t="s">
        <v>270</v>
      </c>
      <c r="P19" s="331"/>
      <c r="Q19" s="331"/>
      <c r="R19" s="331"/>
    </row>
    <row r="20" spans="1:18" s="8" customFormat="1">
      <c r="A20" s="247">
        <f>συμβολαια!A20</f>
        <v>0</v>
      </c>
      <c r="B20" s="248" t="str">
        <f>συμβολαια!C20</f>
        <v>γονική ΨΙΛΗΣ κυριότητας</v>
      </c>
      <c r="C20" s="249">
        <f>συμβολαια!D20</f>
        <v>8319.06</v>
      </c>
      <c r="D20" s="240">
        <v>12</v>
      </c>
      <c r="E20" s="328"/>
      <c r="F20" s="240">
        <f t="shared" si="0"/>
        <v>99.82871999999999</v>
      </c>
      <c r="G20" s="240">
        <f t="shared" si="4"/>
        <v>111.82871999999999</v>
      </c>
      <c r="H20" s="240">
        <f t="shared" si="5"/>
        <v>8.9845847999999986</v>
      </c>
      <c r="I20" s="226">
        <v>0.6</v>
      </c>
      <c r="J20" s="240">
        <f t="shared" si="6"/>
        <v>5.5914359999999999</v>
      </c>
      <c r="K20" s="240">
        <f t="shared" si="7"/>
        <v>1.1182871999999999</v>
      </c>
      <c r="L20" s="249">
        <f t="shared" si="1"/>
        <v>95.534411999999989</v>
      </c>
      <c r="M20" s="249">
        <f t="shared" si="2"/>
        <v>12</v>
      </c>
      <c r="N20" s="249">
        <f t="shared" si="3"/>
        <v>16.294307999999997</v>
      </c>
      <c r="O20" s="291"/>
      <c r="P20" s="331"/>
      <c r="Q20" s="331"/>
      <c r="R20" s="331"/>
    </row>
    <row r="21" spans="1:18" s="8" customFormat="1">
      <c r="A21" s="247">
        <f>συμβολαια!A21</f>
        <v>0</v>
      </c>
      <c r="B21" s="248" t="str">
        <f>συμβολαια!C21</f>
        <v>πληρεξούσιο</v>
      </c>
      <c r="C21" s="327">
        <f>συμβολαια!D21</f>
        <v>0</v>
      </c>
      <c r="D21" s="328"/>
      <c r="E21" s="240">
        <v>12</v>
      </c>
      <c r="F21" s="328">
        <f t="shared" si="0"/>
        <v>0</v>
      </c>
      <c r="G21" s="240">
        <f t="shared" si="4"/>
        <v>12</v>
      </c>
      <c r="H21" s="328">
        <f t="shared" si="5"/>
        <v>0</v>
      </c>
      <c r="I21" s="226">
        <v>0.6</v>
      </c>
      <c r="J21" s="240">
        <f t="shared" si="6"/>
        <v>0.60000000000000009</v>
      </c>
      <c r="K21" s="240">
        <f t="shared" si="7"/>
        <v>0.12</v>
      </c>
      <c r="L21" s="249">
        <f t="shared" si="1"/>
        <v>10.68</v>
      </c>
      <c r="M21" s="249">
        <f t="shared" si="2"/>
        <v>12</v>
      </c>
      <c r="N21" s="249">
        <f t="shared" si="3"/>
        <v>1.3200000000000003</v>
      </c>
      <c r="O21" s="291"/>
      <c r="P21" s="331"/>
      <c r="Q21" s="331"/>
      <c r="R21" s="331"/>
    </row>
    <row r="22" spans="1:18" s="8" customFormat="1">
      <c r="A22" s="247">
        <f>συμβολαια!A22</f>
        <v>0</v>
      </c>
      <c r="B22" s="248" t="str">
        <f>συμβολαια!C22</f>
        <v>αγοραπωλησίας προσυμφώνου ..???.. ΛΥΣΗ τίμημα 35.000 αρραβών =</v>
      </c>
      <c r="C22" s="249">
        <f>συμβολαια!D22</f>
        <v>10000</v>
      </c>
      <c r="D22" s="240">
        <v>12</v>
      </c>
      <c r="E22" s="328"/>
      <c r="F22" s="240">
        <f t="shared" si="0"/>
        <v>120</v>
      </c>
      <c r="G22" s="240">
        <f t="shared" si="4"/>
        <v>132</v>
      </c>
      <c r="H22" s="240">
        <f t="shared" si="5"/>
        <v>10.799999999999999</v>
      </c>
      <c r="I22" s="226">
        <v>0.6</v>
      </c>
      <c r="J22" s="240">
        <f t="shared" si="6"/>
        <v>6.6000000000000005</v>
      </c>
      <c r="K22" s="240">
        <f t="shared" si="7"/>
        <v>1.32</v>
      </c>
      <c r="L22" s="249">
        <f t="shared" si="1"/>
        <v>112.68</v>
      </c>
      <c r="M22" s="249">
        <f t="shared" si="2"/>
        <v>12</v>
      </c>
      <c r="N22" s="249">
        <f t="shared" si="3"/>
        <v>19.32</v>
      </c>
      <c r="O22" s="244" t="s">
        <v>270</v>
      </c>
      <c r="P22" s="256" t="s">
        <v>369</v>
      </c>
      <c r="Q22" s="331"/>
      <c r="R22" s="331"/>
    </row>
    <row r="23" spans="1:18" s="8" customFormat="1">
      <c r="A23" s="247">
        <f>συμβολαια!A23</f>
        <v>0</v>
      </c>
      <c r="B23" s="248" t="str">
        <f>συμβολαια!C23</f>
        <v>αγοραπωλησία τίμημα = Δ.Ο.Υ. =</v>
      </c>
      <c r="C23" s="249">
        <f>συμβολαια!D23</f>
        <v>1629.91</v>
      </c>
      <c r="D23" s="240">
        <v>12</v>
      </c>
      <c r="E23" s="328"/>
      <c r="F23" s="240">
        <f t="shared" si="0"/>
        <v>19.558920000000001</v>
      </c>
      <c r="G23" s="240">
        <f t="shared" si="4"/>
        <v>31.558920000000001</v>
      </c>
      <c r="H23" s="240">
        <f t="shared" si="5"/>
        <v>1.7603028000000001</v>
      </c>
      <c r="I23" s="226">
        <v>0.6</v>
      </c>
      <c r="J23" s="240">
        <f t="shared" si="6"/>
        <v>1.5779460000000001</v>
      </c>
      <c r="K23" s="240">
        <f t="shared" si="7"/>
        <v>0.31558920000000001</v>
      </c>
      <c r="L23" s="249">
        <f t="shared" si="1"/>
        <v>27.305081999999999</v>
      </c>
      <c r="M23" s="249">
        <f t="shared" si="2"/>
        <v>12</v>
      </c>
      <c r="N23" s="249">
        <f t="shared" si="3"/>
        <v>4.253838</v>
      </c>
      <c r="O23" s="291"/>
      <c r="P23" s="331"/>
      <c r="Q23" s="331"/>
      <c r="R23" s="331"/>
    </row>
    <row r="24" spans="1:18" s="8" customFormat="1">
      <c r="A24" s="247">
        <f>συμβολαια!A24</f>
        <v>0</v>
      </c>
      <c r="B24" s="248" t="str">
        <f>συμβολαια!C24</f>
        <v>πληρεξούσιο</v>
      </c>
      <c r="C24" s="327">
        <f>συμβολαια!D24</f>
        <v>0</v>
      </c>
      <c r="D24" s="328"/>
      <c r="E24" s="240">
        <v>12</v>
      </c>
      <c r="F24" s="328">
        <f t="shared" si="0"/>
        <v>0</v>
      </c>
      <c r="G24" s="240">
        <f t="shared" si="4"/>
        <v>12</v>
      </c>
      <c r="H24" s="328">
        <f t="shared" si="5"/>
        <v>0</v>
      </c>
      <c r="I24" s="226">
        <v>0.6</v>
      </c>
      <c r="J24" s="240">
        <f t="shared" si="6"/>
        <v>0.60000000000000009</v>
      </c>
      <c r="K24" s="240">
        <f t="shared" si="7"/>
        <v>0.12</v>
      </c>
      <c r="L24" s="249">
        <f t="shared" si="1"/>
        <v>10.68</v>
      </c>
      <c r="M24" s="249">
        <f t="shared" si="2"/>
        <v>12</v>
      </c>
      <c r="N24" s="249">
        <f t="shared" si="3"/>
        <v>1.3200000000000003</v>
      </c>
      <c r="O24" s="291"/>
      <c r="P24" s="331"/>
      <c r="Q24" s="331"/>
      <c r="R24" s="331"/>
    </row>
    <row r="25" spans="1:18" s="8" customFormat="1">
      <c r="A25" s="247">
        <f>συμβολαια!A25</f>
        <v>0</v>
      </c>
      <c r="B25" s="248" t="str">
        <f>συμβολαια!C25</f>
        <v>κατάθεση ένορκη</v>
      </c>
      <c r="C25" s="327">
        <f>συμβολαια!D25</f>
        <v>0</v>
      </c>
      <c r="D25" s="328"/>
      <c r="E25" s="240">
        <v>12</v>
      </c>
      <c r="F25" s="328">
        <f t="shared" si="0"/>
        <v>0</v>
      </c>
      <c r="G25" s="240">
        <f t="shared" si="4"/>
        <v>12</v>
      </c>
      <c r="H25" s="328">
        <f t="shared" si="5"/>
        <v>0</v>
      </c>
      <c r="I25" s="226">
        <v>0.6</v>
      </c>
      <c r="J25" s="240">
        <f t="shared" si="6"/>
        <v>0.60000000000000009</v>
      </c>
      <c r="K25" s="240">
        <f t="shared" si="7"/>
        <v>0.12</v>
      </c>
      <c r="L25" s="249">
        <f t="shared" si="1"/>
        <v>10.68</v>
      </c>
      <c r="M25" s="249">
        <f t="shared" si="2"/>
        <v>12</v>
      </c>
      <c r="N25" s="249">
        <f t="shared" si="3"/>
        <v>1.3200000000000003</v>
      </c>
      <c r="O25" s="291"/>
      <c r="P25" s="331"/>
      <c r="Q25" s="331"/>
      <c r="R25" s="331"/>
    </row>
    <row r="26" spans="1:18" s="8" customFormat="1">
      <c r="A26" s="247">
        <f>συμβολαια!A26</f>
        <v>0</v>
      </c>
      <c r="B26" s="248" t="str">
        <f>συμβολαια!C26</f>
        <v>κατάθεση ένορκη</v>
      </c>
      <c r="C26" s="327">
        <f>συμβολαια!D26</f>
        <v>0</v>
      </c>
      <c r="D26" s="328"/>
      <c r="E26" s="240">
        <v>12</v>
      </c>
      <c r="F26" s="328">
        <f t="shared" si="0"/>
        <v>0</v>
      </c>
      <c r="G26" s="240">
        <f t="shared" si="4"/>
        <v>12</v>
      </c>
      <c r="H26" s="328">
        <f t="shared" si="5"/>
        <v>0</v>
      </c>
      <c r="I26" s="226">
        <v>0.6</v>
      </c>
      <c r="J26" s="240">
        <f t="shared" si="6"/>
        <v>0.60000000000000009</v>
      </c>
      <c r="K26" s="240">
        <f t="shared" si="7"/>
        <v>0.12</v>
      </c>
      <c r="L26" s="249">
        <f t="shared" si="1"/>
        <v>10.68</v>
      </c>
      <c r="M26" s="249">
        <f t="shared" si="2"/>
        <v>12</v>
      </c>
      <c r="N26" s="249">
        <f t="shared" si="3"/>
        <v>1.3200000000000003</v>
      </c>
      <c r="O26" s="291"/>
      <c r="P26" s="331"/>
      <c r="Q26" s="331"/>
      <c r="R26" s="331"/>
    </row>
    <row r="27" spans="1:18" s="8" customFormat="1">
      <c r="A27" s="247">
        <f>συμβολαια!A27</f>
        <v>0</v>
      </c>
      <c r="B27" s="248" t="str">
        <f>συμβολαια!C27</f>
        <v>βεβαίωση ένορκος</v>
      </c>
      <c r="C27" s="327">
        <f>συμβολαια!D27</f>
        <v>0</v>
      </c>
      <c r="D27" s="328"/>
      <c r="E27" s="240">
        <v>12</v>
      </c>
      <c r="F27" s="328">
        <f t="shared" si="0"/>
        <v>0</v>
      </c>
      <c r="G27" s="240">
        <f t="shared" si="4"/>
        <v>12</v>
      </c>
      <c r="H27" s="328">
        <f t="shared" si="5"/>
        <v>0</v>
      </c>
      <c r="I27" s="226">
        <v>0.6</v>
      </c>
      <c r="J27" s="240">
        <f t="shared" si="6"/>
        <v>0.60000000000000009</v>
      </c>
      <c r="K27" s="240">
        <f t="shared" si="7"/>
        <v>0.12</v>
      </c>
      <c r="L27" s="249">
        <f t="shared" si="1"/>
        <v>10.68</v>
      </c>
      <c r="M27" s="249">
        <f t="shared" si="2"/>
        <v>12</v>
      </c>
      <c r="N27" s="249">
        <f t="shared" si="3"/>
        <v>1.3200000000000003</v>
      </c>
      <c r="O27" s="291"/>
      <c r="P27" s="331"/>
      <c r="Q27" s="331"/>
      <c r="R27" s="331"/>
    </row>
    <row r="28" spans="1:18" s="8" customFormat="1">
      <c r="A28" s="247">
        <f>συμβολαια!A28</f>
        <v>0</v>
      </c>
      <c r="B28" s="248" t="str">
        <f>συμβολαια!C28</f>
        <v>κληρονομιάς αποδοχή</v>
      </c>
      <c r="C28" s="327">
        <f>συμβολαια!D28</f>
        <v>0</v>
      </c>
      <c r="D28" s="328"/>
      <c r="E28" s="240">
        <v>36.700000000000003</v>
      </c>
      <c r="F28" s="328">
        <f t="shared" si="0"/>
        <v>0</v>
      </c>
      <c r="G28" s="240">
        <f t="shared" si="4"/>
        <v>36.700000000000003</v>
      </c>
      <c r="H28" s="328">
        <f t="shared" si="5"/>
        <v>0</v>
      </c>
      <c r="I28" s="226">
        <v>1.83</v>
      </c>
      <c r="J28" s="240">
        <f t="shared" si="6"/>
        <v>1.8350000000000002</v>
      </c>
      <c r="K28" s="240">
        <f t="shared" si="7"/>
        <v>0.36700000000000005</v>
      </c>
      <c r="L28" s="249">
        <f t="shared" si="1"/>
        <v>32.668000000000006</v>
      </c>
      <c r="M28" s="249">
        <f t="shared" si="2"/>
        <v>36.700000000000003</v>
      </c>
      <c r="N28" s="249">
        <f t="shared" si="3"/>
        <v>4.032</v>
      </c>
      <c r="O28" s="291"/>
      <c r="P28" s="228" t="s">
        <v>302</v>
      </c>
      <c r="Q28" s="331"/>
      <c r="R28" s="331"/>
    </row>
    <row r="29" spans="1:18" s="8" customFormat="1">
      <c r="A29" s="247">
        <f>συμβολαια!A29</f>
        <v>0</v>
      </c>
      <c r="B29" s="248" t="str">
        <f>συμβολαια!C29</f>
        <v>πληρεξούσιο</v>
      </c>
      <c r="C29" s="327">
        <f>συμβολαια!D29</f>
        <v>0</v>
      </c>
      <c r="D29" s="328"/>
      <c r="E29" s="240">
        <v>12</v>
      </c>
      <c r="F29" s="328">
        <f t="shared" si="0"/>
        <v>0</v>
      </c>
      <c r="G29" s="240">
        <f t="shared" si="4"/>
        <v>12</v>
      </c>
      <c r="H29" s="328">
        <f t="shared" si="5"/>
        <v>0</v>
      </c>
      <c r="I29" s="226">
        <v>0.6</v>
      </c>
      <c r="J29" s="240">
        <f t="shared" si="6"/>
        <v>0.60000000000000009</v>
      </c>
      <c r="K29" s="240">
        <f t="shared" si="7"/>
        <v>0.12</v>
      </c>
      <c r="L29" s="249">
        <f t="shared" si="1"/>
        <v>10.68</v>
      </c>
      <c r="M29" s="249">
        <f t="shared" si="2"/>
        <v>12</v>
      </c>
      <c r="N29" s="249">
        <f t="shared" si="3"/>
        <v>1.3200000000000003</v>
      </c>
      <c r="O29" s="291"/>
      <c r="P29" s="331"/>
      <c r="Q29" s="331"/>
      <c r="R29" s="331"/>
    </row>
    <row r="30" spans="1:18" s="8" customFormat="1">
      <c r="A30" s="247">
        <f>συμβολαια!A30</f>
        <v>0</v>
      </c>
      <c r="B30" s="248" t="str">
        <f>συμβολαια!C30</f>
        <v>κληρονομιάς αποδοχή ..???.. ΔΙΟΡΘΩΣΗ</v>
      </c>
      <c r="C30" s="327">
        <f>συμβολαια!D30</f>
        <v>0</v>
      </c>
      <c r="D30" s="328"/>
      <c r="E30" s="240">
        <v>36.700000000000003</v>
      </c>
      <c r="F30" s="328">
        <f t="shared" si="0"/>
        <v>0</v>
      </c>
      <c r="G30" s="240">
        <f t="shared" si="4"/>
        <v>36.700000000000003</v>
      </c>
      <c r="H30" s="328">
        <f t="shared" si="5"/>
        <v>0</v>
      </c>
      <c r="I30" s="226">
        <v>1.83</v>
      </c>
      <c r="J30" s="240">
        <f t="shared" si="6"/>
        <v>1.8350000000000002</v>
      </c>
      <c r="K30" s="240">
        <f t="shared" si="7"/>
        <v>0.36700000000000005</v>
      </c>
      <c r="L30" s="249">
        <f t="shared" si="1"/>
        <v>32.668000000000006</v>
      </c>
      <c r="M30" s="249">
        <f t="shared" si="2"/>
        <v>36.700000000000003</v>
      </c>
      <c r="N30" s="249">
        <f t="shared" si="3"/>
        <v>4.032</v>
      </c>
      <c r="O30" s="291"/>
      <c r="P30" s="228" t="s">
        <v>302</v>
      </c>
      <c r="Q30" s="331"/>
      <c r="R30" s="331"/>
    </row>
    <row r="31" spans="1:18" s="8" customFormat="1">
      <c r="A31" s="247">
        <f>συμβολαια!A31</f>
        <v>0</v>
      </c>
      <c r="B31" s="248" t="str">
        <f>συμβολαια!C31</f>
        <v>πληρεξούσιο</v>
      </c>
      <c r="C31" s="327">
        <f>συμβολαια!D31</f>
        <v>0</v>
      </c>
      <c r="D31" s="328"/>
      <c r="E31" s="240">
        <v>12</v>
      </c>
      <c r="F31" s="328">
        <f t="shared" si="0"/>
        <v>0</v>
      </c>
      <c r="G31" s="240">
        <f t="shared" si="4"/>
        <v>12</v>
      </c>
      <c r="H31" s="328">
        <f t="shared" si="5"/>
        <v>0</v>
      </c>
      <c r="I31" s="226">
        <v>0.6</v>
      </c>
      <c r="J31" s="240">
        <f t="shared" si="6"/>
        <v>0.60000000000000009</v>
      </c>
      <c r="K31" s="240">
        <f t="shared" si="7"/>
        <v>0.12</v>
      </c>
      <c r="L31" s="249">
        <f t="shared" si="1"/>
        <v>10.68</v>
      </c>
      <c r="M31" s="249">
        <f t="shared" si="2"/>
        <v>12</v>
      </c>
      <c r="N31" s="249">
        <f t="shared" si="3"/>
        <v>1.3200000000000003</v>
      </c>
      <c r="O31" s="291"/>
      <c r="P31" s="331"/>
      <c r="Q31" s="331"/>
      <c r="R31" s="331"/>
    </row>
    <row r="32" spans="1:18" s="8" customFormat="1">
      <c r="A32" s="247">
        <f>συμβολαια!A32</f>
        <v>0</v>
      </c>
      <c r="B32" s="248" t="str">
        <f>συμβολαια!C32</f>
        <v>κληρονομιάς αποδοχή</v>
      </c>
      <c r="C32" s="327">
        <f>συμβολαια!D32</f>
        <v>0</v>
      </c>
      <c r="D32" s="328"/>
      <c r="E32" s="240">
        <v>36.700000000000003</v>
      </c>
      <c r="F32" s="328">
        <f t="shared" si="0"/>
        <v>0</v>
      </c>
      <c r="G32" s="240">
        <f t="shared" si="4"/>
        <v>36.700000000000003</v>
      </c>
      <c r="H32" s="328">
        <f t="shared" si="5"/>
        <v>0</v>
      </c>
      <c r="I32" s="226">
        <v>1.83</v>
      </c>
      <c r="J32" s="240">
        <f t="shared" si="6"/>
        <v>1.8350000000000002</v>
      </c>
      <c r="K32" s="240">
        <f t="shared" si="7"/>
        <v>0.36700000000000005</v>
      </c>
      <c r="L32" s="249">
        <f t="shared" si="1"/>
        <v>32.668000000000006</v>
      </c>
      <c r="M32" s="249">
        <f t="shared" si="2"/>
        <v>36.700000000000003</v>
      </c>
      <c r="N32" s="249">
        <f t="shared" si="3"/>
        <v>4.032</v>
      </c>
      <c r="O32" s="291"/>
      <c r="P32" s="228" t="s">
        <v>302</v>
      </c>
      <c r="Q32" s="331"/>
      <c r="R32" s="331"/>
    </row>
    <row r="33" spans="1:18" s="8" customFormat="1">
      <c r="A33" s="247">
        <f>συμβολαια!A33</f>
        <v>0</v>
      </c>
      <c r="B33" s="248" t="str">
        <f>συμβολαια!C33</f>
        <v>πληρεξούσιο</v>
      </c>
      <c r="C33" s="327">
        <f>συμβολαια!D33</f>
        <v>0</v>
      </c>
      <c r="D33" s="328"/>
      <c r="E33" s="240">
        <v>12</v>
      </c>
      <c r="F33" s="328">
        <f t="shared" si="0"/>
        <v>0</v>
      </c>
      <c r="G33" s="240">
        <f t="shared" si="4"/>
        <v>12</v>
      </c>
      <c r="H33" s="328">
        <f t="shared" si="5"/>
        <v>0</v>
      </c>
      <c r="I33" s="226">
        <v>0.6</v>
      </c>
      <c r="J33" s="240">
        <f t="shared" si="6"/>
        <v>0.60000000000000009</v>
      </c>
      <c r="K33" s="240">
        <f t="shared" si="7"/>
        <v>0.12</v>
      </c>
      <c r="L33" s="249">
        <f t="shared" si="1"/>
        <v>10.68</v>
      </c>
      <c r="M33" s="249">
        <f t="shared" si="2"/>
        <v>12</v>
      </c>
      <c r="N33" s="249">
        <f t="shared" si="3"/>
        <v>1.3200000000000003</v>
      </c>
      <c r="O33" s="291"/>
      <c r="P33" s="331"/>
      <c r="Q33" s="331"/>
      <c r="R33" s="331"/>
    </row>
    <row r="34" spans="1:18" s="8" customFormat="1">
      <c r="A34" s="247">
        <f>συμβολαια!A34</f>
        <v>0</v>
      </c>
      <c r="B34" s="248" t="str">
        <f>συμβολαια!C34</f>
        <v>αγοραπωλησία ΒΑΣΕΙ προσυμφώνου ..???.. τίμημα = αρραβών = 2.934,7 Δ.Ο.Υ = 11.143,31</v>
      </c>
      <c r="C34" s="249">
        <f>συμβολαια!D34</f>
        <v>8208.61</v>
      </c>
      <c r="D34" s="240">
        <v>12</v>
      </c>
      <c r="E34" s="328"/>
      <c r="F34" s="240">
        <f t="shared" si="0"/>
        <v>98.503320000000002</v>
      </c>
      <c r="G34" s="240">
        <f t="shared" si="4"/>
        <v>110.50332</v>
      </c>
      <c r="H34" s="240">
        <f t="shared" si="5"/>
        <v>8.8652987999999997</v>
      </c>
      <c r="I34" s="226">
        <v>0.6</v>
      </c>
      <c r="J34" s="240">
        <f t="shared" si="6"/>
        <v>5.5251660000000005</v>
      </c>
      <c r="K34" s="240">
        <f t="shared" si="7"/>
        <v>1.1050332</v>
      </c>
      <c r="L34" s="249">
        <f t="shared" si="1"/>
        <v>94.40782200000001</v>
      </c>
      <c r="M34" s="249">
        <f t="shared" si="2"/>
        <v>12</v>
      </c>
      <c r="N34" s="249">
        <f t="shared" si="3"/>
        <v>16.095497999999999</v>
      </c>
      <c r="O34" s="291"/>
      <c r="P34" s="256" t="s">
        <v>358</v>
      </c>
      <c r="Q34" s="331"/>
      <c r="R34" s="331"/>
    </row>
    <row r="35" spans="1:18" s="8" customFormat="1">
      <c r="A35" s="516" t="str">
        <f>συμβολαια!A35</f>
        <v>..???..</v>
      </c>
      <c r="B35" s="248" t="str">
        <f>συμβολαια!C35</f>
        <v>διανομή ( 52.747,66 &amp; 7.650,36 )</v>
      </c>
      <c r="C35" s="249">
        <f>συμβολαια!D35</f>
        <v>60398.02</v>
      </c>
      <c r="D35" s="240">
        <v>12</v>
      </c>
      <c r="E35" s="328"/>
      <c r="F35" s="240">
        <f t="shared" si="0"/>
        <v>724.77624000000003</v>
      </c>
      <c r="G35" s="240">
        <f t="shared" si="4"/>
        <v>736.77624000000003</v>
      </c>
      <c r="H35" s="240">
        <f t="shared" si="5"/>
        <v>65.229861600000007</v>
      </c>
      <c r="I35" s="226">
        <v>0.6</v>
      </c>
      <c r="J35" s="240">
        <f t="shared" si="6"/>
        <v>36.838812000000004</v>
      </c>
      <c r="K35" s="240">
        <f t="shared" si="7"/>
        <v>7.3677624000000002</v>
      </c>
      <c r="L35" s="249">
        <f t="shared" ref="L35:L66" si="8">G35-N35</f>
        <v>626.73980400000005</v>
      </c>
      <c r="M35" s="249">
        <f t="shared" si="2"/>
        <v>12</v>
      </c>
      <c r="N35" s="249">
        <f t="shared" ref="N35:N66" si="9">H35+I35+J35+K35</f>
        <v>110.03643600000001</v>
      </c>
      <c r="O35" s="291"/>
      <c r="P35" s="324" t="s">
        <v>461</v>
      </c>
      <c r="Q35" s="331"/>
      <c r="R35" s="331"/>
    </row>
    <row r="36" spans="1:18" s="8" customFormat="1">
      <c r="A36" s="517"/>
      <c r="B36" s="248" t="str">
        <f>συμβολαια!C36</f>
        <v xml:space="preserve">οριζόντιος σύσταση ΠΡΟ </v>
      </c>
      <c r="C36" s="327">
        <f>συμβολαια!D36</f>
        <v>0</v>
      </c>
      <c r="D36" s="328"/>
      <c r="E36" s="240">
        <v>74</v>
      </c>
      <c r="F36" s="328">
        <f t="shared" si="0"/>
        <v>0</v>
      </c>
      <c r="G36" s="240">
        <f t="shared" si="4"/>
        <v>74</v>
      </c>
      <c r="H36" s="328">
        <f t="shared" si="5"/>
        <v>0</v>
      </c>
      <c r="I36" s="226">
        <v>3.7</v>
      </c>
      <c r="J36" s="240">
        <f t="shared" si="6"/>
        <v>3.7</v>
      </c>
      <c r="K36" s="240">
        <f t="shared" si="7"/>
        <v>0.74</v>
      </c>
      <c r="L36" s="249">
        <f t="shared" si="8"/>
        <v>65.86</v>
      </c>
      <c r="M36" s="249">
        <f t="shared" si="2"/>
        <v>74</v>
      </c>
      <c r="N36" s="249">
        <f t="shared" si="9"/>
        <v>8.14</v>
      </c>
      <c r="O36" s="244" t="s">
        <v>270</v>
      </c>
      <c r="P36" s="228" t="s">
        <v>304</v>
      </c>
      <c r="Q36" s="331"/>
      <c r="R36" s="331"/>
    </row>
    <row r="37" spans="1:18" s="8" customFormat="1">
      <c r="A37" s="247">
        <f>συμβολαια!A37</f>
        <v>0</v>
      </c>
      <c r="B37" s="248" t="str">
        <f>συμβολαια!C37</f>
        <v>πληρεξούσιο</v>
      </c>
      <c r="C37" s="327">
        <f>συμβολαια!D37</f>
        <v>0</v>
      </c>
      <c r="D37" s="328"/>
      <c r="E37" s="240">
        <v>12</v>
      </c>
      <c r="F37" s="328">
        <f t="shared" si="0"/>
        <v>0</v>
      </c>
      <c r="G37" s="240">
        <f t="shared" si="4"/>
        <v>12</v>
      </c>
      <c r="H37" s="328">
        <f t="shared" si="5"/>
        <v>0</v>
      </c>
      <c r="I37" s="226">
        <v>0.6</v>
      </c>
      <c r="J37" s="240">
        <f t="shared" si="6"/>
        <v>0.60000000000000009</v>
      </c>
      <c r="K37" s="240">
        <f t="shared" si="7"/>
        <v>0.12</v>
      </c>
      <c r="L37" s="249">
        <f t="shared" si="8"/>
        <v>10.68</v>
      </c>
      <c r="M37" s="249">
        <f t="shared" si="2"/>
        <v>12</v>
      </c>
      <c r="N37" s="249">
        <f t="shared" si="9"/>
        <v>1.3200000000000003</v>
      </c>
      <c r="O37" s="291"/>
      <c r="P37" s="331"/>
      <c r="Q37" s="331"/>
      <c r="R37" s="331"/>
    </row>
    <row r="38" spans="1:18" s="8" customFormat="1">
      <c r="A38" s="247">
        <f>συμβολαια!A38</f>
        <v>0</v>
      </c>
      <c r="B38" s="248" t="str">
        <f>συμβολαια!C38</f>
        <v>κληρονομιάς αποδοχή</v>
      </c>
      <c r="C38" s="327">
        <f>συμβολαια!D38</f>
        <v>0</v>
      </c>
      <c r="D38" s="328"/>
      <c r="E38" s="240">
        <v>36.700000000000003</v>
      </c>
      <c r="F38" s="328">
        <f t="shared" si="0"/>
        <v>0</v>
      </c>
      <c r="G38" s="240">
        <f t="shared" si="4"/>
        <v>36.700000000000003</v>
      </c>
      <c r="H38" s="328">
        <f t="shared" si="5"/>
        <v>0</v>
      </c>
      <c r="I38" s="226">
        <v>1.83</v>
      </c>
      <c r="J38" s="240">
        <f t="shared" si="6"/>
        <v>1.8350000000000002</v>
      </c>
      <c r="K38" s="240">
        <f t="shared" si="7"/>
        <v>0.36700000000000005</v>
      </c>
      <c r="L38" s="249">
        <f t="shared" si="8"/>
        <v>32.668000000000006</v>
      </c>
      <c r="M38" s="249">
        <f t="shared" si="2"/>
        <v>36.700000000000003</v>
      </c>
      <c r="N38" s="249">
        <f t="shared" si="9"/>
        <v>4.032</v>
      </c>
      <c r="O38" s="291"/>
      <c r="P38" s="228" t="s">
        <v>302</v>
      </c>
      <c r="Q38" s="331"/>
      <c r="R38" s="331"/>
    </row>
    <row r="39" spans="1:18" s="8" customFormat="1">
      <c r="A39" s="247">
        <f>συμβολαια!A39</f>
        <v>0</v>
      </c>
      <c r="B39" s="248" t="str">
        <f>συμβολαια!C39</f>
        <v>γονική</v>
      </c>
      <c r="C39" s="249">
        <f>συμβολαια!D39</f>
        <v>4889.57</v>
      </c>
      <c r="D39" s="240">
        <v>12</v>
      </c>
      <c r="E39" s="328"/>
      <c r="F39" s="240">
        <f t="shared" si="0"/>
        <v>58.674839999999996</v>
      </c>
      <c r="G39" s="240">
        <f t="shared" si="4"/>
        <v>70.674839999999989</v>
      </c>
      <c r="H39" s="240">
        <f t="shared" si="5"/>
        <v>5.2807355999999999</v>
      </c>
      <c r="I39" s="226">
        <v>0.6</v>
      </c>
      <c r="J39" s="240">
        <f t="shared" si="6"/>
        <v>3.5337419999999997</v>
      </c>
      <c r="K39" s="240">
        <f t="shared" si="7"/>
        <v>0.70674839999999994</v>
      </c>
      <c r="L39" s="249">
        <f t="shared" si="8"/>
        <v>60.553613999999989</v>
      </c>
      <c r="M39" s="249">
        <f t="shared" si="2"/>
        <v>12</v>
      </c>
      <c r="N39" s="249">
        <f t="shared" si="9"/>
        <v>10.121226</v>
      </c>
      <c r="O39" s="291"/>
      <c r="P39" s="331"/>
      <c r="Q39" s="331"/>
      <c r="R39" s="331"/>
    </row>
    <row r="40" spans="1:18" s="8" customFormat="1">
      <c r="A40" s="247">
        <f>συμβολαια!A40</f>
        <v>0</v>
      </c>
      <c r="B40" s="248" t="str">
        <f>συμβολαια!C40</f>
        <v>δωρεά</v>
      </c>
      <c r="C40" s="249">
        <f>συμβολαια!D40</f>
        <v>6913.68</v>
      </c>
      <c r="D40" s="240">
        <v>12</v>
      </c>
      <c r="E40" s="328"/>
      <c r="F40" s="240">
        <f t="shared" si="0"/>
        <v>82.964160000000007</v>
      </c>
      <c r="G40" s="240">
        <f t="shared" si="4"/>
        <v>94.964160000000007</v>
      </c>
      <c r="H40" s="240">
        <f t="shared" si="5"/>
        <v>7.4667744000000003</v>
      </c>
      <c r="I40" s="226">
        <v>0.6</v>
      </c>
      <c r="J40" s="240">
        <f t="shared" si="6"/>
        <v>4.7482080000000009</v>
      </c>
      <c r="K40" s="240">
        <f t="shared" si="7"/>
        <v>0.94964160000000009</v>
      </c>
      <c r="L40" s="249">
        <f t="shared" si="8"/>
        <v>81.199536000000009</v>
      </c>
      <c r="M40" s="249">
        <f t="shared" si="2"/>
        <v>12</v>
      </c>
      <c r="N40" s="249">
        <f t="shared" si="9"/>
        <v>13.764624000000001</v>
      </c>
      <c r="O40" s="291"/>
      <c r="P40" s="331"/>
      <c r="Q40" s="331"/>
      <c r="R40" s="331"/>
    </row>
    <row r="41" spans="1:18" s="8" customFormat="1">
      <c r="A41" s="247">
        <f>συμβολαια!A41</f>
        <v>0</v>
      </c>
      <c r="B41" s="248" t="str">
        <f>συμβολαια!C41</f>
        <v>δωρεά</v>
      </c>
      <c r="C41" s="249">
        <f>συμβολαια!D41</f>
        <v>4993.32</v>
      </c>
      <c r="D41" s="240">
        <v>12</v>
      </c>
      <c r="E41" s="328"/>
      <c r="F41" s="240">
        <f t="shared" si="0"/>
        <v>59.919840000000001</v>
      </c>
      <c r="G41" s="240">
        <f t="shared" si="4"/>
        <v>71.919839999999994</v>
      </c>
      <c r="H41" s="240">
        <f t="shared" si="5"/>
        <v>5.3927855999999998</v>
      </c>
      <c r="I41" s="226">
        <v>0.6</v>
      </c>
      <c r="J41" s="240">
        <f t="shared" si="6"/>
        <v>3.5959919999999999</v>
      </c>
      <c r="K41" s="240">
        <f t="shared" si="7"/>
        <v>0.7191983999999999</v>
      </c>
      <c r="L41" s="249">
        <f t="shared" si="8"/>
        <v>61.611863999999997</v>
      </c>
      <c r="M41" s="249">
        <f t="shared" si="2"/>
        <v>12</v>
      </c>
      <c r="N41" s="249">
        <f t="shared" si="9"/>
        <v>10.307976</v>
      </c>
      <c r="O41" s="291"/>
      <c r="P41" s="331"/>
      <c r="Q41" s="331"/>
      <c r="R41" s="331"/>
    </row>
    <row r="42" spans="1:18" s="8" customFormat="1">
      <c r="A42" s="247">
        <f>συμβολαια!A42</f>
        <v>0</v>
      </c>
      <c r="B42" s="248" t="str">
        <f>συμβολαια!C42</f>
        <v>δωρεά ΨΙΛΗΣ κυριότητας</v>
      </c>
      <c r="C42" s="249">
        <f>συμβολαια!D42</f>
        <v>7490.05</v>
      </c>
      <c r="D42" s="240">
        <v>12</v>
      </c>
      <c r="E42" s="328"/>
      <c r="F42" s="240">
        <f t="shared" si="0"/>
        <v>89.880600000000001</v>
      </c>
      <c r="G42" s="240">
        <f t="shared" si="4"/>
        <v>101.8806</v>
      </c>
      <c r="H42" s="240">
        <f t="shared" si="5"/>
        <v>8.0892540000000004</v>
      </c>
      <c r="I42" s="226">
        <v>0.6</v>
      </c>
      <c r="J42" s="240">
        <f t="shared" si="6"/>
        <v>5.0940300000000001</v>
      </c>
      <c r="K42" s="240">
        <f t="shared" si="7"/>
        <v>1.0188060000000001</v>
      </c>
      <c r="L42" s="249">
        <f t="shared" si="8"/>
        <v>87.078509999999994</v>
      </c>
      <c r="M42" s="249">
        <f t="shared" si="2"/>
        <v>12</v>
      </c>
      <c r="N42" s="249">
        <f t="shared" si="9"/>
        <v>14.80209</v>
      </c>
      <c r="O42" s="244" t="s">
        <v>270</v>
      </c>
      <c r="P42" s="331"/>
      <c r="Q42" s="331"/>
      <c r="R42" s="331"/>
    </row>
    <row r="43" spans="1:18" s="8" customFormat="1">
      <c r="A43" s="247">
        <f>συμβολαια!A43</f>
        <v>0</v>
      </c>
      <c r="B43" s="248" t="str">
        <f>συμβολαια!C43</f>
        <v>γονική ΨΙΛΗΣ κυριότητας</v>
      </c>
      <c r="C43" s="249">
        <f>συμβολαια!D43</f>
        <v>6657.83</v>
      </c>
      <c r="D43" s="240">
        <v>12</v>
      </c>
      <c r="E43" s="328"/>
      <c r="F43" s="240">
        <f t="shared" si="0"/>
        <v>79.893960000000007</v>
      </c>
      <c r="G43" s="240">
        <f t="shared" si="4"/>
        <v>91.893960000000007</v>
      </c>
      <c r="H43" s="240">
        <f t="shared" si="5"/>
        <v>7.1904564000000004</v>
      </c>
      <c r="I43" s="226">
        <v>0.6</v>
      </c>
      <c r="J43" s="240">
        <f t="shared" si="6"/>
        <v>4.5946980000000002</v>
      </c>
      <c r="K43" s="240">
        <f t="shared" si="7"/>
        <v>0.91893960000000008</v>
      </c>
      <c r="L43" s="249">
        <f t="shared" si="8"/>
        <v>78.589866000000001</v>
      </c>
      <c r="M43" s="249">
        <f t="shared" si="2"/>
        <v>12</v>
      </c>
      <c r="N43" s="249">
        <f t="shared" si="9"/>
        <v>13.304094000000001</v>
      </c>
      <c r="O43" s="291"/>
      <c r="P43" s="331"/>
      <c r="Q43" s="331"/>
      <c r="R43" s="331"/>
    </row>
    <row r="44" spans="1:18" s="8" customFormat="1">
      <c r="A44" s="247">
        <f>συμβολαια!A44</f>
        <v>0</v>
      </c>
      <c r="B44" s="248" t="str">
        <f>συμβολαια!C44</f>
        <v>γονική</v>
      </c>
      <c r="C44" s="249">
        <f>συμβολαια!D44</f>
        <v>15565.31</v>
      </c>
      <c r="D44" s="240">
        <v>12</v>
      </c>
      <c r="E44" s="328"/>
      <c r="F44" s="240">
        <f t="shared" si="0"/>
        <v>186.78371999999999</v>
      </c>
      <c r="G44" s="240">
        <f t="shared" si="4"/>
        <v>198.78371999999999</v>
      </c>
      <c r="H44" s="240">
        <f t="shared" si="5"/>
        <v>16.810534799999999</v>
      </c>
      <c r="I44" s="226">
        <v>0.6</v>
      </c>
      <c r="J44" s="240">
        <f t="shared" si="6"/>
        <v>9.9391859999999994</v>
      </c>
      <c r="K44" s="240">
        <f t="shared" si="7"/>
        <v>1.9878372</v>
      </c>
      <c r="L44" s="249">
        <f t="shared" si="8"/>
        <v>169.44616199999999</v>
      </c>
      <c r="M44" s="249">
        <f t="shared" si="2"/>
        <v>12</v>
      </c>
      <c r="N44" s="249">
        <f t="shared" si="9"/>
        <v>29.337558000000001</v>
      </c>
      <c r="O44" s="291"/>
      <c r="P44" s="331"/>
      <c r="Q44" s="331"/>
      <c r="R44" s="331"/>
    </row>
    <row r="45" spans="1:18" s="8" customFormat="1">
      <c r="A45" s="247">
        <f>συμβολαια!A45</f>
        <v>0</v>
      </c>
      <c r="B45" s="248" t="str">
        <f>συμβολαια!C45</f>
        <v>αγοραπωλησίας ..???.. {{{ ή ..???.. }}} ΔΙΟΡΘΩΣΗ</v>
      </c>
      <c r="C45" s="327">
        <f>συμβολαια!D45</f>
        <v>0</v>
      </c>
      <c r="D45" s="328"/>
      <c r="E45" s="240">
        <v>12</v>
      </c>
      <c r="F45" s="328">
        <f t="shared" si="0"/>
        <v>0</v>
      </c>
      <c r="G45" s="240">
        <f t="shared" si="4"/>
        <v>12</v>
      </c>
      <c r="H45" s="328">
        <f t="shared" si="5"/>
        <v>0</v>
      </c>
      <c r="I45" s="226">
        <v>0.6</v>
      </c>
      <c r="J45" s="240">
        <f t="shared" si="6"/>
        <v>0.60000000000000009</v>
      </c>
      <c r="K45" s="240">
        <f t="shared" si="7"/>
        <v>0.12</v>
      </c>
      <c r="L45" s="249">
        <f t="shared" si="8"/>
        <v>10.68</v>
      </c>
      <c r="M45" s="249">
        <f t="shared" si="2"/>
        <v>12</v>
      </c>
      <c r="N45" s="249">
        <f t="shared" si="9"/>
        <v>1.3200000000000003</v>
      </c>
      <c r="O45" s="291"/>
      <c r="P45" s="331"/>
      <c r="Q45" s="331"/>
      <c r="R45" s="331"/>
    </row>
    <row r="46" spans="1:18" s="8" customFormat="1">
      <c r="A46" s="247">
        <f>συμβολαια!A46</f>
        <v>0</v>
      </c>
      <c r="B46" s="248" t="str">
        <f>συμβολαια!C46</f>
        <v>πληρεξούσιο</v>
      </c>
      <c r="C46" s="327">
        <f>συμβολαια!D46</f>
        <v>0</v>
      </c>
      <c r="D46" s="328"/>
      <c r="E46" s="240">
        <v>12</v>
      </c>
      <c r="F46" s="328">
        <f t="shared" si="0"/>
        <v>0</v>
      </c>
      <c r="G46" s="240">
        <f t="shared" si="4"/>
        <v>12</v>
      </c>
      <c r="H46" s="328">
        <f t="shared" si="5"/>
        <v>0</v>
      </c>
      <c r="I46" s="226">
        <v>0.6</v>
      </c>
      <c r="J46" s="240">
        <f t="shared" si="6"/>
        <v>0.60000000000000009</v>
      </c>
      <c r="K46" s="240">
        <f t="shared" si="7"/>
        <v>0.12</v>
      </c>
      <c r="L46" s="249">
        <f t="shared" si="8"/>
        <v>10.68</v>
      </c>
      <c r="M46" s="249">
        <f t="shared" si="2"/>
        <v>12</v>
      </c>
      <c r="N46" s="249">
        <f t="shared" si="9"/>
        <v>1.3200000000000003</v>
      </c>
      <c r="O46" s="291"/>
      <c r="P46" s="331"/>
      <c r="Q46" s="331"/>
      <c r="R46" s="331"/>
    </row>
    <row r="47" spans="1:18" s="8" customFormat="1">
      <c r="A47" s="247">
        <f>συμβολαια!A47</f>
        <v>0</v>
      </c>
      <c r="B47" s="248" t="str">
        <f>συμβολαια!C47</f>
        <v>δωρεά</v>
      </c>
      <c r="C47" s="249">
        <f>συμβολαια!D47</f>
        <v>2859.42</v>
      </c>
      <c r="D47" s="240">
        <v>12</v>
      </c>
      <c r="E47" s="328"/>
      <c r="F47" s="240">
        <f t="shared" si="0"/>
        <v>34.313040000000001</v>
      </c>
      <c r="G47" s="240">
        <f t="shared" si="4"/>
        <v>46.313040000000001</v>
      </c>
      <c r="H47" s="240">
        <f t="shared" si="5"/>
        <v>3.0881736000000002</v>
      </c>
      <c r="I47" s="226">
        <v>0.6</v>
      </c>
      <c r="J47" s="240">
        <f t="shared" si="6"/>
        <v>2.315652</v>
      </c>
      <c r="K47" s="240">
        <f t="shared" si="7"/>
        <v>0.4631304</v>
      </c>
      <c r="L47" s="249">
        <f t="shared" si="8"/>
        <v>39.846083999999998</v>
      </c>
      <c r="M47" s="249">
        <f t="shared" si="2"/>
        <v>12</v>
      </c>
      <c r="N47" s="249">
        <f t="shared" si="9"/>
        <v>6.4669560000000006</v>
      </c>
      <c r="O47" s="291"/>
      <c r="P47" s="331"/>
      <c r="Q47" s="331"/>
      <c r="R47" s="331"/>
    </row>
    <row r="48" spans="1:18" s="8" customFormat="1">
      <c r="A48" s="247">
        <f>συμβολαια!A48</f>
        <v>0</v>
      </c>
      <c r="B48" s="248" t="str">
        <f>συμβολαια!C48</f>
        <v>γονική</v>
      </c>
      <c r="C48" s="249">
        <f>συμβολαια!D48</f>
        <v>11336.52</v>
      </c>
      <c r="D48" s="240">
        <v>12</v>
      </c>
      <c r="E48" s="328"/>
      <c r="F48" s="240">
        <f t="shared" si="0"/>
        <v>136.03824</v>
      </c>
      <c r="G48" s="240">
        <f t="shared" si="4"/>
        <v>148.03824</v>
      </c>
      <c r="H48" s="240">
        <f t="shared" si="5"/>
        <v>12.243441600000001</v>
      </c>
      <c r="I48" s="226">
        <v>0.6</v>
      </c>
      <c r="J48" s="240">
        <f t="shared" si="6"/>
        <v>7.4019120000000003</v>
      </c>
      <c r="K48" s="240">
        <f t="shared" si="7"/>
        <v>1.4803824000000001</v>
      </c>
      <c r="L48" s="249">
        <f t="shared" si="8"/>
        <v>126.312504</v>
      </c>
      <c r="M48" s="249">
        <f t="shared" si="2"/>
        <v>12</v>
      </c>
      <c r="N48" s="249">
        <f t="shared" si="9"/>
        <v>21.725736000000001</v>
      </c>
      <c r="O48" s="244" t="s">
        <v>270</v>
      </c>
      <c r="P48" s="331"/>
      <c r="Q48" s="331"/>
      <c r="R48" s="331"/>
    </row>
    <row r="49" spans="1:18" s="8" customFormat="1">
      <c r="A49" s="247">
        <f>συμβολαια!A49</f>
        <v>0</v>
      </c>
      <c r="B49" s="248" t="str">
        <f>συμβολαια!C49</f>
        <v>πληρεξούσιο</v>
      </c>
      <c r="C49" s="327">
        <f>συμβολαια!D49</f>
        <v>0</v>
      </c>
      <c r="D49" s="328"/>
      <c r="E49" s="240">
        <v>12</v>
      </c>
      <c r="F49" s="328">
        <f t="shared" si="0"/>
        <v>0</v>
      </c>
      <c r="G49" s="240">
        <f t="shared" si="4"/>
        <v>12</v>
      </c>
      <c r="H49" s="328">
        <f t="shared" si="5"/>
        <v>0</v>
      </c>
      <c r="I49" s="226">
        <v>0.6</v>
      </c>
      <c r="J49" s="240">
        <f t="shared" si="6"/>
        <v>0.60000000000000009</v>
      </c>
      <c r="K49" s="240">
        <f t="shared" si="7"/>
        <v>0.12</v>
      </c>
      <c r="L49" s="249">
        <f t="shared" si="8"/>
        <v>10.68</v>
      </c>
      <c r="M49" s="249">
        <f t="shared" si="2"/>
        <v>12</v>
      </c>
      <c r="N49" s="249">
        <f t="shared" si="9"/>
        <v>1.3200000000000003</v>
      </c>
      <c r="O49" s="291"/>
      <c r="P49" s="331"/>
      <c r="Q49" s="331"/>
      <c r="R49" s="331"/>
    </row>
    <row r="50" spans="1:18" s="8" customFormat="1">
      <c r="A50" s="247">
        <f>συμβολαια!A50</f>
        <v>0</v>
      </c>
      <c r="B50" s="248" t="str">
        <f>συμβολαια!C50</f>
        <v>αγοραπωλησία τίμημα = Δ.Ο.Υ. =</v>
      </c>
      <c r="C50" s="249">
        <f>συμβολαια!D50</f>
        <v>9480.24</v>
      </c>
      <c r="D50" s="240">
        <v>12</v>
      </c>
      <c r="E50" s="328"/>
      <c r="F50" s="240">
        <f t="shared" si="0"/>
        <v>113.76288</v>
      </c>
      <c r="G50" s="240">
        <f t="shared" si="4"/>
        <v>125.76288</v>
      </c>
      <c r="H50" s="240">
        <f t="shared" si="5"/>
        <v>10.238659199999999</v>
      </c>
      <c r="I50" s="226">
        <v>0.6</v>
      </c>
      <c r="J50" s="240">
        <f t="shared" si="6"/>
        <v>6.288144</v>
      </c>
      <c r="K50" s="240">
        <f t="shared" si="7"/>
        <v>1.2576288</v>
      </c>
      <c r="L50" s="249">
        <f t="shared" si="8"/>
        <v>107.37844799999999</v>
      </c>
      <c r="M50" s="249">
        <f t="shared" si="2"/>
        <v>12</v>
      </c>
      <c r="N50" s="249">
        <f t="shared" si="9"/>
        <v>18.384431999999997</v>
      </c>
      <c r="O50" s="244" t="s">
        <v>270</v>
      </c>
      <c r="P50" s="324" t="s">
        <v>396</v>
      </c>
      <c r="Q50" s="331"/>
      <c r="R50" s="331"/>
    </row>
    <row r="51" spans="1:18" s="8" customFormat="1">
      <c r="A51" s="247">
        <f>συμβολαια!A51</f>
        <v>0</v>
      </c>
      <c r="B51" s="248" t="str">
        <f>συμβολαια!C51</f>
        <v>αγοραπωλησία τίμημα = Δ.Ο.Υ. =</v>
      </c>
      <c r="C51" s="249">
        <f>συμβολαια!D51</f>
        <v>10533.6</v>
      </c>
      <c r="D51" s="240">
        <v>12</v>
      </c>
      <c r="E51" s="328"/>
      <c r="F51" s="240">
        <f t="shared" si="0"/>
        <v>126.40320000000001</v>
      </c>
      <c r="G51" s="240">
        <f t="shared" si="4"/>
        <v>138.40320000000003</v>
      </c>
      <c r="H51" s="240">
        <f t="shared" si="5"/>
        <v>11.376288000000001</v>
      </c>
      <c r="I51" s="226">
        <v>0.6</v>
      </c>
      <c r="J51" s="240">
        <f t="shared" si="6"/>
        <v>6.9201600000000019</v>
      </c>
      <c r="K51" s="240">
        <f t="shared" si="7"/>
        <v>1.3840320000000004</v>
      </c>
      <c r="L51" s="249">
        <f t="shared" si="8"/>
        <v>118.12272000000002</v>
      </c>
      <c r="M51" s="249">
        <f t="shared" si="2"/>
        <v>12</v>
      </c>
      <c r="N51" s="249">
        <f t="shared" si="9"/>
        <v>20.280480000000004</v>
      </c>
      <c r="O51" s="244" t="s">
        <v>270</v>
      </c>
      <c r="P51" s="324" t="s">
        <v>397</v>
      </c>
      <c r="Q51" s="331"/>
      <c r="R51" s="331"/>
    </row>
    <row r="52" spans="1:18" s="8" customFormat="1">
      <c r="A52" s="247">
        <f>συμβολαια!A52</f>
        <v>0</v>
      </c>
      <c r="B52" s="248" t="str">
        <f>συμβολαια!C52</f>
        <v>αγοραπωλησία τίμημα = Δ.Ο.Υ. =</v>
      </c>
      <c r="C52" s="249">
        <f>συμβολαια!D52</f>
        <v>2299.81</v>
      </c>
      <c r="D52" s="240">
        <v>12</v>
      </c>
      <c r="E52" s="328"/>
      <c r="F52" s="240">
        <f t="shared" si="0"/>
        <v>27.597719999999999</v>
      </c>
      <c r="G52" s="240">
        <f t="shared" si="4"/>
        <v>39.597719999999995</v>
      </c>
      <c r="H52" s="240">
        <f t="shared" si="5"/>
        <v>2.4837947999999996</v>
      </c>
      <c r="I52" s="226">
        <v>0.6</v>
      </c>
      <c r="J52" s="240">
        <f t="shared" si="6"/>
        <v>1.9798859999999998</v>
      </c>
      <c r="K52" s="240">
        <f t="shared" si="7"/>
        <v>0.39597719999999997</v>
      </c>
      <c r="L52" s="249">
        <f t="shared" si="8"/>
        <v>34.138061999999998</v>
      </c>
      <c r="M52" s="249">
        <f t="shared" si="2"/>
        <v>12</v>
      </c>
      <c r="N52" s="249">
        <f t="shared" si="9"/>
        <v>5.4596579999999992</v>
      </c>
      <c r="O52" s="244" t="s">
        <v>270</v>
      </c>
      <c r="P52" s="324" t="s">
        <v>401</v>
      </c>
      <c r="Q52" s="331"/>
      <c r="R52" s="331"/>
    </row>
    <row r="53" spans="1:18" s="8" customFormat="1">
      <c r="A53" s="247">
        <f>συμβολαια!A53</f>
        <v>0</v>
      </c>
      <c r="B53" s="248" t="str">
        <f>συμβολαια!C53</f>
        <v>παραχωρησης θεσης σταθμ.</v>
      </c>
      <c r="C53" s="327">
        <f>συμβολαια!D53</f>
        <v>0</v>
      </c>
      <c r="D53" s="328"/>
      <c r="E53" s="240">
        <v>12</v>
      </c>
      <c r="F53" s="328">
        <f t="shared" si="0"/>
        <v>0</v>
      </c>
      <c r="G53" s="240">
        <f t="shared" si="4"/>
        <v>12</v>
      </c>
      <c r="H53" s="328">
        <f t="shared" si="5"/>
        <v>0</v>
      </c>
      <c r="I53" s="226">
        <v>0.6</v>
      </c>
      <c r="J53" s="240">
        <f t="shared" si="6"/>
        <v>0.60000000000000009</v>
      </c>
      <c r="K53" s="240">
        <f t="shared" si="7"/>
        <v>0.12</v>
      </c>
      <c r="L53" s="249">
        <f t="shared" si="8"/>
        <v>10.68</v>
      </c>
      <c r="M53" s="249">
        <f t="shared" ref="M53:M86" si="10">D53+E53</f>
        <v>12</v>
      </c>
      <c r="N53" s="249">
        <f t="shared" si="9"/>
        <v>1.3200000000000003</v>
      </c>
      <c r="O53" s="291"/>
      <c r="P53" s="331"/>
      <c r="Q53" s="331"/>
      <c r="R53" s="331"/>
    </row>
    <row r="54" spans="1:18" s="8" customFormat="1">
      <c r="A54" s="247">
        <f>συμβολαια!A54</f>
        <v>0</v>
      </c>
      <c r="B54" s="248" t="str">
        <f>συμβολαια!C54</f>
        <v>πληρεξούσιο</v>
      </c>
      <c r="C54" s="327">
        <f>συμβολαια!D54</f>
        <v>0</v>
      </c>
      <c r="D54" s="328"/>
      <c r="E54" s="240">
        <v>12</v>
      </c>
      <c r="F54" s="328">
        <f t="shared" si="0"/>
        <v>0</v>
      </c>
      <c r="G54" s="240">
        <f t="shared" ref="G54:G86" si="11">D54+E54+F54</f>
        <v>12</v>
      </c>
      <c r="H54" s="328">
        <f t="shared" ref="H54:H86" si="12">F54*9%</f>
        <v>0</v>
      </c>
      <c r="I54" s="226">
        <v>0.6</v>
      </c>
      <c r="J54" s="240">
        <f t="shared" si="6"/>
        <v>0.60000000000000009</v>
      </c>
      <c r="K54" s="240">
        <f t="shared" ref="K54:K86" si="13">G54*1%</f>
        <v>0.12</v>
      </c>
      <c r="L54" s="249">
        <f t="shared" si="8"/>
        <v>10.68</v>
      </c>
      <c r="M54" s="249">
        <f t="shared" si="10"/>
        <v>12</v>
      </c>
      <c r="N54" s="249">
        <f t="shared" si="9"/>
        <v>1.3200000000000003</v>
      </c>
      <c r="O54" s="291"/>
      <c r="P54" s="331"/>
      <c r="Q54" s="331"/>
      <c r="R54" s="331"/>
    </row>
    <row r="55" spans="1:18" s="8" customFormat="1">
      <c r="A55" s="247">
        <f>συμβολαια!A55</f>
        <v>0</v>
      </c>
      <c r="B55" s="248" t="str">
        <f>συμβολαια!C55</f>
        <v>αγοραπωλησίας ..???.. ΕΞΟΦΛΗΣΗ</v>
      </c>
      <c r="C55" s="327">
        <f>συμβολαια!D55</f>
        <v>0</v>
      </c>
      <c r="D55" s="328"/>
      <c r="E55" s="240">
        <v>12</v>
      </c>
      <c r="F55" s="328">
        <f t="shared" si="0"/>
        <v>0</v>
      </c>
      <c r="G55" s="240">
        <f t="shared" si="11"/>
        <v>12</v>
      </c>
      <c r="H55" s="328">
        <f t="shared" si="12"/>
        <v>0</v>
      </c>
      <c r="I55" s="226">
        <v>0.6</v>
      </c>
      <c r="J55" s="240">
        <f t="shared" si="6"/>
        <v>0.60000000000000009</v>
      </c>
      <c r="K55" s="240">
        <f t="shared" si="13"/>
        <v>0.12</v>
      </c>
      <c r="L55" s="249">
        <f t="shared" si="8"/>
        <v>10.68</v>
      </c>
      <c r="M55" s="249">
        <f t="shared" si="10"/>
        <v>12</v>
      </c>
      <c r="N55" s="249">
        <f t="shared" si="9"/>
        <v>1.3200000000000003</v>
      </c>
      <c r="O55" s="291"/>
      <c r="P55" s="331"/>
      <c r="Q55" s="331"/>
      <c r="R55" s="331"/>
    </row>
    <row r="56" spans="1:18" s="8" customFormat="1">
      <c r="A56" s="247">
        <f>συμβολαια!A56</f>
        <v>0</v>
      </c>
      <c r="B56" s="248" t="str">
        <f>συμβολαια!C56</f>
        <v>πληρεξούσιο</v>
      </c>
      <c r="C56" s="327">
        <f>συμβολαια!D56</f>
        <v>0</v>
      </c>
      <c r="D56" s="328"/>
      <c r="E56" s="240">
        <v>12</v>
      </c>
      <c r="F56" s="328">
        <f t="shared" si="0"/>
        <v>0</v>
      </c>
      <c r="G56" s="240">
        <f t="shared" si="11"/>
        <v>12</v>
      </c>
      <c r="H56" s="328">
        <f t="shared" si="12"/>
        <v>0</v>
      </c>
      <c r="I56" s="226">
        <v>0.6</v>
      </c>
      <c r="J56" s="240">
        <f t="shared" si="6"/>
        <v>0.60000000000000009</v>
      </c>
      <c r="K56" s="240">
        <f t="shared" si="13"/>
        <v>0.12</v>
      </c>
      <c r="L56" s="249">
        <f t="shared" si="8"/>
        <v>10.68</v>
      </c>
      <c r="M56" s="249">
        <f t="shared" si="10"/>
        <v>12</v>
      </c>
      <c r="N56" s="249">
        <f t="shared" si="9"/>
        <v>1.3200000000000003</v>
      </c>
      <c r="O56" s="291"/>
      <c r="P56" s="331"/>
      <c r="Q56" s="331"/>
      <c r="R56" s="331"/>
    </row>
    <row r="57" spans="1:18" s="8" customFormat="1">
      <c r="A57" s="247">
        <f>συμβολαια!A57</f>
        <v>0</v>
      </c>
      <c r="B57" s="248" t="str">
        <f>συμβολαια!C57</f>
        <v>αγοραπωλησία τίμημα = Δ.Ο.Υ. =</v>
      </c>
      <c r="C57" s="249">
        <f>συμβολαια!D57</f>
        <v>20000</v>
      </c>
      <c r="D57" s="240">
        <v>12</v>
      </c>
      <c r="E57" s="328"/>
      <c r="F57" s="240">
        <f t="shared" si="0"/>
        <v>240</v>
      </c>
      <c r="G57" s="240">
        <f t="shared" si="11"/>
        <v>252</v>
      </c>
      <c r="H57" s="240">
        <f t="shared" si="12"/>
        <v>21.599999999999998</v>
      </c>
      <c r="I57" s="226">
        <v>0.6</v>
      </c>
      <c r="J57" s="240">
        <f t="shared" si="6"/>
        <v>12.600000000000001</v>
      </c>
      <c r="K57" s="240">
        <f t="shared" si="13"/>
        <v>2.52</v>
      </c>
      <c r="L57" s="249">
        <f t="shared" si="8"/>
        <v>214.68</v>
      </c>
      <c r="M57" s="249">
        <f t="shared" si="10"/>
        <v>12</v>
      </c>
      <c r="N57" s="249">
        <f t="shared" si="9"/>
        <v>37.32</v>
      </c>
      <c r="O57" s="291"/>
      <c r="P57" s="331"/>
      <c r="Q57" s="331"/>
      <c r="R57" s="331"/>
    </row>
    <row r="58" spans="1:18" s="8" customFormat="1">
      <c r="A58" s="247">
        <f>συμβολαια!A58</f>
        <v>0</v>
      </c>
      <c r="B58" s="248" t="str">
        <f>συμβολαια!C58</f>
        <v>πληρεξούσιο</v>
      </c>
      <c r="C58" s="327">
        <f>συμβολαια!D58</f>
        <v>0</v>
      </c>
      <c r="D58" s="328"/>
      <c r="E58" s="240">
        <v>12</v>
      </c>
      <c r="F58" s="328">
        <f t="shared" si="0"/>
        <v>0</v>
      </c>
      <c r="G58" s="240">
        <f t="shared" si="11"/>
        <v>12</v>
      </c>
      <c r="H58" s="328">
        <f t="shared" si="12"/>
        <v>0</v>
      </c>
      <c r="I58" s="226">
        <v>0.6</v>
      </c>
      <c r="J58" s="240">
        <f t="shared" si="6"/>
        <v>0.60000000000000009</v>
      </c>
      <c r="K58" s="240">
        <f t="shared" si="13"/>
        <v>0.12</v>
      </c>
      <c r="L58" s="249">
        <f t="shared" si="8"/>
        <v>10.68</v>
      </c>
      <c r="M58" s="249">
        <f t="shared" si="10"/>
        <v>12</v>
      </c>
      <c r="N58" s="249">
        <f t="shared" si="9"/>
        <v>1.3200000000000003</v>
      </c>
      <c r="O58" s="291"/>
      <c r="P58" s="331"/>
      <c r="Q58" s="331"/>
      <c r="R58" s="331"/>
    </row>
    <row r="59" spans="1:18" s="8" customFormat="1">
      <c r="A59" s="247">
        <f>συμβολαια!A59</f>
        <v>0</v>
      </c>
      <c r="B59" s="248" t="str">
        <f>συμβολαια!C59</f>
        <v>κληρονομιάς αποδοχή</v>
      </c>
      <c r="C59" s="327">
        <f>συμβολαια!D59</f>
        <v>0</v>
      </c>
      <c r="D59" s="328"/>
      <c r="E59" s="240">
        <v>36.700000000000003</v>
      </c>
      <c r="F59" s="328">
        <f t="shared" si="0"/>
        <v>0</v>
      </c>
      <c r="G59" s="240">
        <f t="shared" si="11"/>
        <v>36.700000000000003</v>
      </c>
      <c r="H59" s="328">
        <f t="shared" si="12"/>
        <v>0</v>
      </c>
      <c r="I59" s="226">
        <v>1.83</v>
      </c>
      <c r="J59" s="240">
        <f t="shared" si="6"/>
        <v>1.8350000000000002</v>
      </c>
      <c r="K59" s="240">
        <f t="shared" si="13"/>
        <v>0.36700000000000005</v>
      </c>
      <c r="L59" s="249">
        <f t="shared" si="8"/>
        <v>32.668000000000006</v>
      </c>
      <c r="M59" s="249">
        <f t="shared" si="10"/>
        <v>36.700000000000003</v>
      </c>
      <c r="N59" s="249">
        <f t="shared" si="9"/>
        <v>4.032</v>
      </c>
      <c r="O59" s="291"/>
      <c r="P59" s="228" t="s">
        <v>302</v>
      </c>
      <c r="Q59" s="331"/>
      <c r="R59" s="331"/>
    </row>
    <row r="60" spans="1:18" s="8" customFormat="1">
      <c r="A60" s="247">
        <f>συμβολαια!A60</f>
        <v>0</v>
      </c>
      <c r="B60" s="248" t="str">
        <f>συμβολαια!C60</f>
        <v>γονική</v>
      </c>
      <c r="C60" s="249">
        <f>συμβολαια!D60</f>
        <v>32400.32</v>
      </c>
      <c r="D60" s="240">
        <v>12</v>
      </c>
      <c r="E60" s="328"/>
      <c r="F60" s="240">
        <f t="shared" si="0"/>
        <v>388.80383999999998</v>
      </c>
      <c r="G60" s="240">
        <f t="shared" si="11"/>
        <v>400.80383999999998</v>
      </c>
      <c r="H60" s="240">
        <f t="shared" si="12"/>
        <v>34.9923456</v>
      </c>
      <c r="I60" s="226">
        <v>0.6</v>
      </c>
      <c r="J60" s="240">
        <f t="shared" si="6"/>
        <v>20.040192000000001</v>
      </c>
      <c r="K60" s="240">
        <f t="shared" si="13"/>
        <v>4.0080384000000002</v>
      </c>
      <c r="L60" s="249">
        <f t="shared" si="8"/>
        <v>341.16326399999997</v>
      </c>
      <c r="M60" s="249">
        <f t="shared" si="10"/>
        <v>12</v>
      </c>
      <c r="N60" s="249">
        <f t="shared" si="9"/>
        <v>59.64057600000001</v>
      </c>
      <c r="O60" s="244" t="s">
        <v>270</v>
      </c>
      <c r="P60" s="331"/>
      <c r="Q60" s="331"/>
      <c r="R60" s="331"/>
    </row>
    <row r="61" spans="1:18" s="8" customFormat="1">
      <c r="A61" s="247">
        <f>συμβολαια!A61</f>
        <v>0</v>
      </c>
      <c r="B61" s="248" t="str">
        <f>συμβολαια!C61</f>
        <v>πληρεξούσιο</v>
      </c>
      <c r="C61" s="327">
        <f>συμβολαια!D61</f>
        <v>0</v>
      </c>
      <c r="D61" s="328"/>
      <c r="E61" s="240">
        <v>12</v>
      </c>
      <c r="F61" s="328">
        <f t="shared" si="0"/>
        <v>0</v>
      </c>
      <c r="G61" s="240">
        <f t="shared" si="11"/>
        <v>12</v>
      </c>
      <c r="H61" s="328">
        <f t="shared" si="12"/>
        <v>0</v>
      </c>
      <c r="I61" s="226">
        <v>0.6</v>
      </c>
      <c r="J61" s="240">
        <f t="shared" si="6"/>
        <v>0.60000000000000009</v>
      </c>
      <c r="K61" s="240">
        <f t="shared" si="13"/>
        <v>0.12</v>
      </c>
      <c r="L61" s="249">
        <f t="shared" si="8"/>
        <v>10.68</v>
      </c>
      <c r="M61" s="249">
        <f t="shared" si="10"/>
        <v>12</v>
      </c>
      <c r="N61" s="249">
        <f t="shared" si="9"/>
        <v>1.3200000000000003</v>
      </c>
      <c r="O61" s="291"/>
      <c r="P61" s="331"/>
      <c r="Q61" s="331"/>
      <c r="R61" s="331"/>
    </row>
    <row r="62" spans="1:18" s="8" customFormat="1">
      <c r="A62" s="247">
        <f>συμβολαια!A62</f>
        <v>0</v>
      </c>
      <c r="B62" s="248" t="str">
        <f>συμβολαια!C62</f>
        <v>δωρεά</v>
      </c>
      <c r="C62" s="249">
        <f>συμβολαια!D62</f>
        <v>55840</v>
      </c>
      <c r="D62" s="240">
        <v>12</v>
      </c>
      <c r="E62" s="328"/>
      <c r="F62" s="240">
        <f t="shared" si="0"/>
        <v>670.08</v>
      </c>
      <c r="G62" s="240">
        <f t="shared" si="11"/>
        <v>682.08</v>
      </c>
      <c r="H62" s="240">
        <f t="shared" si="12"/>
        <v>60.307200000000002</v>
      </c>
      <c r="I62" s="226">
        <v>0.6</v>
      </c>
      <c r="J62" s="240">
        <f t="shared" si="6"/>
        <v>34.104000000000006</v>
      </c>
      <c r="K62" s="240">
        <f t="shared" si="13"/>
        <v>6.8208000000000002</v>
      </c>
      <c r="L62" s="249">
        <f t="shared" si="8"/>
        <v>580.24800000000005</v>
      </c>
      <c r="M62" s="249">
        <f t="shared" si="10"/>
        <v>12</v>
      </c>
      <c r="N62" s="249">
        <f t="shared" si="9"/>
        <v>101.83200000000001</v>
      </c>
      <c r="O62" s="291"/>
      <c r="P62" s="331"/>
      <c r="Q62" s="331"/>
      <c r="R62" s="331"/>
    </row>
    <row r="63" spans="1:18" s="8" customFormat="1">
      <c r="A63" s="247">
        <f>συμβολαια!A63</f>
        <v>0</v>
      </c>
      <c r="B63" s="248" t="str">
        <f>συμβολαια!C63</f>
        <v>δωρεά</v>
      </c>
      <c r="C63" s="249">
        <f>συμβολαια!D63</f>
        <v>80937.11</v>
      </c>
      <c r="D63" s="240">
        <v>12</v>
      </c>
      <c r="E63" s="328"/>
      <c r="F63" s="240">
        <f t="shared" si="0"/>
        <v>971.24531999999999</v>
      </c>
      <c r="G63" s="240">
        <f t="shared" si="11"/>
        <v>983.24531999999999</v>
      </c>
      <c r="H63" s="240">
        <f t="shared" si="12"/>
        <v>87.412078799999989</v>
      </c>
      <c r="I63" s="226">
        <v>0.6</v>
      </c>
      <c r="J63" s="240">
        <f t="shared" si="6"/>
        <v>49.162266000000002</v>
      </c>
      <c r="K63" s="240">
        <f t="shared" si="13"/>
        <v>9.8324531999999998</v>
      </c>
      <c r="L63" s="249">
        <f t="shared" si="8"/>
        <v>836.23852199999999</v>
      </c>
      <c r="M63" s="249">
        <f t="shared" si="10"/>
        <v>12</v>
      </c>
      <c r="N63" s="249">
        <f t="shared" si="9"/>
        <v>147.00679799999997</v>
      </c>
      <c r="O63" s="291"/>
      <c r="P63" s="331"/>
      <c r="Q63" s="331"/>
      <c r="R63" s="331"/>
    </row>
    <row r="64" spans="1:18" s="8" customFormat="1">
      <c r="A64" s="247">
        <f>συμβολαια!A64</f>
        <v>0</v>
      </c>
      <c r="B64" s="248" t="str">
        <f>συμβολαια!C64</f>
        <v>πληρεξούσιο</v>
      </c>
      <c r="C64" s="327">
        <f>συμβολαια!D64</f>
        <v>0</v>
      </c>
      <c r="D64" s="328"/>
      <c r="E64" s="240">
        <v>12</v>
      </c>
      <c r="F64" s="328">
        <f t="shared" si="0"/>
        <v>0</v>
      </c>
      <c r="G64" s="240">
        <f t="shared" si="11"/>
        <v>12</v>
      </c>
      <c r="H64" s="328">
        <f t="shared" si="12"/>
        <v>0</v>
      </c>
      <c r="I64" s="226">
        <v>0.6</v>
      </c>
      <c r="J64" s="240">
        <f t="shared" si="6"/>
        <v>0.60000000000000009</v>
      </c>
      <c r="K64" s="240">
        <f t="shared" si="13"/>
        <v>0.12</v>
      </c>
      <c r="L64" s="249">
        <f t="shared" si="8"/>
        <v>10.68</v>
      </c>
      <c r="M64" s="249">
        <f t="shared" si="10"/>
        <v>12</v>
      </c>
      <c r="N64" s="249">
        <f t="shared" si="9"/>
        <v>1.3200000000000003</v>
      </c>
      <c r="O64" s="291"/>
      <c r="P64" s="331"/>
      <c r="Q64" s="331"/>
      <c r="R64" s="331"/>
    </row>
    <row r="65" spans="1:18" s="8" customFormat="1">
      <c r="A65" s="247">
        <f>συμβολαια!A65</f>
        <v>0</v>
      </c>
      <c r="B65" s="248" t="str">
        <f>συμβολαια!C65</f>
        <v>αγοραπωλησία = τίμημα Δ.Ο.Υ. =</v>
      </c>
      <c r="C65" s="249">
        <f>συμβολαια!D65</f>
        <v>15729.79</v>
      </c>
      <c r="D65" s="240">
        <v>12</v>
      </c>
      <c r="E65" s="328"/>
      <c r="F65" s="240">
        <f t="shared" si="0"/>
        <v>188.75748000000002</v>
      </c>
      <c r="G65" s="240">
        <f t="shared" si="11"/>
        <v>200.75748000000002</v>
      </c>
      <c r="H65" s="240">
        <f t="shared" si="12"/>
        <v>16.988173200000002</v>
      </c>
      <c r="I65" s="226">
        <v>0.6</v>
      </c>
      <c r="J65" s="240">
        <f t="shared" si="6"/>
        <v>10.037874000000002</v>
      </c>
      <c r="K65" s="240">
        <f t="shared" si="13"/>
        <v>2.0075748</v>
      </c>
      <c r="L65" s="249">
        <f t="shared" si="8"/>
        <v>171.12385800000001</v>
      </c>
      <c r="M65" s="249">
        <f t="shared" si="10"/>
        <v>12</v>
      </c>
      <c r="N65" s="249">
        <f t="shared" si="9"/>
        <v>29.633622000000006</v>
      </c>
      <c r="O65" s="291"/>
      <c r="P65" s="331"/>
      <c r="Q65" s="331"/>
      <c r="R65" s="331"/>
    </row>
    <row r="66" spans="1:18" s="8" customFormat="1">
      <c r="A66" s="247">
        <f>συμβολαια!A66</f>
        <v>0</v>
      </c>
      <c r="B66" s="248" t="str">
        <f>συμβολαια!C66</f>
        <v>πληρεξούσιο</v>
      </c>
      <c r="C66" s="327">
        <f>συμβολαια!D66</f>
        <v>0</v>
      </c>
      <c r="D66" s="328"/>
      <c r="E66" s="240">
        <v>12</v>
      </c>
      <c r="F66" s="328">
        <f t="shared" si="0"/>
        <v>0</v>
      </c>
      <c r="G66" s="240">
        <f t="shared" si="11"/>
        <v>12</v>
      </c>
      <c r="H66" s="328">
        <f t="shared" si="12"/>
        <v>0</v>
      </c>
      <c r="I66" s="226">
        <v>0.6</v>
      </c>
      <c r="J66" s="240">
        <f t="shared" si="6"/>
        <v>0.60000000000000009</v>
      </c>
      <c r="K66" s="240">
        <f t="shared" si="13"/>
        <v>0.12</v>
      </c>
      <c r="L66" s="249">
        <f t="shared" si="8"/>
        <v>10.68</v>
      </c>
      <c r="M66" s="249">
        <f t="shared" si="10"/>
        <v>12</v>
      </c>
      <c r="N66" s="249">
        <f t="shared" si="9"/>
        <v>1.3200000000000003</v>
      </c>
      <c r="O66" s="291"/>
      <c r="P66" s="331"/>
      <c r="Q66" s="331"/>
      <c r="R66" s="331"/>
    </row>
    <row r="67" spans="1:18" s="8" customFormat="1">
      <c r="A67" s="247">
        <f>συμβολαια!A67</f>
        <v>0</v>
      </c>
      <c r="B67" s="419" t="str">
        <f>συμβολαια!C67</f>
        <v>αγοραπωλησίας προσύμφωνο ..???.. ΛΥΣΗ τίμημα 4.000.000δρχ = 11.738,81€ αρραβών =325.000δρχ =</v>
      </c>
      <c r="C67" s="249">
        <f>συμβολαια!D67</f>
        <v>953.48</v>
      </c>
      <c r="D67" s="240">
        <v>12</v>
      </c>
      <c r="E67" s="328"/>
      <c r="F67" s="240">
        <f t="shared" ref="F67:F86" si="14">C67*1.2%</f>
        <v>11.44176</v>
      </c>
      <c r="G67" s="240">
        <f t="shared" si="11"/>
        <v>23.441760000000002</v>
      </c>
      <c r="H67" s="240">
        <f t="shared" si="12"/>
        <v>1.0297584</v>
      </c>
      <c r="I67" s="226">
        <v>0.6</v>
      </c>
      <c r="J67" s="240">
        <f t="shared" si="6"/>
        <v>1.1720880000000002</v>
      </c>
      <c r="K67" s="240">
        <f t="shared" si="13"/>
        <v>0.23441760000000003</v>
      </c>
      <c r="L67" s="249">
        <f t="shared" ref="L67:L86" si="15">G67-N67</f>
        <v>20.405496000000003</v>
      </c>
      <c r="M67" s="249">
        <f t="shared" si="10"/>
        <v>12</v>
      </c>
      <c r="N67" s="249">
        <f t="shared" ref="N67:N86" si="16">H67+I67+J67+K67</f>
        <v>3.0362640000000005</v>
      </c>
      <c r="O67" s="244" t="s">
        <v>270</v>
      </c>
      <c r="P67" s="331"/>
      <c r="Q67" s="331"/>
      <c r="R67" s="331"/>
    </row>
    <row r="68" spans="1:18" s="8" customFormat="1">
      <c r="A68" s="247">
        <f>συμβολαια!A68</f>
        <v>0</v>
      </c>
      <c r="B68" s="248" t="str">
        <f>συμβολαια!C68</f>
        <v>αγοραπωλησία τίμημα = Δ.Ο.Υ. =</v>
      </c>
      <c r="C68" s="249">
        <f>συμβολαια!D68</f>
        <v>15120</v>
      </c>
      <c r="D68" s="240">
        <v>12</v>
      </c>
      <c r="E68" s="328"/>
      <c r="F68" s="240">
        <f t="shared" si="14"/>
        <v>181.44</v>
      </c>
      <c r="G68" s="240">
        <f t="shared" si="11"/>
        <v>193.44</v>
      </c>
      <c r="H68" s="240">
        <f t="shared" si="12"/>
        <v>16.329599999999999</v>
      </c>
      <c r="I68" s="226">
        <v>0.6</v>
      </c>
      <c r="J68" s="240">
        <f t="shared" ref="J68:J86" si="17">G68*5%</f>
        <v>9.6720000000000006</v>
      </c>
      <c r="K68" s="240">
        <f t="shared" si="13"/>
        <v>1.9344000000000001</v>
      </c>
      <c r="L68" s="249">
        <f t="shared" si="15"/>
        <v>164.904</v>
      </c>
      <c r="M68" s="249">
        <f t="shared" si="10"/>
        <v>12</v>
      </c>
      <c r="N68" s="249">
        <f t="shared" si="16"/>
        <v>28.536000000000001</v>
      </c>
      <c r="O68" s="244" t="s">
        <v>270</v>
      </c>
      <c r="P68" s="331"/>
      <c r="Q68" s="331"/>
      <c r="R68" s="331"/>
    </row>
    <row r="69" spans="1:18" s="8" customFormat="1">
      <c r="A69" s="247">
        <f>συμβολαια!A69</f>
        <v>0</v>
      </c>
      <c r="B69" s="248" t="str">
        <f>συμβολαια!C69</f>
        <v>αγοραπωλησίας ΠΡΟΣΥΜΦΩΝΟ τίμημα 50.000 αρραβών =</v>
      </c>
      <c r="C69" s="249">
        <f>συμβολαια!D69</f>
        <v>15000</v>
      </c>
      <c r="D69" s="240">
        <v>12</v>
      </c>
      <c r="E69" s="328"/>
      <c r="F69" s="240">
        <f t="shared" si="14"/>
        <v>180</v>
      </c>
      <c r="G69" s="240">
        <f t="shared" si="11"/>
        <v>192</v>
      </c>
      <c r="H69" s="240">
        <f t="shared" si="12"/>
        <v>16.2</v>
      </c>
      <c r="I69" s="226">
        <v>0.6</v>
      </c>
      <c r="J69" s="240">
        <f t="shared" si="17"/>
        <v>9.6000000000000014</v>
      </c>
      <c r="K69" s="240">
        <f t="shared" si="13"/>
        <v>1.92</v>
      </c>
      <c r="L69" s="249">
        <f t="shared" si="15"/>
        <v>163.68</v>
      </c>
      <c r="M69" s="249">
        <f t="shared" si="10"/>
        <v>12</v>
      </c>
      <c r="N69" s="249">
        <f t="shared" si="16"/>
        <v>28.32</v>
      </c>
      <c r="O69" s="291"/>
      <c r="P69" s="331"/>
      <c r="Q69" s="331"/>
      <c r="R69" s="331"/>
    </row>
    <row r="70" spans="1:18" s="8" customFormat="1">
      <c r="A70" s="247">
        <f>συμβολαια!A70</f>
        <v>0</v>
      </c>
      <c r="B70" s="248" t="str">
        <f>συμβολαια!C70</f>
        <v>πληρεξούσιο</v>
      </c>
      <c r="C70" s="327">
        <f>συμβολαια!D70</f>
        <v>0</v>
      </c>
      <c r="D70" s="328"/>
      <c r="E70" s="240">
        <v>12</v>
      </c>
      <c r="F70" s="328">
        <f t="shared" si="14"/>
        <v>0</v>
      </c>
      <c r="G70" s="240">
        <f t="shared" si="11"/>
        <v>12</v>
      </c>
      <c r="H70" s="328">
        <f t="shared" si="12"/>
        <v>0</v>
      </c>
      <c r="I70" s="226">
        <v>0.6</v>
      </c>
      <c r="J70" s="240">
        <f t="shared" si="17"/>
        <v>0.60000000000000009</v>
      </c>
      <c r="K70" s="240">
        <f t="shared" si="13"/>
        <v>0.12</v>
      </c>
      <c r="L70" s="249">
        <f t="shared" si="15"/>
        <v>10.68</v>
      </c>
      <c r="M70" s="249">
        <f t="shared" si="10"/>
        <v>12</v>
      </c>
      <c r="N70" s="249">
        <f t="shared" si="16"/>
        <v>1.3200000000000003</v>
      </c>
      <c r="O70" s="291"/>
      <c r="P70" s="331"/>
      <c r="Q70" s="331"/>
      <c r="R70" s="331"/>
    </row>
    <row r="71" spans="1:18" s="8" customFormat="1">
      <c r="A71" s="247">
        <f>συμβολαια!A71</f>
        <v>0</v>
      </c>
      <c r="B71" s="248" t="str">
        <f>συμβολαια!C71</f>
        <v>διανομή</v>
      </c>
      <c r="C71" s="249">
        <f>συμβολαια!D71</f>
        <v>144216.06</v>
      </c>
      <c r="D71" s="240">
        <v>12</v>
      </c>
      <c r="E71" s="328"/>
      <c r="F71" s="240">
        <f t="shared" si="14"/>
        <v>1730.5927200000001</v>
      </c>
      <c r="G71" s="240">
        <f t="shared" si="11"/>
        <v>1742.5927200000001</v>
      </c>
      <c r="H71" s="240">
        <f t="shared" si="12"/>
        <v>155.75334480000001</v>
      </c>
      <c r="I71" s="226">
        <v>0.6</v>
      </c>
      <c r="J71" s="240">
        <f t="shared" si="17"/>
        <v>87.129636000000005</v>
      </c>
      <c r="K71" s="240">
        <f t="shared" si="13"/>
        <v>17.4259272</v>
      </c>
      <c r="L71" s="249">
        <f t="shared" si="15"/>
        <v>1481.6838120000002</v>
      </c>
      <c r="M71" s="249">
        <f t="shared" si="10"/>
        <v>12</v>
      </c>
      <c r="N71" s="249">
        <f t="shared" si="16"/>
        <v>260.908908</v>
      </c>
      <c r="O71" s="244" t="s">
        <v>270</v>
      </c>
      <c r="P71" s="256" t="s">
        <v>358</v>
      </c>
      <c r="Q71" s="331"/>
      <c r="R71" s="331"/>
    </row>
    <row r="72" spans="1:18" s="8" customFormat="1" ht="20.25">
      <c r="A72" s="247">
        <f>συμβολαια!A72</f>
        <v>0</v>
      </c>
      <c r="B72" s="248" t="str">
        <f>συμβολαια!C72</f>
        <v>γονική ΨΙΛΗΣ κυριότητας</v>
      </c>
      <c r="C72" s="249">
        <f>συμβολαια!D72</f>
        <v>3700.2</v>
      </c>
      <c r="D72" s="240">
        <v>12</v>
      </c>
      <c r="E72" s="328"/>
      <c r="F72" s="240">
        <f t="shared" si="14"/>
        <v>44.4024</v>
      </c>
      <c r="G72" s="240">
        <f t="shared" si="11"/>
        <v>56.4024</v>
      </c>
      <c r="H72" s="240">
        <f t="shared" si="12"/>
        <v>3.996216</v>
      </c>
      <c r="I72" s="226">
        <v>0.6</v>
      </c>
      <c r="J72" s="240">
        <f t="shared" si="17"/>
        <v>2.8201200000000002</v>
      </c>
      <c r="K72" s="240">
        <f t="shared" si="13"/>
        <v>0.56402399999999997</v>
      </c>
      <c r="L72" s="249">
        <f t="shared" si="15"/>
        <v>48.422040000000003</v>
      </c>
      <c r="M72" s="249">
        <f t="shared" si="10"/>
        <v>12</v>
      </c>
      <c r="N72" s="249">
        <f t="shared" si="16"/>
        <v>7.9803600000000001</v>
      </c>
      <c r="O72" s="291"/>
      <c r="P72" s="417" t="s">
        <v>437</v>
      </c>
      <c r="Q72" s="331"/>
      <c r="R72" s="331"/>
    </row>
    <row r="73" spans="1:18" s="8" customFormat="1">
      <c r="A73" s="247">
        <f>συμβολαια!A73</f>
        <v>0</v>
      </c>
      <c r="B73" s="248" t="str">
        <f>συμβολαια!C73</f>
        <v>δωρεά ΨΙΛΗΣ κυριότητας</v>
      </c>
      <c r="C73" s="249">
        <f>συμβολαια!D73</f>
        <v>14601.6</v>
      </c>
      <c r="D73" s="240">
        <v>12</v>
      </c>
      <c r="E73" s="328"/>
      <c r="F73" s="240">
        <f t="shared" si="14"/>
        <v>175.2192</v>
      </c>
      <c r="G73" s="240">
        <f t="shared" si="11"/>
        <v>187.2192</v>
      </c>
      <c r="H73" s="240">
        <f t="shared" si="12"/>
        <v>15.769727999999999</v>
      </c>
      <c r="I73" s="226">
        <v>0.6</v>
      </c>
      <c r="J73" s="240">
        <f t="shared" si="17"/>
        <v>9.3609600000000004</v>
      </c>
      <c r="K73" s="240">
        <f t="shared" si="13"/>
        <v>1.8721920000000001</v>
      </c>
      <c r="L73" s="249">
        <f t="shared" si="15"/>
        <v>159.61632</v>
      </c>
      <c r="M73" s="249">
        <f t="shared" si="10"/>
        <v>12</v>
      </c>
      <c r="N73" s="249">
        <f t="shared" si="16"/>
        <v>27.602879999999999</v>
      </c>
      <c r="O73" s="291"/>
      <c r="P73" s="331"/>
      <c r="Q73" s="331"/>
      <c r="R73" s="331"/>
    </row>
    <row r="74" spans="1:18" s="8" customFormat="1">
      <c r="A74" s="247">
        <f>συμβολαια!A74</f>
        <v>0</v>
      </c>
      <c r="B74" s="248" t="str">
        <f>συμβολαια!C74</f>
        <v>δωρεά ΨΙΛΗΣ κυριότητας</v>
      </c>
      <c r="C74" s="249">
        <f>συμβολαια!D74</f>
        <v>70347.649999999994</v>
      </c>
      <c r="D74" s="240">
        <v>12</v>
      </c>
      <c r="E74" s="328"/>
      <c r="F74" s="240">
        <f t="shared" si="14"/>
        <v>844.17179999999996</v>
      </c>
      <c r="G74" s="240">
        <f t="shared" si="11"/>
        <v>856.17179999999996</v>
      </c>
      <c r="H74" s="240">
        <f t="shared" si="12"/>
        <v>75.975461999999993</v>
      </c>
      <c r="I74" s="226">
        <v>0.6</v>
      </c>
      <c r="J74" s="240">
        <f t="shared" si="17"/>
        <v>42.808590000000002</v>
      </c>
      <c r="K74" s="240">
        <f t="shared" si="13"/>
        <v>8.5617179999999991</v>
      </c>
      <c r="L74" s="249">
        <f t="shared" si="15"/>
        <v>728.22602999999992</v>
      </c>
      <c r="M74" s="249">
        <f t="shared" si="10"/>
        <v>12</v>
      </c>
      <c r="N74" s="249">
        <f t="shared" si="16"/>
        <v>127.94577</v>
      </c>
      <c r="O74" s="291"/>
      <c r="P74" s="331"/>
      <c r="Q74" s="331"/>
      <c r="R74" s="331"/>
    </row>
    <row r="75" spans="1:18" s="8" customFormat="1">
      <c r="A75" s="247">
        <f>συμβολαια!A75</f>
        <v>0</v>
      </c>
      <c r="B75" s="248" t="str">
        <f>συμβολαια!C75</f>
        <v>γονική ΨΙΛΗΣ κυριότητας</v>
      </c>
      <c r="C75" s="249">
        <f>συμβολαια!D75</f>
        <v>3641.4</v>
      </c>
      <c r="D75" s="240">
        <v>12</v>
      </c>
      <c r="E75" s="328"/>
      <c r="F75" s="240">
        <f t="shared" si="14"/>
        <v>43.696800000000003</v>
      </c>
      <c r="G75" s="240">
        <f t="shared" si="11"/>
        <v>55.696800000000003</v>
      </c>
      <c r="H75" s="240">
        <f t="shared" si="12"/>
        <v>3.932712</v>
      </c>
      <c r="I75" s="226">
        <v>0.6</v>
      </c>
      <c r="J75" s="240">
        <f t="shared" si="17"/>
        <v>2.7848400000000004</v>
      </c>
      <c r="K75" s="240">
        <f t="shared" si="13"/>
        <v>0.55696800000000002</v>
      </c>
      <c r="L75" s="249">
        <f t="shared" si="15"/>
        <v>47.822279999999999</v>
      </c>
      <c r="M75" s="249">
        <f t="shared" si="10"/>
        <v>12</v>
      </c>
      <c r="N75" s="249">
        <f t="shared" si="16"/>
        <v>7.8745200000000013</v>
      </c>
      <c r="O75" s="244" t="s">
        <v>270</v>
      </c>
      <c r="P75" s="306"/>
      <c r="Q75" s="331"/>
      <c r="R75" s="331"/>
    </row>
    <row r="76" spans="1:18" s="8" customFormat="1">
      <c r="A76" s="247">
        <f>συμβολαια!A76</f>
        <v>0</v>
      </c>
      <c r="B76" s="248" t="str">
        <f>συμβολαια!C76</f>
        <v>πληρεξούσιο</v>
      </c>
      <c r="C76" s="327">
        <f>συμβολαια!D76</f>
        <v>0</v>
      </c>
      <c r="D76" s="328"/>
      <c r="E76" s="240">
        <v>12</v>
      </c>
      <c r="F76" s="328">
        <f t="shared" si="14"/>
        <v>0</v>
      </c>
      <c r="G76" s="240">
        <f t="shared" si="11"/>
        <v>12</v>
      </c>
      <c r="H76" s="328">
        <f t="shared" si="12"/>
        <v>0</v>
      </c>
      <c r="I76" s="226">
        <v>0.6</v>
      </c>
      <c r="J76" s="240">
        <f t="shared" si="17"/>
        <v>0.60000000000000009</v>
      </c>
      <c r="K76" s="240">
        <f t="shared" si="13"/>
        <v>0.12</v>
      </c>
      <c r="L76" s="249">
        <f t="shared" si="15"/>
        <v>10.68</v>
      </c>
      <c r="M76" s="249">
        <f t="shared" si="10"/>
        <v>12</v>
      </c>
      <c r="N76" s="249">
        <f t="shared" si="16"/>
        <v>1.3200000000000003</v>
      </c>
      <c r="O76" s="291"/>
      <c r="P76" s="331"/>
      <c r="Q76" s="331"/>
      <c r="R76" s="331"/>
    </row>
    <row r="77" spans="1:18" s="8" customFormat="1">
      <c r="A77" s="247">
        <f>συμβολαια!A77</f>
        <v>0</v>
      </c>
      <c r="B77" s="248" t="str">
        <f>συμβολαια!C77</f>
        <v>αγοραπωλησίας …… ;;;?????;;;;; ΕΞΟΦΛΗΣΗ</v>
      </c>
      <c r="C77" s="327">
        <f>συμβολαια!D77</f>
        <v>0</v>
      </c>
      <c r="D77" s="328"/>
      <c r="E77" s="240">
        <v>12</v>
      </c>
      <c r="F77" s="328">
        <f t="shared" si="14"/>
        <v>0</v>
      </c>
      <c r="G77" s="240">
        <f t="shared" si="11"/>
        <v>12</v>
      </c>
      <c r="H77" s="328">
        <f t="shared" si="12"/>
        <v>0</v>
      </c>
      <c r="I77" s="226">
        <v>0.6</v>
      </c>
      <c r="J77" s="240">
        <f t="shared" si="17"/>
        <v>0.60000000000000009</v>
      </c>
      <c r="K77" s="240">
        <f t="shared" si="13"/>
        <v>0.12</v>
      </c>
      <c r="L77" s="249">
        <f t="shared" si="15"/>
        <v>10.68</v>
      </c>
      <c r="M77" s="249">
        <f t="shared" si="10"/>
        <v>12</v>
      </c>
      <c r="N77" s="249">
        <f t="shared" si="16"/>
        <v>1.3200000000000003</v>
      </c>
      <c r="O77" s="291"/>
      <c r="P77" s="331"/>
      <c r="Q77" s="331"/>
      <c r="R77" s="331"/>
    </row>
    <row r="78" spans="1:18" s="8" customFormat="1">
      <c r="A78" s="247">
        <f>συμβολαια!A78</f>
        <v>0</v>
      </c>
      <c r="B78" s="248" t="str">
        <f>συμβολαια!C78</f>
        <v>πληρεξούσιο</v>
      </c>
      <c r="C78" s="327">
        <f>συμβολαια!D78</f>
        <v>0</v>
      </c>
      <c r="D78" s="328"/>
      <c r="E78" s="240">
        <v>12</v>
      </c>
      <c r="F78" s="328">
        <f t="shared" si="14"/>
        <v>0</v>
      </c>
      <c r="G78" s="240">
        <f t="shared" si="11"/>
        <v>12</v>
      </c>
      <c r="H78" s="328">
        <f t="shared" si="12"/>
        <v>0</v>
      </c>
      <c r="I78" s="226">
        <v>0.6</v>
      </c>
      <c r="J78" s="240">
        <f t="shared" si="17"/>
        <v>0.60000000000000009</v>
      </c>
      <c r="K78" s="240">
        <f t="shared" si="13"/>
        <v>0.12</v>
      </c>
      <c r="L78" s="249">
        <f t="shared" si="15"/>
        <v>10.68</v>
      </c>
      <c r="M78" s="249">
        <f t="shared" si="10"/>
        <v>12</v>
      </c>
      <c r="N78" s="249">
        <f t="shared" si="16"/>
        <v>1.3200000000000003</v>
      </c>
      <c r="O78" s="291"/>
      <c r="P78" s="331"/>
      <c r="Q78" s="331"/>
      <c r="R78" s="331"/>
    </row>
    <row r="79" spans="1:18" s="8" customFormat="1">
      <c r="A79" s="247">
        <f>συμβολαια!A79</f>
        <v>0</v>
      </c>
      <c r="B79" s="248" t="str">
        <f>συμβολαια!C79</f>
        <v>πληρεξούσιο</v>
      </c>
      <c r="C79" s="327">
        <f>συμβολαια!D79</f>
        <v>0</v>
      </c>
      <c r="D79" s="328"/>
      <c r="E79" s="240">
        <v>12</v>
      </c>
      <c r="F79" s="328">
        <f t="shared" si="14"/>
        <v>0</v>
      </c>
      <c r="G79" s="240">
        <f t="shared" si="11"/>
        <v>12</v>
      </c>
      <c r="H79" s="328">
        <f t="shared" si="12"/>
        <v>0</v>
      </c>
      <c r="I79" s="226">
        <v>0.6</v>
      </c>
      <c r="J79" s="240">
        <f t="shared" si="17"/>
        <v>0.60000000000000009</v>
      </c>
      <c r="K79" s="240">
        <f t="shared" si="13"/>
        <v>0.12</v>
      </c>
      <c r="L79" s="249">
        <f t="shared" si="15"/>
        <v>10.68</v>
      </c>
      <c r="M79" s="249">
        <f t="shared" si="10"/>
        <v>12</v>
      </c>
      <c r="N79" s="249">
        <f t="shared" si="16"/>
        <v>1.3200000000000003</v>
      </c>
      <c r="O79" s="291"/>
      <c r="P79" s="331"/>
      <c r="Q79" s="331"/>
      <c r="R79" s="331"/>
    </row>
    <row r="80" spans="1:18" s="8" customFormat="1">
      <c r="A80" s="247">
        <f>συμβολαια!A80</f>
        <v>0</v>
      </c>
      <c r="B80" s="248" t="str">
        <f>συμβολαια!C80</f>
        <v>αγοραπωλησία τίμημα = Δ.Ο.Υ. =</v>
      </c>
      <c r="C80" s="249">
        <f>συμβολαια!D80</f>
        <v>9576</v>
      </c>
      <c r="D80" s="240">
        <v>12</v>
      </c>
      <c r="E80" s="328"/>
      <c r="F80" s="240">
        <f t="shared" si="14"/>
        <v>114.91200000000001</v>
      </c>
      <c r="G80" s="240">
        <f t="shared" si="11"/>
        <v>126.91200000000001</v>
      </c>
      <c r="H80" s="240">
        <f t="shared" si="12"/>
        <v>10.342080000000001</v>
      </c>
      <c r="I80" s="226">
        <v>0.6</v>
      </c>
      <c r="J80" s="240">
        <f t="shared" si="17"/>
        <v>6.345600000000001</v>
      </c>
      <c r="K80" s="240">
        <f t="shared" si="13"/>
        <v>1.26912</v>
      </c>
      <c r="L80" s="249">
        <f t="shared" si="15"/>
        <v>108.3552</v>
      </c>
      <c r="M80" s="249">
        <f t="shared" si="10"/>
        <v>12</v>
      </c>
      <c r="N80" s="249">
        <f t="shared" si="16"/>
        <v>18.556800000000003</v>
      </c>
      <c r="O80" s="291"/>
      <c r="P80" s="324" t="s">
        <v>446</v>
      </c>
      <c r="Q80" s="331"/>
      <c r="R80" s="331"/>
    </row>
    <row r="81" spans="1:18" s="8" customFormat="1">
      <c r="A81" s="247">
        <f>συμβολαια!A81</f>
        <v>0</v>
      </c>
      <c r="B81" s="248" t="str">
        <f>συμβολαια!C81</f>
        <v>αγοραπωλησία ΒΑΣΕΙ προσυμφώνου ..???.. τίμημα = αρραβών = Δ.Ο.Υ = 20518,31</v>
      </c>
      <c r="C81" s="327">
        <f>συμβολαια!D81</f>
        <v>0</v>
      </c>
      <c r="D81" s="328"/>
      <c r="E81" s="240">
        <v>12</v>
      </c>
      <c r="F81" s="328">
        <f t="shared" si="14"/>
        <v>0</v>
      </c>
      <c r="G81" s="240">
        <f t="shared" si="11"/>
        <v>12</v>
      </c>
      <c r="H81" s="328">
        <f t="shared" si="12"/>
        <v>0</v>
      </c>
      <c r="I81" s="226">
        <v>0.6</v>
      </c>
      <c r="J81" s="240">
        <f t="shared" si="17"/>
        <v>0.60000000000000009</v>
      </c>
      <c r="K81" s="240">
        <f t="shared" si="13"/>
        <v>0.12</v>
      </c>
      <c r="L81" s="249">
        <f t="shared" si="15"/>
        <v>10.68</v>
      </c>
      <c r="M81" s="249">
        <f t="shared" si="10"/>
        <v>12</v>
      </c>
      <c r="N81" s="249">
        <f t="shared" si="16"/>
        <v>1.3200000000000003</v>
      </c>
      <c r="O81" s="291"/>
      <c r="P81" s="324" t="s">
        <v>401</v>
      </c>
      <c r="Q81" s="331"/>
      <c r="R81" s="331"/>
    </row>
    <row r="82" spans="1:18" s="8" customFormat="1">
      <c r="A82" s="247">
        <f>συμβολαια!A82</f>
        <v>0</v>
      </c>
      <c r="B82" s="248" t="str">
        <f>συμβολαια!C82</f>
        <v>πληρεξούσιο</v>
      </c>
      <c r="C82" s="327">
        <f>συμβολαια!D82</f>
        <v>0</v>
      </c>
      <c r="D82" s="328"/>
      <c r="E82" s="240">
        <v>12</v>
      </c>
      <c r="F82" s="328">
        <f t="shared" si="14"/>
        <v>0</v>
      </c>
      <c r="G82" s="240">
        <f t="shared" si="11"/>
        <v>12</v>
      </c>
      <c r="H82" s="328">
        <f t="shared" si="12"/>
        <v>0</v>
      </c>
      <c r="I82" s="226">
        <v>0.6</v>
      </c>
      <c r="J82" s="240">
        <f t="shared" si="17"/>
        <v>0.60000000000000009</v>
      </c>
      <c r="K82" s="240">
        <f t="shared" si="13"/>
        <v>0.12</v>
      </c>
      <c r="L82" s="249">
        <f t="shared" si="15"/>
        <v>10.68</v>
      </c>
      <c r="M82" s="249">
        <f t="shared" si="10"/>
        <v>12</v>
      </c>
      <c r="N82" s="249">
        <f t="shared" si="16"/>
        <v>1.3200000000000003</v>
      </c>
      <c r="O82" s="291"/>
      <c r="P82" s="331"/>
      <c r="Q82" s="331"/>
      <c r="R82" s="331"/>
    </row>
    <row r="83" spans="1:18" s="8" customFormat="1">
      <c r="A83" s="247">
        <f>συμβολαια!A83</f>
        <v>0</v>
      </c>
      <c r="B83" s="248" t="str">
        <f>συμβολαια!C83</f>
        <v>πληρεξούσιο</v>
      </c>
      <c r="C83" s="327">
        <f>συμβολαια!D83</f>
        <v>0</v>
      </c>
      <c r="D83" s="328"/>
      <c r="E83" s="240">
        <v>12</v>
      </c>
      <c r="F83" s="328">
        <f t="shared" si="14"/>
        <v>0</v>
      </c>
      <c r="G83" s="240">
        <f t="shared" si="11"/>
        <v>12</v>
      </c>
      <c r="H83" s="328">
        <f t="shared" si="12"/>
        <v>0</v>
      </c>
      <c r="I83" s="226">
        <v>0.6</v>
      </c>
      <c r="J83" s="240">
        <f t="shared" si="17"/>
        <v>0.60000000000000009</v>
      </c>
      <c r="K83" s="240">
        <f t="shared" si="13"/>
        <v>0.12</v>
      </c>
      <c r="L83" s="249">
        <f t="shared" si="15"/>
        <v>10.68</v>
      </c>
      <c r="M83" s="249">
        <f t="shared" si="10"/>
        <v>12</v>
      </c>
      <c r="N83" s="249">
        <f t="shared" si="16"/>
        <v>1.3200000000000003</v>
      </c>
      <c r="O83" s="291"/>
      <c r="P83" s="331"/>
      <c r="Q83" s="331"/>
      <c r="R83" s="331"/>
    </row>
    <row r="84" spans="1:18" s="8" customFormat="1">
      <c r="A84" s="247">
        <f>συμβολαια!A84</f>
        <v>0</v>
      </c>
      <c r="B84" s="248" t="str">
        <f>συμβολαια!C84</f>
        <v>αγοραπωλησία τίμημα = Δ.Ο.Υ. =</v>
      </c>
      <c r="C84" s="249">
        <f>συμβολαια!D84</f>
        <v>5396.27</v>
      </c>
      <c r="D84" s="240">
        <v>12</v>
      </c>
      <c r="E84" s="328"/>
      <c r="F84" s="240">
        <f t="shared" si="14"/>
        <v>64.755240000000001</v>
      </c>
      <c r="G84" s="240">
        <f t="shared" si="11"/>
        <v>76.755240000000001</v>
      </c>
      <c r="H84" s="240">
        <f t="shared" si="12"/>
        <v>5.8279715999999997</v>
      </c>
      <c r="I84" s="226">
        <v>0.6</v>
      </c>
      <c r="J84" s="240">
        <f t="shared" si="17"/>
        <v>3.8377620000000001</v>
      </c>
      <c r="K84" s="240">
        <f t="shared" si="13"/>
        <v>0.76755240000000002</v>
      </c>
      <c r="L84" s="249">
        <f t="shared" si="15"/>
        <v>65.721953999999997</v>
      </c>
      <c r="M84" s="249">
        <f t="shared" si="10"/>
        <v>12</v>
      </c>
      <c r="N84" s="249">
        <f t="shared" si="16"/>
        <v>11.033285999999999</v>
      </c>
      <c r="O84" s="244" t="s">
        <v>270</v>
      </c>
      <c r="P84" s="324" t="s">
        <v>449</v>
      </c>
      <c r="Q84" s="331"/>
      <c r="R84" s="331"/>
    </row>
    <row r="85" spans="1:18" s="8" customFormat="1">
      <c r="A85" s="247">
        <f>συμβολαια!A85</f>
        <v>0</v>
      </c>
      <c r="B85" s="248" t="str">
        <f>συμβολαια!C85</f>
        <v>διαθήκη</v>
      </c>
      <c r="C85" s="327">
        <f>συμβολαια!D85</f>
        <v>0</v>
      </c>
      <c r="D85" s="328"/>
      <c r="E85" s="240">
        <v>74</v>
      </c>
      <c r="F85" s="328">
        <f t="shared" si="14"/>
        <v>0</v>
      </c>
      <c r="G85" s="240">
        <f t="shared" si="11"/>
        <v>74</v>
      </c>
      <c r="H85" s="328">
        <f t="shared" si="12"/>
        <v>0</v>
      </c>
      <c r="I85" s="226">
        <v>0.73</v>
      </c>
      <c r="J85" s="240">
        <f t="shared" si="17"/>
        <v>3.7</v>
      </c>
      <c r="K85" s="240">
        <f t="shared" si="13"/>
        <v>0.74</v>
      </c>
      <c r="L85" s="249">
        <f t="shared" si="15"/>
        <v>68.83</v>
      </c>
      <c r="M85" s="249">
        <f t="shared" si="10"/>
        <v>74</v>
      </c>
      <c r="N85" s="249">
        <f t="shared" si="16"/>
        <v>5.17</v>
      </c>
      <c r="O85" s="291"/>
      <c r="P85" s="228" t="s">
        <v>301</v>
      </c>
      <c r="Q85" s="331"/>
      <c r="R85" s="331"/>
    </row>
    <row r="86" spans="1:18" s="8" customFormat="1">
      <c r="A86" s="247">
        <f>συμβολαια!A86</f>
        <v>0</v>
      </c>
      <c r="B86" s="248" t="str">
        <f>συμβολαια!C86</f>
        <v>πληρεξούσιο</v>
      </c>
      <c r="C86" s="327">
        <f>συμβολαια!D86</f>
        <v>0</v>
      </c>
      <c r="D86" s="328"/>
      <c r="E86" s="240">
        <v>12</v>
      </c>
      <c r="F86" s="328">
        <f t="shared" si="14"/>
        <v>0</v>
      </c>
      <c r="G86" s="240">
        <f t="shared" si="11"/>
        <v>12</v>
      </c>
      <c r="H86" s="328">
        <f t="shared" si="12"/>
        <v>0</v>
      </c>
      <c r="I86" s="226">
        <v>0.6</v>
      </c>
      <c r="J86" s="240">
        <f t="shared" si="17"/>
        <v>0.60000000000000009</v>
      </c>
      <c r="K86" s="240">
        <f t="shared" si="13"/>
        <v>0.12</v>
      </c>
      <c r="L86" s="249">
        <f t="shared" si="15"/>
        <v>10.68</v>
      </c>
      <c r="M86" s="249">
        <f t="shared" si="10"/>
        <v>12</v>
      </c>
      <c r="N86" s="249">
        <f t="shared" si="16"/>
        <v>1.3200000000000003</v>
      </c>
      <c r="O86" s="291"/>
      <c r="P86" s="331"/>
      <c r="Q86" s="331"/>
      <c r="R86" s="331"/>
    </row>
    <row r="87" spans="1:18">
      <c r="A87" s="484" t="s">
        <v>93</v>
      </c>
      <c r="B87" s="485"/>
      <c r="C87" s="485"/>
      <c r="D87" s="63">
        <f t="shared" ref="D87:N87" si="18">SUM(D3:D86)</f>
        <v>468</v>
      </c>
      <c r="E87" s="63">
        <f t="shared" si="18"/>
        <v>787.5</v>
      </c>
      <c r="F87" s="63">
        <f t="shared" si="18"/>
        <v>8350.1416800000006</v>
      </c>
      <c r="G87" s="63">
        <f t="shared" si="18"/>
        <v>9605.6416800000006</v>
      </c>
      <c r="H87" s="63">
        <f t="shared" si="18"/>
        <v>751.51275120000003</v>
      </c>
      <c r="I87" s="63">
        <f t="shared" si="18"/>
        <v>59.780000000000065</v>
      </c>
      <c r="J87" s="63">
        <f t="shared" si="18"/>
        <v>480.28208400000011</v>
      </c>
      <c r="K87" s="63">
        <f t="shared" si="18"/>
        <v>96.056416800000008</v>
      </c>
      <c r="L87" s="63">
        <f t="shared" si="18"/>
        <v>8218.0104280000014</v>
      </c>
      <c r="M87" s="63">
        <f t="shared" si="18"/>
        <v>1255.5</v>
      </c>
      <c r="N87" s="63">
        <f t="shared" si="18"/>
        <v>1387.6312520000001</v>
      </c>
    </row>
    <row r="88" spans="1:18">
      <c r="O88" s="215" t="s">
        <v>269</v>
      </c>
    </row>
    <row r="90" spans="1:18" ht="15">
      <c r="A90" s="498" t="s">
        <v>291</v>
      </c>
      <c r="B90" s="498"/>
      <c r="C90" s="498"/>
      <c r="D90" s="498"/>
      <c r="E90" s="498"/>
      <c r="F90" s="498"/>
      <c r="G90" s="498"/>
      <c r="H90" s="498"/>
      <c r="I90" s="498"/>
      <c r="J90" s="498"/>
      <c r="O90" s="230"/>
      <c r="P90" s="6" t="s">
        <v>293</v>
      </c>
      <c r="Q90" s="234">
        <v>0.6</v>
      </c>
    </row>
    <row r="91" spans="1:18" ht="15.75">
      <c r="B91" s="501" t="s">
        <v>292</v>
      </c>
      <c r="C91" s="501"/>
      <c r="D91" s="6"/>
      <c r="E91" s="6"/>
      <c r="F91" s="6"/>
      <c r="G91" s="6"/>
      <c r="H91" s="6"/>
      <c r="I91" s="6"/>
      <c r="O91" s="162">
        <v>0.8</v>
      </c>
      <c r="P91" s="162" t="s">
        <v>173</v>
      </c>
      <c r="Q91" s="234">
        <v>0.6</v>
      </c>
    </row>
    <row r="92" spans="1:18" ht="15.75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O92" s="162">
        <v>0.73</v>
      </c>
      <c r="P92" s="162" t="s">
        <v>174</v>
      </c>
    </row>
    <row r="93" spans="1:18" ht="15">
      <c r="B93" s="6"/>
      <c r="C93" s="6"/>
      <c r="D93" s="6"/>
      <c r="O93" s="162">
        <v>1.83</v>
      </c>
      <c r="P93" s="162" t="s">
        <v>175</v>
      </c>
    </row>
    <row r="94" spans="1:18" ht="15">
      <c r="O94" s="202">
        <v>3.7</v>
      </c>
      <c r="P94" s="202" t="s">
        <v>261</v>
      </c>
    </row>
    <row r="95" spans="1:18" ht="12.75">
      <c r="B95" s="164" t="s">
        <v>177</v>
      </c>
    </row>
    <row r="96" spans="1:18" ht="12.75">
      <c r="B96" s="164" t="s">
        <v>178</v>
      </c>
    </row>
    <row r="97" spans="2:16" ht="15.75">
      <c r="B97" s="102" t="s">
        <v>176</v>
      </c>
      <c r="O97" s="6" t="s">
        <v>301</v>
      </c>
      <c r="P97" s="6" t="s">
        <v>174</v>
      </c>
    </row>
    <row r="98" spans="2:16">
      <c r="O98" s="6" t="s">
        <v>302</v>
      </c>
      <c r="P98" s="6" t="s">
        <v>303</v>
      </c>
    </row>
    <row r="99" spans="2:16">
      <c r="O99" s="6" t="s">
        <v>304</v>
      </c>
      <c r="P99" s="6" t="s">
        <v>305</v>
      </c>
    </row>
    <row r="100" spans="2:16" ht="15.75">
      <c r="B100" s="457" t="s">
        <v>455</v>
      </c>
      <c r="C100" s="459" t="s">
        <v>456</v>
      </c>
      <c r="D100" s="458">
        <f>15*12</f>
        <v>180</v>
      </c>
      <c r="E100" s="12" t="s">
        <v>457</v>
      </c>
      <c r="F100" s="456">
        <f>E36</f>
        <v>74</v>
      </c>
      <c r="O100" s="230"/>
      <c r="P100" s="230"/>
    </row>
    <row r="101" spans="2:16" ht="15">
      <c r="O101" s="230"/>
      <c r="P101" s="230"/>
    </row>
  </sheetData>
  <mergeCells count="11">
    <mergeCell ref="A90:J90"/>
    <mergeCell ref="N1:N2"/>
    <mergeCell ref="B91:C91"/>
    <mergeCell ref="O1:R2"/>
    <mergeCell ref="L1:M1"/>
    <mergeCell ref="D1:K1"/>
    <mergeCell ref="A87:C87"/>
    <mergeCell ref="B1:B2"/>
    <mergeCell ref="C1:C2"/>
    <mergeCell ref="A1:A2"/>
    <mergeCell ref="A35:A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workbookViewId="0">
      <pane ySplit="2" topLeftCell="A54" activePane="bottomLeft" state="frozen"/>
      <selection pane="bottomLeft" activeCell="N91" sqref="N91"/>
    </sheetView>
  </sheetViews>
  <sheetFormatPr defaultRowHeight="11.25"/>
  <cols>
    <col min="1" max="1" width="8.140625" style="6" bestFit="1" customWidth="1"/>
    <col min="2" max="2" width="74.5703125" style="6" bestFit="1" customWidth="1"/>
    <col min="3" max="3" width="11.140625" style="3" bestFit="1" customWidth="1"/>
    <col min="4" max="4" width="4.28515625" style="12" bestFit="1" customWidth="1"/>
    <col min="5" max="5" width="6.28515625" style="12" bestFit="1" customWidth="1"/>
    <col min="6" max="6" width="11.42578125" style="3" customWidth="1"/>
    <col min="7" max="7" width="7.7109375" style="3" bestFit="1" customWidth="1"/>
    <col min="8" max="8" width="8.42578125" style="3" bestFit="1" customWidth="1"/>
    <col min="9" max="9" width="7.28515625" style="3" bestFit="1" customWidth="1"/>
    <col min="10" max="10" width="9.42578125" style="3" bestFit="1" customWidth="1"/>
    <col min="11" max="11" width="8.140625" style="3" bestFit="1" customWidth="1"/>
    <col min="12" max="12" width="8.140625" style="3" customWidth="1"/>
    <col min="13" max="14" width="6.7109375" style="6" customWidth="1"/>
    <col min="15" max="15" width="30.5703125" style="6" bestFit="1" customWidth="1"/>
    <col min="16" max="221" width="9.140625" style="6"/>
    <col min="222" max="222" width="9" style="6" bestFit="1" customWidth="1"/>
    <col min="223" max="223" width="9.85546875" style="6" bestFit="1" customWidth="1"/>
    <col min="224" max="224" width="9.140625" style="6" bestFit="1" customWidth="1"/>
    <col min="225" max="225" width="16" style="6" bestFit="1" customWidth="1"/>
    <col min="226" max="226" width="9" style="6" bestFit="1" customWidth="1"/>
    <col min="227" max="227" width="7.85546875" style="6" bestFit="1" customWidth="1"/>
    <col min="228" max="228" width="11.7109375" style="6" bestFit="1" customWidth="1"/>
    <col min="229" max="229" width="14.28515625" style="6" customWidth="1"/>
    <col min="230" max="230" width="11.7109375" style="6" bestFit="1" customWidth="1"/>
    <col min="231" max="231" width="14.140625" style="6" bestFit="1" customWidth="1"/>
    <col min="232" max="232" width="16.7109375" style="6" customWidth="1"/>
    <col min="233" max="233" width="16.5703125" style="6" customWidth="1"/>
    <col min="234" max="235" width="7.85546875" style="6" bestFit="1" customWidth="1"/>
    <col min="236" max="236" width="8" style="6" bestFit="1" customWidth="1"/>
    <col min="237" max="238" width="7.85546875" style="6" bestFit="1" customWidth="1"/>
    <col min="239" max="239" width="9.7109375" style="6" customWidth="1"/>
    <col min="240" max="240" width="12.85546875" style="6" customWidth="1"/>
    <col min="241" max="477" width="9.140625" style="6"/>
    <col min="478" max="478" width="9" style="6" bestFit="1" customWidth="1"/>
    <col min="479" max="479" width="9.85546875" style="6" bestFit="1" customWidth="1"/>
    <col min="480" max="480" width="9.140625" style="6" bestFit="1" customWidth="1"/>
    <col min="481" max="481" width="16" style="6" bestFit="1" customWidth="1"/>
    <col min="482" max="482" width="9" style="6" bestFit="1" customWidth="1"/>
    <col min="483" max="483" width="7.85546875" style="6" bestFit="1" customWidth="1"/>
    <col min="484" max="484" width="11.7109375" style="6" bestFit="1" customWidth="1"/>
    <col min="485" max="485" width="14.28515625" style="6" customWidth="1"/>
    <col min="486" max="486" width="11.7109375" style="6" bestFit="1" customWidth="1"/>
    <col min="487" max="487" width="14.140625" style="6" bestFit="1" customWidth="1"/>
    <col min="488" max="488" width="16.7109375" style="6" customWidth="1"/>
    <col min="489" max="489" width="16.5703125" style="6" customWidth="1"/>
    <col min="490" max="491" width="7.85546875" style="6" bestFit="1" customWidth="1"/>
    <col min="492" max="492" width="8" style="6" bestFit="1" customWidth="1"/>
    <col min="493" max="494" width="7.85546875" style="6" bestFit="1" customWidth="1"/>
    <col min="495" max="495" width="9.7109375" style="6" customWidth="1"/>
    <col min="496" max="496" width="12.85546875" style="6" customWidth="1"/>
    <col min="497" max="733" width="9.140625" style="6"/>
    <col min="734" max="734" width="9" style="6" bestFit="1" customWidth="1"/>
    <col min="735" max="735" width="9.85546875" style="6" bestFit="1" customWidth="1"/>
    <col min="736" max="736" width="9.140625" style="6" bestFit="1" customWidth="1"/>
    <col min="737" max="737" width="16" style="6" bestFit="1" customWidth="1"/>
    <col min="738" max="738" width="9" style="6" bestFit="1" customWidth="1"/>
    <col min="739" max="739" width="7.85546875" style="6" bestFit="1" customWidth="1"/>
    <col min="740" max="740" width="11.7109375" style="6" bestFit="1" customWidth="1"/>
    <col min="741" max="741" width="14.28515625" style="6" customWidth="1"/>
    <col min="742" max="742" width="11.7109375" style="6" bestFit="1" customWidth="1"/>
    <col min="743" max="743" width="14.140625" style="6" bestFit="1" customWidth="1"/>
    <col min="744" max="744" width="16.7109375" style="6" customWidth="1"/>
    <col min="745" max="745" width="16.5703125" style="6" customWidth="1"/>
    <col min="746" max="747" width="7.85546875" style="6" bestFit="1" customWidth="1"/>
    <col min="748" max="748" width="8" style="6" bestFit="1" customWidth="1"/>
    <col min="749" max="750" width="7.85546875" style="6" bestFit="1" customWidth="1"/>
    <col min="751" max="751" width="9.7109375" style="6" customWidth="1"/>
    <col min="752" max="752" width="12.85546875" style="6" customWidth="1"/>
    <col min="753" max="989" width="9.140625" style="6"/>
    <col min="990" max="990" width="9" style="6" bestFit="1" customWidth="1"/>
    <col min="991" max="991" width="9.85546875" style="6" bestFit="1" customWidth="1"/>
    <col min="992" max="992" width="9.140625" style="6" bestFit="1" customWidth="1"/>
    <col min="993" max="993" width="16" style="6" bestFit="1" customWidth="1"/>
    <col min="994" max="994" width="9" style="6" bestFit="1" customWidth="1"/>
    <col min="995" max="995" width="7.85546875" style="6" bestFit="1" customWidth="1"/>
    <col min="996" max="996" width="11.7109375" style="6" bestFit="1" customWidth="1"/>
    <col min="997" max="997" width="14.28515625" style="6" customWidth="1"/>
    <col min="998" max="998" width="11.7109375" style="6" bestFit="1" customWidth="1"/>
    <col min="999" max="999" width="14.140625" style="6" bestFit="1" customWidth="1"/>
    <col min="1000" max="1000" width="16.7109375" style="6" customWidth="1"/>
    <col min="1001" max="1001" width="16.5703125" style="6" customWidth="1"/>
    <col min="1002" max="1003" width="7.85546875" style="6" bestFit="1" customWidth="1"/>
    <col min="1004" max="1004" width="8" style="6" bestFit="1" customWidth="1"/>
    <col min="1005" max="1006" width="7.85546875" style="6" bestFit="1" customWidth="1"/>
    <col min="1007" max="1007" width="9.7109375" style="6" customWidth="1"/>
    <col min="1008" max="1008" width="12.85546875" style="6" customWidth="1"/>
    <col min="1009" max="1245" width="9.140625" style="6"/>
    <col min="1246" max="1246" width="9" style="6" bestFit="1" customWidth="1"/>
    <col min="1247" max="1247" width="9.85546875" style="6" bestFit="1" customWidth="1"/>
    <col min="1248" max="1248" width="9.140625" style="6" bestFit="1" customWidth="1"/>
    <col min="1249" max="1249" width="16" style="6" bestFit="1" customWidth="1"/>
    <col min="1250" max="1250" width="9" style="6" bestFit="1" customWidth="1"/>
    <col min="1251" max="1251" width="7.85546875" style="6" bestFit="1" customWidth="1"/>
    <col min="1252" max="1252" width="11.7109375" style="6" bestFit="1" customWidth="1"/>
    <col min="1253" max="1253" width="14.28515625" style="6" customWidth="1"/>
    <col min="1254" max="1254" width="11.7109375" style="6" bestFit="1" customWidth="1"/>
    <col min="1255" max="1255" width="14.140625" style="6" bestFit="1" customWidth="1"/>
    <col min="1256" max="1256" width="16.7109375" style="6" customWidth="1"/>
    <col min="1257" max="1257" width="16.5703125" style="6" customWidth="1"/>
    <col min="1258" max="1259" width="7.85546875" style="6" bestFit="1" customWidth="1"/>
    <col min="1260" max="1260" width="8" style="6" bestFit="1" customWidth="1"/>
    <col min="1261" max="1262" width="7.85546875" style="6" bestFit="1" customWidth="1"/>
    <col min="1263" max="1263" width="9.7109375" style="6" customWidth="1"/>
    <col min="1264" max="1264" width="12.85546875" style="6" customWidth="1"/>
    <col min="1265" max="1501" width="9.140625" style="6"/>
    <col min="1502" max="1502" width="9" style="6" bestFit="1" customWidth="1"/>
    <col min="1503" max="1503" width="9.85546875" style="6" bestFit="1" customWidth="1"/>
    <col min="1504" max="1504" width="9.140625" style="6" bestFit="1" customWidth="1"/>
    <col min="1505" max="1505" width="16" style="6" bestFit="1" customWidth="1"/>
    <col min="1506" max="1506" width="9" style="6" bestFit="1" customWidth="1"/>
    <col min="1507" max="1507" width="7.85546875" style="6" bestFit="1" customWidth="1"/>
    <col min="1508" max="1508" width="11.7109375" style="6" bestFit="1" customWidth="1"/>
    <col min="1509" max="1509" width="14.28515625" style="6" customWidth="1"/>
    <col min="1510" max="1510" width="11.7109375" style="6" bestFit="1" customWidth="1"/>
    <col min="1511" max="1511" width="14.140625" style="6" bestFit="1" customWidth="1"/>
    <col min="1512" max="1512" width="16.7109375" style="6" customWidth="1"/>
    <col min="1513" max="1513" width="16.5703125" style="6" customWidth="1"/>
    <col min="1514" max="1515" width="7.85546875" style="6" bestFit="1" customWidth="1"/>
    <col min="1516" max="1516" width="8" style="6" bestFit="1" customWidth="1"/>
    <col min="1517" max="1518" width="7.85546875" style="6" bestFit="1" customWidth="1"/>
    <col min="1519" max="1519" width="9.7109375" style="6" customWidth="1"/>
    <col min="1520" max="1520" width="12.85546875" style="6" customWidth="1"/>
    <col min="1521" max="1757" width="9.140625" style="6"/>
    <col min="1758" max="1758" width="9" style="6" bestFit="1" customWidth="1"/>
    <col min="1759" max="1759" width="9.85546875" style="6" bestFit="1" customWidth="1"/>
    <col min="1760" max="1760" width="9.140625" style="6" bestFit="1" customWidth="1"/>
    <col min="1761" max="1761" width="16" style="6" bestFit="1" customWidth="1"/>
    <col min="1762" max="1762" width="9" style="6" bestFit="1" customWidth="1"/>
    <col min="1763" max="1763" width="7.85546875" style="6" bestFit="1" customWidth="1"/>
    <col min="1764" max="1764" width="11.7109375" style="6" bestFit="1" customWidth="1"/>
    <col min="1765" max="1765" width="14.28515625" style="6" customWidth="1"/>
    <col min="1766" max="1766" width="11.7109375" style="6" bestFit="1" customWidth="1"/>
    <col min="1767" max="1767" width="14.140625" style="6" bestFit="1" customWidth="1"/>
    <col min="1768" max="1768" width="16.7109375" style="6" customWidth="1"/>
    <col min="1769" max="1769" width="16.5703125" style="6" customWidth="1"/>
    <col min="1770" max="1771" width="7.85546875" style="6" bestFit="1" customWidth="1"/>
    <col min="1772" max="1772" width="8" style="6" bestFit="1" customWidth="1"/>
    <col min="1773" max="1774" width="7.85546875" style="6" bestFit="1" customWidth="1"/>
    <col min="1775" max="1775" width="9.7109375" style="6" customWidth="1"/>
    <col min="1776" max="1776" width="12.85546875" style="6" customWidth="1"/>
    <col min="1777" max="2013" width="9.140625" style="6"/>
    <col min="2014" max="2014" width="9" style="6" bestFit="1" customWidth="1"/>
    <col min="2015" max="2015" width="9.85546875" style="6" bestFit="1" customWidth="1"/>
    <col min="2016" max="2016" width="9.140625" style="6" bestFit="1" customWidth="1"/>
    <col min="2017" max="2017" width="16" style="6" bestFit="1" customWidth="1"/>
    <col min="2018" max="2018" width="9" style="6" bestFit="1" customWidth="1"/>
    <col min="2019" max="2019" width="7.85546875" style="6" bestFit="1" customWidth="1"/>
    <col min="2020" max="2020" width="11.7109375" style="6" bestFit="1" customWidth="1"/>
    <col min="2021" max="2021" width="14.28515625" style="6" customWidth="1"/>
    <col min="2022" max="2022" width="11.7109375" style="6" bestFit="1" customWidth="1"/>
    <col min="2023" max="2023" width="14.140625" style="6" bestFit="1" customWidth="1"/>
    <col min="2024" max="2024" width="16.7109375" style="6" customWidth="1"/>
    <col min="2025" max="2025" width="16.5703125" style="6" customWidth="1"/>
    <col min="2026" max="2027" width="7.85546875" style="6" bestFit="1" customWidth="1"/>
    <col min="2028" max="2028" width="8" style="6" bestFit="1" customWidth="1"/>
    <col min="2029" max="2030" width="7.85546875" style="6" bestFit="1" customWidth="1"/>
    <col min="2031" max="2031" width="9.7109375" style="6" customWidth="1"/>
    <col min="2032" max="2032" width="12.85546875" style="6" customWidth="1"/>
    <col min="2033" max="2269" width="9.140625" style="6"/>
    <col min="2270" max="2270" width="9" style="6" bestFit="1" customWidth="1"/>
    <col min="2271" max="2271" width="9.85546875" style="6" bestFit="1" customWidth="1"/>
    <col min="2272" max="2272" width="9.140625" style="6" bestFit="1" customWidth="1"/>
    <col min="2273" max="2273" width="16" style="6" bestFit="1" customWidth="1"/>
    <col min="2274" max="2274" width="9" style="6" bestFit="1" customWidth="1"/>
    <col min="2275" max="2275" width="7.85546875" style="6" bestFit="1" customWidth="1"/>
    <col min="2276" max="2276" width="11.7109375" style="6" bestFit="1" customWidth="1"/>
    <col min="2277" max="2277" width="14.28515625" style="6" customWidth="1"/>
    <col min="2278" max="2278" width="11.7109375" style="6" bestFit="1" customWidth="1"/>
    <col min="2279" max="2279" width="14.140625" style="6" bestFit="1" customWidth="1"/>
    <col min="2280" max="2280" width="16.7109375" style="6" customWidth="1"/>
    <col min="2281" max="2281" width="16.5703125" style="6" customWidth="1"/>
    <col min="2282" max="2283" width="7.85546875" style="6" bestFit="1" customWidth="1"/>
    <col min="2284" max="2284" width="8" style="6" bestFit="1" customWidth="1"/>
    <col min="2285" max="2286" width="7.85546875" style="6" bestFit="1" customWidth="1"/>
    <col min="2287" max="2287" width="9.7109375" style="6" customWidth="1"/>
    <col min="2288" max="2288" width="12.85546875" style="6" customWidth="1"/>
    <col min="2289" max="2525" width="9.140625" style="6"/>
    <col min="2526" max="2526" width="9" style="6" bestFit="1" customWidth="1"/>
    <col min="2527" max="2527" width="9.85546875" style="6" bestFit="1" customWidth="1"/>
    <col min="2528" max="2528" width="9.140625" style="6" bestFit="1" customWidth="1"/>
    <col min="2529" max="2529" width="16" style="6" bestFit="1" customWidth="1"/>
    <col min="2530" max="2530" width="9" style="6" bestFit="1" customWidth="1"/>
    <col min="2531" max="2531" width="7.85546875" style="6" bestFit="1" customWidth="1"/>
    <col min="2532" max="2532" width="11.7109375" style="6" bestFit="1" customWidth="1"/>
    <col min="2533" max="2533" width="14.28515625" style="6" customWidth="1"/>
    <col min="2534" max="2534" width="11.7109375" style="6" bestFit="1" customWidth="1"/>
    <col min="2535" max="2535" width="14.140625" style="6" bestFit="1" customWidth="1"/>
    <col min="2536" max="2536" width="16.7109375" style="6" customWidth="1"/>
    <col min="2537" max="2537" width="16.5703125" style="6" customWidth="1"/>
    <col min="2538" max="2539" width="7.85546875" style="6" bestFit="1" customWidth="1"/>
    <col min="2540" max="2540" width="8" style="6" bestFit="1" customWidth="1"/>
    <col min="2541" max="2542" width="7.85546875" style="6" bestFit="1" customWidth="1"/>
    <col min="2543" max="2543" width="9.7109375" style="6" customWidth="1"/>
    <col min="2544" max="2544" width="12.85546875" style="6" customWidth="1"/>
    <col min="2545" max="2781" width="9.140625" style="6"/>
    <col min="2782" max="2782" width="9" style="6" bestFit="1" customWidth="1"/>
    <col min="2783" max="2783" width="9.85546875" style="6" bestFit="1" customWidth="1"/>
    <col min="2784" max="2784" width="9.140625" style="6" bestFit="1" customWidth="1"/>
    <col min="2785" max="2785" width="16" style="6" bestFit="1" customWidth="1"/>
    <col min="2786" max="2786" width="9" style="6" bestFit="1" customWidth="1"/>
    <col min="2787" max="2787" width="7.85546875" style="6" bestFit="1" customWidth="1"/>
    <col min="2788" max="2788" width="11.7109375" style="6" bestFit="1" customWidth="1"/>
    <col min="2789" max="2789" width="14.28515625" style="6" customWidth="1"/>
    <col min="2790" max="2790" width="11.7109375" style="6" bestFit="1" customWidth="1"/>
    <col min="2791" max="2791" width="14.140625" style="6" bestFit="1" customWidth="1"/>
    <col min="2792" max="2792" width="16.7109375" style="6" customWidth="1"/>
    <col min="2793" max="2793" width="16.5703125" style="6" customWidth="1"/>
    <col min="2794" max="2795" width="7.85546875" style="6" bestFit="1" customWidth="1"/>
    <col min="2796" max="2796" width="8" style="6" bestFit="1" customWidth="1"/>
    <col min="2797" max="2798" width="7.85546875" style="6" bestFit="1" customWidth="1"/>
    <col min="2799" max="2799" width="9.7109375" style="6" customWidth="1"/>
    <col min="2800" max="2800" width="12.85546875" style="6" customWidth="1"/>
    <col min="2801" max="3037" width="9.140625" style="6"/>
    <col min="3038" max="3038" width="9" style="6" bestFit="1" customWidth="1"/>
    <col min="3039" max="3039" width="9.85546875" style="6" bestFit="1" customWidth="1"/>
    <col min="3040" max="3040" width="9.140625" style="6" bestFit="1" customWidth="1"/>
    <col min="3041" max="3041" width="16" style="6" bestFit="1" customWidth="1"/>
    <col min="3042" max="3042" width="9" style="6" bestFit="1" customWidth="1"/>
    <col min="3043" max="3043" width="7.85546875" style="6" bestFit="1" customWidth="1"/>
    <col min="3044" max="3044" width="11.7109375" style="6" bestFit="1" customWidth="1"/>
    <col min="3045" max="3045" width="14.28515625" style="6" customWidth="1"/>
    <col min="3046" max="3046" width="11.7109375" style="6" bestFit="1" customWidth="1"/>
    <col min="3047" max="3047" width="14.140625" style="6" bestFit="1" customWidth="1"/>
    <col min="3048" max="3048" width="16.7109375" style="6" customWidth="1"/>
    <col min="3049" max="3049" width="16.5703125" style="6" customWidth="1"/>
    <col min="3050" max="3051" width="7.85546875" style="6" bestFit="1" customWidth="1"/>
    <col min="3052" max="3052" width="8" style="6" bestFit="1" customWidth="1"/>
    <col min="3053" max="3054" width="7.85546875" style="6" bestFit="1" customWidth="1"/>
    <col min="3055" max="3055" width="9.7109375" style="6" customWidth="1"/>
    <col min="3056" max="3056" width="12.85546875" style="6" customWidth="1"/>
    <col min="3057" max="3293" width="9.140625" style="6"/>
    <col min="3294" max="3294" width="9" style="6" bestFit="1" customWidth="1"/>
    <col min="3295" max="3295" width="9.85546875" style="6" bestFit="1" customWidth="1"/>
    <col min="3296" max="3296" width="9.140625" style="6" bestFit="1" customWidth="1"/>
    <col min="3297" max="3297" width="16" style="6" bestFit="1" customWidth="1"/>
    <col min="3298" max="3298" width="9" style="6" bestFit="1" customWidth="1"/>
    <col min="3299" max="3299" width="7.85546875" style="6" bestFit="1" customWidth="1"/>
    <col min="3300" max="3300" width="11.7109375" style="6" bestFit="1" customWidth="1"/>
    <col min="3301" max="3301" width="14.28515625" style="6" customWidth="1"/>
    <col min="3302" max="3302" width="11.7109375" style="6" bestFit="1" customWidth="1"/>
    <col min="3303" max="3303" width="14.140625" style="6" bestFit="1" customWidth="1"/>
    <col min="3304" max="3304" width="16.7109375" style="6" customWidth="1"/>
    <col min="3305" max="3305" width="16.5703125" style="6" customWidth="1"/>
    <col min="3306" max="3307" width="7.85546875" style="6" bestFit="1" customWidth="1"/>
    <col min="3308" max="3308" width="8" style="6" bestFit="1" customWidth="1"/>
    <col min="3309" max="3310" width="7.85546875" style="6" bestFit="1" customWidth="1"/>
    <col min="3311" max="3311" width="9.7109375" style="6" customWidth="1"/>
    <col min="3312" max="3312" width="12.85546875" style="6" customWidth="1"/>
    <col min="3313" max="3549" width="9.140625" style="6"/>
    <col min="3550" max="3550" width="9" style="6" bestFit="1" customWidth="1"/>
    <col min="3551" max="3551" width="9.85546875" style="6" bestFit="1" customWidth="1"/>
    <col min="3552" max="3552" width="9.140625" style="6" bestFit="1" customWidth="1"/>
    <col min="3553" max="3553" width="16" style="6" bestFit="1" customWidth="1"/>
    <col min="3554" max="3554" width="9" style="6" bestFit="1" customWidth="1"/>
    <col min="3555" max="3555" width="7.85546875" style="6" bestFit="1" customWidth="1"/>
    <col min="3556" max="3556" width="11.7109375" style="6" bestFit="1" customWidth="1"/>
    <col min="3557" max="3557" width="14.28515625" style="6" customWidth="1"/>
    <col min="3558" max="3558" width="11.7109375" style="6" bestFit="1" customWidth="1"/>
    <col min="3559" max="3559" width="14.140625" style="6" bestFit="1" customWidth="1"/>
    <col min="3560" max="3560" width="16.7109375" style="6" customWidth="1"/>
    <col min="3561" max="3561" width="16.5703125" style="6" customWidth="1"/>
    <col min="3562" max="3563" width="7.85546875" style="6" bestFit="1" customWidth="1"/>
    <col min="3564" max="3564" width="8" style="6" bestFit="1" customWidth="1"/>
    <col min="3565" max="3566" width="7.85546875" style="6" bestFit="1" customWidth="1"/>
    <col min="3567" max="3567" width="9.7109375" style="6" customWidth="1"/>
    <col min="3568" max="3568" width="12.85546875" style="6" customWidth="1"/>
    <col min="3569" max="3805" width="9.140625" style="6"/>
    <col min="3806" max="3806" width="9" style="6" bestFit="1" customWidth="1"/>
    <col min="3807" max="3807" width="9.85546875" style="6" bestFit="1" customWidth="1"/>
    <col min="3808" max="3808" width="9.140625" style="6" bestFit="1" customWidth="1"/>
    <col min="3809" max="3809" width="16" style="6" bestFit="1" customWidth="1"/>
    <col min="3810" max="3810" width="9" style="6" bestFit="1" customWidth="1"/>
    <col min="3811" max="3811" width="7.85546875" style="6" bestFit="1" customWidth="1"/>
    <col min="3812" max="3812" width="11.7109375" style="6" bestFit="1" customWidth="1"/>
    <col min="3813" max="3813" width="14.28515625" style="6" customWidth="1"/>
    <col min="3814" max="3814" width="11.7109375" style="6" bestFit="1" customWidth="1"/>
    <col min="3815" max="3815" width="14.140625" style="6" bestFit="1" customWidth="1"/>
    <col min="3816" max="3816" width="16.7109375" style="6" customWidth="1"/>
    <col min="3817" max="3817" width="16.5703125" style="6" customWidth="1"/>
    <col min="3818" max="3819" width="7.85546875" style="6" bestFit="1" customWidth="1"/>
    <col min="3820" max="3820" width="8" style="6" bestFit="1" customWidth="1"/>
    <col min="3821" max="3822" width="7.85546875" style="6" bestFit="1" customWidth="1"/>
    <col min="3823" max="3823" width="9.7109375" style="6" customWidth="1"/>
    <col min="3824" max="3824" width="12.85546875" style="6" customWidth="1"/>
    <col min="3825" max="4061" width="9.140625" style="6"/>
    <col min="4062" max="4062" width="9" style="6" bestFit="1" customWidth="1"/>
    <col min="4063" max="4063" width="9.85546875" style="6" bestFit="1" customWidth="1"/>
    <col min="4064" max="4064" width="9.140625" style="6" bestFit="1" customWidth="1"/>
    <col min="4065" max="4065" width="16" style="6" bestFit="1" customWidth="1"/>
    <col min="4066" max="4066" width="9" style="6" bestFit="1" customWidth="1"/>
    <col min="4067" max="4067" width="7.85546875" style="6" bestFit="1" customWidth="1"/>
    <col min="4068" max="4068" width="11.7109375" style="6" bestFit="1" customWidth="1"/>
    <col min="4069" max="4069" width="14.28515625" style="6" customWidth="1"/>
    <col min="4070" max="4070" width="11.7109375" style="6" bestFit="1" customWidth="1"/>
    <col min="4071" max="4071" width="14.140625" style="6" bestFit="1" customWidth="1"/>
    <col min="4072" max="4072" width="16.7109375" style="6" customWidth="1"/>
    <col min="4073" max="4073" width="16.5703125" style="6" customWidth="1"/>
    <col min="4074" max="4075" width="7.85546875" style="6" bestFit="1" customWidth="1"/>
    <col min="4076" max="4076" width="8" style="6" bestFit="1" customWidth="1"/>
    <col min="4077" max="4078" width="7.85546875" style="6" bestFit="1" customWidth="1"/>
    <col min="4079" max="4079" width="9.7109375" style="6" customWidth="1"/>
    <col min="4080" max="4080" width="12.85546875" style="6" customWidth="1"/>
    <col min="4081" max="4317" width="9.140625" style="6"/>
    <col min="4318" max="4318" width="9" style="6" bestFit="1" customWidth="1"/>
    <col min="4319" max="4319" width="9.85546875" style="6" bestFit="1" customWidth="1"/>
    <col min="4320" max="4320" width="9.140625" style="6" bestFit="1" customWidth="1"/>
    <col min="4321" max="4321" width="16" style="6" bestFit="1" customWidth="1"/>
    <col min="4322" max="4322" width="9" style="6" bestFit="1" customWidth="1"/>
    <col min="4323" max="4323" width="7.85546875" style="6" bestFit="1" customWidth="1"/>
    <col min="4324" max="4324" width="11.7109375" style="6" bestFit="1" customWidth="1"/>
    <col min="4325" max="4325" width="14.28515625" style="6" customWidth="1"/>
    <col min="4326" max="4326" width="11.7109375" style="6" bestFit="1" customWidth="1"/>
    <col min="4327" max="4327" width="14.140625" style="6" bestFit="1" customWidth="1"/>
    <col min="4328" max="4328" width="16.7109375" style="6" customWidth="1"/>
    <col min="4329" max="4329" width="16.5703125" style="6" customWidth="1"/>
    <col min="4330" max="4331" width="7.85546875" style="6" bestFit="1" customWidth="1"/>
    <col min="4332" max="4332" width="8" style="6" bestFit="1" customWidth="1"/>
    <col min="4333" max="4334" width="7.85546875" style="6" bestFit="1" customWidth="1"/>
    <col min="4335" max="4335" width="9.7109375" style="6" customWidth="1"/>
    <col min="4336" max="4336" width="12.85546875" style="6" customWidth="1"/>
    <col min="4337" max="4573" width="9.140625" style="6"/>
    <col min="4574" max="4574" width="9" style="6" bestFit="1" customWidth="1"/>
    <col min="4575" max="4575" width="9.85546875" style="6" bestFit="1" customWidth="1"/>
    <col min="4576" max="4576" width="9.140625" style="6" bestFit="1" customWidth="1"/>
    <col min="4577" max="4577" width="16" style="6" bestFit="1" customWidth="1"/>
    <col min="4578" max="4578" width="9" style="6" bestFit="1" customWidth="1"/>
    <col min="4579" max="4579" width="7.85546875" style="6" bestFit="1" customWidth="1"/>
    <col min="4580" max="4580" width="11.7109375" style="6" bestFit="1" customWidth="1"/>
    <col min="4581" max="4581" width="14.28515625" style="6" customWidth="1"/>
    <col min="4582" max="4582" width="11.7109375" style="6" bestFit="1" customWidth="1"/>
    <col min="4583" max="4583" width="14.140625" style="6" bestFit="1" customWidth="1"/>
    <col min="4584" max="4584" width="16.7109375" style="6" customWidth="1"/>
    <col min="4585" max="4585" width="16.5703125" style="6" customWidth="1"/>
    <col min="4586" max="4587" width="7.85546875" style="6" bestFit="1" customWidth="1"/>
    <col min="4588" max="4588" width="8" style="6" bestFit="1" customWidth="1"/>
    <col min="4589" max="4590" width="7.85546875" style="6" bestFit="1" customWidth="1"/>
    <col min="4591" max="4591" width="9.7109375" style="6" customWidth="1"/>
    <col min="4592" max="4592" width="12.85546875" style="6" customWidth="1"/>
    <col min="4593" max="4829" width="9.140625" style="6"/>
    <col min="4830" max="4830" width="9" style="6" bestFit="1" customWidth="1"/>
    <col min="4831" max="4831" width="9.85546875" style="6" bestFit="1" customWidth="1"/>
    <col min="4832" max="4832" width="9.140625" style="6" bestFit="1" customWidth="1"/>
    <col min="4833" max="4833" width="16" style="6" bestFit="1" customWidth="1"/>
    <col min="4834" max="4834" width="9" style="6" bestFit="1" customWidth="1"/>
    <col min="4835" max="4835" width="7.85546875" style="6" bestFit="1" customWidth="1"/>
    <col min="4836" max="4836" width="11.7109375" style="6" bestFit="1" customWidth="1"/>
    <col min="4837" max="4837" width="14.28515625" style="6" customWidth="1"/>
    <col min="4838" max="4838" width="11.7109375" style="6" bestFit="1" customWidth="1"/>
    <col min="4839" max="4839" width="14.140625" style="6" bestFit="1" customWidth="1"/>
    <col min="4840" max="4840" width="16.7109375" style="6" customWidth="1"/>
    <col min="4841" max="4841" width="16.5703125" style="6" customWidth="1"/>
    <col min="4842" max="4843" width="7.85546875" style="6" bestFit="1" customWidth="1"/>
    <col min="4844" max="4844" width="8" style="6" bestFit="1" customWidth="1"/>
    <col min="4845" max="4846" width="7.85546875" style="6" bestFit="1" customWidth="1"/>
    <col min="4847" max="4847" width="9.7109375" style="6" customWidth="1"/>
    <col min="4848" max="4848" width="12.85546875" style="6" customWidth="1"/>
    <col min="4849" max="5085" width="9.140625" style="6"/>
    <col min="5086" max="5086" width="9" style="6" bestFit="1" customWidth="1"/>
    <col min="5087" max="5087" width="9.85546875" style="6" bestFit="1" customWidth="1"/>
    <col min="5088" max="5088" width="9.140625" style="6" bestFit="1" customWidth="1"/>
    <col min="5089" max="5089" width="16" style="6" bestFit="1" customWidth="1"/>
    <col min="5090" max="5090" width="9" style="6" bestFit="1" customWidth="1"/>
    <col min="5091" max="5091" width="7.85546875" style="6" bestFit="1" customWidth="1"/>
    <col min="5092" max="5092" width="11.7109375" style="6" bestFit="1" customWidth="1"/>
    <col min="5093" max="5093" width="14.28515625" style="6" customWidth="1"/>
    <col min="5094" max="5094" width="11.7109375" style="6" bestFit="1" customWidth="1"/>
    <col min="5095" max="5095" width="14.140625" style="6" bestFit="1" customWidth="1"/>
    <col min="5096" max="5096" width="16.7109375" style="6" customWidth="1"/>
    <col min="5097" max="5097" width="16.5703125" style="6" customWidth="1"/>
    <col min="5098" max="5099" width="7.85546875" style="6" bestFit="1" customWidth="1"/>
    <col min="5100" max="5100" width="8" style="6" bestFit="1" customWidth="1"/>
    <col min="5101" max="5102" width="7.85546875" style="6" bestFit="1" customWidth="1"/>
    <col min="5103" max="5103" width="9.7109375" style="6" customWidth="1"/>
    <col min="5104" max="5104" width="12.85546875" style="6" customWidth="1"/>
    <col min="5105" max="5341" width="9.140625" style="6"/>
    <col min="5342" max="5342" width="9" style="6" bestFit="1" customWidth="1"/>
    <col min="5343" max="5343" width="9.85546875" style="6" bestFit="1" customWidth="1"/>
    <col min="5344" max="5344" width="9.140625" style="6" bestFit="1" customWidth="1"/>
    <col min="5345" max="5345" width="16" style="6" bestFit="1" customWidth="1"/>
    <col min="5346" max="5346" width="9" style="6" bestFit="1" customWidth="1"/>
    <col min="5347" max="5347" width="7.85546875" style="6" bestFit="1" customWidth="1"/>
    <col min="5348" max="5348" width="11.7109375" style="6" bestFit="1" customWidth="1"/>
    <col min="5349" max="5349" width="14.28515625" style="6" customWidth="1"/>
    <col min="5350" max="5350" width="11.7109375" style="6" bestFit="1" customWidth="1"/>
    <col min="5351" max="5351" width="14.140625" style="6" bestFit="1" customWidth="1"/>
    <col min="5352" max="5352" width="16.7109375" style="6" customWidth="1"/>
    <col min="5353" max="5353" width="16.5703125" style="6" customWidth="1"/>
    <col min="5354" max="5355" width="7.85546875" style="6" bestFit="1" customWidth="1"/>
    <col min="5356" max="5356" width="8" style="6" bestFit="1" customWidth="1"/>
    <col min="5357" max="5358" width="7.85546875" style="6" bestFit="1" customWidth="1"/>
    <col min="5359" max="5359" width="9.7109375" style="6" customWidth="1"/>
    <col min="5360" max="5360" width="12.85546875" style="6" customWidth="1"/>
    <col min="5361" max="5597" width="9.140625" style="6"/>
    <col min="5598" max="5598" width="9" style="6" bestFit="1" customWidth="1"/>
    <col min="5599" max="5599" width="9.85546875" style="6" bestFit="1" customWidth="1"/>
    <col min="5600" max="5600" width="9.140625" style="6" bestFit="1" customWidth="1"/>
    <col min="5601" max="5601" width="16" style="6" bestFit="1" customWidth="1"/>
    <col min="5602" max="5602" width="9" style="6" bestFit="1" customWidth="1"/>
    <col min="5603" max="5603" width="7.85546875" style="6" bestFit="1" customWidth="1"/>
    <col min="5604" max="5604" width="11.7109375" style="6" bestFit="1" customWidth="1"/>
    <col min="5605" max="5605" width="14.28515625" style="6" customWidth="1"/>
    <col min="5606" max="5606" width="11.7109375" style="6" bestFit="1" customWidth="1"/>
    <col min="5607" max="5607" width="14.140625" style="6" bestFit="1" customWidth="1"/>
    <col min="5608" max="5608" width="16.7109375" style="6" customWidth="1"/>
    <col min="5609" max="5609" width="16.5703125" style="6" customWidth="1"/>
    <col min="5610" max="5611" width="7.85546875" style="6" bestFit="1" customWidth="1"/>
    <col min="5612" max="5612" width="8" style="6" bestFit="1" customWidth="1"/>
    <col min="5613" max="5614" width="7.85546875" style="6" bestFit="1" customWidth="1"/>
    <col min="5615" max="5615" width="9.7109375" style="6" customWidth="1"/>
    <col min="5616" max="5616" width="12.85546875" style="6" customWidth="1"/>
    <col min="5617" max="5853" width="9.140625" style="6"/>
    <col min="5854" max="5854" width="9" style="6" bestFit="1" customWidth="1"/>
    <col min="5855" max="5855" width="9.85546875" style="6" bestFit="1" customWidth="1"/>
    <col min="5856" max="5856" width="9.140625" style="6" bestFit="1" customWidth="1"/>
    <col min="5857" max="5857" width="16" style="6" bestFit="1" customWidth="1"/>
    <col min="5858" max="5858" width="9" style="6" bestFit="1" customWidth="1"/>
    <col min="5859" max="5859" width="7.85546875" style="6" bestFit="1" customWidth="1"/>
    <col min="5860" max="5860" width="11.7109375" style="6" bestFit="1" customWidth="1"/>
    <col min="5861" max="5861" width="14.28515625" style="6" customWidth="1"/>
    <col min="5862" max="5862" width="11.7109375" style="6" bestFit="1" customWidth="1"/>
    <col min="5863" max="5863" width="14.140625" style="6" bestFit="1" customWidth="1"/>
    <col min="5864" max="5864" width="16.7109375" style="6" customWidth="1"/>
    <col min="5865" max="5865" width="16.5703125" style="6" customWidth="1"/>
    <col min="5866" max="5867" width="7.85546875" style="6" bestFit="1" customWidth="1"/>
    <col min="5868" max="5868" width="8" style="6" bestFit="1" customWidth="1"/>
    <col min="5869" max="5870" width="7.85546875" style="6" bestFit="1" customWidth="1"/>
    <col min="5871" max="5871" width="9.7109375" style="6" customWidth="1"/>
    <col min="5872" max="5872" width="12.85546875" style="6" customWidth="1"/>
    <col min="5873" max="6109" width="9.140625" style="6"/>
    <col min="6110" max="6110" width="9" style="6" bestFit="1" customWidth="1"/>
    <col min="6111" max="6111" width="9.85546875" style="6" bestFit="1" customWidth="1"/>
    <col min="6112" max="6112" width="9.140625" style="6" bestFit="1" customWidth="1"/>
    <col min="6113" max="6113" width="16" style="6" bestFit="1" customWidth="1"/>
    <col min="6114" max="6114" width="9" style="6" bestFit="1" customWidth="1"/>
    <col min="6115" max="6115" width="7.85546875" style="6" bestFit="1" customWidth="1"/>
    <col min="6116" max="6116" width="11.7109375" style="6" bestFit="1" customWidth="1"/>
    <col min="6117" max="6117" width="14.28515625" style="6" customWidth="1"/>
    <col min="6118" max="6118" width="11.7109375" style="6" bestFit="1" customWidth="1"/>
    <col min="6119" max="6119" width="14.140625" style="6" bestFit="1" customWidth="1"/>
    <col min="6120" max="6120" width="16.7109375" style="6" customWidth="1"/>
    <col min="6121" max="6121" width="16.5703125" style="6" customWidth="1"/>
    <col min="6122" max="6123" width="7.85546875" style="6" bestFit="1" customWidth="1"/>
    <col min="6124" max="6124" width="8" style="6" bestFit="1" customWidth="1"/>
    <col min="6125" max="6126" width="7.85546875" style="6" bestFit="1" customWidth="1"/>
    <col min="6127" max="6127" width="9.7109375" style="6" customWidth="1"/>
    <col min="6128" max="6128" width="12.85546875" style="6" customWidth="1"/>
    <col min="6129" max="6365" width="9.140625" style="6"/>
    <col min="6366" max="6366" width="9" style="6" bestFit="1" customWidth="1"/>
    <col min="6367" max="6367" width="9.85546875" style="6" bestFit="1" customWidth="1"/>
    <col min="6368" max="6368" width="9.140625" style="6" bestFit="1" customWidth="1"/>
    <col min="6369" max="6369" width="16" style="6" bestFit="1" customWidth="1"/>
    <col min="6370" max="6370" width="9" style="6" bestFit="1" customWidth="1"/>
    <col min="6371" max="6371" width="7.85546875" style="6" bestFit="1" customWidth="1"/>
    <col min="6372" max="6372" width="11.7109375" style="6" bestFit="1" customWidth="1"/>
    <col min="6373" max="6373" width="14.28515625" style="6" customWidth="1"/>
    <col min="6374" max="6374" width="11.7109375" style="6" bestFit="1" customWidth="1"/>
    <col min="6375" max="6375" width="14.140625" style="6" bestFit="1" customWidth="1"/>
    <col min="6376" max="6376" width="16.7109375" style="6" customWidth="1"/>
    <col min="6377" max="6377" width="16.5703125" style="6" customWidth="1"/>
    <col min="6378" max="6379" width="7.85546875" style="6" bestFit="1" customWidth="1"/>
    <col min="6380" max="6380" width="8" style="6" bestFit="1" customWidth="1"/>
    <col min="6381" max="6382" width="7.85546875" style="6" bestFit="1" customWidth="1"/>
    <col min="6383" max="6383" width="9.7109375" style="6" customWidth="1"/>
    <col min="6384" max="6384" width="12.85546875" style="6" customWidth="1"/>
    <col min="6385" max="6621" width="9.140625" style="6"/>
    <col min="6622" max="6622" width="9" style="6" bestFit="1" customWidth="1"/>
    <col min="6623" max="6623" width="9.85546875" style="6" bestFit="1" customWidth="1"/>
    <col min="6624" max="6624" width="9.140625" style="6" bestFit="1" customWidth="1"/>
    <col min="6625" max="6625" width="16" style="6" bestFit="1" customWidth="1"/>
    <col min="6626" max="6626" width="9" style="6" bestFit="1" customWidth="1"/>
    <col min="6627" max="6627" width="7.85546875" style="6" bestFit="1" customWidth="1"/>
    <col min="6628" max="6628" width="11.7109375" style="6" bestFit="1" customWidth="1"/>
    <col min="6629" max="6629" width="14.28515625" style="6" customWidth="1"/>
    <col min="6630" max="6630" width="11.7109375" style="6" bestFit="1" customWidth="1"/>
    <col min="6631" max="6631" width="14.140625" style="6" bestFit="1" customWidth="1"/>
    <col min="6632" max="6632" width="16.7109375" style="6" customWidth="1"/>
    <col min="6633" max="6633" width="16.5703125" style="6" customWidth="1"/>
    <col min="6634" max="6635" width="7.85546875" style="6" bestFit="1" customWidth="1"/>
    <col min="6636" max="6636" width="8" style="6" bestFit="1" customWidth="1"/>
    <col min="6637" max="6638" width="7.85546875" style="6" bestFit="1" customWidth="1"/>
    <col min="6639" max="6639" width="9.7109375" style="6" customWidth="1"/>
    <col min="6640" max="6640" width="12.85546875" style="6" customWidth="1"/>
    <col min="6641" max="6877" width="9.140625" style="6"/>
    <col min="6878" max="6878" width="9" style="6" bestFit="1" customWidth="1"/>
    <col min="6879" max="6879" width="9.85546875" style="6" bestFit="1" customWidth="1"/>
    <col min="6880" max="6880" width="9.140625" style="6" bestFit="1" customWidth="1"/>
    <col min="6881" max="6881" width="16" style="6" bestFit="1" customWidth="1"/>
    <col min="6882" max="6882" width="9" style="6" bestFit="1" customWidth="1"/>
    <col min="6883" max="6883" width="7.85546875" style="6" bestFit="1" customWidth="1"/>
    <col min="6884" max="6884" width="11.7109375" style="6" bestFit="1" customWidth="1"/>
    <col min="6885" max="6885" width="14.28515625" style="6" customWidth="1"/>
    <col min="6886" max="6886" width="11.7109375" style="6" bestFit="1" customWidth="1"/>
    <col min="6887" max="6887" width="14.140625" style="6" bestFit="1" customWidth="1"/>
    <col min="6888" max="6888" width="16.7109375" style="6" customWidth="1"/>
    <col min="6889" max="6889" width="16.5703125" style="6" customWidth="1"/>
    <col min="6890" max="6891" width="7.85546875" style="6" bestFit="1" customWidth="1"/>
    <col min="6892" max="6892" width="8" style="6" bestFit="1" customWidth="1"/>
    <col min="6893" max="6894" width="7.85546875" style="6" bestFit="1" customWidth="1"/>
    <col min="6895" max="6895" width="9.7109375" style="6" customWidth="1"/>
    <col min="6896" max="6896" width="12.85546875" style="6" customWidth="1"/>
    <col min="6897" max="7133" width="9.140625" style="6"/>
    <col min="7134" max="7134" width="9" style="6" bestFit="1" customWidth="1"/>
    <col min="7135" max="7135" width="9.85546875" style="6" bestFit="1" customWidth="1"/>
    <col min="7136" max="7136" width="9.140625" style="6" bestFit="1" customWidth="1"/>
    <col min="7137" max="7137" width="16" style="6" bestFit="1" customWidth="1"/>
    <col min="7138" max="7138" width="9" style="6" bestFit="1" customWidth="1"/>
    <col min="7139" max="7139" width="7.85546875" style="6" bestFit="1" customWidth="1"/>
    <col min="7140" max="7140" width="11.7109375" style="6" bestFit="1" customWidth="1"/>
    <col min="7141" max="7141" width="14.28515625" style="6" customWidth="1"/>
    <col min="7142" max="7142" width="11.7109375" style="6" bestFit="1" customWidth="1"/>
    <col min="7143" max="7143" width="14.140625" style="6" bestFit="1" customWidth="1"/>
    <col min="7144" max="7144" width="16.7109375" style="6" customWidth="1"/>
    <col min="7145" max="7145" width="16.5703125" style="6" customWidth="1"/>
    <col min="7146" max="7147" width="7.85546875" style="6" bestFit="1" customWidth="1"/>
    <col min="7148" max="7148" width="8" style="6" bestFit="1" customWidth="1"/>
    <col min="7149" max="7150" width="7.85546875" style="6" bestFit="1" customWidth="1"/>
    <col min="7151" max="7151" width="9.7109375" style="6" customWidth="1"/>
    <col min="7152" max="7152" width="12.85546875" style="6" customWidth="1"/>
    <col min="7153" max="7389" width="9.140625" style="6"/>
    <col min="7390" max="7390" width="9" style="6" bestFit="1" customWidth="1"/>
    <col min="7391" max="7391" width="9.85546875" style="6" bestFit="1" customWidth="1"/>
    <col min="7392" max="7392" width="9.140625" style="6" bestFit="1" customWidth="1"/>
    <col min="7393" max="7393" width="16" style="6" bestFit="1" customWidth="1"/>
    <col min="7394" max="7394" width="9" style="6" bestFit="1" customWidth="1"/>
    <col min="7395" max="7395" width="7.85546875" style="6" bestFit="1" customWidth="1"/>
    <col min="7396" max="7396" width="11.7109375" style="6" bestFit="1" customWidth="1"/>
    <col min="7397" max="7397" width="14.28515625" style="6" customWidth="1"/>
    <col min="7398" max="7398" width="11.7109375" style="6" bestFit="1" customWidth="1"/>
    <col min="7399" max="7399" width="14.140625" style="6" bestFit="1" customWidth="1"/>
    <col min="7400" max="7400" width="16.7109375" style="6" customWidth="1"/>
    <col min="7401" max="7401" width="16.5703125" style="6" customWidth="1"/>
    <col min="7402" max="7403" width="7.85546875" style="6" bestFit="1" customWidth="1"/>
    <col min="7404" max="7404" width="8" style="6" bestFit="1" customWidth="1"/>
    <col min="7405" max="7406" width="7.85546875" style="6" bestFit="1" customWidth="1"/>
    <col min="7407" max="7407" width="9.7109375" style="6" customWidth="1"/>
    <col min="7408" max="7408" width="12.85546875" style="6" customWidth="1"/>
    <col min="7409" max="7645" width="9.140625" style="6"/>
    <col min="7646" max="7646" width="9" style="6" bestFit="1" customWidth="1"/>
    <col min="7647" max="7647" width="9.85546875" style="6" bestFit="1" customWidth="1"/>
    <col min="7648" max="7648" width="9.140625" style="6" bestFit="1" customWidth="1"/>
    <col min="7649" max="7649" width="16" style="6" bestFit="1" customWidth="1"/>
    <col min="7650" max="7650" width="9" style="6" bestFit="1" customWidth="1"/>
    <col min="7651" max="7651" width="7.85546875" style="6" bestFit="1" customWidth="1"/>
    <col min="7652" max="7652" width="11.7109375" style="6" bestFit="1" customWidth="1"/>
    <col min="7653" max="7653" width="14.28515625" style="6" customWidth="1"/>
    <col min="7654" max="7654" width="11.7109375" style="6" bestFit="1" customWidth="1"/>
    <col min="7655" max="7655" width="14.140625" style="6" bestFit="1" customWidth="1"/>
    <col min="7656" max="7656" width="16.7109375" style="6" customWidth="1"/>
    <col min="7657" max="7657" width="16.5703125" style="6" customWidth="1"/>
    <col min="7658" max="7659" width="7.85546875" style="6" bestFit="1" customWidth="1"/>
    <col min="7660" max="7660" width="8" style="6" bestFit="1" customWidth="1"/>
    <col min="7661" max="7662" width="7.85546875" style="6" bestFit="1" customWidth="1"/>
    <col min="7663" max="7663" width="9.7109375" style="6" customWidth="1"/>
    <col min="7664" max="7664" width="12.85546875" style="6" customWidth="1"/>
    <col min="7665" max="7901" width="9.140625" style="6"/>
    <col min="7902" max="7902" width="9" style="6" bestFit="1" customWidth="1"/>
    <col min="7903" max="7903" width="9.85546875" style="6" bestFit="1" customWidth="1"/>
    <col min="7904" max="7904" width="9.140625" style="6" bestFit="1" customWidth="1"/>
    <col min="7905" max="7905" width="16" style="6" bestFit="1" customWidth="1"/>
    <col min="7906" max="7906" width="9" style="6" bestFit="1" customWidth="1"/>
    <col min="7907" max="7907" width="7.85546875" style="6" bestFit="1" customWidth="1"/>
    <col min="7908" max="7908" width="11.7109375" style="6" bestFit="1" customWidth="1"/>
    <col min="7909" max="7909" width="14.28515625" style="6" customWidth="1"/>
    <col min="7910" max="7910" width="11.7109375" style="6" bestFit="1" customWidth="1"/>
    <col min="7911" max="7911" width="14.140625" style="6" bestFit="1" customWidth="1"/>
    <col min="7912" max="7912" width="16.7109375" style="6" customWidth="1"/>
    <col min="7913" max="7913" width="16.5703125" style="6" customWidth="1"/>
    <col min="7914" max="7915" width="7.85546875" style="6" bestFit="1" customWidth="1"/>
    <col min="7916" max="7916" width="8" style="6" bestFit="1" customWidth="1"/>
    <col min="7917" max="7918" width="7.85546875" style="6" bestFit="1" customWidth="1"/>
    <col min="7919" max="7919" width="9.7109375" style="6" customWidth="1"/>
    <col min="7920" max="7920" width="12.85546875" style="6" customWidth="1"/>
    <col min="7921" max="8157" width="9.140625" style="6"/>
    <col min="8158" max="8158" width="9" style="6" bestFit="1" customWidth="1"/>
    <col min="8159" max="8159" width="9.85546875" style="6" bestFit="1" customWidth="1"/>
    <col min="8160" max="8160" width="9.140625" style="6" bestFit="1" customWidth="1"/>
    <col min="8161" max="8161" width="16" style="6" bestFit="1" customWidth="1"/>
    <col min="8162" max="8162" width="9" style="6" bestFit="1" customWidth="1"/>
    <col min="8163" max="8163" width="7.85546875" style="6" bestFit="1" customWidth="1"/>
    <col min="8164" max="8164" width="11.7109375" style="6" bestFit="1" customWidth="1"/>
    <col min="8165" max="8165" width="14.28515625" style="6" customWidth="1"/>
    <col min="8166" max="8166" width="11.7109375" style="6" bestFit="1" customWidth="1"/>
    <col min="8167" max="8167" width="14.140625" style="6" bestFit="1" customWidth="1"/>
    <col min="8168" max="8168" width="16.7109375" style="6" customWidth="1"/>
    <col min="8169" max="8169" width="16.5703125" style="6" customWidth="1"/>
    <col min="8170" max="8171" width="7.85546875" style="6" bestFit="1" customWidth="1"/>
    <col min="8172" max="8172" width="8" style="6" bestFit="1" customWidth="1"/>
    <col min="8173" max="8174" width="7.85546875" style="6" bestFit="1" customWidth="1"/>
    <col min="8175" max="8175" width="9.7109375" style="6" customWidth="1"/>
    <col min="8176" max="8176" width="12.85546875" style="6" customWidth="1"/>
    <col min="8177" max="8413" width="9.140625" style="6"/>
    <col min="8414" max="8414" width="9" style="6" bestFit="1" customWidth="1"/>
    <col min="8415" max="8415" width="9.85546875" style="6" bestFit="1" customWidth="1"/>
    <col min="8416" max="8416" width="9.140625" style="6" bestFit="1" customWidth="1"/>
    <col min="8417" max="8417" width="16" style="6" bestFit="1" customWidth="1"/>
    <col min="8418" max="8418" width="9" style="6" bestFit="1" customWidth="1"/>
    <col min="8419" max="8419" width="7.85546875" style="6" bestFit="1" customWidth="1"/>
    <col min="8420" max="8420" width="11.7109375" style="6" bestFit="1" customWidth="1"/>
    <col min="8421" max="8421" width="14.28515625" style="6" customWidth="1"/>
    <col min="8422" max="8422" width="11.7109375" style="6" bestFit="1" customWidth="1"/>
    <col min="8423" max="8423" width="14.140625" style="6" bestFit="1" customWidth="1"/>
    <col min="8424" max="8424" width="16.7109375" style="6" customWidth="1"/>
    <col min="8425" max="8425" width="16.5703125" style="6" customWidth="1"/>
    <col min="8426" max="8427" width="7.85546875" style="6" bestFit="1" customWidth="1"/>
    <col min="8428" max="8428" width="8" style="6" bestFit="1" customWidth="1"/>
    <col min="8429" max="8430" width="7.85546875" style="6" bestFit="1" customWidth="1"/>
    <col min="8431" max="8431" width="9.7109375" style="6" customWidth="1"/>
    <col min="8432" max="8432" width="12.85546875" style="6" customWidth="1"/>
    <col min="8433" max="8669" width="9.140625" style="6"/>
    <col min="8670" max="8670" width="9" style="6" bestFit="1" customWidth="1"/>
    <col min="8671" max="8671" width="9.85546875" style="6" bestFit="1" customWidth="1"/>
    <col min="8672" max="8672" width="9.140625" style="6" bestFit="1" customWidth="1"/>
    <col min="8673" max="8673" width="16" style="6" bestFit="1" customWidth="1"/>
    <col min="8674" max="8674" width="9" style="6" bestFit="1" customWidth="1"/>
    <col min="8675" max="8675" width="7.85546875" style="6" bestFit="1" customWidth="1"/>
    <col min="8676" max="8676" width="11.7109375" style="6" bestFit="1" customWidth="1"/>
    <col min="8677" max="8677" width="14.28515625" style="6" customWidth="1"/>
    <col min="8678" max="8678" width="11.7109375" style="6" bestFit="1" customWidth="1"/>
    <col min="8679" max="8679" width="14.140625" style="6" bestFit="1" customWidth="1"/>
    <col min="8680" max="8680" width="16.7109375" style="6" customWidth="1"/>
    <col min="8681" max="8681" width="16.5703125" style="6" customWidth="1"/>
    <col min="8682" max="8683" width="7.85546875" style="6" bestFit="1" customWidth="1"/>
    <col min="8684" max="8684" width="8" style="6" bestFit="1" customWidth="1"/>
    <col min="8685" max="8686" width="7.85546875" style="6" bestFit="1" customWidth="1"/>
    <col min="8687" max="8687" width="9.7109375" style="6" customWidth="1"/>
    <col min="8688" max="8688" width="12.85546875" style="6" customWidth="1"/>
    <col min="8689" max="8925" width="9.140625" style="6"/>
    <col min="8926" max="8926" width="9" style="6" bestFit="1" customWidth="1"/>
    <col min="8927" max="8927" width="9.85546875" style="6" bestFit="1" customWidth="1"/>
    <col min="8928" max="8928" width="9.140625" style="6" bestFit="1" customWidth="1"/>
    <col min="8929" max="8929" width="16" style="6" bestFit="1" customWidth="1"/>
    <col min="8930" max="8930" width="9" style="6" bestFit="1" customWidth="1"/>
    <col min="8931" max="8931" width="7.85546875" style="6" bestFit="1" customWidth="1"/>
    <col min="8932" max="8932" width="11.7109375" style="6" bestFit="1" customWidth="1"/>
    <col min="8933" max="8933" width="14.28515625" style="6" customWidth="1"/>
    <col min="8934" max="8934" width="11.7109375" style="6" bestFit="1" customWidth="1"/>
    <col min="8935" max="8935" width="14.140625" style="6" bestFit="1" customWidth="1"/>
    <col min="8936" max="8936" width="16.7109375" style="6" customWidth="1"/>
    <col min="8937" max="8937" width="16.5703125" style="6" customWidth="1"/>
    <col min="8938" max="8939" width="7.85546875" style="6" bestFit="1" customWidth="1"/>
    <col min="8940" max="8940" width="8" style="6" bestFit="1" customWidth="1"/>
    <col min="8941" max="8942" width="7.85546875" style="6" bestFit="1" customWidth="1"/>
    <col min="8943" max="8943" width="9.7109375" style="6" customWidth="1"/>
    <col min="8944" max="8944" width="12.85546875" style="6" customWidth="1"/>
    <col min="8945" max="9181" width="9.140625" style="6"/>
    <col min="9182" max="9182" width="9" style="6" bestFit="1" customWidth="1"/>
    <col min="9183" max="9183" width="9.85546875" style="6" bestFit="1" customWidth="1"/>
    <col min="9184" max="9184" width="9.140625" style="6" bestFit="1" customWidth="1"/>
    <col min="9185" max="9185" width="16" style="6" bestFit="1" customWidth="1"/>
    <col min="9186" max="9186" width="9" style="6" bestFit="1" customWidth="1"/>
    <col min="9187" max="9187" width="7.85546875" style="6" bestFit="1" customWidth="1"/>
    <col min="9188" max="9188" width="11.7109375" style="6" bestFit="1" customWidth="1"/>
    <col min="9189" max="9189" width="14.28515625" style="6" customWidth="1"/>
    <col min="9190" max="9190" width="11.7109375" style="6" bestFit="1" customWidth="1"/>
    <col min="9191" max="9191" width="14.140625" style="6" bestFit="1" customWidth="1"/>
    <col min="9192" max="9192" width="16.7109375" style="6" customWidth="1"/>
    <col min="9193" max="9193" width="16.5703125" style="6" customWidth="1"/>
    <col min="9194" max="9195" width="7.85546875" style="6" bestFit="1" customWidth="1"/>
    <col min="9196" max="9196" width="8" style="6" bestFit="1" customWidth="1"/>
    <col min="9197" max="9198" width="7.85546875" style="6" bestFit="1" customWidth="1"/>
    <col min="9199" max="9199" width="9.7109375" style="6" customWidth="1"/>
    <col min="9200" max="9200" width="12.85546875" style="6" customWidth="1"/>
    <col min="9201" max="9437" width="9.140625" style="6"/>
    <col min="9438" max="9438" width="9" style="6" bestFit="1" customWidth="1"/>
    <col min="9439" max="9439" width="9.85546875" style="6" bestFit="1" customWidth="1"/>
    <col min="9440" max="9440" width="9.140625" style="6" bestFit="1" customWidth="1"/>
    <col min="9441" max="9441" width="16" style="6" bestFit="1" customWidth="1"/>
    <col min="9442" max="9442" width="9" style="6" bestFit="1" customWidth="1"/>
    <col min="9443" max="9443" width="7.85546875" style="6" bestFit="1" customWidth="1"/>
    <col min="9444" max="9444" width="11.7109375" style="6" bestFit="1" customWidth="1"/>
    <col min="9445" max="9445" width="14.28515625" style="6" customWidth="1"/>
    <col min="9446" max="9446" width="11.7109375" style="6" bestFit="1" customWidth="1"/>
    <col min="9447" max="9447" width="14.140625" style="6" bestFit="1" customWidth="1"/>
    <col min="9448" max="9448" width="16.7109375" style="6" customWidth="1"/>
    <col min="9449" max="9449" width="16.5703125" style="6" customWidth="1"/>
    <col min="9450" max="9451" width="7.85546875" style="6" bestFit="1" customWidth="1"/>
    <col min="9452" max="9452" width="8" style="6" bestFit="1" customWidth="1"/>
    <col min="9453" max="9454" width="7.85546875" style="6" bestFit="1" customWidth="1"/>
    <col min="9455" max="9455" width="9.7109375" style="6" customWidth="1"/>
    <col min="9456" max="9456" width="12.85546875" style="6" customWidth="1"/>
    <col min="9457" max="9693" width="9.140625" style="6"/>
    <col min="9694" max="9694" width="9" style="6" bestFit="1" customWidth="1"/>
    <col min="9695" max="9695" width="9.85546875" style="6" bestFit="1" customWidth="1"/>
    <col min="9696" max="9696" width="9.140625" style="6" bestFit="1" customWidth="1"/>
    <col min="9697" max="9697" width="16" style="6" bestFit="1" customWidth="1"/>
    <col min="9698" max="9698" width="9" style="6" bestFit="1" customWidth="1"/>
    <col min="9699" max="9699" width="7.85546875" style="6" bestFit="1" customWidth="1"/>
    <col min="9700" max="9700" width="11.7109375" style="6" bestFit="1" customWidth="1"/>
    <col min="9701" max="9701" width="14.28515625" style="6" customWidth="1"/>
    <col min="9702" max="9702" width="11.7109375" style="6" bestFit="1" customWidth="1"/>
    <col min="9703" max="9703" width="14.140625" style="6" bestFit="1" customWidth="1"/>
    <col min="9704" max="9704" width="16.7109375" style="6" customWidth="1"/>
    <col min="9705" max="9705" width="16.5703125" style="6" customWidth="1"/>
    <col min="9706" max="9707" width="7.85546875" style="6" bestFit="1" customWidth="1"/>
    <col min="9708" max="9708" width="8" style="6" bestFit="1" customWidth="1"/>
    <col min="9709" max="9710" width="7.85546875" style="6" bestFit="1" customWidth="1"/>
    <col min="9711" max="9711" width="9.7109375" style="6" customWidth="1"/>
    <col min="9712" max="9712" width="12.85546875" style="6" customWidth="1"/>
    <col min="9713" max="9949" width="9.140625" style="6"/>
    <col min="9950" max="9950" width="9" style="6" bestFit="1" customWidth="1"/>
    <col min="9951" max="9951" width="9.85546875" style="6" bestFit="1" customWidth="1"/>
    <col min="9952" max="9952" width="9.140625" style="6" bestFit="1" customWidth="1"/>
    <col min="9953" max="9953" width="16" style="6" bestFit="1" customWidth="1"/>
    <col min="9954" max="9954" width="9" style="6" bestFit="1" customWidth="1"/>
    <col min="9955" max="9955" width="7.85546875" style="6" bestFit="1" customWidth="1"/>
    <col min="9956" max="9956" width="11.7109375" style="6" bestFit="1" customWidth="1"/>
    <col min="9957" max="9957" width="14.28515625" style="6" customWidth="1"/>
    <col min="9958" max="9958" width="11.7109375" style="6" bestFit="1" customWidth="1"/>
    <col min="9959" max="9959" width="14.140625" style="6" bestFit="1" customWidth="1"/>
    <col min="9960" max="9960" width="16.7109375" style="6" customWidth="1"/>
    <col min="9961" max="9961" width="16.5703125" style="6" customWidth="1"/>
    <col min="9962" max="9963" width="7.85546875" style="6" bestFit="1" customWidth="1"/>
    <col min="9964" max="9964" width="8" style="6" bestFit="1" customWidth="1"/>
    <col min="9965" max="9966" width="7.85546875" style="6" bestFit="1" customWidth="1"/>
    <col min="9967" max="9967" width="9.7109375" style="6" customWidth="1"/>
    <col min="9968" max="9968" width="12.85546875" style="6" customWidth="1"/>
    <col min="9969" max="10205" width="9.140625" style="6"/>
    <col min="10206" max="10206" width="9" style="6" bestFit="1" customWidth="1"/>
    <col min="10207" max="10207" width="9.85546875" style="6" bestFit="1" customWidth="1"/>
    <col min="10208" max="10208" width="9.140625" style="6" bestFit="1" customWidth="1"/>
    <col min="10209" max="10209" width="16" style="6" bestFit="1" customWidth="1"/>
    <col min="10210" max="10210" width="9" style="6" bestFit="1" customWidth="1"/>
    <col min="10211" max="10211" width="7.85546875" style="6" bestFit="1" customWidth="1"/>
    <col min="10212" max="10212" width="11.7109375" style="6" bestFit="1" customWidth="1"/>
    <col min="10213" max="10213" width="14.28515625" style="6" customWidth="1"/>
    <col min="10214" max="10214" width="11.7109375" style="6" bestFit="1" customWidth="1"/>
    <col min="10215" max="10215" width="14.140625" style="6" bestFit="1" customWidth="1"/>
    <col min="10216" max="10216" width="16.7109375" style="6" customWidth="1"/>
    <col min="10217" max="10217" width="16.5703125" style="6" customWidth="1"/>
    <col min="10218" max="10219" width="7.85546875" style="6" bestFit="1" customWidth="1"/>
    <col min="10220" max="10220" width="8" style="6" bestFit="1" customWidth="1"/>
    <col min="10221" max="10222" width="7.85546875" style="6" bestFit="1" customWidth="1"/>
    <col min="10223" max="10223" width="9.7109375" style="6" customWidth="1"/>
    <col min="10224" max="10224" width="12.85546875" style="6" customWidth="1"/>
    <col min="10225" max="10461" width="9.140625" style="6"/>
    <col min="10462" max="10462" width="9" style="6" bestFit="1" customWidth="1"/>
    <col min="10463" max="10463" width="9.85546875" style="6" bestFit="1" customWidth="1"/>
    <col min="10464" max="10464" width="9.140625" style="6" bestFit="1" customWidth="1"/>
    <col min="10465" max="10465" width="16" style="6" bestFit="1" customWidth="1"/>
    <col min="10466" max="10466" width="9" style="6" bestFit="1" customWidth="1"/>
    <col min="10467" max="10467" width="7.85546875" style="6" bestFit="1" customWidth="1"/>
    <col min="10468" max="10468" width="11.7109375" style="6" bestFit="1" customWidth="1"/>
    <col min="10469" max="10469" width="14.28515625" style="6" customWidth="1"/>
    <col min="10470" max="10470" width="11.7109375" style="6" bestFit="1" customWidth="1"/>
    <col min="10471" max="10471" width="14.140625" style="6" bestFit="1" customWidth="1"/>
    <col min="10472" max="10472" width="16.7109375" style="6" customWidth="1"/>
    <col min="10473" max="10473" width="16.5703125" style="6" customWidth="1"/>
    <col min="10474" max="10475" width="7.85546875" style="6" bestFit="1" customWidth="1"/>
    <col min="10476" max="10476" width="8" style="6" bestFit="1" customWidth="1"/>
    <col min="10477" max="10478" width="7.85546875" style="6" bestFit="1" customWidth="1"/>
    <col min="10479" max="10479" width="9.7109375" style="6" customWidth="1"/>
    <col min="10480" max="10480" width="12.85546875" style="6" customWidth="1"/>
    <col min="10481" max="10717" width="9.140625" style="6"/>
    <col min="10718" max="10718" width="9" style="6" bestFit="1" customWidth="1"/>
    <col min="10719" max="10719" width="9.85546875" style="6" bestFit="1" customWidth="1"/>
    <col min="10720" max="10720" width="9.140625" style="6" bestFit="1" customWidth="1"/>
    <col min="10721" max="10721" width="16" style="6" bestFit="1" customWidth="1"/>
    <col min="10722" max="10722" width="9" style="6" bestFit="1" customWidth="1"/>
    <col min="10723" max="10723" width="7.85546875" style="6" bestFit="1" customWidth="1"/>
    <col min="10724" max="10724" width="11.7109375" style="6" bestFit="1" customWidth="1"/>
    <col min="10725" max="10725" width="14.28515625" style="6" customWidth="1"/>
    <col min="10726" max="10726" width="11.7109375" style="6" bestFit="1" customWidth="1"/>
    <col min="10727" max="10727" width="14.140625" style="6" bestFit="1" customWidth="1"/>
    <col min="10728" max="10728" width="16.7109375" style="6" customWidth="1"/>
    <col min="10729" max="10729" width="16.5703125" style="6" customWidth="1"/>
    <col min="10730" max="10731" width="7.85546875" style="6" bestFit="1" customWidth="1"/>
    <col min="10732" max="10732" width="8" style="6" bestFit="1" customWidth="1"/>
    <col min="10733" max="10734" width="7.85546875" style="6" bestFit="1" customWidth="1"/>
    <col min="10735" max="10735" width="9.7109375" style="6" customWidth="1"/>
    <col min="10736" max="10736" width="12.85546875" style="6" customWidth="1"/>
    <col min="10737" max="10973" width="9.140625" style="6"/>
    <col min="10974" max="10974" width="9" style="6" bestFit="1" customWidth="1"/>
    <col min="10975" max="10975" width="9.85546875" style="6" bestFit="1" customWidth="1"/>
    <col min="10976" max="10976" width="9.140625" style="6" bestFit="1" customWidth="1"/>
    <col min="10977" max="10977" width="16" style="6" bestFit="1" customWidth="1"/>
    <col min="10978" max="10978" width="9" style="6" bestFit="1" customWidth="1"/>
    <col min="10979" max="10979" width="7.85546875" style="6" bestFit="1" customWidth="1"/>
    <col min="10980" max="10980" width="11.7109375" style="6" bestFit="1" customWidth="1"/>
    <col min="10981" max="10981" width="14.28515625" style="6" customWidth="1"/>
    <col min="10982" max="10982" width="11.7109375" style="6" bestFit="1" customWidth="1"/>
    <col min="10983" max="10983" width="14.140625" style="6" bestFit="1" customWidth="1"/>
    <col min="10984" max="10984" width="16.7109375" style="6" customWidth="1"/>
    <col min="10985" max="10985" width="16.5703125" style="6" customWidth="1"/>
    <col min="10986" max="10987" width="7.85546875" style="6" bestFit="1" customWidth="1"/>
    <col min="10988" max="10988" width="8" style="6" bestFit="1" customWidth="1"/>
    <col min="10989" max="10990" width="7.85546875" style="6" bestFit="1" customWidth="1"/>
    <col min="10991" max="10991" width="9.7109375" style="6" customWidth="1"/>
    <col min="10992" max="10992" width="12.85546875" style="6" customWidth="1"/>
    <col min="10993" max="11229" width="9.140625" style="6"/>
    <col min="11230" max="11230" width="9" style="6" bestFit="1" customWidth="1"/>
    <col min="11231" max="11231" width="9.85546875" style="6" bestFit="1" customWidth="1"/>
    <col min="11232" max="11232" width="9.140625" style="6" bestFit="1" customWidth="1"/>
    <col min="11233" max="11233" width="16" style="6" bestFit="1" customWidth="1"/>
    <col min="11234" max="11234" width="9" style="6" bestFit="1" customWidth="1"/>
    <col min="11235" max="11235" width="7.85546875" style="6" bestFit="1" customWidth="1"/>
    <col min="11236" max="11236" width="11.7109375" style="6" bestFit="1" customWidth="1"/>
    <col min="11237" max="11237" width="14.28515625" style="6" customWidth="1"/>
    <col min="11238" max="11238" width="11.7109375" style="6" bestFit="1" customWidth="1"/>
    <col min="11239" max="11239" width="14.140625" style="6" bestFit="1" customWidth="1"/>
    <col min="11240" max="11240" width="16.7109375" style="6" customWidth="1"/>
    <col min="11241" max="11241" width="16.5703125" style="6" customWidth="1"/>
    <col min="11242" max="11243" width="7.85546875" style="6" bestFit="1" customWidth="1"/>
    <col min="11244" max="11244" width="8" style="6" bestFit="1" customWidth="1"/>
    <col min="11245" max="11246" width="7.85546875" style="6" bestFit="1" customWidth="1"/>
    <col min="11247" max="11247" width="9.7109375" style="6" customWidth="1"/>
    <col min="11248" max="11248" width="12.85546875" style="6" customWidth="1"/>
    <col min="11249" max="11485" width="9.140625" style="6"/>
    <col min="11486" max="11486" width="9" style="6" bestFit="1" customWidth="1"/>
    <col min="11487" max="11487" width="9.85546875" style="6" bestFit="1" customWidth="1"/>
    <col min="11488" max="11488" width="9.140625" style="6" bestFit="1" customWidth="1"/>
    <col min="11489" max="11489" width="16" style="6" bestFit="1" customWidth="1"/>
    <col min="11490" max="11490" width="9" style="6" bestFit="1" customWidth="1"/>
    <col min="11491" max="11491" width="7.85546875" style="6" bestFit="1" customWidth="1"/>
    <col min="11492" max="11492" width="11.7109375" style="6" bestFit="1" customWidth="1"/>
    <col min="11493" max="11493" width="14.28515625" style="6" customWidth="1"/>
    <col min="11494" max="11494" width="11.7109375" style="6" bestFit="1" customWidth="1"/>
    <col min="11495" max="11495" width="14.140625" style="6" bestFit="1" customWidth="1"/>
    <col min="11496" max="11496" width="16.7109375" style="6" customWidth="1"/>
    <col min="11497" max="11497" width="16.5703125" style="6" customWidth="1"/>
    <col min="11498" max="11499" width="7.85546875" style="6" bestFit="1" customWidth="1"/>
    <col min="11500" max="11500" width="8" style="6" bestFit="1" customWidth="1"/>
    <col min="11501" max="11502" width="7.85546875" style="6" bestFit="1" customWidth="1"/>
    <col min="11503" max="11503" width="9.7109375" style="6" customWidth="1"/>
    <col min="11504" max="11504" width="12.85546875" style="6" customWidth="1"/>
    <col min="11505" max="11741" width="9.140625" style="6"/>
    <col min="11742" max="11742" width="9" style="6" bestFit="1" customWidth="1"/>
    <col min="11743" max="11743" width="9.85546875" style="6" bestFit="1" customWidth="1"/>
    <col min="11744" max="11744" width="9.140625" style="6" bestFit="1" customWidth="1"/>
    <col min="11745" max="11745" width="16" style="6" bestFit="1" customWidth="1"/>
    <col min="11746" max="11746" width="9" style="6" bestFit="1" customWidth="1"/>
    <col min="11747" max="11747" width="7.85546875" style="6" bestFit="1" customWidth="1"/>
    <col min="11748" max="11748" width="11.7109375" style="6" bestFit="1" customWidth="1"/>
    <col min="11749" max="11749" width="14.28515625" style="6" customWidth="1"/>
    <col min="11750" max="11750" width="11.7109375" style="6" bestFit="1" customWidth="1"/>
    <col min="11751" max="11751" width="14.140625" style="6" bestFit="1" customWidth="1"/>
    <col min="11752" max="11752" width="16.7109375" style="6" customWidth="1"/>
    <col min="11753" max="11753" width="16.5703125" style="6" customWidth="1"/>
    <col min="11754" max="11755" width="7.85546875" style="6" bestFit="1" customWidth="1"/>
    <col min="11756" max="11756" width="8" style="6" bestFit="1" customWidth="1"/>
    <col min="11757" max="11758" width="7.85546875" style="6" bestFit="1" customWidth="1"/>
    <col min="11759" max="11759" width="9.7109375" style="6" customWidth="1"/>
    <col min="11760" max="11760" width="12.85546875" style="6" customWidth="1"/>
    <col min="11761" max="11997" width="9.140625" style="6"/>
    <col min="11998" max="11998" width="9" style="6" bestFit="1" customWidth="1"/>
    <col min="11999" max="11999" width="9.85546875" style="6" bestFit="1" customWidth="1"/>
    <col min="12000" max="12000" width="9.140625" style="6" bestFit="1" customWidth="1"/>
    <col min="12001" max="12001" width="16" style="6" bestFit="1" customWidth="1"/>
    <col min="12002" max="12002" width="9" style="6" bestFit="1" customWidth="1"/>
    <col min="12003" max="12003" width="7.85546875" style="6" bestFit="1" customWidth="1"/>
    <col min="12004" max="12004" width="11.7109375" style="6" bestFit="1" customWidth="1"/>
    <col min="12005" max="12005" width="14.28515625" style="6" customWidth="1"/>
    <col min="12006" max="12006" width="11.7109375" style="6" bestFit="1" customWidth="1"/>
    <col min="12007" max="12007" width="14.140625" style="6" bestFit="1" customWidth="1"/>
    <col min="12008" max="12008" width="16.7109375" style="6" customWidth="1"/>
    <col min="12009" max="12009" width="16.5703125" style="6" customWidth="1"/>
    <col min="12010" max="12011" width="7.85546875" style="6" bestFit="1" customWidth="1"/>
    <col min="12012" max="12012" width="8" style="6" bestFit="1" customWidth="1"/>
    <col min="12013" max="12014" width="7.85546875" style="6" bestFit="1" customWidth="1"/>
    <col min="12015" max="12015" width="9.7109375" style="6" customWidth="1"/>
    <col min="12016" max="12016" width="12.85546875" style="6" customWidth="1"/>
    <col min="12017" max="12253" width="9.140625" style="6"/>
    <col min="12254" max="12254" width="9" style="6" bestFit="1" customWidth="1"/>
    <col min="12255" max="12255" width="9.85546875" style="6" bestFit="1" customWidth="1"/>
    <col min="12256" max="12256" width="9.140625" style="6" bestFit="1" customWidth="1"/>
    <col min="12257" max="12257" width="16" style="6" bestFit="1" customWidth="1"/>
    <col min="12258" max="12258" width="9" style="6" bestFit="1" customWidth="1"/>
    <col min="12259" max="12259" width="7.85546875" style="6" bestFit="1" customWidth="1"/>
    <col min="12260" max="12260" width="11.7109375" style="6" bestFit="1" customWidth="1"/>
    <col min="12261" max="12261" width="14.28515625" style="6" customWidth="1"/>
    <col min="12262" max="12262" width="11.7109375" style="6" bestFit="1" customWidth="1"/>
    <col min="12263" max="12263" width="14.140625" style="6" bestFit="1" customWidth="1"/>
    <col min="12264" max="12264" width="16.7109375" style="6" customWidth="1"/>
    <col min="12265" max="12265" width="16.5703125" style="6" customWidth="1"/>
    <col min="12266" max="12267" width="7.85546875" style="6" bestFit="1" customWidth="1"/>
    <col min="12268" max="12268" width="8" style="6" bestFit="1" customWidth="1"/>
    <col min="12269" max="12270" width="7.85546875" style="6" bestFit="1" customWidth="1"/>
    <col min="12271" max="12271" width="9.7109375" style="6" customWidth="1"/>
    <col min="12272" max="12272" width="12.85546875" style="6" customWidth="1"/>
    <col min="12273" max="12509" width="9.140625" style="6"/>
    <col min="12510" max="12510" width="9" style="6" bestFit="1" customWidth="1"/>
    <col min="12511" max="12511" width="9.85546875" style="6" bestFit="1" customWidth="1"/>
    <col min="12512" max="12512" width="9.140625" style="6" bestFit="1" customWidth="1"/>
    <col min="12513" max="12513" width="16" style="6" bestFit="1" customWidth="1"/>
    <col min="12514" max="12514" width="9" style="6" bestFit="1" customWidth="1"/>
    <col min="12515" max="12515" width="7.85546875" style="6" bestFit="1" customWidth="1"/>
    <col min="12516" max="12516" width="11.7109375" style="6" bestFit="1" customWidth="1"/>
    <col min="12517" max="12517" width="14.28515625" style="6" customWidth="1"/>
    <col min="12518" max="12518" width="11.7109375" style="6" bestFit="1" customWidth="1"/>
    <col min="12519" max="12519" width="14.140625" style="6" bestFit="1" customWidth="1"/>
    <col min="12520" max="12520" width="16.7109375" style="6" customWidth="1"/>
    <col min="12521" max="12521" width="16.5703125" style="6" customWidth="1"/>
    <col min="12522" max="12523" width="7.85546875" style="6" bestFit="1" customWidth="1"/>
    <col min="12524" max="12524" width="8" style="6" bestFit="1" customWidth="1"/>
    <col min="12525" max="12526" width="7.85546875" style="6" bestFit="1" customWidth="1"/>
    <col min="12527" max="12527" width="9.7109375" style="6" customWidth="1"/>
    <col min="12528" max="12528" width="12.85546875" style="6" customWidth="1"/>
    <col min="12529" max="12765" width="9.140625" style="6"/>
    <col min="12766" max="12766" width="9" style="6" bestFit="1" customWidth="1"/>
    <col min="12767" max="12767" width="9.85546875" style="6" bestFit="1" customWidth="1"/>
    <col min="12768" max="12768" width="9.140625" style="6" bestFit="1" customWidth="1"/>
    <col min="12769" max="12769" width="16" style="6" bestFit="1" customWidth="1"/>
    <col min="12770" max="12770" width="9" style="6" bestFit="1" customWidth="1"/>
    <col min="12771" max="12771" width="7.85546875" style="6" bestFit="1" customWidth="1"/>
    <col min="12772" max="12772" width="11.7109375" style="6" bestFit="1" customWidth="1"/>
    <col min="12773" max="12773" width="14.28515625" style="6" customWidth="1"/>
    <col min="12774" max="12774" width="11.7109375" style="6" bestFit="1" customWidth="1"/>
    <col min="12775" max="12775" width="14.140625" style="6" bestFit="1" customWidth="1"/>
    <col min="12776" max="12776" width="16.7109375" style="6" customWidth="1"/>
    <col min="12777" max="12777" width="16.5703125" style="6" customWidth="1"/>
    <col min="12778" max="12779" width="7.85546875" style="6" bestFit="1" customWidth="1"/>
    <col min="12780" max="12780" width="8" style="6" bestFit="1" customWidth="1"/>
    <col min="12781" max="12782" width="7.85546875" style="6" bestFit="1" customWidth="1"/>
    <col min="12783" max="12783" width="9.7109375" style="6" customWidth="1"/>
    <col min="12784" max="12784" width="12.85546875" style="6" customWidth="1"/>
    <col min="12785" max="13021" width="9.140625" style="6"/>
    <col min="13022" max="13022" width="9" style="6" bestFit="1" customWidth="1"/>
    <col min="13023" max="13023" width="9.85546875" style="6" bestFit="1" customWidth="1"/>
    <col min="13024" max="13024" width="9.140625" style="6" bestFit="1" customWidth="1"/>
    <col min="13025" max="13025" width="16" style="6" bestFit="1" customWidth="1"/>
    <col min="13026" max="13026" width="9" style="6" bestFit="1" customWidth="1"/>
    <col min="13027" max="13027" width="7.85546875" style="6" bestFit="1" customWidth="1"/>
    <col min="13028" max="13028" width="11.7109375" style="6" bestFit="1" customWidth="1"/>
    <col min="13029" max="13029" width="14.28515625" style="6" customWidth="1"/>
    <col min="13030" max="13030" width="11.7109375" style="6" bestFit="1" customWidth="1"/>
    <col min="13031" max="13031" width="14.140625" style="6" bestFit="1" customWidth="1"/>
    <col min="13032" max="13032" width="16.7109375" style="6" customWidth="1"/>
    <col min="13033" max="13033" width="16.5703125" style="6" customWidth="1"/>
    <col min="13034" max="13035" width="7.85546875" style="6" bestFit="1" customWidth="1"/>
    <col min="13036" max="13036" width="8" style="6" bestFit="1" customWidth="1"/>
    <col min="13037" max="13038" width="7.85546875" style="6" bestFit="1" customWidth="1"/>
    <col min="13039" max="13039" width="9.7109375" style="6" customWidth="1"/>
    <col min="13040" max="13040" width="12.85546875" style="6" customWidth="1"/>
    <col min="13041" max="13277" width="9.140625" style="6"/>
    <col min="13278" max="13278" width="9" style="6" bestFit="1" customWidth="1"/>
    <col min="13279" max="13279" width="9.85546875" style="6" bestFit="1" customWidth="1"/>
    <col min="13280" max="13280" width="9.140625" style="6" bestFit="1" customWidth="1"/>
    <col min="13281" max="13281" width="16" style="6" bestFit="1" customWidth="1"/>
    <col min="13282" max="13282" width="9" style="6" bestFit="1" customWidth="1"/>
    <col min="13283" max="13283" width="7.85546875" style="6" bestFit="1" customWidth="1"/>
    <col min="13284" max="13284" width="11.7109375" style="6" bestFit="1" customWidth="1"/>
    <col min="13285" max="13285" width="14.28515625" style="6" customWidth="1"/>
    <col min="13286" max="13286" width="11.7109375" style="6" bestFit="1" customWidth="1"/>
    <col min="13287" max="13287" width="14.140625" style="6" bestFit="1" customWidth="1"/>
    <col min="13288" max="13288" width="16.7109375" style="6" customWidth="1"/>
    <col min="13289" max="13289" width="16.5703125" style="6" customWidth="1"/>
    <col min="13290" max="13291" width="7.85546875" style="6" bestFit="1" customWidth="1"/>
    <col min="13292" max="13292" width="8" style="6" bestFit="1" customWidth="1"/>
    <col min="13293" max="13294" width="7.85546875" style="6" bestFit="1" customWidth="1"/>
    <col min="13295" max="13295" width="9.7109375" style="6" customWidth="1"/>
    <col min="13296" max="13296" width="12.85546875" style="6" customWidth="1"/>
    <col min="13297" max="13533" width="9.140625" style="6"/>
    <col min="13534" max="13534" width="9" style="6" bestFit="1" customWidth="1"/>
    <col min="13535" max="13535" width="9.85546875" style="6" bestFit="1" customWidth="1"/>
    <col min="13536" max="13536" width="9.140625" style="6" bestFit="1" customWidth="1"/>
    <col min="13537" max="13537" width="16" style="6" bestFit="1" customWidth="1"/>
    <col min="13538" max="13538" width="9" style="6" bestFit="1" customWidth="1"/>
    <col min="13539" max="13539" width="7.85546875" style="6" bestFit="1" customWidth="1"/>
    <col min="13540" max="13540" width="11.7109375" style="6" bestFit="1" customWidth="1"/>
    <col min="13541" max="13541" width="14.28515625" style="6" customWidth="1"/>
    <col min="13542" max="13542" width="11.7109375" style="6" bestFit="1" customWidth="1"/>
    <col min="13543" max="13543" width="14.140625" style="6" bestFit="1" customWidth="1"/>
    <col min="13544" max="13544" width="16.7109375" style="6" customWidth="1"/>
    <col min="13545" max="13545" width="16.5703125" style="6" customWidth="1"/>
    <col min="13546" max="13547" width="7.85546875" style="6" bestFit="1" customWidth="1"/>
    <col min="13548" max="13548" width="8" style="6" bestFit="1" customWidth="1"/>
    <col min="13549" max="13550" width="7.85546875" style="6" bestFit="1" customWidth="1"/>
    <col min="13551" max="13551" width="9.7109375" style="6" customWidth="1"/>
    <col min="13552" max="13552" width="12.85546875" style="6" customWidth="1"/>
    <col min="13553" max="13789" width="9.140625" style="6"/>
    <col min="13790" max="13790" width="9" style="6" bestFit="1" customWidth="1"/>
    <col min="13791" max="13791" width="9.85546875" style="6" bestFit="1" customWidth="1"/>
    <col min="13792" max="13792" width="9.140625" style="6" bestFit="1" customWidth="1"/>
    <col min="13793" max="13793" width="16" style="6" bestFit="1" customWidth="1"/>
    <col min="13794" max="13794" width="9" style="6" bestFit="1" customWidth="1"/>
    <col min="13795" max="13795" width="7.85546875" style="6" bestFit="1" customWidth="1"/>
    <col min="13796" max="13796" width="11.7109375" style="6" bestFit="1" customWidth="1"/>
    <col min="13797" max="13797" width="14.28515625" style="6" customWidth="1"/>
    <col min="13798" max="13798" width="11.7109375" style="6" bestFit="1" customWidth="1"/>
    <col min="13799" max="13799" width="14.140625" style="6" bestFit="1" customWidth="1"/>
    <col min="13800" max="13800" width="16.7109375" style="6" customWidth="1"/>
    <col min="13801" max="13801" width="16.5703125" style="6" customWidth="1"/>
    <col min="13802" max="13803" width="7.85546875" style="6" bestFit="1" customWidth="1"/>
    <col min="13804" max="13804" width="8" style="6" bestFit="1" customWidth="1"/>
    <col min="13805" max="13806" width="7.85546875" style="6" bestFit="1" customWidth="1"/>
    <col min="13807" max="13807" width="9.7109375" style="6" customWidth="1"/>
    <col min="13808" max="13808" width="12.85546875" style="6" customWidth="1"/>
    <col min="13809" max="14045" width="9.140625" style="6"/>
    <col min="14046" max="14046" width="9" style="6" bestFit="1" customWidth="1"/>
    <col min="14047" max="14047" width="9.85546875" style="6" bestFit="1" customWidth="1"/>
    <col min="14048" max="14048" width="9.140625" style="6" bestFit="1" customWidth="1"/>
    <col min="14049" max="14049" width="16" style="6" bestFit="1" customWidth="1"/>
    <col min="14050" max="14050" width="9" style="6" bestFit="1" customWidth="1"/>
    <col min="14051" max="14051" width="7.85546875" style="6" bestFit="1" customWidth="1"/>
    <col min="14052" max="14052" width="11.7109375" style="6" bestFit="1" customWidth="1"/>
    <col min="14053" max="14053" width="14.28515625" style="6" customWidth="1"/>
    <col min="14054" max="14054" width="11.7109375" style="6" bestFit="1" customWidth="1"/>
    <col min="14055" max="14055" width="14.140625" style="6" bestFit="1" customWidth="1"/>
    <col min="14056" max="14056" width="16.7109375" style="6" customWidth="1"/>
    <col min="14057" max="14057" width="16.5703125" style="6" customWidth="1"/>
    <col min="14058" max="14059" width="7.85546875" style="6" bestFit="1" customWidth="1"/>
    <col min="14060" max="14060" width="8" style="6" bestFit="1" customWidth="1"/>
    <col min="14061" max="14062" width="7.85546875" style="6" bestFit="1" customWidth="1"/>
    <col min="14063" max="14063" width="9.7109375" style="6" customWidth="1"/>
    <col min="14064" max="14064" width="12.85546875" style="6" customWidth="1"/>
    <col min="14065" max="14301" width="9.140625" style="6"/>
    <col min="14302" max="14302" width="9" style="6" bestFit="1" customWidth="1"/>
    <col min="14303" max="14303" width="9.85546875" style="6" bestFit="1" customWidth="1"/>
    <col min="14304" max="14304" width="9.140625" style="6" bestFit="1" customWidth="1"/>
    <col min="14305" max="14305" width="16" style="6" bestFit="1" customWidth="1"/>
    <col min="14306" max="14306" width="9" style="6" bestFit="1" customWidth="1"/>
    <col min="14307" max="14307" width="7.85546875" style="6" bestFit="1" customWidth="1"/>
    <col min="14308" max="14308" width="11.7109375" style="6" bestFit="1" customWidth="1"/>
    <col min="14309" max="14309" width="14.28515625" style="6" customWidth="1"/>
    <col min="14310" max="14310" width="11.7109375" style="6" bestFit="1" customWidth="1"/>
    <col min="14311" max="14311" width="14.140625" style="6" bestFit="1" customWidth="1"/>
    <col min="14312" max="14312" width="16.7109375" style="6" customWidth="1"/>
    <col min="14313" max="14313" width="16.5703125" style="6" customWidth="1"/>
    <col min="14314" max="14315" width="7.85546875" style="6" bestFit="1" customWidth="1"/>
    <col min="14316" max="14316" width="8" style="6" bestFit="1" customWidth="1"/>
    <col min="14317" max="14318" width="7.85546875" style="6" bestFit="1" customWidth="1"/>
    <col min="14319" max="14319" width="9.7109375" style="6" customWidth="1"/>
    <col min="14320" max="14320" width="12.85546875" style="6" customWidth="1"/>
    <col min="14321" max="14557" width="9.140625" style="6"/>
    <col min="14558" max="14558" width="9" style="6" bestFit="1" customWidth="1"/>
    <col min="14559" max="14559" width="9.85546875" style="6" bestFit="1" customWidth="1"/>
    <col min="14560" max="14560" width="9.140625" style="6" bestFit="1" customWidth="1"/>
    <col min="14561" max="14561" width="16" style="6" bestFit="1" customWidth="1"/>
    <col min="14562" max="14562" width="9" style="6" bestFit="1" customWidth="1"/>
    <col min="14563" max="14563" width="7.85546875" style="6" bestFit="1" customWidth="1"/>
    <col min="14564" max="14564" width="11.7109375" style="6" bestFit="1" customWidth="1"/>
    <col min="14565" max="14565" width="14.28515625" style="6" customWidth="1"/>
    <col min="14566" max="14566" width="11.7109375" style="6" bestFit="1" customWidth="1"/>
    <col min="14567" max="14567" width="14.140625" style="6" bestFit="1" customWidth="1"/>
    <col min="14568" max="14568" width="16.7109375" style="6" customWidth="1"/>
    <col min="14569" max="14569" width="16.5703125" style="6" customWidth="1"/>
    <col min="14570" max="14571" width="7.85546875" style="6" bestFit="1" customWidth="1"/>
    <col min="14572" max="14572" width="8" style="6" bestFit="1" customWidth="1"/>
    <col min="14573" max="14574" width="7.85546875" style="6" bestFit="1" customWidth="1"/>
    <col min="14575" max="14575" width="9.7109375" style="6" customWidth="1"/>
    <col min="14576" max="14576" width="12.85546875" style="6" customWidth="1"/>
    <col min="14577" max="14813" width="9.140625" style="6"/>
    <col min="14814" max="14814" width="9" style="6" bestFit="1" customWidth="1"/>
    <col min="14815" max="14815" width="9.85546875" style="6" bestFit="1" customWidth="1"/>
    <col min="14816" max="14816" width="9.140625" style="6" bestFit="1" customWidth="1"/>
    <col min="14817" max="14817" width="16" style="6" bestFit="1" customWidth="1"/>
    <col min="14818" max="14818" width="9" style="6" bestFit="1" customWidth="1"/>
    <col min="14819" max="14819" width="7.85546875" style="6" bestFit="1" customWidth="1"/>
    <col min="14820" max="14820" width="11.7109375" style="6" bestFit="1" customWidth="1"/>
    <col min="14821" max="14821" width="14.28515625" style="6" customWidth="1"/>
    <col min="14822" max="14822" width="11.7109375" style="6" bestFit="1" customWidth="1"/>
    <col min="14823" max="14823" width="14.140625" style="6" bestFit="1" customWidth="1"/>
    <col min="14824" max="14824" width="16.7109375" style="6" customWidth="1"/>
    <col min="14825" max="14825" width="16.5703125" style="6" customWidth="1"/>
    <col min="14826" max="14827" width="7.85546875" style="6" bestFit="1" customWidth="1"/>
    <col min="14828" max="14828" width="8" style="6" bestFit="1" customWidth="1"/>
    <col min="14829" max="14830" width="7.85546875" style="6" bestFit="1" customWidth="1"/>
    <col min="14831" max="14831" width="9.7109375" style="6" customWidth="1"/>
    <col min="14832" max="14832" width="12.85546875" style="6" customWidth="1"/>
    <col min="14833" max="15069" width="9.140625" style="6"/>
    <col min="15070" max="15070" width="9" style="6" bestFit="1" customWidth="1"/>
    <col min="15071" max="15071" width="9.85546875" style="6" bestFit="1" customWidth="1"/>
    <col min="15072" max="15072" width="9.140625" style="6" bestFit="1" customWidth="1"/>
    <col min="15073" max="15073" width="16" style="6" bestFit="1" customWidth="1"/>
    <col min="15074" max="15074" width="9" style="6" bestFit="1" customWidth="1"/>
    <col min="15075" max="15075" width="7.85546875" style="6" bestFit="1" customWidth="1"/>
    <col min="15076" max="15076" width="11.7109375" style="6" bestFit="1" customWidth="1"/>
    <col min="15077" max="15077" width="14.28515625" style="6" customWidth="1"/>
    <col min="15078" max="15078" width="11.7109375" style="6" bestFit="1" customWidth="1"/>
    <col min="15079" max="15079" width="14.140625" style="6" bestFit="1" customWidth="1"/>
    <col min="15080" max="15080" width="16.7109375" style="6" customWidth="1"/>
    <col min="15081" max="15081" width="16.5703125" style="6" customWidth="1"/>
    <col min="15082" max="15083" width="7.85546875" style="6" bestFit="1" customWidth="1"/>
    <col min="15084" max="15084" width="8" style="6" bestFit="1" customWidth="1"/>
    <col min="15085" max="15086" width="7.85546875" style="6" bestFit="1" customWidth="1"/>
    <col min="15087" max="15087" width="9.7109375" style="6" customWidth="1"/>
    <col min="15088" max="15088" width="12.85546875" style="6" customWidth="1"/>
    <col min="15089" max="15325" width="9.140625" style="6"/>
    <col min="15326" max="15326" width="9" style="6" bestFit="1" customWidth="1"/>
    <col min="15327" max="15327" width="9.85546875" style="6" bestFit="1" customWidth="1"/>
    <col min="15328" max="15328" width="9.140625" style="6" bestFit="1" customWidth="1"/>
    <col min="15329" max="15329" width="16" style="6" bestFit="1" customWidth="1"/>
    <col min="15330" max="15330" width="9" style="6" bestFit="1" customWidth="1"/>
    <col min="15331" max="15331" width="7.85546875" style="6" bestFit="1" customWidth="1"/>
    <col min="15332" max="15332" width="11.7109375" style="6" bestFit="1" customWidth="1"/>
    <col min="15333" max="15333" width="14.28515625" style="6" customWidth="1"/>
    <col min="15334" max="15334" width="11.7109375" style="6" bestFit="1" customWidth="1"/>
    <col min="15335" max="15335" width="14.140625" style="6" bestFit="1" customWidth="1"/>
    <col min="15336" max="15336" width="16.7109375" style="6" customWidth="1"/>
    <col min="15337" max="15337" width="16.5703125" style="6" customWidth="1"/>
    <col min="15338" max="15339" width="7.85546875" style="6" bestFit="1" customWidth="1"/>
    <col min="15340" max="15340" width="8" style="6" bestFit="1" customWidth="1"/>
    <col min="15341" max="15342" width="7.85546875" style="6" bestFit="1" customWidth="1"/>
    <col min="15343" max="15343" width="9.7109375" style="6" customWidth="1"/>
    <col min="15344" max="15344" width="12.85546875" style="6" customWidth="1"/>
    <col min="15345" max="15581" width="9.140625" style="6"/>
    <col min="15582" max="15582" width="9" style="6" bestFit="1" customWidth="1"/>
    <col min="15583" max="15583" width="9.85546875" style="6" bestFit="1" customWidth="1"/>
    <col min="15584" max="15584" width="9.140625" style="6" bestFit="1" customWidth="1"/>
    <col min="15585" max="15585" width="16" style="6" bestFit="1" customWidth="1"/>
    <col min="15586" max="15586" width="9" style="6" bestFit="1" customWidth="1"/>
    <col min="15587" max="15587" width="7.85546875" style="6" bestFit="1" customWidth="1"/>
    <col min="15588" max="15588" width="11.7109375" style="6" bestFit="1" customWidth="1"/>
    <col min="15589" max="15589" width="14.28515625" style="6" customWidth="1"/>
    <col min="15590" max="15590" width="11.7109375" style="6" bestFit="1" customWidth="1"/>
    <col min="15591" max="15591" width="14.140625" style="6" bestFit="1" customWidth="1"/>
    <col min="15592" max="15592" width="16.7109375" style="6" customWidth="1"/>
    <col min="15593" max="15593" width="16.5703125" style="6" customWidth="1"/>
    <col min="15594" max="15595" width="7.85546875" style="6" bestFit="1" customWidth="1"/>
    <col min="15596" max="15596" width="8" style="6" bestFit="1" customWidth="1"/>
    <col min="15597" max="15598" width="7.85546875" style="6" bestFit="1" customWidth="1"/>
    <col min="15599" max="15599" width="9.7109375" style="6" customWidth="1"/>
    <col min="15600" max="15600" width="12.85546875" style="6" customWidth="1"/>
    <col min="15601" max="15837" width="9.140625" style="6"/>
    <col min="15838" max="15838" width="9" style="6" bestFit="1" customWidth="1"/>
    <col min="15839" max="15839" width="9.85546875" style="6" bestFit="1" customWidth="1"/>
    <col min="15840" max="15840" width="9.140625" style="6" bestFit="1" customWidth="1"/>
    <col min="15841" max="15841" width="16" style="6" bestFit="1" customWidth="1"/>
    <col min="15842" max="15842" width="9" style="6" bestFit="1" customWidth="1"/>
    <col min="15843" max="15843" width="7.85546875" style="6" bestFit="1" customWidth="1"/>
    <col min="15844" max="15844" width="11.7109375" style="6" bestFit="1" customWidth="1"/>
    <col min="15845" max="15845" width="14.28515625" style="6" customWidth="1"/>
    <col min="15846" max="15846" width="11.7109375" style="6" bestFit="1" customWidth="1"/>
    <col min="15847" max="15847" width="14.140625" style="6" bestFit="1" customWidth="1"/>
    <col min="15848" max="15848" width="16.7109375" style="6" customWidth="1"/>
    <col min="15849" max="15849" width="16.5703125" style="6" customWidth="1"/>
    <col min="15850" max="15851" width="7.85546875" style="6" bestFit="1" customWidth="1"/>
    <col min="15852" max="15852" width="8" style="6" bestFit="1" customWidth="1"/>
    <col min="15853" max="15854" width="7.85546875" style="6" bestFit="1" customWidth="1"/>
    <col min="15855" max="15855" width="9.7109375" style="6" customWidth="1"/>
    <col min="15856" max="15856" width="12.85546875" style="6" customWidth="1"/>
    <col min="15857" max="16093" width="9.140625" style="6"/>
    <col min="16094" max="16094" width="9" style="6" bestFit="1" customWidth="1"/>
    <col min="16095" max="16095" width="9.85546875" style="6" bestFit="1" customWidth="1"/>
    <col min="16096" max="16096" width="9.140625" style="6" bestFit="1" customWidth="1"/>
    <col min="16097" max="16097" width="16" style="6" bestFit="1" customWidth="1"/>
    <col min="16098" max="16098" width="9" style="6" bestFit="1" customWidth="1"/>
    <col min="16099" max="16099" width="7.85546875" style="6" bestFit="1" customWidth="1"/>
    <col min="16100" max="16100" width="11.7109375" style="6" bestFit="1" customWidth="1"/>
    <col min="16101" max="16101" width="14.28515625" style="6" customWidth="1"/>
    <col min="16102" max="16102" width="11.7109375" style="6" bestFit="1" customWidth="1"/>
    <col min="16103" max="16103" width="14.140625" style="6" bestFit="1" customWidth="1"/>
    <col min="16104" max="16104" width="16.7109375" style="6" customWidth="1"/>
    <col min="16105" max="16105" width="16.5703125" style="6" customWidth="1"/>
    <col min="16106" max="16107" width="7.85546875" style="6" bestFit="1" customWidth="1"/>
    <col min="16108" max="16108" width="8" style="6" bestFit="1" customWidth="1"/>
    <col min="16109" max="16110" width="7.85546875" style="6" bestFit="1" customWidth="1"/>
    <col min="16111" max="16111" width="9.7109375" style="6" customWidth="1"/>
    <col min="16112" max="16112" width="12.85546875" style="6" customWidth="1"/>
    <col min="16113" max="16384" width="9.140625" style="6"/>
  </cols>
  <sheetData>
    <row r="1" spans="1:15" s="78" customFormat="1" ht="15.75" customHeight="1">
      <c r="A1" s="514" t="s">
        <v>2</v>
      </c>
      <c r="B1" s="525" t="s">
        <v>0</v>
      </c>
      <c r="C1" s="519" t="s">
        <v>65</v>
      </c>
      <c r="D1" s="523" t="s">
        <v>4</v>
      </c>
      <c r="E1" s="524"/>
      <c r="F1" s="522" t="s">
        <v>317</v>
      </c>
      <c r="G1" s="522"/>
      <c r="H1" s="522"/>
      <c r="I1" s="522"/>
      <c r="J1" s="527" t="s">
        <v>246</v>
      </c>
      <c r="K1" s="529" t="s">
        <v>74</v>
      </c>
      <c r="L1" s="531" t="s">
        <v>10</v>
      </c>
      <c r="M1" s="502" t="s">
        <v>38</v>
      </c>
      <c r="N1" s="503"/>
      <c r="O1" s="504"/>
    </row>
    <row r="2" spans="1:15" ht="23.25" customHeight="1" thickBot="1">
      <c r="A2" s="515"/>
      <c r="B2" s="526"/>
      <c r="C2" s="520"/>
      <c r="D2" s="15"/>
      <c r="E2" s="100" t="s">
        <v>10</v>
      </c>
      <c r="F2" s="153">
        <v>4</v>
      </c>
      <c r="G2" s="92" t="s">
        <v>102</v>
      </c>
      <c r="H2" s="92" t="s">
        <v>168</v>
      </c>
      <c r="I2" s="127" t="s">
        <v>59</v>
      </c>
      <c r="J2" s="528"/>
      <c r="K2" s="530"/>
      <c r="L2" s="532"/>
      <c r="M2" s="505"/>
      <c r="N2" s="506"/>
      <c r="O2" s="507"/>
    </row>
    <row r="3" spans="1:15" s="8" customFormat="1">
      <c r="A3" s="247">
        <f>συμβολαια!A3</f>
        <v>0</v>
      </c>
      <c r="B3" s="250" t="str">
        <f>συμβολαια!C3</f>
        <v>πληρεξούσιο</v>
      </c>
      <c r="C3" s="334">
        <f>συμβολαια!D3</f>
        <v>0</v>
      </c>
      <c r="D3" s="251">
        <v>1</v>
      </c>
      <c r="E3" s="251">
        <v>1</v>
      </c>
      <c r="F3" s="328">
        <f t="shared" ref="F3:F66" si="0">(D3-1)*4</f>
        <v>0</v>
      </c>
      <c r="G3" s="328">
        <f>F3*5%</f>
        <v>0</v>
      </c>
      <c r="H3" s="328">
        <f t="shared" ref="H3:H66" si="1">F3*5%</f>
        <v>0</v>
      </c>
      <c r="I3" s="328">
        <f>F3*1%</f>
        <v>0</v>
      </c>
      <c r="J3" s="313">
        <f t="shared" ref="J3:J66" si="2">F3-K3</f>
        <v>0</v>
      </c>
      <c r="K3" s="313">
        <f t="shared" ref="K3:K34" si="3">G3+H3+I3</f>
        <v>0</v>
      </c>
      <c r="L3" s="313"/>
      <c r="M3" s="291"/>
      <c r="N3" s="291"/>
      <c r="O3" s="330"/>
    </row>
    <row r="4" spans="1:15" s="8" customFormat="1">
      <c r="A4" s="247">
        <f>συμβολαια!A4</f>
        <v>0</v>
      </c>
      <c r="B4" s="250" t="str">
        <f>συμβολαια!C4</f>
        <v>πληρεξούσιο</v>
      </c>
      <c r="C4" s="334">
        <f>συμβολαια!D4</f>
        <v>0</v>
      </c>
      <c r="D4" s="251">
        <v>2</v>
      </c>
      <c r="E4" s="251">
        <v>2</v>
      </c>
      <c r="F4" s="240">
        <f t="shared" si="0"/>
        <v>4</v>
      </c>
      <c r="G4" s="240">
        <f t="shared" ref="G4:G67" si="4">F4*5%</f>
        <v>0.2</v>
      </c>
      <c r="H4" s="240">
        <f t="shared" si="1"/>
        <v>0.2</v>
      </c>
      <c r="I4" s="240">
        <f t="shared" ref="I4:I67" si="5">F4*1%</f>
        <v>0.04</v>
      </c>
      <c r="J4" s="243">
        <f t="shared" si="2"/>
        <v>3.56</v>
      </c>
      <c r="K4" s="243">
        <f t="shared" si="3"/>
        <v>0.44</v>
      </c>
      <c r="L4" s="243">
        <v>4</v>
      </c>
      <c r="M4" s="291"/>
      <c r="N4" s="291"/>
      <c r="O4" s="331"/>
    </row>
    <row r="5" spans="1:15" s="8" customFormat="1">
      <c r="A5" s="247">
        <f>συμβολαια!A5</f>
        <v>0</v>
      </c>
      <c r="B5" s="250" t="str">
        <f>συμβολαια!C5</f>
        <v>πληρεξούσιο</v>
      </c>
      <c r="C5" s="334">
        <f>συμβολαια!D5</f>
        <v>0</v>
      </c>
      <c r="D5" s="251">
        <v>4</v>
      </c>
      <c r="E5" s="335">
        <v>5</v>
      </c>
      <c r="F5" s="240">
        <f t="shared" si="0"/>
        <v>12</v>
      </c>
      <c r="G5" s="240">
        <f t="shared" si="4"/>
        <v>0.60000000000000009</v>
      </c>
      <c r="H5" s="240">
        <f t="shared" si="1"/>
        <v>0.60000000000000009</v>
      </c>
      <c r="I5" s="240">
        <f t="shared" si="5"/>
        <v>0.12</v>
      </c>
      <c r="J5" s="243">
        <f t="shared" si="2"/>
        <v>10.68</v>
      </c>
      <c r="K5" s="243">
        <f t="shared" si="3"/>
        <v>1.3200000000000003</v>
      </c>
      <c r="L5" s="336">
        <v>16</v>
      </c>
      <c r="M5" s="291"/>
      <c r="N5" s="291"/>
      <c r="O5" s="331"/>
    </row>
    <row r="6" spans="1:15" s="8" customFormat="1">
      <c r="A6" s="247">
        <f>συμβολαια!A6</f>
        <v>0</v>
      </c>
      <c r="B6" s="250" t="str">
        <f>συμβολαια!C6</f>
        <v>δωρεά</v>
      </c>
      <c r="C6" s="314">
        <f>συμβολαια!D6</f>
        <v>440.87</v>
      </c>
      <c r="D6" s="251">
        <v>4</v>
      </c>
      <c r="E6" s="335">
        <v>5</v>
      </c>
      <c r="F6" s="240">
        <f t="shared" si="0"/>
        <v>12</v>
      </c>
      <c r="G6" s="240">
        <f t="shared" si="4"/>
        <v>0.60000000000000009</v>
      </c>
      <c r="H6" s="240">
        <f t="shared" si="1"/>
        <v>0.60000000000000009</v>
      </c>
      <c r="I6" s="240">
        <f t="shared" si="5"/>
        <v>0.12</v>
      </c>
      <c r="J6" s="243">
        <f t="shared" si="2"/>
        <v>10.68</v>
      </c>
      <c r="K6" s="243">
        <f t="shared" si="3"/>
        <v>1.3200000000000003</v>
      </c>
      <c r="L6" s="336">
        <v>16</v>
      </c>
      <c r="M6" s="291"/>
      <c r="N6" s="291"/>
      <c r="O6" s="331"/>
    </row>
    <row r="7" spans="1:15" s="8" customFormat="1">
      <c r="A7" s="247">
        <f>συμβολαια!A7</f>
        <v>0</v>
      </c>
      <c r="B7" s="250" t="str">
        <f>συμβολαια!C7</f>
        <v>αγοραπωλησία τίμημα = Δ.Ο.Υ. =</v>
      </c>
      <c r="C7" s="314">
        <f>συμβολαια!D7</f>
        <v>5899.62</v>
      </c>
      <c r="D7" s="251">
        <v>6</v>
      </c>
      <c r="E7" s="335">
        <v>7</v>
      </c>
      <c r="F7" s="240">
        <f t="shared" si="0"/>
        <v>20</v>
      </c>
      <c r="G7" s="240">
        <f t="shared" si="4"/>
        <v>1</v>
      </c>
      <c r="H7" s="240">
        <f t="shared" si="1"/>
        <v>1</v>
      </c>
      <c r="I7" s="240">
        <f t="shared" si="5"/>
        <v>0.2</v>
      </c>
      <c r="J7" s="243">
        <f t="shared" si="2"/>
        <v>17.8</v>
      </c>
      <c r="K7" s="243">
        <f t="shared" si="3"/>
        <v>2.2000000000000002</v>
      </c>
      <c r="L7" s="307">
        <v>24</v>
      </c>
      <c r="M7" s="308"/>
      <c r="N7" s="244" t="s">
        <v>271</v>
      </c>
      <c r="O7" s="331"/>
    </row>
    <row r="8" spans="1:15" s="8" customFormat="1">
      <c r="A8" s="247">
        <f>συμβολαια!A8</f>
        <v>0</v>
      </c>
      <c r="B8" s="250" t="str">
        <f>συμβολαια!C8</f>
        <v>αγοραπωλησία τίμημα = Δ.Ο.Υ. =</v>
      </c>
      <c r="C8" s="314">
        <f>συμβολαια!D8</f>
        <v>4628.22</v>
      </c>
      <c r="D8" s="251">
        <v>5</v>
      </c>
      <c r="E8" s="251">
        <v>5</v>
      </c>
      <c r="F8" s="240">
        <f t="shared" si="0"/>
        <v>16</v>
      </c>
      <c r="G8" s="240">
        <f t="shared" si="4"/>
        <v>0.8</v>
      </c>
      <c r="H8" s="240">
        <f t="shared" si="1"/>
        <v>0.8</v>
      </c>
      <c r="I8" s="240">
        <f t="shared" si="5"/>
        <v>0.16</v>
      </c>
      <c r="J8" s="243">
        <f t="shared" si="2"/>
        <v>14.24</v>
      </c>
      <c r="K8" s="243">
        <f t="shared" si="3"/>
        <v>1.76</v>
      </c>
      <c r="L8" s="243">
        <v>16</v>
      </c>
      <c r="M8" s="291"/>
      <c r="N8" s="291"/>
      <c r="O8" s="331"/>
    </row>
    <row r="9" spans="1:15" s="8" customFormat="1">
      <c r="A9" s="247">
        <f>συμβολαια!A9</f>
        <v>0</v>
      </c>
      <c r="B9" s="250" t="str">
        <f>συμβολαια!C9</f>
        <v>αγοραπωλησίας ΠΡΟΣΥΜΦΩΝΟ τίμημα = αρραβών =</v>
      </c>
      <c r="C9" s="314">
        <f>συμβολαια!D9</f>
        <v>10021.51</v>
      </c>
      <c r="D9" s="251">
        <v>3</v>
      </c>
      <c r="E9" s="335">
        <v>4</v>
      </c>
      <c r="F9" s="240">
        <f t="shared" si="0"/>
        <v>8</v>
      </c>
      <c r="G9" s="240">
        <f t="shared" si="4"/>
        <v>0.4</v>
      </c>
      <c r="H9" s="240">
        <f t="shared" si="1"/>
        <v>0.4</v>
      </c>
      <c r="I9" s="240">
        <f t="shared" si="5"/>
        <v>0.08</v>
      </c>
      <c r="J9" s="243">
        <f t="shared" si="2"/>
        <v>7.12</v>
      </c>
      <c r="K9" s="243">
        <f t="shared" si="3"/>
        <v>0.88</v>
      </c>
      <c r="L9" s="336">
        <v>12</v>
      </c>
      <c r="M9" s="291"/>
      <c r="N9" s="291"/>
      <c r="O9" s="331"/>
    </row>
    <row r="10" spans="1:15" s="8" customFormat="1">
      <c r="A10" s="247">
        <f>συμβολαια!A10</f>
        <v>0</v>
      </c>
      <c r="B10" s="250" t="str">
        <f>συμβολαια!C10</f>
        <v>πληρεξούσιο</v>
      </c>
      <c r="C10" s="334">
        <f>συμβολαια!D10</f>
        <v>0</v>
      </c>
      <c r="D10" s="251">
        <v>3</v>
      </c>
      <c r="E10" s="251">
        <v>3</v>
      </c>
      <c r="F10" s="240">
        <f t="shared" si="0"/>
        <v>8</v>
      </c>
      <c r="G10" s="240">
        <f t="shared" si="4"/>
        <v>0.4</v>
      </c>
      <c r="H10" s="240">
        <f t="shared" si="1"/>
        <v>0.4</v>
      </c>
      <c r="I10" s="240">
        <f t="shared" si="5"/>
        <v>0.08</v>
      </c>
      <c r="J10" s="243">
        <f t="shared" si="2"/>
        <v>7.12</v>
      </c>
      <c r="K10" s="243">
        <f t="shared" si="3"/>
        <v>0.88</v>
      </c>
      <c r="L10" s="243">
        <v>8</v>
      </c>
      <c r="M10" s="291"/>
      <c r="N10" s="291"/>
      <c r="O10" s="331"/>
    </row>
    <row r="11" spans="1:15" s="8" customFormat="1">
      <c r="A11" s="247">
        <f>συμβολαια!A11</f>
        <v>0</v>
      </c>
      <c r="B11" s="250" t="str">
        <f>συμβολαια!C11</f>
        <v>δωρεά</v>
      </c>
      <c r="C11" s="314">
        <f>συμβολαια!D11</f>
        <v>5575.38</v>
      </c>
      <c r="D11" s="251">
        <v>4</v>
      </c>
      <c r="E11" s="335">
        <v>5</v>
      </c>
      <c r="F11" s="240">
        <f t="shared" si="0"/>
        <v>12</v>
      </c>
      <c r="G11" s="240">
        <f t="shared" si="4"/>
        <v>0.60000000000000009</v>
      </c>
      <c r="H11" s="240">
        <f t="shared" si="1"/>
        <v>0.60000000000000009</v>
      </c>
      <c r="I11" s="240">
        <f t="shared" si="5"/>
        <v>0.12</v>
      </c>
      <c r="J11" s="243">
        <f t="shared" si="2"/>
        <v>10.68</v>
      </c>
      <c r="K11" s="243">
        <f t="shared" si="3"/>
        <v>1.3200000000000003</v>
      </c>
      <c r="L11" s="336">
        <v>16</v>
      </c>
      <c r="M11" s="291"/>
      <c r="N11" s="291"/>
      <c r="O11" s="331"/>
    </row>
    <row r="12" spans="1:15" s="8" customFormat="1">
      <c r="A12" s="247">
        <f>συμβολαια!A12</f>
        <v>0</v>
      </c>
      <c r="B12" s="250" t="str">
        <f>συμβολαια!C12</f>
        <v>πληρεξούσιο</v>
      </c>
      <c r="C12" s="334">
        <f>συμβολαια!D12</f>
        <v>0</v>
      </c>
      <c r="D12" s="251">
        <v>2</v>
      </c>
      <c r="E12" s="335">
        <v>3</v>
      </c>
      <c r="F12" s="240">
        <f t="shared" si="0"/>
        <v>4</v>
      </c>
      <c r="G12" s="240">
        <f t="shared" si="4"/>
        <v>0.2</v>
      </c>
      <c r="H12" s="240">
        <f t="shared" si="1"/>
        <v>0.2</v>
      </c>
      <c r="I12" s="240">
        <f t="shared" si="5"/>
        <v>0.04</v>
      </c>
      <c r="J12" s="243">
        <f t="shared" si="2"/>
        <v>3.56</v>
      </c>
      <c r="K12" s="243">
        <f t="shared" si="3"/>
        <v>0.44</v>
      </c>
      <c r="L12" s="336">
        <v>8</v>
      </c>
      <c r="M12" s="291"/>
      <c r="N12" s="291"/>
      <c r="O12" s="331"/>
    </row>
    <row r="13" spans="1:15" s="8" customFormat="1">
      <c r="A13" s="247">
        <f>συμβολαια!A13</f>
        <v>0</v>
      </c>
      <c r="B13" s="250" t="str">
        <f>συμβολαια!C13</f>
        <v>πληρεξούσιο</v>
      </c>
      <c r="C13" s="334">
        <f>συμβολαια!D13</f>
        <v>0</v>
      </c>
      <c r="D13" s="251">
        <v>1</v>
      </c>
      <c r="E13" s="251">
        <v>1</v>
      </c>
      <c r="F13" s="328">
        <f t="shared" si="0"/>
        <v>0</v>
      </c>
      <c r="G13" s="328">
        <f t="shared" si="4"/>
        <v>0</v>
      </c>
      <c r="H13" s="328">
        <f t="shared" si="1"/>
        <v>0</v>
      </c>
      <c r="I13" s="328">
        <f t="shared" si="5"/>
        <v>0</v>
      </c>
      <c r="J13" s="313">
        <f t="shared" si="2"/>
        <v>0</v>
      </c>
      <c r="K13" s="313">
        <f t="shared" si="3"/>
        <v>0</v>
      </c>
      <c r="L13" s="313"/>
      <c r="M13" s="291"/>
      <c r="N13" s="291"/>
      <c r="O13" s="331"/>
    </row>
    <row r="14" spans="1:15" s="8" customFormat="1">
      <c r="A14" s="247">
        <f>συμβολαια!A14</f>
        <v>0</v>
      </c>
      <c r="B14" s="250" t="str">
        <f>συμβολαια!C14</f>
        <v>πληρεξούσιο</v>
      </c>
      <c r="C14" s="334">
        <f>συμβολαια!D14</f>
        <v>0</v>
      </c>
      <c r="D14" s="251">
        <v>2</v>
      </c>
      <c r="E14" s="251">
        <v>2</v>
      </c>
      <c r="F14" s="240">
        <f t="shared" si="0"/>
        <v>4</v>
      </c>
      <c r="G14" s="240">
        <f t="shared" si="4"/>
        <v>0.2</v>
      </c>
      <c r="H14" s="240">
        <f t="shared" si="1"/>
        <v>0.2</v>
      </c>
      <c r="I14" s="240">
        <f t="shared" si="5"/>
        <v>0.04</v>
      </c>
      <c r="J14" s="243">
        <f t="shared" si="2"/>
        <v>3.56</v>
      </c>
      <c r="K14" s="243">
        <f t="shared" si="3"/>
        <v>0.44</v>
      </c>
      <c r="L14" s="243">
        <v>4</v>
      </c>
      <c r="M14" s="291"/>
      <c r="N14" s="291"/>
      <c r="O14" s="331"/>
    </row>
    <row r="15" spans="1:15" s="8" customFormat="1">
      <c r="A15" s="247">
        <f>συμβολαια!A15</f>
        <v>0</v>
      </c>
      <c r="B15" s="250" t="str">
        <f>συμβολαια!C15</f>
        <v>πληρεξούσιο</v>
      </c>
      <c r="C15" s="334">
        <f>συμβολαια!D15</f>
        <v>0</v>
      </c>
      <c r="D15" s="251">
        <v>2</v>
      </c>
      <c r="E15" s="251">
        <v>2</v>
      </c>
      <c r="F15" s="240">
        <f t="shared" si="0"/>
        <v>4</v>
      </c>
      <c r="G15" s="240">
        <f t="shared" si="4"/>
        <v>0.2</v>
      </c>
      <c r="H15" s="240">
        <f t="shared" si="1"/>
        <v>0.2</v>
      </c>
      <c r="I15" s="240">
        <f t="shared" si="5"/>
        <v>0.04</v>
      </c>
      <c r="J15" s="243">
        <f t="shared" si="2"/>
        <v>3.56</v>
      </c>
      <c r="K15" s="243">
        <f t="shared" si="3"/>
        <v>0.44</v>
      </c>
      <c r="L15" s="243">
        <v>4</v>
      </c>
      <c r="M15" s="291"/>
      <c r="N15" s="291"/>
      <c r="O15" s="331"/>
    </row>
    <row r="16" spans="1:15" s="8" customFormat="1">
      <c r="A16" s="247">
        <f>συμβολαια!A16</f>
        <v>0</v>
      </c>
      <c r="B16" s="250" t="str">
        <f>συμβολαια!C16</f>
        <v>πληρεξούσιο</v>
      </c>
      <c r="C16" s="334">
        <f>συμβολαια!D16</f>
        <v>0</v>
      </c>
      <c r="D16" s="251">
        <v>2</v>
      </c>
      <c r="E16" s="335">
        <v>3</v>
      </c>
      <c r="F16" s="240">
        <f t="shared" si="0"/>
        <v>4</v>
      </c>
      <c r="G16" s="240">
        <f t="shared" si="4"/>
        <v>0.2</v>
      </c>
      <c r="H16" s="240">
        <f t="shared" si="1"/>
        <v>0.2</v>
      </c>
      <c r="I16" s="240">
        <f t="shared" si="5"/>
        <v>0.04</v>
      </c>
      <c r="J16" s="243">
        <f t="shared" si="2"/>
        <v>3.56</v>
      </c>
      <c r="K16" s="243">
        <f t="shared" si="3"/>
        <v>0.44</v>
      </c>
      <c r="L16" s="336">
        <v>8</v>
      </c>
      <c r="M16" s="291"/>
      <c r="N16" s="291"/>
      <c r="O16" s="331"/>
    </row>
    <row r="17" spans="1:15" s="8" customFormat="1">
      <c r="A17" s="247">
        <f>συμβολαια!A17</f>
        <v>0</v>
      </c>
      <c r="B17" s="250" t="str">
        <f>συμβολαια!C17</f>
        <v>γονική</v>
      </c>
      <c r="C17" s="314">
        <f>συμβολαια!D17</f>
        <v>2626.85</v>
      </c>
      <c r="D17" s="251">
        <v>4</v>
      </c>
      <c r="E17" s="335">
        <v>5</v>
      </c>
      <c r="F17" s="240">
        <f t="shared" si="0"/>
        <v>12</v>
      </c>
      <c r="G17" s="240">
        <f t="shared" si="4"/>
        <v>0.60000000000000009</v>
      </c>
      <c r="H17" s="240">
        <f t="shared" si="1"/>
        <v>0.60000000000000009</v>
      </c>
      <c r="I17" s="240">
        <f t="shared" si="5"/>
        <v>0.12</v>
      </c>
      <c r="J17" s="243">
        <f t="shared" si="2"/>
        <v>10.68</v>
      </c>
      <c r="K17" s="243">
        <f t="shared" si="3"/>
        <v>1.3200000000000003</v>
      </c>
      <c r="L17" s="336">
        <v>16</v>
      </c>
      <c r="M17" s="291"/>
      <c r="N17" s="291"/>
      <c r="O17" s="331"/>
    </row>
    <row r="18" spans="1:15" s="8" customFormat="1">
      <c r="A18" s="247">
        <f>συμβολαια!A18</f>
        <v>0</v>
      </c>
      <c r="B18" s="250" t="str">
        <f>συμβολαια!C18</f>
        <v>δωρεά ΨΙΛΗΣ κυριότητας</v>
      </c>
      <c r="C18" s="314">
        <f>συμβολαια!D18</f>
        <v>2364.16</v>
      </c>
      <c r="D18" s="251">
        <v>4</v>
      </c>
      <c r="E18" s="251">
        <v>4</v>
      </c>
      <c r="F18" s="240">
        <f t="shared" si="0"/>
        <v>12</v>
      </c>
      <c r="G18" s="240">
        <f t="shared" si="4"/>
        <v>0.60000000000000009</v>
      </c>
      <c r="H18" s="240">
        <f t="shared" si="1"/>
        <v>0.60000000000000009</v>
      </c>
      <c r="I18" s="240">
        <f t="shared" si="5"/>
        <v>0.12</v>
      </c>
      <c r="J18" s="243">
        <f t="shared" si="2"/>
        <v>10.68</v>
      </c>
      <c r="K18" s="243">
        <f t="shared" si="3"/>
        <v>1.3200000000000003</v>
      </c>
      <c r="L18" s="243">
        <v>12</v>
      </c>
      <c r="M18" s="291"/>
      <c r="N18" s="291"/>
      <c r="O18" s="331"/>
    </row>
    <row r="19" spans="1:15" s="8" customFormat="1">
      <c r="A19" s="247">
        <f>συμβολαια!A19</f>
        <v>0</v>
      </c>
      <c r="B19" s="250" t="str">
        <f>συμβολαια!C19</f>
        <v>δωρεά</v>
      </c>
      <c r="C19" s="314">
        <f>συμβολαια!D19</f>
        <v>5253.7</v>
      </c>
      <c r="D19" s="251">
        <v>4</v>
      </c>
      <c r="E19" s="335">
        <v>6</v>
      </c>
      <c r="F19" s="240">
        <f t="shared" si="0"/>
        <v>12</v>
      </c>
      <c r="G19" s="240">
        <f t="shared" si="4"/>
        <v>0.60000000000000009</v>
      </c>
      <c r="H19" s="240">
        <f t="shared" si="1"/>
        <v>0.60000000000000009</v>
      </c>
      <c r="I19" s="240">
        <f t="shared" si="5"/>
        <v>0.12</v>
      </c>
      <c r="J19" s="243">
        <f t="shared" si="2"/>
        <v>10.68</v>
      </c>
      <c r="K19" s="243">
        <f t="shared" si="3"/>
        <v>1.3200000000000003</v>
      </c>
      <c r="L19" s="336">
        <v>20</v>
      </c>
      <c r="M19" s="291"/>
      <c r="N19" s="291"/>
      <c r="O19" s="331"/>
    </row>
    <row r="20" spans="1:15" s="8" customFormat="1">
      <c r="A20" s="247">
        <f>συμβολαια!A20</f>
        <v>0</v>
      </c>
      <c r="B20" s="250" t="str">
        <f>συμβολαια!C20</f>
        <v>γονική ΨΙΛΗΣ κυριότητας</v>
      </c>
      <c r="C20" s="314">
        <f>συμβολαια!D20</f>
        <v>8319.06</v>
      </c>
      <c r="D20" s="251">
        <v>5</v>
      </c>
      <c r="E20" s="251">
        <v>5</v>
      </c>
      <c r="F20" s="240">
        <f t="shared" si="0"/>
        <v>16</v>
      </c>
      <c r="G20" s="240">
        <f t="shared" si="4"/>
        <v>0.8</v>
      </c>
      <c r="H20" s="240">
        <f t="shared" si="1"/>
        <v>0.8</v>
      </c>
      <c r="I20" s="240">
        <f t="shared" si="5"/>
        <v>0.16</v>
      </c>
      <c r="J20" s="243">
        <f t="shared" si="2"/>
        <v>14.24</v>
      </c>
      <c r="K20" s="243">
        <f t="shared" si="3"/>
        <v>1.76</v>
      </c>
      <c r="L20" s="336">
        <v>20</v>
      </c>
      <c r="M20" s="291"/>
      <c r="N20" s="291"/>
      <c r="O20" s="331"/>
    </row>
    <row r="21" spans="1:15" s="8" customFormat="1">
      <c r="A21" s="247">
        <f>συμβολαια!A21</f>
        <v>0</v>
      </c>
      <c r="B21" s="250" t="str">
        <f>συμβολαια!C21</f>
        <v>πληρεξούσιο</v>
      </c>
      <c r="C21" s="334">
        <f>συμβολαια!D21</f>
        <v>0</v>
      </c>
      <c r="D21" s="251">
        <v>3</v>
      </c>
      <c r="E21" s="251">
        <v>3</v>
      </c>
      <c r="F21" s="240">
        <f t="shared" si="0"/>
        <v>8</v>
      </c>
      <c r="G21" s="240">
        <f t="shared" si="4"/>
        <v>0.4</v>
      </c>
      <c r="H21" s="240">
        <f t="shared" si="1"/>
        <v>0.4</v>
      </c>
      <c r="I21" s="240">
        <f t="shared" si="5"/>
        <v>0.08</v>
      </c>
      <c r="J21" s="243">
        <f t="shared" si="2"/>
        <v>7.12</v>
      </c>
      <c r="K21" s="243">
        <f t="shared" si="3"/>
        <v>0.88</v>
      </c>
      <c r="L21" s="243">
        <v>8</v>
      </c>
      <c r="M21" s="291"/>
      <c r="N21" s="291"/>
      <c r="O21" s="331"/>
    </row>
    <row r="22" spans="1:15" s="8" customFormat="1">
      <c r="A22" s="247">
        <f>συμβολαια!A22</f>
        <v>0</v>
      </c>
      <c r="B22" s="250" t="str">
        <f>συμβολαια!C22</f>
        <v>αγοραπωλησίας προσυμφώνου ..???.. ΛΥΣΗ τίμημα 35.000 αρραβών =</v>
      </c>
      <c r="C22" s="314">
        <f>συμβολαια!D22</f>
        <v>10000</v>
      </c>
      <c r="D22" s="367">
        <v>5</v>
      </c>
      <c r="E22" s="381">
        <v>6</v>
      </c>
      <c r="F22" s="240">
        <f t="shared" si="0"/>
        <v>16</v>
      </c>
      <c r="G22" s="240">
        <f t="shared" si="4"/>
        <v>0.8</v>
      </c>
      <c r="H22" s="240">
        <f t="shared" si="1"/>
        <v>0.8</v>
      </c>
      <c r="I22" s="240">
        <f t="shared" si="5"/>
        <v>0.16</v>
      </c>
      <c r="J22" s="243">
        <f t="shared" si="2"/>
        <v>14.24</v>
      </c>
      <c r="K22" s="243">
        <f t="shared" si="3"/>
        <v>1.76</v>
      </c>
      <c r="L22" s="336">
        <v>20</v>
      </c>
      <c r="M22" s="291"/>
      <c r="N22" s="291"/>
      <c r="O22" s="331"/>
    </row>
    <row r="23" spans="1:15" s="8" customFormat="1">
      <c r="A23" s="247">
        <f>συμβολαια!A23</f>
        <v>0</v>
      </c>
      <c r="B23" s="250" t="str">
        <f>συμβολαια!C23</f>
        <v>αγοραπωλησία τίμημα = Δ.Ο.Υ. =</v>
      </c>
      <c r="C23" s="314">
        <f>συμβολαια!D23</f>
        <v>1629.91</v>
      </c>
      <c r="D23" s="367">
        <v>7</v>
      </c>
      <c r="E23" s="381">
        <v>8</v>
      </c>
      <c r="F23" s="240">
        <f t="shared" si="0"/>
        <v>24</v>
      </c>
      <c r="G23" s="240">
        <f t="shared" si="4"/>
        <v>1.2000000000000002</v>
      </c>
      <c r="H23" s="240">
        <f t="shared" si="1"/>
        <v>1.2000000000000002</v>
      </c>
      <c r="I23" s="240">
        <f t="shared" si="5"/>
        <v>0.24</v>
      </c>
      <c r="J23" s="243">
        <f t="shared" si="2"/>
        <v>21.36</v>
      </c>
      <c r="K23" s="243">
        <f t="shared" si="3"/>
        <v>2.6400000000000006</v>
      </c>
      <c r="L23" s="336">
        <v>28</v>
      </c>
      <c r="M23" s="291"/>
      <c r="N23" s="291"/>
      <c r="O23" s="331"/>
    </row>
    <row r="24" spans="1:15" s="8" customFormat="1">
      <c r="A24" s="247">
        <f>συμβολαια!A24</f>
        <v>0</v>
      </c>
      <c r="B24" s="250" t="str">
        <f>συμβολαια!C24</f>
        <v>πληρεξούσιο</v>
      </c>
      <c r="C24" s="334">
        <f>συμβολαια!D24</f>
        <v>0</v>
      </c>
      <c r="D24" s="367">
        <v>2</v>
      </c>
      <c r="E24" s="367">
        <v>2</v>
      </c>
      <c r="F24" s="240">
        <f t="shared" si="0"/>
        <v>4</v>
      </c>
      <c r="G24" s="240">
        <f t="shared" si="4"/>
        <v>0.2</v>
      </c>
      <c r="H24" s="240">
        <f t="shared" si="1"/>
        <v>0.2</v>
      </c>
      <c r="I24" s="240">
        <f t="shared" si="5"/>
        <v>0.04</v>
      </c>
      <c r="J24" s="243">
        <f t="shared" si="2"/>
        <v>3.56</v>
      </c>
      <c r="K24" s="243">
        <f t="shared" si="3"/>
        <v>0.44</v>
      </c>
      <c r="L24" s="336">
        <v>8</v>
      </c>
      <c r="M24" s="291"/>
      <c r="N24" s="291"/>
      <c r="O24" s="331"/>
    </row>
    <row r="25" spans="1:15" s="8" customFormat="1">
      <c r="A25" s="247">
        <f>συμβολαια!A25</f>
        <v>0</v>
      </c>
      <c r="B25" s="250" t="str">
        <f>συμβολαια!C25</f>
        <v>κατάθεση ένορκη</v>
      </c>
      <c r="C25" s="334">
        <f>συμβολαια!D25</f>
        <v>0</v>
      </c>
      <c r="D25" s="367">
        <v>3</v>
      </c>
      <c r="E25" s="367">
        <v>3</v>
      </c>
      <c r="F25" s="240">
        <f t="shared" si="0"/>
        <v>8</v>
      </c>
      <c r="G25" s="240">
        <f t="shared" si="4"/>
        <v>0.4</v>
      </c>
      <c r="H25" s="240">
        <f t="shared" si="1"/>
        <v>0.4</v>
      </c>
      <c r="I25" s="240">
        <f t="shared" si="5"/>
        <v>0.08</v>
      </c>
      <c r="J25" s="243">
        <f t="shared" si="2"/>
        <v>7.12</v>
      </c>
      <c r="K25" s="243">
        <f t="shared" si="3"/>
        <v>0.88</v>
      </c>
      <c r="L25" s="243">
        <v>8</v>
      </c>
      <c r="M25" s="291"/>
      <c r="N25" s="291"/>
      <c r="O25" s="331"/>
    </row>
    <row r="26" spans="1:15" s="8" customFormat="1">
      <c r="A26" s="247">
        <f>συμβολαια!A26</f>
        <v>0</v>
      </c>
      <c r="B26" s="250" t="str">
        <f>συμβολαια!C26</f>
        <v>κατάθεση ένορκη</v>
      </c>
      <c r="C26" s="334">
        <f>συμβολαια!D26</f>
        <v>0</v>
      </c>
      <c r="D26" s="367">
        <v>2</v>
      </c>
      <c r="E26" s="367">
        <v>2</v>
      </c>
      <c r="F26" s="240">
        <f t="shared" si="0"/>
        <v>4</v>
      </c>
      <c r="G26" s="240">
        <f t="shared" si="4"/>
        <v>0.2</v>
      </c>
      <c r="H26" s="240">
        <f t="shared" si="1"/>
        <v>0.2</v>
      </c>
      <c r="I26" s="240">
        <f t="shared" si="5"/>
        <v>0.04</v>
      </c>
      <c r="J26" s="243">
        <f t="shared" si="2"/>
        <v>3.56</v>
      </c>
      <c r="K26" s="243">
        <f t="shared" si="3"/>
        <v>0.44</v>
      </c>
      <c r="L26" s="243">
        <v>4</v>
      </c>
      <c r="M26" s="291"/>
      <c r="N26" s="291"/>
      <c r="O26" s="316"/>
    </row>
    <row r="27" spans="1:15" s="8" customFormat="1">
      <c r="A27" s="247">
        <f>συμβολαια!A27</f>
        <v>0</v>
      </c>
      <c r="B27" s="250" t="str">
        <f>συμβολαια!C27</f>
        <v>βεβαίωση ένορκος</v>
      </c>
      <c r="C27" s="334">
        <f>συμβολαια!D27</f>
        <v>0</v>
      </c>
      <c r="D27" s="367">
        <v>4</v>
      </c>
      <c r="E27" s="381">
        <v>5</v>
      </c>
      <c r="F27" s="240">
        <f t="shared" si="0"/>
        <v>12</v>
      </c>
      <c r="G27" s="240">
        <f t="shared" si="4"/>
        <v>0.60000000000000009</v>
      </c>
      <c r="H27" s="240">
        <f t="shared" si="1"/>
        <v>0.60000000000000009</v>
      </c>
      <c r="I27" s="240">
        <f t="shared" si="5"/>
        <v>0.12</v>
      </c>
      <c r="J27" s="243">
        <f t="shared" si="2"/>
        <v>10.68</v>
      </c>
      <c r="K27" s="243">
        <f t="shared" si="3"/>
        <v>1.3200000000000003</v>
      </c>
      <c r="L27" s="336">
        <v>16</v>
      </c>
      <c r="M27" s="291"/>
      <c r="N27" s="291"/>
      <c r="O27" s="331"/>
    </row>
    <row r="28" spans="1:15" s="8" customFormat="1">
      <c r="A28" s="247">
        <f>συμβολαια!A28</f>
        <v>0</v>
      </c>
      <c r="B28" s="250" t="str">
        <f>συμβολαια!C28</f>
        <v>κληρονομιάς αποδοχή</v>
      </c>
      <c r="C28" s="334">
        <f>συμβολαια!D28</f>
        <v>0</v>
      </c>
      <c r="D28" s="367">
        <v>3</v>
      </c>
      <c r="E28" s="367">
        <v>3</v>
      </c>
      <c r="F28" s="240">
        <f t="shared" si="0"/>
        <v>8</v>
      </c>
      <c r="G28" s="240">
        <f t="shared" si="4"/>
        <v>0.4</v>
      </c>
      <c r="H28" s="240">
        <f t="shared" si="1"/>
        <v>0.4</v>
      </c>
      <c r="I28" s="240">
        <f t="shared" si="5"/>
        <v>0.08</v>
      </c>
      <c r="J28" s="243">
        <f t="shared" si="2"/>
        <v>7.12</v>
      </c>
      <c r="K28" s="243">
        <f t="shared" si="3"/>
        <v>0.88</v>
      </c>
      <c r="L28" s="243">
        <v>8</v>
      </c>
      <c r="M28" s="291"/>
      <c r="N28" s="291"/>
      <c r="O28" s="331"/>
    </row>
    <row r="29" spans="1:15" s="8" customFormat="1">
      <c r="A29" s="247">
        <f>συμβολαια!A29</f>
        <v>0</v>
      </c>
      <c r="B29" s="250" t="str">
        <f>συμβολαια!C29</f>
        <v>πληρεξούσιο</v>
      </c>
      <c r="C29" s="334">
        <f>συμβολαια!D29</f>
        <v>0</v>
      </c>
      <c r="D29" s="367">
        <v>2</v>
      </c>
      <c r="E29" s="367">
        <v>2</v>
      </c>
      <c r="F29" s="240">
        <f t="shared" si="0"/>
        <v>4</v>
      </c>
      <c r="G29" s="240">
        <f t="shared" si="4"/>
        <v>0.2</v>
      </c>
      <c r="H29" s="240">
        <f t="shared" si="1"/>
        <v>0.2</v>
      </c>
      <c r="I29" s="240">
        <f t="shared" si="5"/>
        <v>0.04</v>
      </c>
      <c r="J29" s="243">
        <f t="shared" si="2"/>
        <v>3.56</v>
      </c>
      <c r="K29" s="243">
        <f t="shared" si="3"/>
        <v>0.44</v>
      </c>
      <c r="L29" s="243">
        <v>4</v>
      </c>
      <c r="M29" s="291"/>
      <c r="N29" s="291"/>
      <c r="O29" s="331"/>
    </row>
    <row r="30" spans="1:15" s="8" customFormat="1">
      <c r="A30" s="247">
        <f>συμβολαια!A30</f>
        <v>0</v>
      </c>
      <c r="B30" s="250" t="str">
        <f>συμβολαια!C30</f>
        <v>κληρονομιάς αποδοχή ..???.. ΔΙΟΡΘΩΣΗ</v>
      </c>
      <c r="C30" s="334">
        <f>συμβολαια!D30</f>
        <v>0</v>
      </c>
      <c r="D30" s="367">
        <v>3</v>
      </c>
      <c r="E30" s="367">
        <v>3</v>
      </c>
      <c r="F30" s="240">
        <f t="shared" si="0"/>
        <v>8</v>
      </c>
      <c r="G30" s="240">
        <f t="shared" si="4"/>
        <v>0.4</v>
      </c>
      <c r="H30" s="240">
        <f t="shared" si="1"/>
        <v>0.4</v>
      </c>
      <c r="I30" s="240">
        <f t="shared" si="5"/>
        <v>0.08</v>
      </c>
      <c r="J30" s="243">
        <f t="shared" si="2"/>
        <v>7.12</v>
      </c>
      <c r="K30" s="243">
        <f t="shared" si="3"/>
        <v>0.88</v>
      </c>
      <c r="L30" s="243">
        <v>8</v>
      </c>
      <c r="M30" s="291"/>
      <c r="N30" s="291"/>
      <c r="O30" s="331"/>
    </row>
    <row r="31" spans="1:15" s="8" customFormat="1">
      <c r="A31" s="247">
        <f>συμβολαια!A31</f>
        <v>0</v>
      </c>
      <c r="B31" s="250" t="str">
        <f>συμβολαια!C31</f>
        <v>πληρεξούσιο</v>
      </c>
      <c r="C31" s="334">
        <f>συμβολαια!D31</f>
        <v>0</v>
      </c>
      <c r="D31" s="367">
        <v>1</v>
      </c>
      <c r="E31" s="367">
        <v>1</v>
      </c>
      <c r="F31" s="328">
        <f t="shared" si="0"/>
        <v>0</v>
      </c>
      <c r="G31" s="328">
        <f t="shared" si="4"/>
        <v>0</v>
      </c>
      <c r="H31" s="328">
        <f t="shared" si="1"/>
        <v>0</v>
      </c>
      <c r="I31" s="328">
        <f t="shared" si="5"/>
        <v>0</v>
      </c>
      <c r="J31" s="313">
        <f t="shared" si="2"/>
        <v>0</v>
      </c>
      <c r="K31" s="313">
        <f t="shared" si="3"/>
        <v>0</v>
      </c>
      <c r="L31" s="313"/>
      <c r="M31" s="291"/>
      <c r="N31" s="291"/>
      <c r="O31" s="331"/>
    </row>
    <row r="32" spans="1:15" s="8" customFormat="1">
      <c r="A32" s="247">
        <f>συμβολαια!A32</f>
        <v>0</v>
      </c>
      <c r="B32" s="250" t="str">
        <f>συμβολαια!C32</f>
        <v>κληρονομιάς αποδοχή</v>
      </c>
      <c r="C32" s="334">
        <f>συμβολαια!D32</f>
        <v>0</v>
      </c>
      <c r="D32" s="367">
        <v>3</v>
      </c>
      <c r="E32" s="367">
        <v>3</v>
      </c>
      <c r="F32" s="240">
        <f t="shared" si="0"/>
        <v>8</v>
      </c>
      <c r="G32" s="240">
        <f t="shared" si="4"/>
        <v>0.4</v>
      </c>
      <c r="H32" s="240">
        <f t="shared" si="1"/>
        <v>0.4</v>
      </c>
      <c r="I32" s="240">
        <f t="shared" si="5"/>
        <v>0.08</v>
      </c>
      <c r="J32" s="243">
        <f t="shared" si="2"/>
        <v>7.12</v>
      </c>
      <c r="K32" s="243">
        <f t="shared" si="3"/>
        <v>0.88</v>
      </c>
      <c r="L32" s="243">
        <v>8</v>
      </c>
      <c r="M32" s="291"/>
      <c r="N32" s="291"/>
      <c r="O32" s="331"/>
    </row>
    <row r="33" spans="1:15" s="8" customFormat="1">
      <c r="A33" s="247">
        <f>συμβολαια!A33</f>
        <v>0</v>
      </c>
      <c r="B33" s="250" t="str">
        <f>συμβολαια!C33</f>
        <v>πληρεξούσιο</v>
      </c>
      <c r="C33" s="334">
        <f>συμβολαια!D33</f>
        <v>0</v>
      </c>
      <c r="D33" s="367">
        <v>1</v>
      </c>
      <c r="E33" s="367">
        <v>1</v>
      </c>
      <c r="F33" s="328">
        <f t="shared" si="0"/>
        <v>0</v>
      </c>
      <c r="G33" s="328">
        <f t="shared" si="4"/>
        <v>0</v>
      </c>
      <c r="H33" s="328">
        <f t="shared" si="1"/>
        <v>0</v>
      </c>
      <c r="I33" s="328">
        <f t="shared" si="5"/>
        <v>0</v>
      </c>
      <c r="J33" s="313">
        <f t="shared" si="2"/>
        <v>0</v>
      </c>
      <c r="K33" s="313">
        <f t="shared" si="3"/>
        <v>0</v>
      </c>
      <c r="L33" s="313"/>
      <c r="M33" s="291"/>
      <c r="N33" s="291"/>
      <c r="O33" s="331"/>
    </row>
    <row r="34" spans="1:15" s="8" customFormat="1">
      <c r="A34" s="247">
        <f>συμβολαια!A34</f>
        <v>0</v>
      </c>
      <c r="B34" s="250" t="str">
        <f>συμβολαια!C34</f>
        <v>αγοραπωλησία ΒΑΣΕΙ προσυμφώνου ..???.. τίμημα = αρραβών = 2.934,7 Δ.Ο.Υ = 11.143,31</v>
      </c>
      <c r="C34" s="314">
        <f>συμβολαια!D34</f>
        <v>8208.61</v>
      </c>
      <c r="D34" s="367">
        <v>4</v>
      </c>
      <c r="E34" s="381">
        <v>5</v>
      </c>
      <c r="F34" s="240">
        <f t="shared" si="0"/>
        <v>12</v>
      </c>
      <c r="G34" s="240">
        <f t="shared" si="4"/>
        <v>0.60000000000000009</v>
      </c>
      <c r="H34" s="240">
        <f t="shared" si="1"/>
        <v>0.60000000000000009</v>
      </c>
      <c r="I34" s="240">
        <f t="shared" si="5"/>
        <v>0.12</v>
      </c>
      <c r="J34" s="243">
        <f t="shared" si="2"/>
        <v>10.68</v>
      </c>
      <c r="K34" s="243">
        <f t="shared" si="3"/>
        <v>1.3200000000000003</v>
      </c>
      <c r="L34" s="336">
        <v>16</v>
      </c>
      <c r="M34" s="291"/>
      <c r="N34" s="291"/>
      <c r="O34" s="331"/>
    </row>
    <row r="35" spans="1:15" s="8" customFormat="1">
      <c r="A35" s="516" t="str">
        <f>συμβολαια!A35</f>
        <v>..???..</v>
      </c>
      <c r="B35" s="250" t="str">
        <f>συμβολαια!C35</f>
        <v>διανομή ( 52.747,66 &amp; 7.650,36 )</v>
      </c>
      <c r="C35" s="314">
        <f>συμβολαια!D35</f>
        <v>60398.02</v>
      </c>
      <c r="D35" s="367">
        <v>7</v>
      </c>
      <c r="E35" s="367">
        <v>7</v>
      </c>
      <c r="F35" s="240">
        <f t="shared" si="0"/>
        <v>24</v>
      </c>
      <c r="G35" s="240">
        <f t="shared" si="4"/>
        <v>1.2000000000000002</v>
      </c>
      <c r="H35" s="240">
        <f t="shared" si="1"/>
        <v>1.2000000000000002</v>
      </c>
      <c r="I35" s="240">
        <f t="shared" si="5"/>
        <v>0.24</v>
      </c>
      <c r="J35" s="243">
        <f t="shared" si="2"/>
        <v>21.36</v>
      </c>
      <c r="K35" s="243">
        <f t="shared" ref="K35:K66" si="6">G35+H35+I35</f>
        <v>2.6400000000000006</v>
      </c>
      <c r="L35" s="243">
        <v>24</v>
      </c>
      <c r="M35" s="291"/>
      <c r="N35" s="291"/>
      <c r="O35" s="331"/>
    </row>
    <row r="36" spans="1:15" s="8" customFormat="1">
      <c r="A36" s="517"/>
      <c r="B36" s="250" t="str">
        <f>συμβολαια!C36</f>
        <v xml:space="preserve">οριζόντιος σύσταση ΠΡΟ </v>
      </c>
      <c r="C36" s="334">
        <f>συμβολαια!D36</f>
        <v>0</v>
      </c>
      <c r="D36" s="367">
        <v>7</v>
      </c>
      <c r="E36" s="367">
        <v>7</v>
      </c>
      <c r="F36" s="240">
        <f t="shared" si="0"/>
        <v>24</v>
      </c>
      <c r="G36" s="240">
        <f t="shared" si="4"/>
        <v>1.2000000000000002</v>
      </c>
      <c r="H36" s="240">
        <f t="shared" si="1"/>
        <v>1.2000000000000002</v>
      </c>
      <c r="I36" s="240">
        <f t="shared" si="5"/>
        <v>0.24</v>
      </c>
      <c r="J36" s="243">
        <f t="shared" si="2"/>
        <v>21.36</v>
      </c>
      <c r="K36" s="243">
        <f t="shared" si="6"/>
        <v>2.6400000000000006</v>
      </c>
      <c r="L36" s="313"/>
      <c r="M36" s="291"/>
      <c r="N36" s="244" t="s">
        <v>271</v>
      </c>
      <c r="O36" s="331"/>
    </row>
    <row r="37" spans="1:15" s="8" customFormat="1">
      <c r="A37" s="247">
        <f>συμβολαια!A37</f>
        <v>0</v>
      </c>
      <c r="B37" s="250" t="str">
        <f>συμβολαια!C37</f>
        <v>πληρεξούσιο</v>
      </c>
      <c r="C37" s="334">
        <f>συμβολαια!D37</f>
        <v>0</v>
      </c>
      <c r="D37" s="367">
        <v>2</v>
      </c>
      <c r="E37" s="367">
        <v>2</v>
      </c>
      <c r="F37" s="240">
        <f t="shared" si="0"/>
        <v>4</v>
      </c>
      <c r="G37" s="240">
        <f t="shared" si="4"/>
        <v>0.2</v>
      </c>
      <c r="H37" s="240">
        <f t="shared" si="1"/>
        <v>0.2</v>
      </c>
      <c r="I37" s="240">
        <f t="shared" si="5"/>
        <v>0.04</v>
      </c>
      <c r="J37" s="243">
        <f t="shared" si="2"/>
        <v>3.56</v>
      </c>
      <c r="K37" s="243">
        <f t="shared" si="6"/>
        <v>0.44</v>
      </c>
      <c r="L37" s="243">
        <v>4</v>
      </c>
      <c r="M37" s="291"/>
      <c r="N37" s="291"/>
      <c r="O37" s="331"/>
    </row>
    <row r="38" spans="1:15" s="8" customFormat="1">
      <c r="A38" s="247">
        <f>συμβολαια!A38</f>
        <v>0</v>
      </c>
      <c r="B38" s="250" t="str">
        <f>συμβολαια!C38</f>
        <v>κληρονομιάς αποδοχή</v>
      </c>
      <c r="C38" s="334">
        <f>συμβολαια!D38</f>
        <v>0</v>
      </c>
      <c r="D38" s="367">
        <v>5</v>
      </c>
      <c r="E38" s="381">
        <v>6</v>
      </c>
      <c r="F38" s="240">
        <f t="shared" si="0"/>
        <v>16</v>
      </c>
      <c r="G38" s="240">
        <f t="shared" si="4"/>
        <v>0.8</v>
      </c>
      <c r="H38" s="240">
        <f t="shared" si="1"/>
        <v>0.8</v>
      </c>
      <c r="I38" s="240">
        <f t="shared" si="5"/>
        <v>0.16</v>
      </c>
      <c r="J38" s="243">
        <f t="shared" si="2"/>
        <v>14.24</v>
      </c>
      <c r="K38" s="243">
        <f t="shared" si="6"/>
        <v>1.76</v>
      </c>
      <c r="L38" s="336">
        <v>20</v>
      </c>
      <c r="M38" s="291"/>
      <c r="N38" s="291"/>
      <c r="O38" s="331"/>
    </row>
    <row r="39" spans="1:15" s="8" customFormat="1">
      <c r="A39" s="247">
        <f>συμβολαια!A39</f>
        <v>0</v>
      </c>
      <c r="B39" s="250" t="str">
        <f>συμβολαια!C39</f>
        <v>γονική</v>
      </c>
      <c r="C39" s="314">
        <f>συμβολαια!D39</f>
        <v>4889.57</v>
      </c>
      <c r="D39" s="367">
        <v>6</v>
      </c>
      <c r="E39" s="367">
        <v>6</v>
      </c>
      <c r="F39" s="240">
        <f t="shared" si="0"/>
        <v>20</v>
      </c>
      <c r="G39" s="240">
        <f t="shared" si="4"/>
        <v>1</v>
      </c>
      <c r="H39" s="240">
        <f t="shared" si="1"/>
        <v>1</v>
      </c>
      <c r="I39" s="240">
        <f t="shared" si="5"/>
        <v>0.2</v>
      </c>
      <c r="J39" s="243">
        <f t="shared" si="2"/>
        <v>17.8</v>
      </c>
      <c r="K39" s="243">
        <f t="shared" si="6"/>
        <v>2.2000000000000002</v>
      </c>
      <c r="L39" s="243">
        <v>20</v>
      </c>
      <c r="M39" s="291"/>
      <c r="N39" s="291"/>
      <c r="O39" s="331"/>
    </row>
    <row r="40" spans="1:15" s="8" customFormat="1">
      <c r="A40" s="247">
        <f>συμβολαια!A40</f>
        <v>0</v>
      </c>
      <c r="B40" s="250" t="str">
        <f>συμβολαια!C40</f>
        <v>δωρεά</v>
      </c>
      <c r="C40" s="314">
        <f>συμβολαια!D40</f>
        <v>6913.68</v>
      </c>
      <c r="D40" s="367">
        <v>6</v>
      </c>
      <c r="E40" s="367">
        <v>6</v>
      </c>
      <c r="F40" s="240">
        <f t="shared" si="0"/>
        <v>20</v>
      </c>
      <c r="G40" s="240">
        <f t="shared" si="4"/>
        <v>1</v>
      </c>
      <c r="H40" s="240">
        <f t="shared" si="1"/>
        <v>1</v>
      </c>
      <c r="I40" s="240">
        <f t="shared" si="5"/>
        <v>0.2</v>
      </c>
      <c r="J40" s="243">
        <f t="shared" si="2"/>
        <v>17.8</v>
      </c>
      <c r="K40" s="243">
        <f t="shared" si="6"/>
        <v>2.2000000000000002</v>
      </c>
      <c r="L40" s="243">
        <v>20</v>
      </c>
      <c r="M40" s="291"/>
      <c r="N40" s="291"/>
      <c r="O40" s="331"/>
    </row>
    <row r="41" spans="1:15" s="8" customFormat="1">
      <c r="A41" s="247">
        <f>συμβολαια!A41</f>
        <v>0</v>
      </c>
      <c r="B41" s="250" t="str">
        <f>συμβολαια!C41</f>
        <v>δωρεά</v>
      </c>
      <c r="C41" s="314">
        <f>συμβολαια!D41</f>
        <v>4993.32</v>
      </c>
      <c r="D41" s="367">
        <v>4</v>
      </c>
      <c r="E41" s="367">
        <v>4</v>
      </c>
      <c r="F41" s="240">
        <f t="shared" si="0"/>
        <v>12</v>
      </c>
      <c r="G41" s="240">
        <f t="shared" si="4"/>
        <v>0.60000000000000009</v>
      </c>
      <c r="H41" s="240">
        <f t="shared" si="1"/>
        <v>0.60000000000000009</v>
      </c>
      <c r="I41" s="240">
        <f t="shared" si="5"/>
        <v>0.12</v>
      </c>
      <c r="J41" s="243">
        <f t="shared" si="2"/>
        <v>10.68</v>
      </c>
      <c r="K41" s="243">
        <f t="shared" si="6"/>
        <v>1.3200000000000003</v>
      </c>
      <c r="L41" s="243">
        <v>12</v>
      </c>
      <c r="M41" s="291"/>
      <c r="N41" s="291"/>
      <c r="O41" s="331"/>
    </row>
    <row r="42" spans="1:15" s="8" customFormat="1">
      <c r="A42" s="247">
        <f>συμβολαια!A42</f>
        <v>0</v>
      </c>
      <c r="B42" s="250" t="str">
        <f>συμβολαια!C42</f>
        <v>δωρεά ΨΙΛΗΣ κυριότητας</v>
      </c>
      <c r="C42" s="314">
        <f>συμβολαια!D42</f>
        <v>7490.05</v>
      </c>
      <c r="D42" s="367">
        <v>4</v>
      </c>
      <c r="E42" s="381">
        <v>5</v>
      </c>
      <c r="F42" s="240">
        <f t="shared" si="0"/>
        <v>12</v>
      </c>
      <c r="G42" s="240">
        <f t="shared" si="4"/>
        <v>0.60000000000000009</v>
      </c>
      <c r="H42" s="240">
        <f t="shared" si="1"/>
        <v>0.60000000000000009</v>
      </c>
      <c r="I42" s="240">
        <f t="shared" si="5"/>
        <v>0.12</v>
      </c>
      <c r="J42" s="243">
        <f t="shared" si="2"/>
        <v>10.68</v>
      </c>
      <c r="K42" s="243">
        <f t="shared" si="6"/>
        <v>1.3200000000000003</v>
      </c>
      <c r="L42" s="336">
        <v>16</v>
      </c>
      <c r="M42" s="291"/>
      <c r="N42" s="291"/>
      <c r="O42" s="331"/>
    </row>
    <row r="43" spans="1:15" s="8" customFormat="1">
      <c r="A43" s="247">
        <f>συμβολαια!A43</f>
        <v>0</v>
      </c>
      <c r="B43" s="250" t="str">
        <f>συμβολαια!C43</f>
        <v>γονική ΨΙΛΗΣ κυριότητας</v>
      </c>
      <c r="C43" s="314">
        <f>συμβολαια!D43</f>
        <v>6657.83</v>
      </c>
      <c r="D43" s="367">
        <v>4</v>
      </c>
      <c r="E43" s="381">
        <v>5</v>
      </c>
      <c r="F43" s="240">
        <f t="shared" si="0"/>
        <v>12</v>
      </c>
      <c r="G43" s="240">
        <f t="shared" si="4"/>
        <v>0.60000000000000009</v>
      </c>
      <c r="H43" s="240">
        <f t="shared" si="1"/>
        <v>0.60000000000000009</v>
      </c>
      <c r="I43" s="240">
        <f t="shared" si="5"/>
        <v>0.12</v>
      </c>
      <c r="J43" s="243">
        <f t="shared" si="2"/>
        <v>10.68</v>
      </c>
      <c r="K43" s="243">
        <f t="shared" si="6"/>
        <v>1.3200000000000003</v>
      </c>
      <c r="L43" s="336">
        <v>16</v>
      </c>
      <c r="M43" s="291"/>
      <c r="N43" s="291"/>
      <c r="O43" s="331"/>
    </row>
    <row r="44" spans="1:15" s="8" customFormat="1">
      <c r="A44" s="247">
        <f>συμβολαια!A44</f>
        <v>0</v>
      </c>
      <c r="B44" s="250" t="str">
        <f>συμβολαια!C44</f>
        <v>γονική</v>
      </c>
      <c r="C44" s="314">
        <f>συμβολαια!D44</f>
        <v>15565.31</v>
      </c>
      <c r="D44" s="367">
        <v>4</v>
      </c>
      <c r="E44" s="381">
        <v>5</v>
      </c>
      <c r="F44" s="240">
        <f t="shared" si="0"/>
        <v>12</v>
      </c>
      <c r="G44" s="240">
        <f t="shared" si="4"/>
        <v>0.60000000000000009</v>
      </c>
      <c r="H44" s="240">
        <f t="shared" si="1"/>
        <v>0.60000000000000009</v>
      </c>
      <c r="I44" s="240">
        <f t="shared" si="5"/>
        <v>0.12</v>
      </c>
      <c r="J44" s="243">
        <f t="shared" si="2"/>
        <v>10.68</v>
      </c>
      <c r="K44" s="243">
        <f t="shared" si="6"/>
        <v>1.3200000000000003</v>
      </c>
      <c r="L44" s="336">
        <v>16</v>
      </c>
      <c r="M44" s="291"/>
      <c r="N44" s="291"/>
      <c r="O44" s="331"/>
    </row>
    <row r="45" spans="1:15" s="8" customFormat="1">
      <c r="A45" s="247">
        <f>συμβολαια!A45</f>
        <v>0</v>
      </c>
      <c r="B45" s="250" t="str">
        <f>συμβολαια!C45</f>
        <v>αγοραπωλησίας ..???.. {{{ ή ..???.. }}} ΔΙΟΡΘΩΣΗ</v>
      </c>
      <c r="C45" s="334">
        <f>συμβολαια!D45</f>
        <v>0</v>
      </c>
      <c r="D45" s="367">
        <v>2</v>
      </c>
      <c r="E45" s="367">
        <v>2</v>
      </c>
      <c r="F45" s="240">
        <f t="shared" si="0"/>
        <v>4</v>
      </c>
      <c r="G45" s="240">
        <f t="shared" si="4"/>
        <v>0.2</v>
      </c>
      <c r="H45" s="240">
        <f t="shared" si="1"/>
        <v>0.2</v>
      </c>
      <c r="I45" s="240">
        <f t="shared" si="5"/>
        <v>0.04</v>
      </c>
      <c r="J45" s="243">
        <f t="shared" si="2"/>
        <v>3.56</v>
      </c>
      <c r="K45" s="243">
        <f t="shared" si="6"/>
        <v>0.44</v>
      </c>
      <c r="L45" s="243">
        <v>4</v>
      </c>
      <c r="M45" s="291"/>
      <c r="N45" s="291"/>
      <c r="O45" s="331"/>
    </row>
    <row r="46" spans="1:15" s="8" customFormat="1">
      <c r="A46" s="247">
        <f>συμβολαια!A46</f>
        <v>0</v>
      </c>
      <c r="B46" s="250" t="str">
        <f>συμβολαια!C46</f>
        <v>πληρεξούσιο</v>
      </c>
      <c r="C46" s="334">
        <f>συμβολαια!D46</f>
        <v>0</v>
      </c>
      <c r="D46" s="367">
        <v>2</v>
      </c>
      <c r="E46" s="367">
        <v>2</v>
      </c>
      <c r="F46" s="240">
        <f t="shared" si="0"/>
        <v>4</v>
      </c>
      <c r="G46" s="240">
        <f t="shared" si="4"/>
        <v>0.2</v>
      </c>
      <c r="H46" s="240">
        <f t="shared" si="1"/>
        <v>0.2</v>
      </c>
      <c r="I46" s="240">
        <f t="shared" si="5"/>
        <v>0.04</v>
      </c>
      <c r="J46" s="243">
        <f t="shared" si="2"/>
        <v>3.56</v>
      </c>
      <c r="K46" s="243">
        <f t="shared" si="6"/>
        <v>0.44</v>
      </c>
      <c r="L46" s="243">
        <v>4</v>
      </c>
      <c r="M46" s="291"/>
      <c r="N46" s="291"/>
      <c r="O46" s="331"/>
    </row>
    <row r="47" spans="1:15" s="8" customFormat="1">
      <c r="A47" s="247">
        <f>συμβολαια!A47</f>
        <v>0</v>
      </c>
      <c r="B47" s="250" t="str">
        <f>συμβολαια!C47</f>
        <v>δωρεά</v>
      </c>
      <c r="C47" s="314">
        <f>συμβολαια!D47</f>
        <v>2859.42</v>
      </c>
      <c r="D47" s="367">
        <v>4</v>
      </c>
      <c r="E47" s="381">
        <v>5</v>
      </c>
      <c r="F47" s="240">
        <f t="shared" si="0"/>
        <v>12</v>
      </c>
      <c r="G47" s="240">
        <f t="shared" si="4"/>
        <v>0.60000000000000009</v>
      </c>
      <c r="H47" s="240">
        <f t="shared" si="1"/>
        <v>0.60000000000000009</v>
      </c>
      <c r="I47" s="240">
        <f t="shared" si="5"/>
        <v>0.12</v>
      </c>
      <c r="J47" s="243">
        <f t="shared" si="2"/>
        <v>10.68</v>
      </c>
      <c r="K47" s="243">
        <f t="shared" si="6"/>
        <v>1.3200000000000003</v>
      </c>
      <c r="L47" s="336">
        <v>16</v>
      </c>
      <c r="M47" s="291"/>
      <c r="N47" s="291"/>
      <c r="O47" s="331"/>
    </row>
    <row r="48" spans="1:15" s="8" customFormat="1">
      <c r="A48" s="247">
        <f>συμβολαια!A48</f>
        <v>0</v>
      </c>
      <c r="B48" s="250" t="str">
        <f>συμβολαια!C48</f>
        <v>γονική</v>
      </c>
      <c r="C48" s="314">
        <f>συμβολαια!D48</f>
        <v>11336.52</v>
      </c>
      <c r="D48" s="367">
        <v>5</v>
      </c>
      <c r="E48" s="367">
        <v>5</v>
      </c>
      <c r="F48" s="240">
        <f t="shared" si="0"/>
        <v>16</v>
      </c>
      <c r="G48" s="240">
        <f t="shared" si="4"/>
        <v>0.8</v>
      </c>
      <c r="H48" s="240">
        <f t="shared" si="1"/>
        <v>0.8</v>
      </c>
      <c r="I48" s="240">
        <f t="shared" si="5"/>
        <v>0.16</v>
      </c>
      <c r="J48" s="243">
        <f t="shared" si="2"/>
        <v>14.24</v>
      </c>
      <c r="K48" s="243">
        <f t="shared" si="6"/>
        <v>1.76</v>
      </c>
      <c r="L48" s="243">
        <v>16</v>
      </c>
      <c r="M48" s="291"/>
      <c r="N48" s="291"/>
      <c r="O48" s="331"/>
    </row>
    <row r="49" spans="1:15" s="8" customFormat="1">
      <c r="A49" s="247">
        <f>συμβολαια!A49</f>
        <v>0</v>
      </c>
      <c r="B49" s="250" t="str">
        <f>συμβολαια!C49</f>
        <v>πληρεξούσιο</v>
      </c>
      <c r="C49" s="334">
        <f>συμβολαια!D49</f>
        <v>0</v>
      </c>
      <c r="D49" s="367">
        <v>5</v>
      </c>
      <c r="E49" s="367">
        <v>5</v>
      </c>
      <c r="F49" s="240">
        <f t="shared" si="0"/>
        <v>16</v>
      </c>
      <c r="G49" s="240">
        <f t="shared" si="4"/>
        <v>0.8</v>
      </c>
      <c r="H49" s="240">
        <f t="shared" si="1"/>
        <v>0.8</v>
      </c>
      <c r="I49" s="240">
        <f t="shared" si="5"/>
        <v>0.16</v>
      </c>
      <c r="J49" s="243">
        <f t="shared" si="2"/>
        <v>14.24</v>
      </c>
      <c r="K49" s="243">
        <f t="shared" si="6"/>
        <v>1.76</v>
      </c>
      <c r="L49" s="332">
        <v>12</v>
      </c>
      <c r="M49" s="291"/>
      <c r="N49" s="291"/>
      <c r="O49" s="331"/>
    </row>
    <row r="50" spans="1:15" s="8" customFormat="1">
      <c r="A50" s="247">
        <f>συμβολαια!A50</f>
        <v>0</v>
      </c>
      <c r="B50" s="250" t="str">
        <f>συμβολαια!C50</f>
        <v>αγοραπωλησία τίμημα = Δ.Ο.Υ. =</v>
      </c>
      <c r="C50" s="314">
        <f>συμβολαια!D50</f>
        <v>9480.24</v>
      </c>
      <c r="D50" s="367">
        <v>5</v>
      </c>
      <c r="E50" s="381">
        <v>6</v>
      </c>
      <c r="F50" s="240">
        <f t="shared" si="0"/>
        <v>16</v>
      </c>
      <c r="G50" s="240">
        <f t="shared" si="4"/>
        <v>0.8</v>
      </c>
      <c r="H50" s="240">
        <f t="shared" si="1"/>
        <v>0.8</v>
      </c>
      <c r="I50" s="240">
        <f t="shared" si="5"/>
        <v>0.16</v>
      </c>
      <c r="J50" s="243">
        <f t="shared" si="2"/>
        <v>14.24</v>
      </c>
      <c r="K50" s="243">
        <f t="shared" si="6"/>
        <v>1.76</v>
      </c>
      <c r="L50" s="336">
        <v>20</v>
      </c>
      <c r="M50" s="291"/>
      <c r="N50" s="291"/>
      <c r="O50" s="331"/>
    </row>
    <row r="51" spans="1:15" s="8" customFormat="1">
      <c r="A51" s="247">
        <f>συμβολαια!A51</f>
        <v>0</v>
      </c>
      <c r="B51" s="250" t="str">
        <f>συμβολαια!C51</f>
        <v>αγοραπωλησία τίμημα = Δ.Ο.Υ. =</v>
      </c>
      <c r="C51" s="314">
        <f>συμβολαια!D51</f>
        <v>10533.6</v>
      </c>
      <c r="D51" s="367">
        <v>5</v>
      </c>
      <c r="E51" s="381">
        <v>6</v>
      </c>
      <c r="F51" s="240">
        <f t="shared" si="0"/>
        <v>16</v>
      </c>
      <c r="G51" s="240">
        <f t="shared" si="4"/>
        <v>0.8</v>
      </c>
      <c r="H51" s="240">
        <f t="shared" si="1"/>
        <v>0.8</v>
      </c>
      <c r="I51" s="240">
        <f t="shared" si="5"/>
        <v>0.16</v>
      </c>
      <c r="J51" s="243">
        <f t="shared" si="2"/>
        <v>14.24</v>
      </c>
      <c r="K51" s="243">
        <f t="shared" si="6"/>
        <v>1.76</v>
      </c>
      <c r="L51" s="336">
        <v>20</v>
      </c>
      <c r="M51" s="291"/>
      <c r="N51" s="291"/>
      <c r="O51" s="331"/>
    </row>
    <row r="52" spans="1:15" s="8" customFormat="1">
      <c r="A52" s="247">
        <f>συμβολαια!A52</f>
        <v>0</v>
      </c>
      <c r="B52" s="250" t="str">
        <f>συμβολαια!C52</f>
        <v>αγοραπωλησία τίμημα = Δ.Ο.Υ. =</v>
      </c>
      <c r="C52" s="314">
        <f>συμβολαια!D52</f>
        <v>2299.81</v>
      </c>
      <c r="D52" s="367">
        <v>6</v>
      </c>
      <c r="E52" s="381">
        <v>7</v>
      </c>
      <c r="F52" s="240">
        <f t="shared" si="0"/>
        <v>20</v>
      </c>
      <c r="G52" s="240">
        <f t="shared" si="4"/>
        <v>1</v>
      </c>
      <c r="H52" s="240">
        <f t="shared" si="1"/>
        <v>1</v>
      </c>
      <c r="I52" s="240">
        <f t="shared" si="5"/>
        <v>0.2</v>
      </c>
      <c r="J52" s="243">
        <f t="shared" si="2"/>
        <v>17.8</v>
      </c>
      <c r="K52" s="243">
        <f t="shared" si="6"/>
        <v>2.2000000000000002</v>
      </c>
      <c r="L52" s="336">
        <v>24</v>
      </c>
      <c r="M52" s="291"/>
      <c r="N52" s="291"/>
      <c r="O52" s="331"/>
    </row>
    <row r="53" spans="1:15" s="8" customFormat="1">
      <c r="A53" s="247">
        <f>συμβολαια!A53</f>
        <v>0</v>
      </c>
      <c r="B53" s="250" t="str">
        <f>συμβολαια!C53</f>
        <v>παραχωρησης θεσης σταθμ.</v>
      </c>
      <c r="C53" s="334">
        <f>συμβολαια!D53</f>
        <v>0</v>
      </c>
      <c r="D53" s="367">
        <v>2</v>
      </c>
      <c r="E53" s="381">
        <v>3</v>
      </c>
      <c r="F53" s="240">
        <f t="shared" si="0"/>
        <v>4</v>
      </c>
      <c r="G53" s="240">
        <f t="shared" si="4"/>
        <v>0.2</v>
      </c>
      <c r="H53" s="240">
        <f t="shared" si="1"/>
        <v>0.2</v>
      </c>
      <c r="I53" s="240">
        <f t="shared" si="5"/>
        <v>0.04</v>
      </c>
      <c r="J53" s="243">
        <f t="shared" si="2"/>
        <v>3.56</v>
      </c>
      <c r="K53" s="243">
        <f t="shared" si="6"/>
        <v>0.44</v>
      </c>
      <c r="L53" s="336">
        <v>8</v>
      </c>
      <c r="M53" s="291"/>
      <c r="N53" s="291"/>
      <c r="O53" s="331"/>
    </row>
    <row r="54" spans="1:15" s="8" customFormat="1">
      <c r="A54" s="247">
        <f>συμβολαια!A54</f>
        <v>0</v>
      </c>
      <c r="B54" s="250" t="str">
        <f>συμβολαια!C54</f>
        <v>πληρεξούσιο</v>
      </c>
      <c r="C54" s="334">
        <f>συμβολαια!D54</f>
        <v>0</v>
      </c>
      <c r="D54" s="367">
        <v>2</v>
      </c>
      <c r="E54" s="367">
        <v>2</v>
      </c>
      <c r="F54" s="240">
        <f t="shared" si="0"/>
        <v>4</v>
      </c>
      <c r="G54" s="240">
        <f t="shared" si="4"/>
        <v>0.2</v>
      </c>
      <c r="H54" s="240">
        <f t="shared" si="1"/>
        <v>0.2</v>
      </c>
      <c r="I54" s="240">
        <f t="shared" si="5"/>
        <v>0.04</v>
      </c>
      <c r="J54" s="243">
        <f t="shared" si="2"/>
        <v>3.56</v>
      </c>
      <c r="K54" s="243">
        <f t="shared" si="6"/>
        <v>0.44</v>
      </c>
      <c r="L54" s="243">
        <v>4</v>
      </c>
      <c r="M54" s="291"/>
      <c r="N54" s="291"/>
      <c r="O54" s="331"/>
    </row>
    <row r="55" spans="1:15" s="8" customFormat="1">
      <c r="A55" s="247">
        <f>συμβολαια!A55</f>
        <v>0</v>
      </c>
      <c r="B55" s="250" t="str">
        <f>συμβολαια!C55</f>
        <v>αγοραπωλησίας ..???.. ΕΞΟΦΛΗΣΗ</v>
      </c>
      <c r="C55" s="334">
        <f>συμβολαια!D55</f>
        <v>0</v>
      </c>
      <c r="D55" s="367">
        <v>2</v>
      </c>
      <c r="E55" s="381">
        <v>3</v>
      </c>
      <c r="F55" s="240">
        <f t="shared" si="0"/>
        <v>4</v>
      </c>
      <c r="G55" s="240">
        <f t="shared" si="4"/>
        <v>0.2</v>
      </c>
      <c r="H55" s="240">
        <f t="shared" si="1"/>
        <v>0.2</v>
      </c>
      <c r="I55" s="240">
        <f t="shared" si="5"/>
        <v>0.04</v>
      </c>
      <c r="J55" s="243">
        <f t="shared" si="2"/>
        <v>3.56</v>
      </c>
      <c r="K55" s="243">
        <f t="shared" si="6"/>
        <v>0.44</v>
      </c>
      <c r="L55" s="336">
        <v>8</v>
      </c>
      <c r="M55" s="291"/>
      <c r="N55" s="291"/>
      <c r="O55" s="331"/>
    </row>
    <row r="56" spans="1:15" s="8" customFormat="1">
      <c r="A56" s="247">
        <f>συμβολαια!A56</f>
        <v>0</v>
      </c>
      <c r="B56" s="250" t="str">
        <f>συμβολαια!C56</f>
        <v>πληρεξούσιο</v>
      </c>
      <c r="C56" s="334">
        <f>συμβολαια!D56</f>
        <v>0</v>
      </c>
      <c r="D56" s="367">
        <v>2</v>
      </c>
      <c r="E56" s="367">
        <v>2</v>
      </c>
      <c r="F56" s="240">
        <f t="shared" si="0"/>
        <v>4</v>
      </c>
      <c r="G56" s="240">
        <f t="shared" si="4"/>
        <v>0.2</v>
      </c>
      <c r="H56" s="240">
        <f t="shared" si="1"/>
        <v>0.2</v>
      </c>
      <c r="I56" s="240">
        <f t="shared" si="5"/>
        <v>0.04</v>
      </c>
      <c r="J56" s="243">
        <f t="shared" si="2"/>
        <v>3.56</v>
      </c>
      <c r="K56" s="243">
        <f t="shared" si="6"/>
        <v>0.44</v>
      </c>
      <c r="L56" s="336">
        <v>8</v>
      </c>
      <c r="M56" s="291"/>
      <c r="N56" s="291"/>
      <c r="O56" s="331"/>
    </row>
    <row r="57" spans="1:15" s="8" customFormat="1">
      <c r="A57" s="247">
        <f>συμβολαια!A57</f>
        <v>0</v>
      </c>
      <c r="B57" s="250" t="str">
        <f>συμβολαια!C57</f>
        <v>αγοραπωλησία τίμημα = Δ.Ο.Υ. =</v>
      </c>
      <c r="C57" s="314">
        <f>συμβολαια!D57</f>
        <v>20000</v>
      </c>
      <c r="D57" s="367">
        <v>6</v>
      </c>
      <c r="E57" s="381">
        <v>7</v>
      </c>
      <c r="F57" s="240">
        <f t="shared" si="0"/>
        <v>20</v>
      </c>
      <c r="G57" s="240">
        <f t="shared" si="4"/>
        <v>1</v>
      </c>
      <c r="H57" s="240">
        <f t="shared" si="1"/>
        <v>1</v>
      </c>
      <c r="I57" s="240">
        <f t="shared" si="5"/>
        <v>0.2</v>
      </c>
      <c r="J57" s="243">
        <f t="shared" si="2"/>
        <v>17.8</v>
      </c>
      <c r="K57" s="243">
        <f t="shared" si="6"/>
        <v>2.2000000000000002</v>
      </c>
      <c r="L57" s="336">
        <v>24</v>
      </c>
      <c r="M57" s="291"/>
      <c r="N57" s="291"/>
      <c r="O57" s="331"/>
    </row>
    <row r="58" spans="1:15" s="8" customFormat="1">
      <c r="A58" s="247">
        <f>συμβολαια!A58</f>
        <v>0</v>
      </c>
      <c r="B58" s="250" t="str">
        <f>συμβολαια!C58</f>
        <v>πληρεξούσιο</v>
      </c>
      <c r="C58" s="334">
        <f>συμβολαια!D58</f>
        <v>0</v>
      </c>
      <c r="D58" s="367">
        <v>2</v>
      </c>
      <c r="E58" s="367">
        <v>2</v>
      </c>
      <c r="F58" s="240">
        <f t="shared" si="0"/>
        <v>4</v>
      </c>
      <c r="G58" s="240">
        <f t="shared" si="4"/>
        <v>0.2</v>
      </c>
      <c r="H58" s="240">
        <f t="shared" si="1"/>
        <v>0.2</v>
      </c>
      <c r="I58" s="240">
        <f t="shared" si="5"/>
        <v>0.04</v>
      </c>
      <c r="J58" s="243">
        <f t="shared" si="2"/>
        <v>3.56</v>
      </c>
      <c r="K58" s="243">
        <f t="shared" si="6"/>
        <v>0.44</v>
      </c>
      <c r="L58" s="243">
        <v>4</v>
      </c>
      <c r="M58" s="291"/>
      <c r="N58" s="291"/>
      <c r="O58" s="331"/>
    </row>
    <row r="59" spans="1:15" s="8" customFormat="1">
      <c r="A59" s="247">
        <f>συμβολαια!A59</f>
        <v>0</v>
      </c>
      <c r="B59" s="250" t="str">
        <f>συμβολαια!C59</f>
        <v>κληρονομιάς αποδοχή</v>
      </c>
      <c r="C59" s="334">
        <f>συμβολαια!D59</f>
        <v>0</v>
      </c>
      <c r="D59" s="367">
        <v>2</v>
      </c>
      <c r="E59" s="381">
        <v>3</v>
      </c>
      <c r="F59" s="240">
        <f t="shared" si="0"/>
        <v>4</v>
      </c>
      <c r="G59" s="240">
        <f t="shared" si="4"/>
        <v>0.2</v>
      </c>
      <c r="H59" s="240">
        <f t="shared" si="1"/>
        <v>0.2</v>
      </c>
      <c r="I59" s="240">
        <f t="shared" si="5"/>
        <v>0.04</v>
      </c>
      <c r="J59" s="243">
        <f t="shared" si="2"/>
        <v>3.56</v>
      </c>
      <c r="K59" s="243">
        <f t="shared" si="6"/>
        <v>0.44</v>
      </c>
      <c r="L59" s="336">
        <v>8</v>
      </c>
      <c r="M59" s="291"/>
      <c r="N59" s="291"/>
      <c r="O59" s="331"/>
    </row>
    <row r="60" spans="1:15" s="8" customFormat="1">
      <c r="A60" s="247">
        <f>συμβολαια!A60</f>
        <v>0</v>
      </c>
      <c r="B60" s="250" t="str">
        <f>συμβολαια!C60</f>
        <v>γονική</v>
      </c>
      <c r="C60" s="314">
        <f>συμβολαια!D60</f>
        <v>32400.32</v>
      </c>
      <c r="D60" s="367">
        <v>4</v>
      </c>
      <c r="E60" s="381">
        <v>5</v>
      </c>
      <c r="F60" s="240">
        <f t="shared" si="0"/>
        <v>12</v>
      </c>
      <c r="G60" s="240">
        <f t="shared" si="4"/>
        <v>0.60000000000000009</v>
      </c>
      <c r="H60" s="240">
        <f t="shared" si="1"/>
        <v>0.60000000000000009</v>
      </c>
      <c r="I60" s="240">
        <f t="shared" si="5"/>
        <v>0.12</v>
      </c>
      <c r="J60" s="243">
        <f t="shared" si="2"/>
        <v>10.68</v>
      </c>
      <c r="K60" s="243">
        <f t="shared" si="6"/>
        <v>1.3200000000000003</v>
      </c>
      <c r="L60" s="332"/>
      <c r="M60" s="291"/>
      <c r="N60" s="244" t="s">
        <v>271</v>
      </c>
      <c r="O60" s="331"/>
    </row>
    <row r="61" spans="1:15" s="8" customFormat="1">
      <c r="A61" s="247">
        <f>συμβολαια!A61</f>
        <v>0</v>
      </c>
      <c r="B61" s="250" t="str">
        <f>συμβολαια!C61</f>
        <v>πληρεξούσιο</v>
      </c>
      <c r="C61" s="334">
        <f>συμβολαια!D61</f>
        <v>0</v>
      </c>
      <c r="D61" s="367">
        <v>2</v>
      </c>
      <c r="E61" s="381">
        <v>3</v>
      </c>
      <c r="F61" s="240">
        <f t="shared" si="0"/>
        <v>4</v>
      </c>
      <c r="G61" s="240">
        <f t="shared" si="4"/>
        <v>0.2</v>
      </c>
      <c r="H61" s="240">
        <f t="shared" si="1"/>
        <v>0.2</v>
      </c>
      <c r="I61" s="240">
        <f t="shared" si="5"/>
        <v>0.04</v>
      </c>
      <c r="J61" s="243">
        <f t="shared" si="2"/>
        <v>3.56</v>
      </c>
      <c r="K61" s="243">
        <f t="shared" si="6"/>
        <v>0.44</v>
      </c>
      <c r="L61" s="336">
        <v>8</v>
      </c>
      <c r="M61" s="291"/>
      <c r="N61" s="291"/>
      <c r="O61" s="331"/>
    </row>
    <row r="62" spans="1:15" s="8" customFormat="1">
      <c r="A62" s="247">
        <f>συμβολαια!A62</f>
        <v>0</v>
      </c>
      <c r="B62" s="250" t="str">
        <f>συμβολαια!C62</f>
        <v>δωρεά</v>
      </c>
      <c r="C62" s="314">
        <f>συμβολαια!D62</f>
        <v>55840</v>
      </c>
      <c r="D62" s="367">
        <v>5</v>
      </c>
      <c r="E62" s="367">
        <v>5</v>
      </c>
      <c r="F62" s="240">
        <f t="shared" si="0"/>
        <v>16</v>
      </c>
      <c r="G62" s="240">
        <f t="shared" si="4"/>
        <v>0.8</v>
      </c>
      <c r="H62" s="240">
        <f t="shared" si="1"/>
        <v>0.8</v>
      </c>
      <c r="I62" s="240">
        <f t="shared" si="5"/>
        <v>0.16</v>
      </c>
      <c r="J62" s="243">
        <f t="shared" si="2"/>
        <v>14.24</v>
      </c>
      <c r="K62" s="243">
        <f t="shared" si="6"/>
        <v>1.76</v>
      </c>
      <c r="L62" s="243">
        <v>16</v>
      </c>
      <c r="M62" s="291"/>
      <c r="N62" s="291"/>
      <c r="O62" s="331"/>
    </row>
    <row r="63" spans="1:15" s="8" customFormat="1">
      <c r="A63" s="247">
        <f>συμβολαια!A63</f>
        <v>0</v>
      </c>
      <c r="B63" s="250" t="str">
        <f>συμβολαια!C63</f>
        <v>δωρεά</v>
      </c>
      <c r="C63" s="314">
        <f>συμβολαια!D63</f>
        <v>80937.11</v>
      </c>
      <c r="D63" s="367">
        <v>5</v>
      </c>
      <c r="E63" s="381">
        <v>6</v>
      </c>
      <c r="F63" s="240">
        <f t="shared" si="0"/>
        <v>16</v>
      </c>
      <c r="G63" s="240">
        <f t="shared" si="4"/>
        <v>0.8</v>
      </c>
      <c r="H63" s="240">
        <f t="shared" si="1"/>
        <v>0.8</v>
      </c>
      <c r="I63" s="240">
        <f t="shared" si="5"/>
        <v>0.16</v>
      </c>
      <c r="J63" s="243">
        <f t="shared" si="2"/>
        <v>14.24</v>
      </c>
      <c r="K63" s="243">
        <f t="shared" si="6"/>
        <v>1.76</v>
      </c>
      <c r="L63" s="336">
        <v>20</v>
      </c>
      <c r="M63" s="291"/>
      <c r="N63" s="291"/>
      <c r="O63" s="331"/>
    </row>
    <row r="64" spans="1:15" s="8" customFormat="1">
      <c r="A64" s="247">
        <f>συμβολαια!A64</f>
        <v>0</v>
      </c>
      <c r="B64" s="250" t="str">
        <f>συμβολαια!C64</f>
        <v>πληρεξούσιο</v>
      </c>
      <c r="C64" s="334">
        <f>συμβολαια!D64</f>
        <v>0</v>
      </c>
      <c r="D64" s="367">
        <v>2</v>
      </c>
      <c r="E64" s="367">
        <v>2</v>
      </c>
      <c r="F64" s="240">
        <f t="shared" si="0"/>
        <v>4</v>
      </c>
      <c r="G64" s="240">
        <f t="shared" si="4"/>
        <v>0.2</v>
      </c>
      <c r="H64" s="240">
        <f t="shared" si="1"/>
        <v>0.2</v>
      </c>
      <c r="I64" s="240">
        <f t="shared" si="5"/>
        <v>0.04</v>
      </c>
      <c r="J64" s="243">
        <f t="shared" si="2"/>
        <v>3.56</v>
      </c>
      <c r="K64" s="243">
        <f t="shared" si="6"/>
        <v>0.44</v>
      </c>
      <c r="L64" s="243">
        <v>4</v>
      </c>
      <c r="M64" s="291"/>
      <c r="N64" s="291"/>
      <c r="O64" s="331"/>
    </row>
    <row r="65" spans="1:15" s="8" customFormat="1">
      <c r="A65" s="247">
        <f>συμβολαια!A65</f>
        <v>0</v>
      </c>
      <c r="B65" s="250" t="str">
        <f>συμβολαια!C65</f>
        <v>αγοραπωλησία = τίμημα Δ.Ο.Υ. =</v>
      </c>
      <c r="C65" s="314">
        <f>συμβολαια!D65</f>
        <v>15729.79</v>
      </c>
      <c r="D65" s="367">
        <v>4</v>
      </c>
      <c r="E65" s="367">
        <v>4</v>
      </c>
      <c r="F65" s="240">
        <f t="shared" si="0"/>
        <v>12</v>
      </c>
      <c r="G65" s="240">
        <f t="shared" si="4"/>
        <v>0.60000000000000009</v>
      </c>
      <c r="H65" s="240">
        <f t="shared" si="1"/>
        <v>0.60000000000000009</v>
      </c>
      <c r="I65" s="240">
        <f t="shared" si="5"/>
        <v>0.12</v>
      </c>
      <c r="J65" s="243">
        <f t="shared" si="2"/>
        <v>10.68</v>
      </c>
      <c r="K65" s="243">
        <f t="shared" si="6"/>
        <v>1.3200000000000003</v>
      </c>
      <c r="L65" s="243">
        <v>12</v>
      </c>
      <c r="M65" s="291"/>
      <c r="N65" s="291"/>
      <c r="O65" s="331"/>
    </row>
    <row r="66" spans="1:15" s="8" customFormat="1">
      <c r="A66" s="247">
        <f>συμβολαια!A66</f>
        <v>0</v>
      </c>
      <c r="B66" s="250" t="str">
        <f>συμβολαια!C66</f>
        <v>πληρεξούσιο</v>
      </c>
      <c r="C66" s="334">
        <f>συμβολαια!D66</f>
        <v>0</v>
      </c>
      <c r="D66" s="367">
        <v>2</v>
      </c>
      <c r="E66" s="381">
        <v>3</v>
      </c>
      <c r="F66" s="240">
        <f t="shared" si="0"/>
        <v>4</v>
      </c>
      <c r="G66" s="240">
        <f t="shared" si="4"/>
        <v>0.2</v>
      </c>
      <c r="H66" s="240">
        <f t="shared" si="1"/>
        <v>0.2</v>
      </c>
      <c r="I66" s="240">
        <f t="shared" si="5"/>
        <v>0.04</v>
      </c>
      <c r="J66" s="243">
        <f t="shared" si="2"/>
        <v>3.56</v>
      </c>
      <c r="K66" s="243">
        <f t="shared" si="6"/>
        <v>0.44</v>
      </c>
      <c r="L66" s="336">
        <v>8</v>
      </c>
      <c r="M66" s="291"/>
      <c r="N66" s="291"/>
      <c r="O66" s="331"/>
    </row>
    <row r="67" spans="1:15" s="8" customFormat="1">
      <c r="A67" s="247">
        <f>συμβολαια!A67</f>
        <v>0</v>
      </c>
      <c r="B67" s="250" t="str">
        <f>συμβολαια!C67</f>
        <v>αγοραπωλησίας προσύμφωνο ..???.. ΛΥΣΗ τίμημα 4.000.000δρχ = 11.738,81€ αρραβών =325.000δρχ =</v>
      </c>
      <c r="C67" s="314">
        <f>συμβολαια!D67</f>
        <v>953.48</v>
      </c>
      <c r="D67" s="367">
        <v>1</v>
      </c>
      <c r="E67" s="381">
        <v>2</v>
      </c>
      <c r="F67" s="328">
        <f t="shared" ref="F67:F86" si="7">(D67-1)*4</f>
        <v>0</v>
      </c>
      <c r="G67" s="328">
        <f t="shared" si="4"/>
        <v>0</v>
      </c>
      <c r="H67" s="328">
        <f t="shared" ref="H67:H86" si="8">F67*5%</f>
        <v>0</v>
      </c>
      <c r="I67" s="328">
        <f t="shared" si="5"/>
        <v>0</v>
      </c>
      <c r="J67" s="313">
        <f t="shared" ref="J67:J86" si="9">F67-K67</f>
        <v>0</v>
      </c>
      <c r="K67" s="313">
        <f t="shared" ref="K67:K86" si="10">G67+H67+I67</f>
        <v>0</v>
      </c>
      <c r="L67" s="336">
        <v>4</v>
      </c>
      <c r="M67" s="291"/>
      <c r="N67" s="291"/>
      <c r="O67" s="331"/>
    </row>
    <row r="68" spans="1:15" s="8" customFormat="1">
      <c r="A68" s="247">
        <f>συμβολαια!A68</f>
        <v>0</v>
      </c>
      <c r="B68" s="250" t="str">
        <f>συμβολαια!C68</f>
        <v>αγοραπωλησία τίμημα = Δ.Ο.Υ. =</v>
      </c>
      <c r="C68" s="314">
        <f>συμβολαια!D68</f>
        <v>15120</v>
      </c>
      <c r="D68" s="367">
        <v>5</v>
      </c>
      <c r="E68" s="367">
        <v>5</v>
      </c>
      <c r="F68" s="240">
        <f t="shared" si="7"/>
        <v>16</v>
      </c>
      <c r="G68" s="240">
        <f t="shared" ref="G68:G86" si="11">F68*5%</f>
        <v>0.8</v>
      </c>
      <c r="H68" s="240">
        <f t="shared" si="8"/>
        <v>0.8</v>
      </c>
      <c r="I68" s="240">
        <f t="shared" ref="I68:I86" si="12">F68*1%</f>
        <v>0.16</v>
      </c>
      <c r="J68" s="243">
        <f t="shared" si="9"/>
        <v>14.24</v>
      </c>
      <c r="K68" s="243">
        <f t="shared" si="10"/>
        <v>1.76</v>
      </c>
      <c r="L68" s="243">
        <v>16</v>
      </c>
      <c r="M68" s="291"/>
      <c r="N68" s="291"/>
      <c r="O68" s="331"/>
    </row>
    <row r="69" spans="1:15" s="8" customFormat="1">
      <c r="A69" s="247">
        <f>συμβολαια!A69</f>
        <v>0</v>
      </c>
      <c r="B69" s="250" t="str">
        <f>συμβολαια!C69</f>
        <v>αγοραπωλησίας ΠΡΟΣΥΜΦΩΝΟ τίμημα 50.000 αρραβών =</v>
      </c>
      <c r="C69" s="314">
        <f>συμβολαια!D69</f>
        <v>15000</v>
      </c>
      <c r="D69" s="367">
        <v>4</v>
      </c>
      <c r="E69" s="367">
        <v>4</v>
      </c>
      <c r="F69" s="240">
        <f t="shared" si="7"/>
        <v>12</v>
      </c>
      <c r="G69" s="240">
        <f t="shared" si="11"/>
        <v>0.60000000000000009</v>
      </c>
      <c r="H69" s="240">
        <f t="shared" si="8"/>
        <v>0.60000000000000009</v>
      </c>
      <c r="I69" s="240">
        <f t="shared" si="12"/>
        <v>0.12</v>
      </c>
      <c r="J69" s="243">
        <f t="shared" si="9"/>
        <v>10.68</v>
      </c>
      <c r="K69" s="243">
        <f t="shared" si="10"/>
        <v>1.3200000000000003</v>
      </c>
      <c r="L69" s="243">
        <v>12</v>
      </c>
      <c r="M69" s="291"/>
      <c r="N69" s="291"/>
      <c r="O69" s="331"/>
    </row>
    <row r="70" spans="1:15" s="8" customFormat="1">
      <c r="A70" s="247">
        <f>συμβολαια!A70</f>
        <v>0</v>
      </c>
      <c r="B70" s="250" t="str">
        <f>συμβολαια!C70</f>
        <v>πληρεξούσιο</v>
      </c>
      <c r="C70" s="334">
        <f>συμβολαια!D70</f>
        <v>0</v>
      </c>
      <c r="D70" s="367">
        <v>2</v>
      </c>
      <c r="E70" s="367">
        <v>2</v>
      </c>
      <c r="F70" s="240">
        <f t="shared" si="7"/>
        <v>4</v>
      </c>
      <c r="G70" s="240">
        <f t="shared" si="11"/>
        <v>0.2</v>
      </c>
      <c r="H70" s="240">
        <f t="shared" si="8"/>
        <v>0.2</v>
      </c>
      <c r="I70" s="240">
        <f t="shared" si="12"/>
        <v>0.04</v>
      </c>
      <c r="J70" s="243">
        <f t="shared" si="9"/>
        <v>3.56</v>
      </c>
      <c r="K70" s="243">
        <f t="shared" si="10"/>
        <v>0.44</v>
      </c>
      <c r="L70" s="243">
        <v>4</v>
      </c>
      <c r="M70" s="291"/>
      <c r="N70" s="291"/>
      <c r="O70" s="331"/>
    </row>
    <row r="71" spans="1:15" s="8" customFormat="1">
      <c r="A71" s="247">
        <f>συμβολαια!A71</f>
        <v>0</v>
      </c>
      <c r="B71" s="250" t="str">
        <f>συμβολαια!C71</f>
        <v>διανομή</v>
      </c>
      <c r="C71" s="314">
        <f>συμβολαια!D71</f>
        <v>144216.06</v>
      </c>
      <c r="D71" s="367">
        <v>8</v>
      </c>
      <c r="E71" s="381">
        <v>9</v>
      </c>
      <c r="F71" s="240">
        <f t="shared" si="7"/>
        <v>28</v>
      </c>
      <c r="G71" s="240">
        <f t="shared" si="11"/>
        <v>1.4000000000000001</v>
      </c>
      <c r="H71" s="240">
        <f t="shared" si="8"/>
        <v>1.4000000000000001</v>
      </c>
      <c r="I71" s="240">
        <f t="shared" si="12"/>
        <v>0.28000000000000003</v>
      </c>
      <c r="J71" s="243">
        <f t="shared" si="9"/>
        <v>24.92</v>
      </c>
      <c r="K71" s="243">
        <f t="shared" si="10"/>
        <v>3.08</v>
      </c>
      <c r="L71" s="243">
        <v>32</v>
      </c>
      <c r="M71" s="291"/>
      <c r="N71" s="291"/>
      <c r="O71" s="331"/>
    </row>
    <row r="72" spans="1:15" s="8" customFormat="1">
      <c r="A72" s="247">
        <f>συμβολαια!A72</f>
        <v>0</v>
      </c>
      <c r="B72" s="250" t="str">
        <f>συμβολαια!C72</f>
        <v>γονική ΨΙΛΗΣ κυριότητας</v>
      </c>
      <c r="C72" s="314">
        <f>συμβολαια!D72</f>
        <v>3700.2</v>
      </c>
      <c r="D72" s="367">
        <v>5</v>
      </c>
      <c r="E72" s="367">
        <v>5</v>
      </c>
      <c r="F72" s="240">
        <f t="shared" si="7"/>
        <v>16</v>
      </c>
      <c r="G72" s="240">
        <f t="shared" si="11"/>
        <v>0.8</v>
      </c>
      <c r="H72" s="240">
        <f t="shared" si="8"/>
        <v>0.8</v>
      </c>
      <c r="I72" s="240">
        <f t="shared" si="12"/>
        <v>0.16</v>
      </c>
      <c r="J72" s="243">
        <f t="shared" si="9"/>
        <v>14.24</v>
      </c>
      <c r="K72" s="243">
        <f t="shared" si="10"/>
        <v>1.76</v>
      </c>
      <c r="L72" s="243">
        <v>16</v>
      </c>
      <c r="M72" s="291"/>
      <c r="N72" s="291"/>
      <c r="O72" s="331"/>
    </row>
    <row r="73" spans="1:15" s="8" customFormat="1">
      <c r="A73" s="247">
        <f>συμβολαια!A73</f>
        <v>0</v>
      </c>
      <c r="B73" s="250" t="str">
        <f>συμβολαια!C73</f>
        <v>δωρεά ΨΙΛΗΣ κυριότητας</v>
      </c>
      <c r="C73" s="314">
        <f>συμβολαια!D73</f>
        <v>14601.6</v>
      </c>
      <c r="D73" s="367">
        <v>5</v>
      </c>
      <c r="E73" s="367">
        <v>5</v>
      </c>
      <c r="F73" s="240">
        <f t="shared" si="7"/>
        <v>16</v>
      </c>
      <c r="G73" s="240">
        <f t="shared" si="11"/>
        <v>0.8</v>
      </c>
      <c r="H73" s="240">
        <f t="shared" si="8"/>
        <v>0.8</v>
      </c>
      <c r="I73" s="240">
        <f t="shared" si="12"/>
        <v>0.16</v>
      </c>
      <c r="J73" s="243">
        <f t="shared" si="9"/>
        <v>14.24</v>
      </c>
      <c r="K73" s="243">
        <f t="shared" si="10"/>
        <v>1.76</v>
      </c>
      <c r="L73" s="243">
        <v>16</v>
      </c>
      <c r="M73" s="291"/>
      <c r="N73" s="291"/>
      <c r="O73" s="331"/>
    </row>
    <row r="74" spans="1:15" s="8" customFormat="1">
      <c r="A74" s="247">
        <f>συμβολαια!A74</f>
        <v>0</v>
      </c>
      <c r="B74" s="250" t="str">
        <f>συμβολαια!C74</f>
        <v>δωρεά ΨΙΛΗΣ κυριότητας</v>
      </c>
      <c r="C74" s="314">
        <f>συμβολαια!D74</f>
        <v>70347.649999999994</v>
      </c>
      <c r="D74" s="367">
        <v>5</v>
      </c>
      <c r="E74" s="367">
        <v>5</v>
      </c>
      <c r="F74" s="240">
        <f t="shared" si="7"/>
        <v>16</v>
      </c>
      <c r="G74" s="240">
        <f t="shared" si="11"/>
        <v>0.8</v>
      </c>
      <c r="H74" s="240">
        <f t="shared" si="8"/>
        <v>0.8</v>
      </c>
      <c r="I74" s="240">
        <f t="shared" si="12"/>
        <v>0.16</v>
      </c>
      <c r="J74" s="243">
        <f t="shared" si="9"/>
        <v>14.24</v>
      </c>
      <c r="K74" s="243">
        <f t="shared" si="10"/>
        <v>1.76</v>
      </c>
      <c r="L74" s="243">
        <v>16</v>
      </c>
      <c r="M74" s="291"/>
      <c r="N74" s="291"/>
      <c r="O74" s="331"/>
    </row>
    <row r="75" spans="1:15" s="8" customFormat="1">
      <c r="A75" s="247">
        <f>συμβολαια!A75</f>
        <v>0</v>
      </c>
      <c r="B75" s="250" t="str">
        <f>συμβολαια!C75</f>
        <v>γονική ΨΙΛΗΣ κυριότητας</v>
      </c>
      <c r="C75" s="314">
        <f>συμβολαια!D75</f>
        <v>3641.4</v>
      </c>
      <c r="D75" s="367">
        <v>5</v>
      </c>
      <c r="E75" s="367">
        <v>5</v>
      </c>
      <c r="F75" s="240">
        <f t="shared" si="7"/>
        <v>16</v>
      </c>
      <c r="G75" s="240">
        <f t="shared" si="11"/>
        <v>0.8</v>
      </c>
      <c r="H75" s="240">
        <f t="shared" si="8"/>
        <v>0.8</v>
      </c>
      <c r="I75" s="240">
        <f t="shared" si="12"/>
        <v>0.16</v>
      </c>
      <c r="J75" s="243">
        <f t="shared" si="9"/>
        <v>14.24</v>
      </c>
      <c r="K75" s="243">
        <f t="shared" si="10"/>
        <v>1.76</v>
      </c>
      <c r="L75" s="307"/>
      <c r="M75" s="291"/>
      <c r="N75" s="244" t="s">
        <v>271</v>
      </c>
      <c r="O75" s="331"/>
    </row>
    <row r="76" spans="1:15" s="8" customFormat="1">
      <c r="A76" s="247">
        <f>συμβολαια!A76</f>
        <v>0</v>
      </c>
      <c r="B76" s="250" t="str">
        <f>συμβολαια!C76</f>
        <v>πληρεξούσιο</v>
      </c>
      <c r="C76" s="334">
        <f>συμβολαια!D76</f>
        <v>0</v>
      </c>
      <c r="D76" s="367">
        <v>3</v>
      </c>
      <c r="E76" s="367">
        <v>3</v>
      </c>
      <c r="F76" s="240">
        <f t="shared" si="7"/>
        <v>8</v>
      </c>
      <c r="G76" s="240">
        <f t="shared" si="11"/>
        <v>0.4</v>
      </c>
      <c r="H76" s="240">
        <f t="shared" si="8"/>
        <v>0.4</v>
      </c>
      <c r="I76" s="240">
        <f t="shared" si="12"/>
        <v>0.08</v>
      </c>
      <c r="J76" s="243">
        <f t="shared" si="9"/>
        <v>7.12</v>
      </c>
      <c r="K76" s="243">
        <f t="shared" si="10"/>
        <v>0.88</v>
      </c>
      <c r="L76" s="243">
        <v>8</v>
      </c>
      <c r="M76" s="291"/>
      <c r="N76" s="291"/>
      <c r="O76" s="331"/>
    </row>
    <row r="77" spans="1:15" s="8" customFormat="1">
      <c r="A77" s="247">
        <f>συμβολαια!A77</f>
        <v>0</v>
      </c>
      <c r="B77" s="250" t="str">
        <f>συμβολαια!C77</f>
        <v>αγοραπωλησίας …… ;;;?????;;;;; ΕΞΟΦΛΗΣΗ</v>
      </c>
      <c r="C77" s="334">
        <f>συμβολαια!D77</f>
        <v>0</v>
      </c>
      <c r="D77" s="367">
        <v>3</v>
      </c>
      <c r="E77" s="367">
        <v>3</v>
      </c>
      <c r="F77" s="240">
        <f t="shared" si="7"/>
        <v>8</v>
      </c>
      <c r="G77" s="240">
        <f t="shared" si="11"/>
        <v>0.4</v>
      </c>
      <c r="H77" s="240">
        <f t="shared" si="8"/>
        <v>0.4</v>
      </c>
      <c r="I77" s="240">
        <f t="shared" si="12"/>
        <v>0.08</v>
      </c>
      <c r="J77" s="243">
        <f t="shared" si="9"/>
        <v>7.12</v>
      </c>
      <c r="K77" s="243">
        <f t="shared" si="10"/>
        <v>0.88</v>
      </c>
      <c r="L77" s="307"/>
      <c r="M77" s="291"/>
      <c r="N77" s="244" t="s">
        <v>271</v>
      </c>
      <c r="O77" s="331"/>
    </row>
    <row r="78" spans="1:15" s="8" customFormat="1">
      <c r="A78" s="247">
        <f>συμβολαια!A78</f>
        <v>0</v>
      </c>
      <c r="B78" s="250" t="str">
        <f>συμβολαια!C78</f>
        <v>πληρεξούσιο</v>
      </c>
      <c r="C78" s="334">
        <f>συμβολαια!D78</f>
        <v>0</v>
      </c>
      <c r="D78" s="367">
        <v>1</v>
      </c>
      <c r="E78" s="381">
        <v>2</v>
      </c>
      <c r="F78" s="328">
        <f t="shared" si="7"/>
        <v>0</v>
      </c>
      <c r="G78" s="328">
        <f t="shared" si="11"/>
        <v>0</v>
      </c>
      <c r="H78" s="328">
        <f t="shared" si="8"/>
        <v>0</v>
      </c>
      <c r="I78" s="328">
        <f t="shared" si="12"/>
        <v>0</v>
      </c>
      <c r="J78" s="313">
        <f t="shared" si="9"/>
        <v>0</v>
      </c>
      <c r="K78" s="313">
        <f t="shared" si="10"/>
        <v>0</v>
      </c>
      <c r="L78" s="336">
        <v>4</v>
      </c>
      <c r="M78" s="291"/>
      <c r="N78" s="291"/>
      <c r="O78" s="331"/>
    </row>
    <row r="79" spans="1:15" s="8" customFormat="1">
      <c r="A79" s="247">
        <f>συμβολαια!A79</f>
        <v>0</v>
      </c>
      <c r="B79" s="250" t="str">
        <f>συμβολαια!C79</f>
        <v>πληρεξούσιο</v>
      </c>
      <c r="C79" s="334">
        <f>συμβολαια!D79</f>
        <v>0</v>
      </c>
      <c r="D79" s="367">
        <v>2</v>
      </c>
      <c r="E79" s="367">
        <v>2</v>
      </c>
      <c r="F79" s="240">
        <f t="shared" si="7"/>
        <v>4</v>
      </c>
      <c r="G79" s="240">
        <f t="shared" si="11"/>
        <v>0.2</v>
      </c>
      <c r="H79" s="240">
        <f t="shared" si="8"/>
        <v>0.2</v>
      </c>
      <c r="I79" s="240">
        <f t="shared" si="12"/>
        <v>0.04</v>
      </c>
      <c r="J79" s="243">
        <f t="shared" si="9"/>
        <v>3.56</v>
      </c>
      <c r="K79" s="243">
        <f t="shared" si="10"/>
        <v>0.44</v>
      </c>
      <c r="L79" s="243">
        <v>4</v>
      </c>
      <c r="M79" s="291"/>
      <c r="N79" s="291"/>
      <c r="O79" s="331"/>
    </row>
    <row r="80" spans="1:15" s="8" customFormat="1">
      <c r="A80" s="247">
        <f>συμβολαια!A80</f>
        <v>0</v>
      </c>
      <c r="B80" s="250" t="str">
        <f>συμβολαια!C80</f>
        <v>αγοραπωλησία τίμημα = Δ.Ο.Υ. =</v>
      </c>
      <c r="C80" s="314">
        <f>συμβολαια!D80</f>
        <v>9576</v>
      </c>
      <c r="D80" s="367">
        <v>5</v>
      </c>
      <c r="E80" s="367">
        <v>5</v>
      </c>
      <c r="F80" s="240">
        <f t="shared" si="7"/>
        <v>16</v>
      </c>
      <c r="G80" s="240">
        <f t="shared" si="11"/>
        <v>0.8</v>
      </c>
      <c r="H80" s="240">
        <f t="shared" si="8"/>
        <v>0.8</v>
      </c>
      <c r="I80" s="240">
        <f t="shared" si="12"/>
        <v>0.16</v>
      </c>
      <c r="J80" s="243">
        <f t="shared" si="9"/>
        <v>14.24</v>
      </c>
      <c r="K80" s="243">
        <f t="shared" si="10"/>
        <v>1.76</v>
      </c>
      <c r="L80" s="243">
        <v>16</v>
      </c>
      <c r="M80" s="291"/>
      <c r="N80" s="291"/>
      <c r="O80" s="331"/>
    </row>
    <row r="81" spans="1:17" s="8" customFormat="1">
      <c r="A81" s="247">
        <f>συμβολαια!A81</f>
        <v>0</v>
      </c>
      <c r="B81" s="250" t="str">
        <f>συμβολαια!C81</f>
        <v>αγοραπωλησία ΒΑΣΕΙ προσυμφώνου ..???.. τίμημα = αρραβών = Δ.Ο.Υ = 20518,31</v>
      </c>
      <c r="C81" s="334">
        <f>συμβολαια!D81</f>
        <v>0</v>
      </c>
      <c r="D81" s="367">
        <v>5</v>
      </c>
      <c r="E81" s="381">
        <v>6</v>
      </c>
      <c r="F81" s="240">
        <f t="shared" si="7"/>
        <v>16</v>
      </c>
      <c r="G81" s="240">
        <f t="shared" si="11"/>
        <v>0.8</v>
      </c>
      <c r="H81" s="240">
        <f t="shared" si="8"/>
        <v>0.8</v>
      </c>
      <c r="I81" s="240">
        <f t="shared" si="12"/>
        <v>0.16</v>
      </c>
      <c r="J81" s="243">
        <f t="shared" si="9"/>
        <v>14.24</v>
      </c>
      <c r="K81" s="243">
        <f t="shared" si="10"/>
        <v>1.76</v>
      </c>
      <c r="L81" s="243">
        <v>20</v>
      </c>
      <c r="M81" s="291"/>
      <c r="N81" s="291"/>
      <c r="O81" s="331"/>
    </row>
    <row r="82" spans="1:17" s="8" customFormat="1">
      <c r="A82" s="247">
        <f>συμβολαια!A82</f>
        <v>0</v>
      </c>
      <c r="B82" s="250" t="str">
        <f>συμβολαια!C82</f>
        <v>πληρεξούσιο</v>
      </c>
      <c r="C82" s="334">
        <f>συμβολαια!D82</f>
        <v>0</v>
      </c>
      <c r="D82" s="367">
        <v>1</v>
      </c>
      <c r="E82" s="381">
        <v>2</v>
      </c>
      <c r="F82" s="328">
        <f t="shared" si="7"/>
        <v>0</v>
      </c>
      <c r="G82" s="328">
        <f t="shared" si="11"/>
        <v>0</v>
      </c>
      <c r="H82" s="328">
        <f t="shared" si="8"/>
        <v>0</v>
      </c>
      <c r="I82" s="328">
        <f t="shared" si="12"/>
        <v>0</v>
      </c>
      <c r="J82" s="313">
        <f t="shared" si="9"/>
        <v>0</v>
      </c>
      <c r="K82" s="313">
        <f t="shared" si="10"/>
        <v>0</v>
      </c>
      <c r="L82" s="336">
        <v>4</v>
      </c>
      <c r="M82" s="291"/>
      <c r="N82" s="291"/>
      <c r="O82" s="331"/>
    </row>
    <row r="83" spans="1:17" s="8" customFormat="1">
      <c r="A83" s="247">
        <f>συμβολαια!A83</f>
        <v>0</v>
      </c>
      <c r="B83" s="250" t="str">
        <f>συμβολαια!C83</f>
        <v>πληρεξούσιο</v>
      </c>
      <c r="C83" s="334">
        <f>συμβολαια!D83</f>
        <v>0</v>
      </c>
      <c r="D83" s="367">
        <v>1</v>
      </c>
      <c r="E83" s="381">
        <v>2</v>
      </c>
      <c r="F83" s="328">
        <f t="shared" si="7"/>
        <v>0</v>
      </c>
      <c r="G83" s="328">
        <f t="shared" si="11"/>
        <v>0</v>
      </c>
      <c r="H83" s="328">
        <f t="shared" si="8"/>
        <v>0</v>
      </c>
      <c r="I83" s="328">
        <f t="shared" si="12"/>
        <v>0</v>
      </c>
      <c r="J83" s="313">
        <f t="shared" si="9"/>
        <v>0</v>
      </c>
      <c r="K83" s="313">
        <f t="shared" si="10"/>
        <v>0</v>
      </c>
      <c r="L83" s="336">
        <v>4</v>
      </c>
      <c r="M83" s="291"/>
      <c r="N83" s="291"/>
      <c r="O83" s="331"/>
    </row>
    <row r="84" spans="1:17" s="8" customFormat="1">
      <c r="A84" s="247">
        <f>συμβολαια!A84</f>
        <v>0</v>
      </c>
      <c r="B84" s="250" t="str">
        <f>συμβολαια!C84</f>
        <v>αγοραπωλησία τίμημα = Δ.Ο.Υ. =</v>
      </c>
      <c r="C84" s="314">
        <f>συμβολαια!D84</f>
        <v>5396.27</v>
      </c>
      <c r="D84" s="367">
        <v>5</v>
      </c>
      <c r="E84" s="367">
        <v>5</v>
      </c>
      <c r="F84" s="240">
        <f t="shared" si="7"/>
        <v>16</v>
      </c>
      <c r="G84" s="240">
        <f t="shared" si="11"/>
        <v>0.8</v>
      </c>
      <c r="H84" s="240">
        <f t="shared" si="8"/>
        <v>0.8</v>
      </c>
      <c r="I84" s="240">
        <f t="shared" si="12"/>
        <v>0.16</v>
      </c>
      <c r="J84" s="243">
        <f t="shared" si="9"/>
        <v>14.24</v>
      </c>
      <c r="K84" s="243">
        <f t="shared" si="10"/>
        <v>1.76</v>
      </c>
      <c r="L84" s="243">
        <v>16</v>
      </c>
      <c r="M84" s="291"/>
      <c r="N84" s="291"/>
      <c r="O84" s="331"/>
    </row>
    <row r="85" spans="1:17" s="8" customFormat="1">
      <c r="A85" s="247">
        <f>συμβολαια!A85</f>
        <v>0</v>
      </c>
      <c r="B85" s="250" t="str">
        <f>συμβολαια!C85</f>
        <v>διαθήκη</v>
      </c>
      <c r="C85" s="334">
        <f>συμβολαια!D85</f>
        <v>0</v>
      </c>
      <c r="D85" s="367">
        <v>2</v>
      </c>
      <c r="E85" s="367">
        <v>2</v>
      </c>
      <c r="F85" s="240">
        <f t="shared" si="7"/>
        <v>4</v>
      </c>
      <c r="G85" s="240">
        <f t="shared" si="11"/>
        <v>0.2</v>
      </c>
      <c r="H85" s="240">
        <f t="shared" si="8"/>
        <v>0.2</v>
      </c>
      <c r="I85" s="240">
        <f t="shared" si="12"/>
        <v>0.04</v>
      </c>
      <c r="J85" s="243">
        <f t="shared" si="9"/>
        <v>3.56</v>
      </c>
      <c r="K85" s="243">
        <f t="shared" si="10"/>
        <v>0.44</v>
      </c>
      <c r="L85" s="332"/>
      <c r="M85" s="291"/>
      <c r="N85" s="244" t="s">
        <v>271</v>
      </c>
      <c r="O85" s="331"/>
    </row>
    <row r="86" spans="1:17" s="8" customFormat="1">
      <c r="A86" s="247">
        <f>συμβολαια!A86</f>
        <v>0</v>
      </c>
      <c r="B86" s="250" t="str">
        <f>συμβολαια!C86</f>
        <v>πληρεξούσιο</v>
      </c>
      <c r="C86" s="334">
        <f>συμβολαια!D86</f>
        <v>0</v>
      </c>
      <c r="D86" s="367">
        <v>3</v>
      </c>
      <c r="E86" s="367">
        <v>3</v>
      </c>
      <c r="F86" s="240">
        <f t="shared" si="7"/>
        <v>8</v>
      </c>
      <c r="G86" s="240">
        <f t="shared" si="11"/>
        <v>0.4</v>
      </c>
      <c r="H86" s="240">
        <f t="shared" si="8"/>
        <v>0.4</v>
      </c>
      <c r="I86" s="240">
        <f t="shared" si="12"/>
        <v>0.08</v>
      </c>
      <c r="J86" s="243">
        <f t="shared" si="9"/>
        <v>7.12</v>
      </c>
      <c r="K86" s="243">
        <f t="shared" si="10"/>
        <v>0.88</v>
      </c>
      <c r="L86" s="243">
        <v>8</v>
      </c>
      <c r="M86" s="291"/>
      <c r="N86" s="291"/>
      <c r="O86" s="331"/>
    </row>
    <row r="87" spans="1:17">
      <c r="A87" s="484" t="s">
        <v>103</v>
      </c>
      <c r="B87" s="485"/>
      <c r="C87" s="485"/>
      <c r="D87" s="485"/>
      <c r="E87" s="521"/>
      <c r="F87" s="63">
        <f t="shared" ref="F87:L87" si="13">SUM(F3:F86)</f>
        <v>852</v>
      </c>
      <c r="G87" s="63">
        <f t="shared" si="13"/>
        <v>42.599999999999987</v>
      </c>
      <c r="H87" s="63">
        <f t="shared" si="13"/>
        <v>42.599999999999987</v>
      </c>
      <c r="I87" s="63">
        <f t="shared" si="13"/>
        <v>8.5200000000000049</v>
      </c>
      <c r="J87" s="63">
        <f t="shared" si="13"/>
        <v>758.27999999999975</v>
      </c>
      <c r="K87" s="63">
        <f t="shared" si="13"/>
        <v>93.72</v>
      </c>
      <c r="L87" s="63">
        <f t="shared" si="13"/>
        <v>936</v>
      </c>
    </row>
    <row r="90" spans="1:17" ht="15.75">
      <c r="A90" s="518" t="s">
        <v>294</v>
      </c>
      <c r="B90" s="518"/>
      <c r="C90" s="102"/>
      <c r="D90" s="229"/>
      <c r="E90" s="229"/>
      <c r="F90" s="229"/>
      <c r="G90" s="229"/>
      <c r="M90" s="246" t="s">
        <v>306</v>
      </c>
      <c r="N90" s="246"/>
      <c r="O90" s="246"/>
      <c r="P90" s="236"/>
    </row>
    <row r="91" spans="1:17" ht="15.75">
      <c r="B91" s="231" t="s">
        <v>104</v>
      </c>
      <c r="E91" s="3"/>
      <c r="N91" s="235" t="s">
        <v>179</v>
      </c>
      <c r="O91" s="235"/>
      <c r="P91" s="236"/>
      <c r="Q91" s="236"/>
    </row>
    <row r="93" spans="1:17" ht="12.75">
      <c r="B93" s="164" t="s">
        <v>177</v>
      </c>
    </row>
    <row r="94" spans="1:17" ht="12.75">
      <c r="B94" s="164" t="s">
        <v>178</v>
      </c>
    </row>
    <row r="95" spans="1:17" ht="15.75">
      <c r="B95" s="102" t="s">
        <v>176</v>
      </c>
      <c r="C95" s="460" t="s">
        <v>455</v>
      </c>
      <c r="F95" s="456">
        <f>F87-L87</f>
        <v>-84</v>
      </c>
    </row>
  </sheetData>
  <mergeCells count="12">
    <mergeCell ref="A90:B90"/>
    <mergeCell ref="M1:O2"/>
    <mergeCell ref="C1:C2"/>
    <mergeCell ref="A87:E87"/>
    <mergeCell ref="F1:I1"/>
    <mergeCell ref="A1:A2"/>
    <mergeCell ref="D1:E1"/>
    <mergeCell ref="B1:B2"/>
    <mergeCell ref="J1:J2"/>
    <mergeCell ref="K1:K2"/>
    <mergeCell ref="L1:L2"/>
    <mergeCell ref="A35:A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2"/>
  <sheetViews>
    <sheetView topLeftCell="G1" workbookViewId="0">
      <pane ySplit="2" topLeftCell="A57" activePane="bottomLeft" state="frozen"/>
      <selection pane="bottomLeft" activeCell="I26" sqref="I26"/>
    </sheetView>
  </sheetViews>
  <sheetFormatPr defaultRowHeight="11.25"/>
  <cols>
    <col min="1" max="1" width="8.140625" style="6" bestFit="1" customWidth="1"/>
    <col min="2" max="2" width="74.5703125" style="124" bestFit="1" customWidth="1"/>
    <col min="3" max="3" width="7.28515625" style="12" bestFit="1" customWidth="1"/>
    <col min="4" max="4" width="10.28515625" style="12" customWidth="1"/>
    <col min="5" max="5" width="8.5703125" style="12" customWidth="1"/>
    <col min="6" max="6" width="10.28515625" style="12" customWidth="1"/>
    <col min="7" max="7" width="4.28515625" style="12" bestFit="1" customWidth="1"/>
    <col min="8" max="8" width="7.28515625" style="12" bestFit="1" customWidth="1"/>
    <col min="9" max="9" width="13.28515625" style="12" customWidth="1"/>
    <col min="10" max="10" width="6.28515625" style="12" customWidth="1"/>
    <col min="11" max="11" width="8.42578125" style="12" customWidth="1"/>
    <col min="12" max="13" width="4.140625" style="12" bestFit="1" customWidth="1"/>
    <col min="14" max="14" width="4.28515625" style="12" bestFit="1" customWidth="1"/>
    <col min="15" max="15" width="6.85546875" style="12" bestFit="1" customWidth="1"/>
    <col min="16" max="16" width="9.42578125" style="3" bestFit="1" customWidth="1"/>
    <col min="17" max="19" width="7.28515625" style="3" bestFit="1" customWidth="1"/>
    <col min="20" max="20" width="9.42578125" style="3" bestFit="1" customWidth="1"/>
    <col min="21" max="21" width="8.140625" style="3" bestFit="1" customWidth="1"/>
    <col min="22" max="23" width="6.7109375" style="6" customWidth="1"/>
    <col min="24" max="24" width="42" style="6" bestFit="1" customWidth="1"/>
    <col min="25" max="25" width="6.7109375" style="6" customWidth="1"/>
    <col min="26" max="26" width="15.7109375" style="6" customWidth="1"/>
    <col min="27" max="27" width="30.5703125" style="6" bestFit="1" customWidth="1"/>
    <col min="28" max="235" width="9.140625" style="6"/>
    <col min="236" max="236" width="9" style="6" bestFit="1" customWidth="1"/>
    <col min="237" max="237" width="9.85546875" style="6" bestFit="1" customWidth="1"/>
    <col min="238" max="238" width="9.140625" style="6" bestFit="1" customWidth="1"/>
    <col min="239" max="239" width="16" style="6" bestFit="1" customWidth="1"/>
    <col min="240" max="240" width="9" style="6" bestFit="1" customWidth="1"/>
    <col min="241" max="241" width="7.85546875" style="6" bestFit="1" customWidth="1"/>
    <col min="242" max="242" width="11.7109375" style="6" bestFit="1" customWidth="1"/>
    <col min="243" max="243" width="14.28515625" style="6" customWidth="1"/>
    <col min="244" max="244" width="11.7109375" style="6" bestFit="1" customWidth="1"/>
    <col min="245" max="245" width="14.140625" style="6" bestFit="1" customWidth="1"/>
    <col min="246" max="246" width="16.7109375" style="6" customWidth="1"/>
    <col min="247" max="247" width="16.5703125" style="6" customWidth="1"/>
    <col min="248" max="249" width="7.85546875" style="6" bestFit="1" customWidth="1"/>
    <col min="250" max="250" width="8" style="6" bestFit="1" customWidth="1"/>
    <col min="251" max="252" width="7.85546875" style="6" bestFit="1" customWidth="1"/>
    <col min="253" max="253" width="9.7109375" style="6" customWidth="1"/>
    <col min="254" max="254" width="12.85546875" style="6" customWidth="1"/>
    <col min="255" max="491" width="9.140625" style="6"/>
    <col min="492" max="492" width="9" style="6" bestFit="1" customWidth="1"/>
    <col min="493" max="493" width="9.85546875" style="6" bestFit="1" customWidth="1"/>
    <col min="494" max="494" width="9.140625" style="6" bestFit="1" customWidth="1"/>
    <col min="495" max="495" width="16" style="6" bestFit="1" customWidth="1"/>
    <col min="496" max="496" width="9" style="6" bestFit="1" customWidth="1"/>
    <col min="497" max="497" width="7.85546875" style="6" bestFit="1" customWidth="1"/>
    <col min="498" max="498" width="11.7109375" style="6" bestFit="1" customWidth="1"/>
    <col min="499" max="499" width="14.28515625" style="6" customWidth="1"/>
    <col min="500" max="500" width="11.7109375" style="6" bestFit="1" customWidth="1"/>
    <col min="501" max="501" width="14.140625" style="6" bestFit="1" customWidth="1"/>
    <col min="502" max="502" width="16.7109375" style="6" customWidth="1"/>
    <col min="503" max="503" width="16.5703125" style="6" customWidth="1"/>
    <col min="504" max="505" width="7.85546875" style="6" bestFit="1" customWidth="1"/>
    <col min="506" max="506" width="8" style="6" bestFit="1" customWidth="1"/>
    <col min="507" max="508" width="7.85546875" style="6" bestFit="1" customWidth="1"/>
    <col min="509" max="509" width="9.7109375" style="6" customWidth="1"/>
    <col min="510" max="510" width="12.85546875" style="6" customWidth="1"/>
    <col min="511" max="747" width="9.140625" style="6"/>
    <col min="748" max="748" width="9" style="6" bestFit="1" customWidth="1"/>
    <col min="749" max="749" width="9.85546875" style="6" bestFit="1" customWidth="1"/>
    <col min="750" max="750" width="9.140625" style="6" bestFit="1" customWidth="1"/>
    <col min="751" max="751" width="16" style="6" bestFit="1" customWidth="1"/>
    <col min="752" max="752" width="9" style="6" bestFit="1" customWidth="1"/>
    <col min="753" max="753" width="7.85546875" style="6" bestFit="1" customWidth="1"/>
    <col min="754" max="754" width="11.7109375" style="6" bestFit="1" customWidth="1"/>
    <col min="755" max="755" width="14.28515625" style="6" customWidth="1"/>
    <col min="756" max="756" width="11.7109375" style="6" bestFit="1" customWidth="1"/>
    <col min="757" max="757" width="14.140625" style="6" bestFit="1" customWidth="1"/>
    <col min="758" max="758" width="16.7109375" style="6" customWidth="1"/>
    <col min="759" max="759" width="16.5703125" style="6" customWidth="1"/>
    <col min="760" max="761" width="7.85546875" style="6" bestFit="1" customWidth="1"/>
    <col min="762" max="762" width="8" style="6" bestFit="1" customWidth="1"/>
    <col min="763" max="764" width="7.85546875" style="6" bestFit="1" customWidth="1"/>
    <col min="765" max="765" width="9.7109375" style="6" customWidth="1"/>
    <col min="766" max="766" width="12.85546875" style="6" customWidth="1"/>
    <col min="767" max="1003" width="9.140625" style="6"/>
    <col min="1004" max="1004" width="9" style="6" bestFit="1" customWidth="1"/>
    <col min="1005" max="1005" width="9.85546875" style="6" bestFit="1" customWidth="1"/>
    <col min="1006" max="1006" width="9.140625" style="6" bestFit="1" customWidth="1"/>
    <col min="1007" max="1007" width="16" style="6" bestFit="1" customWidth="1"/>
    <col min="1008" max="1008" width="9" style="6" bestFit="1" customWidth="1"/>
    <col min="1009" max="1009" width="7.85546875" style="6" bestFit="1" customWidth="1"/>
    <col min="1010" max="1010" width="11.7109375" style="6" bestFit="1" customWidth="1"/>
    <col min="1011" max="1011" width="14.28515625" style="6" customWidth="1"/>
    <col min="1012" max="1012" width="11.7109375" style="6" bestFit="1" customWidth="1"/>
    <col min="1013" max="1013" width="14.140625" style="6" bestFit="1" customWidth="1"/>
    <col min="1014" max="1014" width="16.7109375" style="6" customWidth="1"/>
    <col min="1015" max="1015" width="16.5703125" style="6" customWidth="1"/>
    <col min="1016" max="1017" width="7.85546875" style="6" bestFit="1" customWidth="1"/>
    <col min="1018" max="1018" width="8" style="6" bestFit="1" customWidth="1"/>
    <col min="1019" max="1020" width="7.85546875" style="6" bestFit="1" customWidth="1"/>
    <col min="1021" max="1021" width="9.7109375" style="6" customWidth="1"/>
    <col min="1022" max="1022" width="12.85546875" style="6" customWidth="1"/>
    <col min="1023" max="1259" width="9.140625" style="6"/>
    <col min="1260" max="1260" width="9" style="6" bestFit="1" customWidth="1"/>
    <col min="1261" max="1261" width="9.85546875" style="6" bestFit="1" customWidth="1"/>
    <col min="1262" max="1262" width="9.140625" style="6" bestFit="1" customWidth="1"/>
    <col min="1263" max="1263" width="16" style="6" bestFit="1" customWidth="1"/>
    <col min="1264" max="1264" width="9" style="6" bestFit="1" customWidth="1"/>
    <col min="1265" max="1265" width="7.85546875" style="6" bestFit="1" customWidth="1"/>
    <col min="1266" max="1266" width="11.7109375" style="6" bestFit="1" customWidth="1"/>
    <col min="1267" max="1267" width="14.28515625" style="6" customWidth="1"/>
    <col min="1268" max="1268" width="11.7109375" style="6" bestFit="1" customWidth="1"/>
    <col min="1269" max="1269" width="14.140625" style="6" bestFit="1" customWidth="1"/>
    <col min="1270" max="1270" width="16.7109375" style="6" customWidth="1"/>
    <col min="1271" max="1271" width="16.5703125" style="6" customWidth="1"/>
    <col min="1272" max="1273" width="7.85546875" style="6" bestFit="1" customWidth="1"/>
    <col min="1274" max="1274" width="8" style="6" bestFit="1" customWidth="1"/>
    <col min="1275" max="1276" width="7.85546875" style="6" bestFit="1" customWidth="1"/>
    <col min="1277" max="1277" width="9.7109375" style="6" customWidth="1"/>
    <col min="1278" max="1278" width="12.85546875" style="6" customWidth="1"/>
    <col min="1279" max="1515" width="9.140625" style="6"/>
    <col min="1516" max="1516" width="9" style="6" bestFit="1" customWidth="1"/>
    <col min="1517" max="1517" width="9.85546875" style="6" bestFit="1" customWidth="1"/>
    <col min="1518" max="1518" width="9.140625" style="6" bestFit="1" customWidth="1"/>
    <col min="1519" max="1519" width="16" style="6" bestFit="1" customWidth="1"/>
    <col min="1520" max="1520" width="9" style="6" bestFit="1" customWidth="1"/>
    <col min="1521" max="1521" width="7.85546875" style="6" bestFit="1" customWidth="1"/>
    <col min="1522" max="1522" width="11.7109375" style="6" bestFit="1" customWidth="1"/>
    <col min="1523" max="1523" width="14.28515625" style="6" customWidth="1"/>
    <col min="1524" max="1524" width="11.7109375" style="6" bestFit="1" customWidth="1"/>
    <col min="1525" max="1525" width="14.140625" style="6" bestFit="1" customWidth="1"/>
    <col min="1526" max="1526" width="16.7109375" style="6" customWidth="1"/>
    <col min="1527" max="1527" width="16.5703125" style="6" customWidth="1"/>
    <col min="1528" max="1529" width="7.85546875" style="6" bestFit="1" customWidth="1"/>
    <col min="1530" max="1530" width="8" style="6" bestFit="1" customWidth="1"/>
    <col min="1531" max="1532" width="7.85546875" style="6" bestFit="1" customWidth="1"/>
    <col min="1533" max="1533" width="9.7109375" style="6" customWidth="1"/>
    <col min="1534" max="1534" width="12.85546875" style="6" customWidth="1"/>
    <col min="1535" max="1771" width="9.140625" style="6"/>
    <col min="1772" max="1772" width="9" style="6" bestFit="1" customWidth="1"/>
    <col min="1773" max="1773" width="9.85546875" style="6" bestFit="1" customWidth="1"/>
    <col min="1774" max="1774" width="9.140625" style="6" bestFit="1" customWidth="1"/>
    <col min="1775" max="1775" width="16" style="6" bestFit="1" customWidth="1"/>
    <col min="1776" max="1776" width="9" style="6" bestFit="1" customWidth="1"/>
    <col min="1777" max="1777" width="7.85546875" style="6" bestFit="1" customWidth="1"/>
    <col min="1778" max="1778" width="11.7109375" style="6" bestFit="1" customWidth="1"/>
    <col min="1779" max="1779" width="14.28515625" style="6" customWidth="1"/>
    <col min="1780" max="1780" width="11.7109375" style="6" bestFit="1" customWidth="1"/>
    <col min="1781" max="1781" width="14.140625" style="6" bestFit="1" customWidth="1"/>
    <col min="1782" max="1782" width="16.7109375" style="6" customWidth="1"/>
    <col min="1783" max="1783" width="16.5703125" style="6" customWidth="1"/>
    <col min="1784" max="1785" width="7.85546875" style="6" bestFit="1" customWidth="1"/>
    <col min="1786" max="1786" width="8" style="6" bestFit="1" customWidth="1"/>
    <col min="1787" max="1788" width="7.85546875" style="6" bestFit="1" customWidth="1"/>
    <col min="1789" max="1789" width="9.7109375" style="6" customWidth="1"/>
    <col min="1790" max="1790" width="12.85546875" style="6" customWidth="1"/>
    <col min="1791" max="2027" width="9.140625" style="6"/>
    <col min="2028" max="2028" width="9" style="6" bestFit="1" customWidth="1"/>
    <col min="2029" max="2029" width="9.85546875" style="6" bestFit="1" customWidth="1"/>
    <col min="2030" max="2030" width="9.140625" style="6" bestFit="1" customWidth="1"/>
    <col min="2031" max="2031" width="16" style="6" bestFit="1" customWidth="1"/>
    <col min="2032" max="2032" width="9" style="6" bestFit="1" customWidth="1"/>
    <col min="2033" max="2033" width="7.85546875" style="6" bestFit="1" customWidth="1"/>
    <col min="2034" max="2034" width="11.7109375" style="6" bestFit="1" customWidth="1"/>
    <col min="2035" max="2035" width="14.28515625" style="6" customWidth="1"/>
    <col min="2036" max="2036" width="11.7109375" style="6" bestFit="1" customWidth="1"/>
    <col min="2037" max="2037" width="14.140625" style="6" bestFit="1" customWidth="1"/>
    <col min="2038" max="2038" width="16.7109375" style="6" customWidth="1"/>
    <col min="2039" max="2039" width="16.5703125" style="6" customWidth="1"/>
    <col min="2040" max="2041" width="7.85546875" style="6" bestFit="1" customWidth="1"/>
    <col min="2042" max="2042" width="8" style="6" bestFit="1" customWidth="1"/>
    <col min="2043" max="2044" width="7.85546875" style="6" bestFit="1" customWidth="1"/>
    <col min="2045" max="2045" width="9.7109375" style="6" customWidth="1"/>
    <col min="2046" max="2046" width="12.85546875" style="6" customWidth="1"/>
    <col min="2047" max="2283" width="9.140625" style="6"/>
    <col min="2284" max="2284" width="9" style="6" bestFit="1" customWidth="1"/>
    <col min="2285" max="2285" width="9.85546875" style="6" bestFit="1" customWidth="1"/>
    <col min="2286" max="2286" width="9.140625" style="6" bestFit="1" customWidth="1"/>
    <col min="2287" max="2287" width="16" style="6" bestFit="1" customWidth="1"/>
    <col min="2288" max="2288" width="9" style="6" bestFit="1" customWidth="1"/>
    <col min="2289" max="2289" width="7.85546875" style="6" bestFit="1" customWidth="1"/>
    <col min="2290" max="2290" width="11.7109375" style="6" bestFit="1" customWidth="1"/>
    <col min="2291" max="2291" width="14.28515625" style="6" customWidth="1"/>
    <col min="2292" max="2292" width="11.7109375" style="6" bestFit="1" customWidth="1"/>
    <col min="2293" max="2293" width="14.140625" style="6" bestFit="1" customWidth="1"/>
    <col min="2294" max="2294" width="16.7109375" style="6" customWidth="1"/>
    <col min="2295" max="2295" width="16.5703125" style="6" customWidth="1"/>
    <col min="2296" max="2297" width="7.85546875" style="6" bestFit="1" customWidth="1"/>
    <col min="2298" max="2298" width="8" style="6" bestFit="1" customWidth="1"/>
    <col min="2299" max="2300" width="7.85546875" style="6" bestFit="1" customWidth="1"/>
    <col min="2301" max="2301" width="9.7109375" style="6" customWidth="1"/>
    <col min="2302" max="2302" width="12.85546875" style="6" customWidth="1"/>
    <col min="2303" max="2539" width="9.140625" style="6"/>
    <col min="2540" max="2540" width="9" style="6" bestFit="1" customWidth="1"/>
    <col min="2541" max="2541" width="9.85546875" style="6" bestFit="1" customWidth="1"/>
    <col min="2542" max="2542" width="9.140625" style="6" bestFit="1" customWidth="1"/>
    <col min="2543" max="2543" width="16" style="6" bestFit="1" customWidth="1"/>
    <col min="2544" max="2544" width="9" style="6" bestFit="1" customWidth="1"/>
    <col min="2545" max="2545" width="7.85546875" style="6" bestFit="1" customWidth="1"/>
    <col min="2546" max="2546" width="11.7109375" style="6" bestFit="1" customWidth="1"/>
    <col min="2547" max="2547" width="14.28515625" style="6" customWidth="1"/>
    <col min="2548" max="2548" width="11.7109375" style="6" bestFit="1" customWidth="1"/>
    <col min="2549" max="2549" width="14.140625" style="6" bestFit="1" customWidth="1"/>
    <col min="2550" max="2550" width="16.7109375" style="6" customWidth="1"/>
    <col min="2551" max="2551" width="16.5703125" style="6" customWidth="1"/>
    <col min="2552" max="2553" width="7.85546875" style="6" bestFit="1" customWidth="1"/>
    <col min="2554" max="2554" width="8" style="6" bestFit="1" customWidth="1"/>
    <col min="2555" max="2556" width="7.85546875" style="6" bestFit="1" customWidth="1"/>
    <col min="2557" max="2557" width="9.7109375" style="6" customWidth="1"/>
    <col min="2558" max="2558" width="12.85546875" style="6" customWidth="1"/>
    <col min="2559" max="2795" width="9.140625" style="6"/>
    <col min="2796" max="2796" width="9" style="6" bestFit="1" customWidth="1"/>
    <col min="2797" max="2797" width="9.85546875" style="6" bestFit="1" customWidth="1"/>
    <col min="2798" max="2798" width="9.140625" style="6" bestFit="1" customWidth="1"/>
    <col min="2799" max="2799" width="16" style="6" bestFit="1" customWidth="1"/>
    <col min="2800" max="2800" width="9" style="6" bestFit="1" customWidth="1"/>
    <col min="2801" max="2801" width="7.85546875" style="6" bestFit="1" customWidth="1"/>
    <col min="2802" max="2802" width="11.7109375" style="6" bestFit="1" customWidth="1"/>
    <col min="2803" max="2803" width="14.28515625" style="6" customWidth="1"/>
    <col min="2804" max="2804" width="11.7109375" style="6" bestFit="1" customWidth="1"/>
    <col min="2805" max="2805" width="14.140625" style="6" bestFit="1" customWidth="1"/>
    <col min="2806" max="2806" width="16.7109375" style="6" customWidth="1"/>
    <col min="2807" max="2807" width="16.5703125" style="6" customWidth="1"/>
    <col min="2808" max="2809" width="7.85546875" style="6" bestFit="1" customWidth="1"/>
    <col min="2810" max="2810" width="8" style="6" bestFit="1" customWidth="1"/>
    <col min="2811" max="2812" width="7.85546875" style="6" bestFit="1" customWidth="1"/>
    <col min="2813" max="2813" width="9.7109375" style="6" customWidth="1"/>
    <col min="2814" max="2814" width="12.85546875" style="6" customWidth="1"/>
    <col min="2815" max="3051" width="9.140625" style="6"/>
    <col min="3052" max="3052" width="9" style="6" bestFit="1" customWidth="1"/>
    <col min="3053" max="3053" width="9.85546875" style="6" bestFit="1" customWidth="1"/>
    <col min="3054" max="3054" width="9.140625" style="6" bestFit="1" customWidth="1"/>
    <col min="3055" max="3055" width="16" style="6" bestFit="1" customWidth="1"/>
    <col min="3056" max="3056" width="9" style="6" bestFit="1" customWidth="1"/>
    <col min="3057" max="3057" width="7.85546875" style="6" bestFit="1" customWidth="1"/>
    <col min="3058" max="3058" width="11.7109375" style="6" bestFit="1" customWidth="1"/>
    <col min="3059" max="3059" width="14.28515625" style="6" customWidth="1"/>
    <col min="3060" max="3060" width="11.7109375" style="6" bestFit="1" customWidth="1"/>
    <col min="3061" max="3061" width="14.140625" style="6" bestFit="1" customWidth="1"/>
    <col min="3062" max="3062" width="16.7109375" style="6" customWidth="1"/>
    <col min="3063" max="3063" width="16.5703125" style="6" customWidth="1"/>
    <col min="3064" max="3065" width="7.85546875" style="6" bestFit="1" customWidth="1"/>
    <col min="3066" max="3066" width="8" style="6" bestFit="1" customWidth="1"/>
    <col min="3067" max="3068" width="7.85546875" style="6" bestFit="1" customWidth="1"/>
    <col min="3069" max="3069" width="9.7109375" style="6" customWidth="1"/>
    <col min="3070" max="3070" width="12.85546875" style="6" customWidth="1"/>
    <col min="3071" max="3307" width="9.140625" style="6"/>
    <col min="3308" max="3308" width="9" style="6" bestFit="1" customWidth="1"/>
    <col min="3309" max="3309" width="9.85546875" style="6" bestFit="1" customWidth="1"/>
    <col min="3310" max="3310" width="9.140625" style="6" bestFit="1" customWidth="1"/>
    <col min="3311" max="3311" width="16" style="6" bestFit="1" customWidth="1"/>
    <col min="3312" max="3312" width="9" style="6" bestFit="1" customWidth="1"/>
    <col min="3313" max="3313" width="7.85546875" style="6" bestFit="1" customWidth="1"/>
    <col min="3314" max="3314" width="11.7109375" style="6" bestFit="1" customWidth="1"/>
    <col min="3315" max="3315" width="14.28515625" style="6" customWidth="1"/>
    <col min="3316" max="3316" width="11.7109375" style="6" bestFit="1" customWidth="1"/>
    <col min="3317" max="3317" width="14.140625" style="6" bestFit="1" customWidth="1"/>
    <col min="3318" max="3318" width="16.7109375" style="6" customWidth="1"/>
    <col min="3319" max="3319" width="16.5703125" style="6" customWidth="1"/>
    <col min="3320" max="3321" width="7.85546875" style="6" bestFit="1" customWidth="1"/>
    <col min="3322" max="3322" width="8" style="6" bestFit="1" customWidth="1"/>
    <col min="3323" max="3324" width="7.85546875" style="6" bestFit="1" customWidth="1"/>
    <col min="3325" max="3325" width="9.7109375" style="6" customWidth="1"/>
    <col min="3326" max="3326" width="12.85546875" style="6" customWidth="1"/>
    <col min="3327" max="3563" width="9.140625" style="6"/>
    <col min="3564" max="3564" width="9" style="6" bestFit="1" customWidth="1"/>
    <col min="3565" max="3565" width="9.85546875" style="6" bestFit="1" customWidth="1"/>
    <col min="3566" max="3566" width="9.140625" style="6" bestFit="1" customWidth="1"/>
    <col min="3567" max="3567" width="16" style="6" bestFit="1" customWidth="1"/>
    <col min="3568" max="3568" width="9" style="6" bestFit="1" customWidth="1"/>
    <col min="3569" max="3569" width="7.85546875" style="6" bestFit="1" customWidth="1"/>
    <col min="3570" max="3570" width="11.7109375" style="6" bestFit="1" customWidth="1"/>
    <col min="3571" max="3571" width="14.28515625" style="6" customWidth="1"/>
    <col min="3572" max="3572" width="11.7109375" style="6" bestFit="1" customWidth="1"/>
    <col min="3573" max="3573" width="14.140625" style="6" bestFit="1" customWidth="1"/>
    <col min="3574" max="3574" width="16.7109375" style="6" customWidth="1"/>
    <col min="3575" max="3575" width="16.5703125" style="6" customWidth="1"/>
    <col min="3576" max="3577" width="7.85546875" style="6" bestFit="1" customWidth="1"/>
    <col min="3578" max="3578" width="8" style="6" bestFit="1" customWidth="1"/>
    <col min="3579" max="3580" width="7.85546875" style="6" bestFit="1" customWidth="1"/>
    <col min="3581" max="3581" width="9.7109375" style="6" customWidth="1"/>
    <col min="3582" max="3582" width="12.85546875" style="6" customWidth="1"/>
    <col min="3583" max="3819" width="9.140625" style="6"/>
    <col min="3820" max="3820" width="9" style="6" bestFit="1" customWidth="1"/>
    <col min="3821" max="3821" width="9.85546875" style="6" bestFit="1" customWidth="1"/>
    <col min="3822" max="3822" width="9.140625" style="6" bestFit="1" customWidth="1"/>
    <col min="3823" max="3823" width="16" style="6" bestFit="1" customWidth="1"/>
    <col min="3824" max="3824" width="9" style="6" bestFit="1" customWidth="1"/>
    <col min="3825" max="3825" width="7.85546875" style="6" bestFit="1" customWidth="1"/>
    <col min="3826" max="3826" width="11.7109375" style="6" bestFit="1" customWidth="1"/>
    <col min="3827" max="3827" width="14.28515625" style="6" customWidth="1"/>
    <col min="3828" max="3828" width="11.7109375" style="6" bestFit="1" customWidth="1"/>
    <col min="3829" max="3829" width="14.140625" style="6" bestFit="1" customWidth="1"/>
    <col min="3830" max="3830" width="16.7109375" style="6" customWidth="1"/>
    <col min="3831" max="3831" width="16.5703125" style="6" customWidth="1"/>
    <col min="3832" max="3833" width="7.85546875" style="6" bestFit="1" customWidth="1"/>
    <col min="3834" max="3834" width="8" style="6" bestFit="1" customWidth="1"/>
    <col min="3835" max="3836" width="7.85546875" style="6" bestFit="1" customWidth="1"/>
    <col min="3837" max="3837" width="9.7109375" style="6" customWidth="1"/>
    <col min="3838" max="3838" width="12.85546875" style="6" customWidth="1"/>
    <col min="3839" max="4075" width="9.140625" style="6"/>
    <col min="4076" max="4076" width="9" style="6" bestFit="1" customWidth="1"/>
    <col min="4077" max="4077" width="9.85546875" style="6" bestFit="1" customWidth="1"/>
    <col min="4078" max="4078" width="9.140625" style="6" bestFit="1" customWidth="1"/>
    <col min="4079" max="4079" width="16" style="6" bestFit="1" customWidth="1"/>
    <col min="4080" max="4080" width="9" style="6" bestFit="1" customWidth="1"/>
    <col min="4081" max="4081" width="7.85546875" style="6" bestFit="1" customWidth="1"/>
    <col min="4082" max="4082" width="11.7109375" style="6" bestFit="1" customWidth="1"/>
    <col min="4083" max="4083" width="14.28515625" style="6" customWidth="1"/>
    <col min="4084" max="4084" width="11.7109375" style="6" bestFit="1" customWidth="1"/>
    <col min="4085" max="4085" width="14.140625" style="6" bestFit="1" customWidth="1"/>
    <col min="4086" max="4086" width="16.7109375" style="6" customWidth="1"/>
    <col min="4087" max="4087" width="16.5703125" style="6" customWidth="1"/>
    <col min="4088" max="4089" width="7.85546875" style="6" bestFit="1" customWidth="1"/>
    <col min="4090" max="4090" width="8" style="6" bestFit="1" customWidth="1"/>
    <col min="4091" max="4092" width="7.85546875" style="6" bestFit="1" customWidth="1"/>
    <col min="4093" max="4093" width="9.7109375" style="6" customWidth="1"/>
    <col min="4094" max="4094" width="12.85546875" style="6" customWidth="1"/>
    <col min="4095" max="4331" width="9.140625" style="6"/>
    <col min="4332" max="4332" width="9" style="6" bestFit="1" customWidth="1"/>
    <col min="4333" max="4333" width="9.85546875" style="6" bestFit="1" customWidth="1"/>
    <col min="4334" max="4334" width="9.140625" style="6" bestFit="1" customWidth="1"/>
    <col min="4335" max="4335" width="16" style="6" bestFit="1" customWidth="1"/>
    <col min="4336" max="4336" width="9" style="6" bestFit="1" customWidth="1"/>
    <col min="4337" max="4337" width="7.85546875" style="6" bestFit="1" customWidth="1"/>
    <col min="4338" max="4338" width="11.7109375" style="6" bestFit="1" customWidth="1"/>
    <col min="4339" max="4339" width="14.28515625" style="6" customWidth="1"/>
    <col min="4340" max="4340" width="11.7109375" style="6" bestFit="1" customWidth="1"/>
    <col min="4341" max="4341" width="14.140625" style="6" bestFit="1" customWidth="1"/>
    <col min="4342" max="4342" width="16.7109375" style="6" customWidth="1"/>
    <col min="4343" max="4343" width="16.5703125" style="6" customWidth="1"/>
    <col min="4344" max="4345" width="7.85546875" style="6" bestFit="1" customWidth="1"/>
    <col min="4346" max="4346" width="8" style="6" bestFit="1" customWidth="1"/>
    <col min="4347" max="4348" width="7.85546875" style="6" bestFit="1" customWidth="1"/>
    <col min="4349" max="4349" width="9.7109375" style="6" customWidth="1"/>
    <col min="4350" max="4350" width="12.85546875" style="6" customWidth="1"/>
    <col min="4351" max="4587" width="9.140625" style="6"/>
    <col min="4588" max="4588" width="9" style="6" bestFit="1" customWidth="1"/>
    <col min="4589" max="4589" width="9.85546875" style="6" bestFit="1" customWidth="1"/>
    <col min="4590" max="4590" width="9.140625" style="6" bestFit="1" customWidth="1"/>
    <col min="4591" max="4591" width="16" style="6" bestFit="1" customWidth="1"/>
    <col min="4592" max="4592" width="9" style="6" bestFit="1" customWidth="1"/>
    <col min="4593" max="4593" width="7.85546875" style="6" bestFit="1" customWidth="1"/>
    <col min="4594" max="4594" width="11.7109375" style="6" bestFit="1" customWidth="1"/>
    <col min="4595" max="4595" width="14.28515625" style="6" customWidth="1"/>
    <col min="4596" max="4596" width="11.7109375" style="6" bestFit="1" customWidth="1"/>
    <col min="4597" max="4597" width="14.140625" style="6" bestFit="1" customWidth="1"/>
    <col min="4598" max="4598" width="16.7109375" style="6" customWidth="1"/>
    <col min="4599" max="4599" width="16.5703125" style="6" customWidth="1"/>
    <col min="4600" max="4601" width="7.85546875" style="6" bestFit="1" customWidth="1"/>
    <col min="4602" max="4602" width="8" style="6" bestFit="1" customWidth="1"/>
    <col min="4603" max="4604" width="7.85546875" style="6" bestFit="1" customWidth="1"/>
    <col min="4605" max="4605" width="9.7109375" style="6" customWidth="1"/>
    <col min="4606" max="4606" width="12.85546875" style="6" customWidth="1"/>
    <col min="4607" max="4843" width="9.140625" style="6"/>
    <col min="4844" max="4844" width="9" style="6" bestFit="1" customWidth="1"/>
    <col min="4845" max="4845" width="9.85546875" style="6" bestFit="1" customWidth="1"/>
    <col min="4846" max="4846" width="9.140625" style="6" bestFit="1" customWidth="1"/>
    <col min="4847" max="4847" width="16" style="6" bestFit="1" customWidth="1"/>
    <col min="4848" max="4848" width="9" style="6" bestFit="1" customWidth="1"/>
    <col min="4849" max="4849" width="7.85546875" style="6" bestFit="1" customWidth="1"/>
    <col min="4850" max="4850" width="11.7109375" style="6" bestFit="1" customWidth="1"/>
    <col min="4851" max="4851" width="14.28515625" style="6" customWidth="1"/>
    <col min="4852" max="4852" width="11.7109375" style="6" bestFit="1" customWidth="1"/>
    <col min="4853" max="4853" width="14.140625" style="6" bestFit="1" customWidth="1"/>
    <col min="4854" max="4854" width="16.7109375" style="6" customWidth="1"/>
    <col min="4855" max="4855" width="16.5703125" style="6" customWidth="1"/>
    <col min="4856" max="4857" width="7.85546875" style="6" bestFit="1" customWidth="1"/>
    <col min="4858" max="4858" width="8" style="6" bestFit="1" customWidth="1"/>
    <col min="4859" max="4860" width="7.85546875" style="6" bestFit="1" customWidth="1"/>
    <col min="4861" max="4861" width="9.7109375" style="6" customWidth="1"/>
    <col min="4862" max="4862" width="12.85546875" style="6" customWidth="1"/>
    <col min="4863" max="5099" width="9.140625" style="6"/>
    <col min="5100" max="5100" width="9" style="6" bestFit="1" customWidth="1"/>
    <col min="5101" max="5101" width="9.85546875" style="6" bestFit="1" customWidth="1"/>
    <col min="5102" max="5102" width="9.140625" style="6" bestFit="1" customWidth="1"/>
    <col min="5103" max="5103" width="16" style="6" bestFit="1" customWidth="1"/>
    <col min="5104" max="5104" width="9" style="6" bestFit="1" customWidth="1"/>
    <col min="5105" max="5105" width="7.85546875" style="6" bestFit="1" customWidth="1"/>
    <col min="5106" max="5106" width="11.7109375" style="6" bestFit="1" customWidth="1"/>
    <col min="5107" max="5107" width="14.28515625" style="6" customWidth="1"/>
    <col min="5108" max="5108" width="11.7109375" style="6" bestFit="1" customWidth="1"/>
    <col min="5109" max="5109" width="14.140625" style="6" bestFit="1" customWidth="1"/>
    <col min="5110" max="5110" width="16.7109375" style="6" customWidth="1"/>
    <col min="5111" max="5111" width="16.5703125" style="6" customWidth="1"/>
    <col min="5112" max="5113" width="7.85546875" style="6" bestFit="1" customWidth="1"/>
    <col min="5114" max="5114" width="8" style="6" bestFit="1" customWidth="1"/>
    <col min="5115" max="5116" width="7.85546875" style="6" bestFit="1" customWidth="1"/>
    <col min="5117" max="5117" width="9.7109375" style="6" customWidth="1"/>
    <col min="5118" max="5118" width="12.85546875" style="6" customWidth="1"/>
    <col min="5119" max="5355" width="9.140625" style="6"/>
    <col min="5356" max="5356" width="9" style="6" bestFit="1" customWidth="1"/>
    <col min="5357" max="5357" width="9.85546875" style="6" bestFit="1" customWidth="1"/>
    <col min="5358" max="5358" width="9.140625" style="6" bestFit="1" customWidth="1"/>
    <col min="5359" max="5359" width="16" style="6" bestFit="1" customWidth="1"/>
    <col min="5360" max="5360" width="9" style="6" bestFit="1" customWidth="1"/>
    <col min="5361" max="5361" width="7.85546875" style="6" bestFit="1" customWidth="1"/>
    <col min="5362" max="5362" width="11.7109375" style="6" bestFit="1" customWidth="1"/>
    <col min="5363" max="5363" width="14.28515625" style="6" customWidth="1"/>
    <col min="5364" max="5364" width="11.7109375" style="6" bestFit="1" customWidth="1"/>
    <col min="5365" max="5365" width="14.140625" style="6" bestFit="1" customWidth="1"/>
    <col min="5366" max="5366" width="16.7109375" style="6" customWidth="1"/>
    <col min="5367" max="5367" width="16.5703125" style="6" customWidth="1"/>
    <col min="5368" max="5369" width="7.85546875" style="6" bestFit="1" customWidth="1"/>
    <col min="5370" max="5370" width="8" style="6" bestFit="1" customWidth="1"/>
    <col min="5371" max="5372" width="7.85546875" style="6" bestFit="1" customWidth="1"/>
    <col min="5373" max="5373" width="9.7109375" style="6" customWidth="1"/>
    <col min="5374" max="5374" width="12.85546875" style="6" customWidth="1"/>
    <col min="5375" max="5611" width="9.140625" style="6"/>
    <col min="5612" max="5612" width="9" style="6" bestFit="1" customWidth="1"/>
    <col min="5613" max="5613" width="9.85546875" style="6" bestFit="1" customWidth="1"/>
    <col min="5614" max="5614" width="9.140625" style="6" bestFit="1" customWidth="1"/>
    <col min="5615" max="5615" width="16" style="6" bestFit="1" customWidth="1"/>
    <col min="5616" max="5616" width="9" style="6" bestFit="1" customWidth="1"/>
    <col min="5617" max="5617" width="7.85546875" style="6" bestFit="1" customWidth="1"/>
    <col min="5618" max="5618" width="11.7109375" style="6" bestFit="1" customWidth="1"/>
    <col min="5619" max="5619" width="14.28515625" style="6" customWidth="1"/>
    <col min="5620" max="5620" width="11.7109375" style="6" bestFit="1" customWidth="1"/>
    <col min="5621" max="5621" width="14.140625" style="6" bestFit="1" customWidth="1"/>
    <col min="5622" max="5622" width="16.7109375" style="6" customWidth="1"/>
    <col min="5623" max="5623" width="16.5703125" style="6" customWidth="1"/>
    <col min="5624" max="5625" width="7.85546875" style="6" bestFit="1" customWidth="1"/>
    <col min="5626" max="5626" width="8" style="6" bestFit="1" customWidth="1"/>
    <col min="5627" max="5628" width="7.85546875" style="6" bestFit="1" customWidth="1"/>
    <col min="5629" max="5629" width="9.7109375" style="6" customWidth="1"/>
    <col min="5630" max="5630" width="12.85546875" style="6" customWidth="1"/>
    <col min="5631" max="5867" width="9.140625" style="6"/>
    <col min="5868" max="5868" width="9" style="6" bestFit="1" customWidth="1"/>
    <col min="5869" max="5869" width="9.85546875" style="6" bestFit="1" customWidth="1"/>
    <col min="5870" max="5870" width="9.140625" style="6" bestFit="1" customWidth="1"/>
    <col min="5871" max="5871" width="16" style="6" bestFit="1" customWidth="1"/>
    <col min="5872" max="5872" width="9" style="6" bestFit="1" customWidth="1"/>
    <col min="5873" max="5873" width="7.85546875" style="6" bestFit="1" customWidth="1"/>
    <col min="5874" max="5874" width="11.7109375" style="6" bestFit="1" customWidth="1"/>
    <col min="5875" max="5875" width="14.28515625" style="6" customWidth="1"/>
    <col min="5876" max="5876" width="11.7109375" style="6" bestFit="1" customWidth="1"/>
    <col min="5877" max="5877" width="14.140625" style="6" bestFit="1" customWidth="1"/>
    <col min="5878" max="5878" width="16.7109375" style="6" customWidth="1"/>
    <col min="5879" max="5879" width="16.5703125" style="6" customWidth="1"/>
    <col min="5880" max="5881" width="7.85546875" style="6" bestFit="1" customWidth="1"/>
    <col min="5882" max="5882" width="8" style="6" bestFit="1" customWidth="1"/>
    <col min="5883" max="5884" width="7.85546875" style="6" bestFit="1" customWidth="1"/>
    <col min="5885" max="5885" width="9.7109375" style="6" customWidth="1"/>
    <col min="5886" max="5886" width="12.85546875" style="6" customWidth="1"/>
    <col min="5887" max="6123" width="9.140625" style="6"/>
    <col min="6124" max="6124" width="9" style="6" bestFit="1" customWidth="1"/>
    <col min="6125" max="6125" width="9.85546875" style="6" bestFit="1" customWidth="1"/>
    <col min="6126" max="6126" width="9.140625" style="6" bestFit="1" customWidth="1"/>
    <col min="6127" max="6127" width="16" style="6" bestFit="1" customWidth="1"/>
    <col min="6128" max="6128" width="9" style="6" bestFit="1" customWidth="1"/>
    <col min="6129" max="6129" width="7.85546875" style="6" bestFit="1" customWidth="1"/>
    <col min="6130" max="6130" width="11.7109375" style="6" bestFit="1" customWidth="1"/>
    <col min="6131" max="6131" width="14.28515625" style="6" customWidth="1"/>
    <col min="6132" max="6132" width="11.7109375" style="6" bestFit="1" customWidth="1"/>
    <col min="6133" max="6133" width="14.140625" style="6" bestFit="1" customWidth="1"/>
    <col min="6134" max="6134" width="16.7109375" style="6" customWidth="1"/>
    <col min="6135" max="6135" width="16.5703125" style="6" customWidth="1"/>
    <col min="6136" max="6137" width="7.85546875" style="6" bestFit="1" customWidth="1"/>
    <col min="6138" max="6138" width="8" style="6" bestFit="1" customWidth="1"/>
    <col min="6139" max="6140" width="7.85546875" style="6" bestFit="1" customWidth="1"/>
    <col min="6141" max="6141" width="9.7109375" style="6" customWidth="1"/>
    <col min="6142" max="6142" width="12.85546875" style="6" customWidth="1"/>
    <col min="6143" max="6379" width="9.140625" style="6"/>
    <col min="6380" max="6380" width="9" style="6" bestFit="1" customWidth="1"/>
    <col min="6381" max="6381" width="9.85546875" style="6" bestFit="1" customWidth="1"/>
    <col min="6382" max="6382" width="9.140625" style="6" bestFit="1" customWidth="1"/>
    <col min="6383" max="6383" width="16" style="6" bestFit="1" customWidth="1"/>
    <col min="6384" max="6384" width="9" style="6" bestFit="1" customWidth="1"/>
    <col min="6385" max="6385" width="7.85546875" style="6" bestFit="1" customWidth="1"/>
    <col min="6386" max="6386" width="11.7109375" style="6" bestFit="1" customWidth="1"/>
    <col min="6387" max="6387" width="14.28515625" style="6" customWidth="1"/>
    <col min="6388" max="6388" width="11.7109375" style="6" bestFit="1" customWidth="1"/>
    <col min="6389" max="6389" width="14.140625" style="6" bestFit="1" customWidth="1"/>
    <col min="6390" max="6390" width="16.7109375" style="6" customWidth="1"/>
    <col min="6391" max="6391" width="16.5703125" style="6" customWidth="1"/>
    <col min="6392" max="6393" width="7.85546875" style="6" bestFit="1" customWidth="1"/>
    <col min="6394" max="6394" width="8" style="6" bestFit="1" customWidth="1"/>
    <col min="6395" max="6396" width="7.85546875" style="6" bestFit="1" customWidth="1"/>
    <col min="6397" max="6397" width="9.7109375" style="6" customWidth="1"/>
    <col min="6398" max="6398" width="12.85546875" style="6" customWidth="1"/>
    <col min="6399" max="6635" width="9.140625" style="6"/>
    <col min="6636" max="6636" width="9" style="6" bestFit="1" customWidth="1"/>
    <col min="6637" max="6637" width="9.85546875" style="6" bestFit="1" customWidth="1"/>
    <col min="6638" max="6638" width="9.140625" style="6" bestFit="1" customWidth="1"/>
    <col min="6639" max="6639" width="16" style="6" bestFit="1" customWidth="1"/>
    <col min="6640" max="6640" width="9" style="6" bestFit="1" customWidth="1"/>
    <col min="6641" max="6641" width="7.85546875" style="6" bestFit="1" customWidth="1"/>
    <col min="6642" max="6642" width="11.7109375" style="6" bestFit="1" customWidth="1"/>
    <col min="6643" max="6643" width="14.28515625" style="6" customWidth="1"/>
    <col min="6644" max="6644" width="11.7109375" style="6" bestFit="1" customWidth="1"/>
    <col min="6645" max="6645" width="14.140625" style="6" bestFit="1" customWidth="1"/>
    <col min="6646" max="6646" width="16.7109375" style="6" customWidth="1"/>
    <col min="6647" max="6647" width="16.5703125" style="6" customWidth="1"/>
    <col min="6648" max="6649" width="7.85546875" style="6" bestFit="1" customWidth="1"/>
    <col min="6650" max="6650" width="8" style="6" bestFit="1" customWidth="1"/>
    <col min="6651" max="6652" width="7.85546875" style="6" bestFit="1" customWidth="1"/>
    <col min="6653" max="6653" width="9.7109375" style="6" customWidth="1"/>
    <col min="6654" max="6654" width="12.85546875" style="6" customWidth="1"/>
    <col min="6655" max="6891" width="9.140625" style="6"/>
    <col min="6892" max="6892" width="9" style="6" bestFit="1" customWidth="1"/>
    <col min="6893" max="6893" width="9.85546875" style="6" bestFit="1" customWidth="1"/>
    <col min="6894" max="6894" width="9.140625" style="6" bestFit="1" customWidth="1"/>
    <col min="6895" max="6895" width="16" style="6" bestFit="1" customWidth="1"/>
    <col min="6896" max="6896" width="9" style="6" bestFit="1" customWidth="1"/>
    <col min="6897" max="6897" width="7.85546875" style="6" bestFit="1" customWidth="1"/>
    <col min="6898" max="6898" width="11.7109375" style="6" bestFit="1" customWidth="1"/>
    <col min="6899" max="6899" width="14.28515625" style="6" customWidth="1"/>
    <col min="6900" max="6900" width="11.7109375" style="6" bestFit="1" customWidth="1"/>
    <col min="6901" max="6901" width="14.140625" style="6" bestFit="1" customWidth="1"/>
    <col min="6902" max="6902" width="16.7109375" style="6" customWidth="1"/>
    <col min="6903" max="6903" width="16.5703125" style="6" customWidth="1"/>
    <col min="6904" max="6905" width="7.85546875" style="6" bestFit="1" customWidth="1"/>
    <col min="6906" max="6906" width="8" style="6" bestFit="1" customWidth="1"/>
    <col min="6907" max="6908" width="7.85546875" style="6" bestFit="1" customWidth="1"/>
    <col min="6909" max="6909" width="9.7109375" style="6" customWidth="1"/>
    <col min="6910" max="6910" width="12.85546875" style="6" customWidth="1"/>
    <col min="6911" max="7147" width="9.140625" style="6"/>
    <col min="7148" max="7148" width="9" style="6" bestFit="1" customWidth="1"/>
    <col min="7149" max="7149" width="9.85546875" style="6" bestFit="1" customWidth="1"/>
    <col min="7150" max="7150" width="9.140625" style="6" bestFit="1" customWidth="1"/>
    <col min="7151" max="7151" width="16" style="6" bestFit="1" customWidth="1"/>
    <col min="7152" max="7152" width="9" style="6" bestFit="1" customWidth="1"/>
    <col min="7153" max="7153" width="7.85546875" style="6" bestFit="1" customWidth="1"/>
    <col min="7154" max="7154" width="11.7109375" style="6" bestFit="1" customWidth="1"/>
    <col min="7155" max="7155" width="14.28515625" style="6" customWidth="1"/>
    <col min="7156" max="7156" width="11.7109375" style="6" bestFit="1" customWidth="1"/>
    <col min="7157" max="7157" width="14.140625" style="6" bestFit="1" customWidth="1"/>
    <col min="7158" max="7158" width="16.7109375" style="6" customWidth="1"/>
    <col min="7159" max="7159" width="16.5703125" style="6" customWidth="1"/>
    <col min="7160" max="7161" width="7.85546875" style="6" bestFit="1" customWidth="1"/>
    <col min="7162" max="7162" width="8" style="6" bestFit="1" customWidth="1"/>
    <col min="7163" max="7164" width="7.85546875" style="6" bestFit="1" customWidth="1"/>
    <col min="7165" max="7165" width="9.7109375" style="6" customWidth="1"/>
    <col min="7166" max="7166" width="12.85546875" style="6" customWidth="1"/>
    <col min="7167" max="7403" width="9.140625" style="6"/>
    <col min="7404" max="7404" width="9" style="6" bestFit="1" customWidth="1"/>
    <col min="7405" max="7405" width="9.85546875" style="6" bestFit="1" customWidth="1"/>
    <col min="7406" max="7406" width="9.140625" style="6" bestFit="1" customWidth="1"/>
    <col min="7407" max="7407" width="16" style="6" bestFit="1" customWidth="1"/>
    <col min="7408" max="7408" width="9" style="6" bestFit="1" customWidth="1"/>
    <col min="7409" max="7409" width="7.85546875" style="6" bestFit="1" customWidth="1"/>
    <col min="7410" max="7410" width="11.7109375" style="6" bestFit="1" customWidth="1"/>
    <col min="7411" max="7411" width="14.28515625" style="6" customWidth="1"/>
    <col min="7412" max="7412" width="11.7109375" style="6" bestFit="1" customWidth="1"/>
    <col min="7413" max="7413" width="14.140625" style="6" bestFit="1" customWidth="1"/>
    <col min="7414" max="7414" width="16.7109375" style="6" customWidth="1"/>
    <col min="7415" max="7415" width="16.5703125" style="6" customWidth="1"/>
    <col min="7416" max="7417" width="7.85546875" style="6" bestFit="1" customWidth="1"/>
    <col min="7418" max="7418" width="8" style="6" bestFit="1" customWidth="1"/>
    <col min="7419" max="7420" width="7.85546875" style="6" bestFit="1" customWidth="1"/>
    <col min="7421" max="7421" width="9.7109375" style="6" customWidth="1"/>
    <col min="7422" max="7422" width="12.85546875" style="6" customWidth="1"/>
    <col min="7423" max="7659" width="9.140625" style="6"/>
    <col min="7660" max="7660" width="9" style="6" bestFit="1" customWidth="1"/>
    <col min="7661" max="7661" width="9.85546875" style="6" bestFit="1" customWidth="1"/>
    <col min="7662" max="7662" width="9.140625" style="6" bestFit="1" customWidth="1"/>
    <col min="7663" max="7663" width="16" style="6" bestFit="1" customWidth="1"/>
    <col min="7664" max="7664" width="9" style="6" bestFit="1" customWidth="1"/>
    <col min="7665" max="7665" width="7.85546875" style="6" bestFit="1" customWidth="1"/>
    <col min="7666" max="7666" width="11.7109375" style="6" bestFit="1" customWidth="1"/>
    <col min="7667" max="7667" width="14.28515625" style="6" customWidth="1"/>
    <col min="7668" max="7668" width="11.7109375" style="6" bestFit="1" customWidth="1"/>
    <col min="7669" max="7669" width="14.140625" style="6" bestFit="1" customWidth="1"/>
    <col min="7670" max="7670" width="16.7109375" style="6" customWidth="1"/>
    <col min="7671" max="7671" width="16.5703125" style="6" customWidth="1"/>
    <col min="7672" max="7673" width="7.85546875" style="6" bestFit="1" customWidth="1"/>
    <col min="7674" max="7674" width="8" style="6" bestFit="1" customWidth="1"/>
    <col min="7675" max="7676" width="7.85546875" style="6" bestFit="1" customWidth="1"/>
    <col min="7677" max="7677" width="9.7109375" style="6" customWidth="1"/>
    <col min="7678" max="7678" width="12.85546875" style="6" customWidth="1"/>
    <col min="7679" max="7915" width="9.140625" style="6"/>
    <col min="7916" max="7916" width="9" style="6" bestFit="1" customWidth="1"/>
    <col min="7917" max="7917" width="9.85546875" style="6" bestFit="1" customWidth="1"/>
    <col min="7918" max="7918" width="9.140625" style="6" bestFit="1" customWidth="1"/>
    <col min="7919" max="7919" width="16" style="6" bestFit="1" customWidth="1"/>
    <col min="7920" max="7920" width="9" style="6" bestFit="1" customWidth="1"/>
    <col min="7921" max="7921" width="7.85546875" style="6" bestFit="1" customWidth="1"/>
    <col min="7922" max="7922" width="11.7109375" style="6" bestFit="1" customWidth="1"/>
    <col min="7923" max="7923" width="14.28515625" style="6" customWidth="1"/>
    <col min="7924" max="7924" width="11.7109375" style="6" bestFit="1" customWidth="1"/>
    <col min="7925" max="7925" width="14.140625" style="6" bestFit="1" customWidth="1"/>
    <col min="7926" max="7926" width="16.7109375" style="6" customWidth="1"/>
    <col min="7927" max="7927" width="16.5703125" style="6" customWidth="1"/>
    <col min="7928" max="7929" width="7.85546875" style="6" bestFit="1" customWidth="1"/>
    <col min="7930" max="7930" width="8" style="6" bestFit="1" customWidth="1"/>
    <col min="7931" max="7932" width="7.85546875" style="6" bestFit="1" customWidth="1"/>
    <col min="7933" max="7933" width="9.7109375" style="6" customWidth="1"/>
    <col min="7934" max="7934" width="12.85546875" style="6" customWidth="1"/>
    <col min="7935" max="8171" width="9.140625" style="6"/>
    <col min="8172" max="8172" width="9" style="6" bestFit="1" customWidth="1"/>
    <col min="8173" max="8173" width="9.85546875" style="6" bestFit="1" customWidth="1"/>
    <col min="8174" max="8174" width="9.140625" style="6" bestFit="1" customWidth="1"/>
    <col min="8175" max="8175" width="16" style="6" bestFit="1" customWidth="1"/>
    <col min="8176" max="8176" width="9" style="6" bestFit="1" customWidth="1"/>
    <col min="8177" max="8177" width="7.85546875" style="6" bestFit="1" customWidth="1"/>
    <col min="8178" max="8178" width="11.7109375" style="6" bestFit="1" customWidth="1"/>
    <col min="8179" max="8179" width="14.28515625" style="6" customWidth="1"/>
    <col min="8180" max="8180" width="11.7109375" style="6" bestFit="1" customWidth="1"/>
    <col min="8181" max="8181" width="14.140625" style="6" bestFit="1" customWidth="1"/>
    <col min="8182" max="8182" width="16.7109375" style="6" customWidth="1"/>
    <col min="8183" max="8183" width="16.5703125" style="6" customWidth="1"/>
    <col min="8184" max="8185" width="7.85546875" style="6" bestFit="1" customWidth="1"/>
    <col min="8186" max="8186" width="8" style="6" bestFit="1" customWidth="1"/>
    <col min="8187" max="8188" width="7.85546875" style="6" bestFit="1" customWidth="1"/>
    <col min="8189" max="8189" width="9.7109375" style="6" customWidth="1"/>
    <col min="8190" max="8190" width="12.85546875" style="6" customWidth="1"/>
    <col min="8191" max="8427" width="9.140625" style="6"/>
    <col min="8428" max="8428" width="9" style="6" bestFit="1" customWidth="1"/>
    <col min="8429" max="8429" width="9.85546875" style="6" bestFit="1" customWidth="1"/>
    <col min="8430" max="8430" width="9.140625" style="6" bestFit="1" customWidth="1"/>
    <col min="8431" max="8431" width="16" style="6" bestFit="1" customWidth="1"/>
    <col min="8432" max="8432" width="9" style="6" bestFit="1" customWidth="1"/>
    <col min="8433" max="8433" width="7.85546875" style="6" bestFit="1" customWidth="1"/>
    <col min="8434" max="8434" width="11.7109375" style="6" bestFit="1" customWidth="1"/>
    <col min="8435" max="8435" width="14.28515625" style="6" customWidth="1"/>
    <col min="8436" max="8436" width="11.7109375" style="6" bestFit="1" customWidth="1"/>
    <col min="8437" max="8437" width="14.140625" style="6" bestFit="1" customWidth="1"/>
    <col min="8438" max="8438" width="16.7109375" style="6" customWidth="1"/>
    <col min="8439" max="8439" width="16.5703125" style="6" customWidth="1"/>
    <col min="8440" max="8441" width="7.85546875" style="6" bestFit="1" customWidth="1"/>
    <col min="8442" max="8442" width="8" style="6" bestFit="1" customWidth="1"/>
    <col min="8443" max="8444" width="7.85546875" style="6" bestFit="1" customWidth="1"/>
    <col min="8445" max="8445" width="9.7109375" style="6" customWidth="1"/>
    <col min="8446" max="8446" width="12.85546875" style="6" customWidth="1"/>
    <col min="8447" max="8683" width="9.140625" style="6"/>
    <col min="8684" max="8684" width="9" style="6" bestFit="1" customWidth="1"/>
    <col min="8685" max="8685" width="9.85546875" style="6" bestFit="1" customWidth="1"/>
    <col min="8686" max="8686" width="9.140625" style="6" bestFit="1" customWidth="1"/>
    <col min="8687" max="8687" width="16" style="6" bestFit="1" customWidth="1"/>
    <col min="8688" max="8688" width="9" style="6" bestFit="1" customWidth="1"/>
    <col min="8689" max="8689" width="7.85546875" style="6" bestFit="1" customWidth="1"/>
    <col min="8690" max="8690" width="11.7109375" style="6" bestFit="1" customWidth="1"/>
    <col min="8691" max="8691" width="14.28515625" style="6" customWidth="1"/>
    <col min="8692" max="8692" width="11.7109375" style="6" bestFit="1" customWidth="1"/>
    <col min="8693" max="8693" width="14.140625" style="6" bestFit="1" customWidth="1"/>
    <col min="8694" max="8694" width="16.7109375" style="6" customWidth="1"/>
    <col min="8695" max="8695" width="16.5703125" style="6" customWidth="1"/>
    <col min="8696" max="8697" width="7.85546875" style="6" bestFit="1" customWidth="1"/>
    <col min="8698" max="8698" width="8" style="6" bestFit="1" customWidth="1"/>
    <col min="8699" max="8700" width="7.85546875" style="6" bestFit="1" customWidth="1"/>
    <col min="8701" max="8701" width="9.7109375" style="6" customWidth="1"/>
    <col min="8702" max="8702" width="12.85546875" style="6" customWidth="1"/>
    <col min="8703" max="8939" width="9.140625" style="6"/>
    <col min="8940" max="8940" width="9" style="6" bestFit="1" customWidth="1"/>
    <col min="8941" max="8941" width="9.85546875" style="6" bestFit="1" customWidth="1"/>
    <col min="8942" max="8942" width="9.140625" style="6" bestFit="1" customWidth="1"/>
    <col min="8943" max="8943" width="16" style="6" bestFit="1" customWidth="1"/>
    <col min="8944" max="8944" width="9" style="6" bestFit="1" customWidth="1"/>
    <col min="8945" max="8945" width="7.85546875" style="6" bestFit="1" customWidth="1"/>
    <col min="8946" max="8946" width="11.7109375" style="6" bestFit="1" customWidth="1"/>
    <col min="8947" max="8947" width="14.28515625" style="6" customWidth="1"/>
    <col min="8948" max="8948" width="11.7109375" style="6" bestFit="1" customWidth="1"/>
    <col min="8949" max="8949" width="14.140625" style="6" bestFit="1" customWidth="1"/>
    <col min="8950" max="8950" width="16.7109375" style="6" customWidth="1"/>
    <col min="8951" max="8951" width="16.5703125" style="6" customWidth="1"/>
    <col min="8952" max="8953" width="7.85546875" style="6" bestFit="1" customWidth="1"/>
    <col min="8954" max="8954" width="8" style="6" bestFit="1" customWidth="1"/>
    <col min="8955" max="8956" width="7.85546875" style="6" bestFit="1" customWidth="1"/>
    <col min="8957" max="8957" width="9.7109375" style="6" customWidth="1"/>
    <col min="8958" max="8958" width="12.85546875" style="6" customWidth="1"/>
    <col min="8959" max="9195" width="9.140625" style="6"/>
    <col min="9196" max="9196" width="9" style="6" bestFit="1" customWidth="1"/>
    <col min="9197" max="9197" width="9.85546875" style="6" bestFit="1" customWidth="1"/>
    <col min="9198" max="9198" width="9.140625" style="6" bestFit="1" customWidth="1"/>
    <col min="9199" max="9199" width="16" style="6" bestFit="1" customWidth="1"/>
    <col min="9200" max="9200" width="9" style="6" bestFit="1" customWidth="1"/>
    <col min="9201" max="9201" width="7.85546875" style="6" bestFit="1" customWidth="1"/>
    <col min="9202" max="9202" width="11.7109375" style="6" bestFit="1" customWidth="1"/>
    <col min="9203" max="9203" width="14.28515625" style="6" customWidth="1"/>
    <col min="9204" max="9204" width="11.7109375" style="6" bestFit="1" customWidth="1"/>
    <col min="9205" max="9205" width="14.140625" style="6" bestFit="1" customWidth="1"/>
    <col min="9206" max="9206" width="16.7109375" style="6" customWidth="1"/>
    <col min="9207" max="9207" width="16.5703125" style="6" customWidth="1"/>
    <col min="9208" max="9209" width="7.85546875" style="6" bestFit="1" customWidth="1"/>
    <col min="9210" max="9210" width="8" style="6" bestFit="1" customWidth="1"/>
    <col min="9211" max="9212" width="7.85546875" style="6" bestFit="1" customWidth="1"/>
    <col min="9213" max="9213" width="9.7109375" style="6" customWidth="1"/>
    <col min="9214" max="9214" width="12.85546875" style="6" customWidth="1"/>
    <col min="9215" max="9451" width="9.140625" style="6"/>
    <col min="9452" max="9452" width="9" style="6" bestFit="1" customWidth="1"/>
    <col min="9453" max="9453" width="9.85546875" style="6" bestFit="1" customWidth="1"/>
    <col min="9454" max="9454" width="9.140625" style="6" bestFit="1" customWidth="1"/>
    <col min="9455" max="9455" width="16" style="6" bestFit="1" customWidth="1"/>
    <col min="9456" max="9456" width="9" style="6" bestFit="1" customWidth="1"/>
    <col min="9457" max="9457" width="7.85546875" style="6" bestFit="1" customWidth="1"/>
    <col min="9458" max="9458" width="11.7109375" style="6" bestFit="1" customWidth="1"/>
    <col min="9459" max="9459" width="14.28515625" style="6" customWidth="1"/>
    <col min="9460" max="9460" width="11.7109375" style="6" bestFit="1" customWidth="1"/>
    <col min="9461" max="9461" width="14.140625" style="6" bestFit="1" customWidth="1"/>
    <col min="9462" max="9462" width="16.7109375" style="6" customWidth="1"/>
    <col min="9463" max="9463" width="16.5703125" style="6" customWidth="1"/>
    <col min="9464" max="9465" width="7.85546875" style="6" bestFit="1" customWidth="1"/>
    <col min="9466" max="9466" width="8" style="6" bestFit="1" customWidth="1"/>
    <col min="9467" max="9468" width="7.85546875" style="6" bestFit="1" customWidth="1"/>
    <col min="9469" max="9469" width="9.7109375" style="6" customWidth="1"/>
    <col min="9470" max="9470" width="12.85546875" style="6" customWidth="1"/>
    <col min="9471" max="9707" width="9.140625" style="6"/>
    <col min="9708" max="9708" width="9" style="6" bestFit="1" customWidth="1"/>
    <col min="9709" max="9709" width="9.85546875" style="6" bestFit="1" customWidth="1"/>
    <col min="9710" max="9710" width="9.140625" style="6" bestFit="1" customWidth="1"/>
    <col min="9711" max="9711" width="16" style="6" bestFit="1" customWidth="1"/>
    <col min="9712" max="9712" width="9" style="6" bestFit="1" customWidth="1"/>
    <col min="9713" max="9713" width="7.85546875" style="6" bestFit="1" customWidth="1"/>
    <col min="9714" max="9714" width="11.7109375" style="6" bestFit="1" customWidth="1"/>
    <col min="9715" max="9715" width="14.28515625" style="6" customWidth="1"/>
    <col min="9716" max="9716" width="11.7109375" style="6" bestFit="1" customWidth="1"/>
    <col min="9717" max="9717" width="14.140625" style="6" bestFit="1" customWidth="1"/>
    <col min="9718" max="9718" width="16.7109375" style="6" customWidth="1"/>
    <col min="9719" max="9719" width="16.5703125" style="6" customWidth="1"/>
    <col min="9720" max="9721" width="7.85546875" style="6" bestFit="1" customWidth="1"/>
    <col min="9722" max="9722" width="8" style="6" bestFit="1" customWidth="1"/>
    <col min="9723" max="9724" width="7.85546875" style="6" bestFit="1" customWidth="1"/>
    <col min="9725" max="9725" width="9.7109375" style="6" customWidth="1"/>
    <col min="9726" max="9726" width="12.85546875" style="6" customWidth="1"/>
    <col min="9727" max="9963" width="9.140625" style="6"/>
    <col min="9964" max="9964" width="9" style="6" bestFit="1" customWidth="1"/>
    <col min="9965" max="9965" width="9.85546875" style="6" bestFit="1" customWidth="1"/>
    <col min="9966" max="9966" width="9.140625" style="6" bestFit="1" customWidth="1"/>
    <col min="9967" max="9967" width="16" style="6" bestFit="1" customWidth="1"/>
    <col min="9968" max="9968" width="9" style="6" bestFit="1" customWidth="1"/>
    <col min="9969" max="9969" width="7.85546875" style="6" bestFit="1" customWidth="1"/>
    <col min="9970" max="9970" width="11.7109375" style="6" bestFit="1" customWidth="1"/>
    <col min="9971" max="9971" width="14.28515625" style="6" customWidth="1"/>
    <col min="9972" max="9972" width="11.7109375" style="6" bestFit="1" customWidth="1"/>
    <col min="9973" max="9973" width="14.140625" style="6" bestFit="1" customWidth="1"/>
    <col min="9974" max="9974" width="16.7109375" style="6" customWidth="1"/>
    <col min="9975" max="9975" width="16.5703125" style="6" customWidth="1"/>
    <col min="9976" max="9977" width="7.85546875" style="6" bestFit="1" customWidth="1"/>
    <col min="9978" max="9978" width="8" style="6" bestFit="1" customWidth="1"/>
    <col min="9979" max="9980" width="7.85546875" style="6" bestFit="1" customWidth="1"/>
    <col min="9981" max="9981" width="9.7109375" style="6" customWidth="1"/>
    <col min="9982" max="9982" width="12.85546875" style="6" customWidth="1"/>
    <col min="9983" max="10219" width="9.140625" style="6"/>
    <col min="10220" max="10220" width="9" style="6" bestFit="1" customWidth="1"/>
    <col min="10221" max="10221" width="9.85546875" style="6" bestFit="1" customWidth="1"/>
    <col min="10222" max="10222" width="9.140625" style="6" bestFit="1" customWidth="1"/>
    <col min="10223" max="10223" width="16" style="6" bestFit="1" customWidth="1"/>
    <col min="10224" max="10224" width="9" style="6" bestFit="1" customWidth="1"/>
    <col min="10225" max="10225" width="7.85546875" style="6" bestFit="1" customWidth="1"/>
    <col min="10226" max="10226" width="11.7109375" style="6" bestFit="1" customWidth="1"/>
    <col min="10227" max="10227" width="14.28515625" style="6" customWidth="1"/>
    <col min="10228" max="10228" width="11.7109375" style="6" bestFit="1" customWidth="1"/>
    <col min="10229" max="10229" width="14.140625" style="6" bestFit="1" customWidth="1"/>
    <col min="10230" max="10230" width="16.7109375" style="6" customWidth="1"/>
    <col min="10231" max="10231" width="16.5703125" style="6" customWidth="1"/>
    <col min="10232" max="10233" width="7.85546875" style="6" bestFit="1" customWidth="1"/>
    <col min="10234" max="10234" width="8" style="6" bestFit="1" customWidth="1"/>
    <col min="10235" max="10236" width="7.85546875" style="6" bestFit="1" customWidth="1"/>
    <col min="10237" max="10237" width="9.7109375" style="6" customWidth="1"/>
    <col min="10238" max="10238" width="12.85546875" style="6" customWidth="1"/>
    <col min="10239" max="10475" width="9.140625" style="6"/>
    <col min="10476" max="10476" width="9" style="6" bestFit="1" customWidth="1"/>
    <col min="10477" max="10477" width="9.85546875" style="6" bestFit="1" customWidth="1"/>
    <col min="10478" max="10478" width="9.140625" style="6" bestFit="1" customWidth="1"/>
    <col min="10479" max="10479" width="16" style="6" bestFit="1" customWidth="1"/>
    <col min="10480" max="10480" width="9" style="6" bestFit="1" customWidth="1"/>
    <col min="10481" max="10481" width="7.85546875" style="6" bestFit="1" customWidth="1"/>
    <col min="10482" max="10482" width="11.7109375" style="6" bestFit="1" customWidth="1"/>
    <col min="10483" max="10483" width="14.28515625" style="6" customWidth="1"/>
    <col min="10484" max="10484" width="11.7109375" style="6" bestFit="1" customWidth="1"/>
    <col min="10485" max="10485" width="14.140625" style="6" bestFit="1" customWidth="1"/>
    <col min="10486" max="10486" width="16.7109375" style="6" customWidth="1"/>
    <col min="10487" max="10487" width="16.5703125" style="6" customWidth="1"/>
    <col min="10488" max="10489" width="7.85546875" style="6" bestFit="1" customWidth="1"/>
    <col min="10490" max="10490" width="8" style="6" bestFit="1" customWidth="1"/>
    <col min="10491" max="10492" width="7.85546875" style="6" bestFit="1" customWidth="1"/>
    <col min="10493" max="10493" width="9.7109375" style="6" customWidth="1"/>
    <col min="10494" max="10494" width="12.85546875" style="6" customWidth="1"/>
    <col min="10495" max="10731" width="9.140625" style="6"/>
    <col min="10732" max="10732" width="9" style="6" bestFit="1" customWidth="1"/>
    <col min="10733" max="10733" width="9.85546875" style="6" bestFit="1" customWidth="1"/>
    <col min="10734" max="10734" width="9.140625" style="6" bestFit="1" customWidth="1"/>
    <col min="10735" max="10735" width="16" style="6" bestFit="1" customWidth="1"/>
    <col min="10736" max="10736" width="9" style="6" bestFit="1" customWidth="1"/>
    <col min="10737" max="10737" width="7.85546875" style="6" bestFit="1" customWidth="1"/>
    <col min="10738" max="10738" width="11.7109375" style="6" bestFit="1" customWidth="1"/>
    <col min="10739" max="10739" width="14.28515625" style="6" customWidth="1"/>
    <col min="10740" max="10740" width="11.7109375" style="6" bestFit="1" customWidth="1"/>
    <col min="10741" max="10741" width="14.140625" style="6" bestFit="1" customWidth="1"/>
    <col min="10742" max="10742" width="16.7109375" style="6" customWidth="1"/>
    <col min="10743" max="10743" width="16.5703125" style="6" customWidth="1"/>
    <col min="10744" max="10745" width="7.85546875" style="6" bestFit="1" customWidth="1"/>
    <col min="10746" max="10746" width="8" style="6" bestFit="1" customWidth="1"/>
    <col min="10747" max="10748" width="7.85546875" style="6" bestFit="1" customWidth="1"/>
    <col min="10749" max="10749" width="9.7109375" style="6" customWidth="1"/>
    <col min="10750" max="10750" width="12.85546875" style="6" customWidth="1"/>
    <col min="10751" max="10987" width="9.140625" style="6"/>
    <col min="10988" max="10988" width="9" style="6" bestFit="1" customWidth="1"/>
    <col min="10989" max="10989" width="9.85546875" style="6" bestFit="1" customWidth="1"/>
    <col min="10990" max="10990" width="9.140625" style="6" bestFit="1" customWidth="1"/>
    <col min="10991" max="10991" width="16" style="6" bestFit="1" customWidth="1"/>
    <col min="10992" max="10992" width="9" style="6" bestFit="1" customWidth="1"/>
    <col min="10993" max="10993" width="7.85546875" style="6" bestFit="1" customWidth="1"/>
    <col min="10994" max="10994" width="11.7109375" style="6" bestFit="1" customWidth="1"/>
    <col min="10995" max="10995" width="14.28515625" style="6" customWidth="1"/>
    <col min="10996" max="10996" width="11.7109375" style="6" bestFit="1" customWidth="1"/>
    <col min="10997" max="10997" width="14.140625" style="6" bestFit="1" customWidth="1"/>
    <col min="10998" max="10998" width="16.7109375" style="6" customWidth="1"/>
    <col min="10999" max="10999" width="16.5703125" style="6" customWidth="1"/>
    <col min="11000" max="11001" width="7.85546875" style="6" bestFit="1" customWidth="1"/>
    <col min="11002" max="11002" width="8" style="6" bestFit="1" customWidth="1"/>
    <col min="11003" max="11004" width="7.85546875" style="6" bestFit="1" customWidth="1"/>
    <col min="11005" max="11005" width="9.7109375" style="6" customWidth="1"/>
    <col min="11006" max="11006" width="12.85546875" style="6" customWidth="1"/>
    <col min="11007" max="11243" width="9.140625" style="6"/>
    <col min="11244" max="11244" width="9" style="6" bestFit="1" customWidth="1"/>
    <col min="11245" max="11245" width="9.85546875" style="6" bestFit="1" customWidth="1"/>
    <col min="11246" max="11246" width="9.140625" style="6" bestFit="1" customWidth="1"/>
    <col min="11247" max="11247" width="16" style="6" bestFit="1" customWidth="1"/>
    <col min="11248" max="11248" width="9" style="6" bestFit="1" customWidth="1"/>
    <col min="11249" max="11249" width="7.85546875" style="6" bestFit="1" customWidth="1"/>
    <col min="11250" max="11250" width="11.7109375" style="6" bestFit="1" customWidth="1"/>
    <col min="11251" max="11251" width="14.28515625" style="6" customWidth="1"/>
    <col min="11252" max="11252" width="11.7109375" style="6" bestFit="1" customWidth="1"/>
    <col min="11253" max="11253" width="14.140625" style="6" bestFit="1" customWidth="1"/>
    <col min="11254" max="11254" width="16.7109375" style="6" customWidth="1"/>
    <col min="11255" max="11255" width="16.5703125" style="6" customWidth="1"/>
    <col min="11256" max="11257" width="7.85546875" style="6" bestFit="1" customWidth="1"/>
    <col min="11258" max="11258" width="8" style="6" bestFit="1" customWidth="1"/>
    <col min="11259" max="11260" width="7.85546875" style="6" bestFit="1" customWidth="1"/>
    <col min="11261" max="11261" width="9.7109375" style="6" customWidth="1"/>
    <col min="11262" max="11262" width="12.85546875" style="6" customWidth="1"/>
    <col min="11263" max="11499" width="9.140625" style="6"/>
    <col min="11500" max="11500" width="9" style="6" bestFit="1" customWidth="1"/>
    <col min="11501" max="11501" width="9.85546875" style="6" bestFit="1" customWidth="1"/>
    <col min="11502" max="11502" width="9.140625" style="6" bestFit="1" customWidth="1"/>
    <col min="11503" max="11503" width="16" style="6" bestFit="1" customWidth="1"/>
    <col min="11504" max="11504" width="9" style="6" bestFit="1" customWidth="1"/>
    <col min="11505" max="11505" width="7.85546875" style="6" bestFit="1" customWidth="1"/>
    <col min="11506" max="11506" width="11.7109375" style="6" bestFit="1" customWidth="1"/>
    <col min="11507" max="11507" width="14.28515625" style="6" customWidth="1"/>
    <col min="11508" max="11508" width="11.7109375" style="6" bestFit="1" customWidth="1"/>
    <col min="11509" max="11509" width="14.140625" style="6" bestFit="1" customWidth="1"/>
    <col min="11510" max="11510" width="16.7109375" style="6" customWidth="1"/>
    <col min="11511" max="11511" width="16.5703125" style="6" customWidth="1"/>
    <col min="11512" max="11513" width="7.85546875" style="6" bestFit="1" customWidth="1"/>
    <col min="11514" max="11514" width="8" style="6" bestFit="1" customWidth="1"/>
    <col min="11515" max="11516" width="7.85546875" style="6" bestFit="1" customWidth="1"/>
    <col min="11517" max="11517" width="9.7109375" style="6" customWidth="1"/>
    <col min="11518" max="11518" width="12.85546875" style="6" customWidth="1"/>
    <col min="11519" max="11755" width="9.140625" style="6"/>
    <col min="11756" max="11756" width="9" style="6" bestFit="1" customWidth="1"/>
    <col min="11757" max="11757" width="9.85546875" style="6" bestFit="1" customWidth="1"/>
    <col min="11758" max="11758" width="9.140625" style="6" bestFit="1" customWidth="1"/>
    <col min="11759" max="11759" width="16" style="6" bestFit="1" customWidth="1"/>
    <col min="11760" max="11760" width="9" style="6" bestFit="1" customWidth="1"/>
    <col min="11761" max="11761" width="7.85546875" style="6" bestFit="1" customWidth="1"/>
    <col min="11762" max="11762" width="11.7109375" style="6" bestFit="1" customWidth="1"/>
    <col min="11763" max="11763" width="14.28515625" style="6" customWidth="1"/>
    <col min="11764" max="11764" width="11.7109375" style="6" bestFit="1" customWidth="1"/>
    <col min="11765" max="11765" width="14.140625" style="6" bestFit="1" customWidth="1"/>
    <col min="11766" max="11766" width="16.7109375" style="6" customWidth="1"/>
    <col min="11767" max="11767" width="16.5703125" style="6" customWidth="1"/>
    <col min="11768" max="11769" width="7.85546875" style="6" bestFit="1" customWidth="1"/>
    <col min="11770" max="11770" width="8" style="6" bestFit="1" customWidth="1"/>
    <col min="11771" max="11772" width="7.85546875" style="6" bestFit="1" customWidth="1"/>
    <col min="11773" max="11773" width="9.7109375" style="6" customWidth="1"/>
    <col min="11774" max="11774" width="12.85546875" style="6" customWidth="1"/>
    <col min="11775" max="12011" width="9.140625" style="6"/>
    <col min="12012" max="12012" width="9" style="6" bestFit="1" customWidth="1"/>
    <col min="12013" max="12013" width="9.85546875" style="6" bestFit="1" customWidth="1"/>
    <col min="12014" max="12014" width="9.140625" style="6" bestFit="1" customWidth="1"/>
    <col min="12015" max="12015" width="16" style="6" bestFit="1" customWidth="1"/>
    <col min="12016" max="12016" width="9" style="6" bestFit="1" customWidth="1"/>
    <col min="12017" max="12017" width="7.85546875" style="6" bestFit="1" customWidth="1"/>
    <col min="12018" max="12018" width="11.7109375" style="6" bestFit="1" customWidth="1"/>
    <col min="12019" max="12019" width="14.28515625" style="6" customWidth="1"/>
    <col min="12020" max="12020" width="11.7109375" style="6" bestFit="1" customWidth="1"/>
    <col min="12021" max="12021" width="14.140625" style="6" bestFit="1" customWidth="1"/>
    <col min="12022" max="12022" width="16.7109375" style="6" customWidth="1"/>
    <col min="12023" max="12023" width="16.5703125" style="6" customWidth="1"/>
    <col min="12024" max="12025" width="7.85546875" style="6" bestFit="1" customWidth="1"/>
    <col min="12026" max="12026" width="8" style="6" bestFit="1" customWidth="1"/>
    <col min="12027" max="12028" width="7.85546875" style="6" bestFit="1" customWidth="1"/>
    <col min="12029" max="12029" width="9.7109375" style="6" customWidth="1"/>
    <col min="12030" max="12030" width="12.85546875" style="6" customWidth="1"/>
    <col min="12031" max="12267" width="9.140625" style="6"/>
    <col min="12268" max="12268" width="9" style="6" bestFit="1" customWidth="1"/>
    <col min="12269" max="12269" width="9.85546875" style="6" bestFit="1" customWidth="1"/>
    <col min="12270" max="12270" width="9.140625" style="6" bestFit="1" customWidth="1"/>
    <col min="12271" max="12271" width="16" style="6" bestFit="1" customWidth="1"/>
    <col min="12272" max="12272" width="9" style="6" bestFit="1" customWidth="1"/>
    <col min="12273" max="12273" width="7.85546875" style="6" bestFit="1" customWidth="1"/>
    <col min="12274" max="12274" width="11.7109375" style="6" bestFit="1" customWidth="1"/>
    <col min="12275" max="12275" width="14.28515625" style="6" customWidth="1"/>
    <col min="12276" max="12276" width="11.7109375" style="6" bestFit="1" customWidth="1"/>
    <col min="12277" max="12277" width="14.140625" style="6" bestFit="1" customWidth="1"/>
    <col min="12278" max="12278" width="16.7109375" style="6" customWidth="1"/>
    <col min="12279" max="12279" width="16.5703125" style="6" customWidth="1"/>
    <col min="12280" max="12281" width="7.85546875" style="6" bestFit="1" customWidth="1"/>
    <col min="12282" max="12282" width="8" style="6" bestFit="1" customWidth="1"/>
    <col min="12283" max="12284" width="7.85546875" style="6" bestFit="1" customWidth="1"/>
    <col min="12285" max="12285" width="9.7109375" style="6" customWidth="1"/>
    <col min="12286" max="12286" width="12.85546875" style="6" customWidth="1"/>
    <col min="12287" max="12523" width="9.140625" style="6"/>
    <col min="12524" max="12524" width="9" style="6" bestFit="1" customWidth="1"/>
    <col min="12525" max="12525" width="9.85546875" style="6" bestFit="1" customWidth="1"/>
    <col min="12526" max="12526" width="9.140625" style="6" bestFit="1" customWidth="1"/>
    <col min="12527" max="12527" width="16" style="6" bestFit="1" customWidth="1"/>
    <col min="12528" max="12528" width="9" style="6" bestFit="1" customWidth="1"/>
    <col min="12529" max="12529" width="7.85546875" style="6" bestFit="1" customWidth="1"/>
    <col min="12530" max="12530" width="11.7109375" style="6" bestFit="1" customWidth="1"/>
    <col min="12531" max="12531" width="14.28515625" style="6" customWidth="1"/>
    <col min="12532" max="12532" width="11.7109375" style="6" bestFit="1" customWidth="1"/>
    <col min="12533" max="12533" width="14.140625" style="6" bestFit="1" customWidth="1"/>
    <col min="12534" max="12534" width="16.7109375" style="6" customWidth="1"/>
    <col min="12535" max="12535" width="16.5703125" style="6" customWidth="1"/>
    <col min="12536" max="12537" width="7.85546875" style="6" bestFit="1" customWidth="1"/>
    <col min="12538" max="12538" width="8" style="6" bestFit="1" customWidth="1"/>
    <col min="12539" max="12540" width="7.85546875" style="6" bestFit="1" customWidth="1"/>
    <col min="12541" max="12541" width="9.7109375" style="6" customWidth="1"/>
    <col min="12542" max="12542" width="12.85546875" style="6" customWidth="1"/>
    <col min="12543" max="12779" width="9.140625" style="6"/>
    <col min="12780" max="12780" width="9" style="6" bestFit="1" customWidth="1"/>
    <col min="12781" max="12781" width="9.85546875" style="6" bestFit="1" customWidth="1"/>
    <col min="12782" max="12782" width="9.140625" style="6" bestFit="1" customWidth="1"/>
    <col min="12783" max="12783" width="16" style="6" bestFit="1" customWidth="1"/>
    <col min="12784" max="12784" width="9" style="6" bestFit="1" customWidth="1"/>
    <col min="12785" max="12785" width="7.85546875" style="6" bestFit="1" customWidth="1"/>
    <col min="12786" max="12786" width="11.7109375" style="6" bestFit="1" customWidth="1"/>
    <col min="12787" max="12787" width="14.28515625" style="6" customWidth="1"/>
    <col min="12788" max="12788" width="11.7109375" style="6" bestFit="1" customWidth="1"/>
    <col min="12789" max="12789" width="14.140625" style="6" bestFit="1" customWidth="1"/>
    <col min="12790" max="12790" width="16.7109375" style="6" customWidth="1"/>
    <col min="12791" max="12791" width="16.5703125" style="6" customWidth="1"/>
    <col min="12792" max="12793" width="7.85546875" style="6" bestFit="1" customWidth="1"/>
    <col min="12794" max="12794" width="8" style="6" bestFit="1" customWidth="1"/>
    <col min="12795" max="12796" width="7.85546875" style="6" bestFit="1" customWidth="1"/>
    <col min="12797" max="12797" width="9.7109375" style="6" customWidth="1"/>
    <col min="12798" max="12798" width="12.85546875" style="6" customWidth="1"/>
    <col min="12799" max="13035" width="9.140625" style="6"/>
    <col min="13036" max="13036" width="9" style="6" bestFit="1" customWidth="1"/>
    <col min="13037" max="13037" width="9.85546875" style="6" bestFit="1" customWidth="1"/>
    <col min="13038" max="13038" width="9.140625" style="6" bestFit="1" customWidth="1"/>
    <col min="13039" max="13039" width="16" style="6" bestFit="1" customWidth="1"/>
    <col min="13040" max="13040" width="9" style="6" bestFit="1" customWidth="1"/>
    <col min="13041" max="13041" width="7.85546875" style="6" bestFit="1" customWidth="1"/>
    <col min="13042" max="13042" width="11.7109375" style="6" bestFit="1" customWidth="1"/>
    <col min="13043" max="13043" width="14.28515625" style="6" customWidth="1"/>
    <col min="13044" max="13044" width="11.7109375" style="6" bestFit="1" customWidth="1"/>
    <col min="13045" max="13045" width="14.140625" style="6" bestFit="1" customWidth="1"/>
    <col min="13046" max="13046" width="16.7109375" style="6" customWidth="1"/>
    <col min="13047" max="13047" width="16.5703125" style="6" customWidth="1"/>
    <col min="13048" max="13049" width="7.85546875" style="6" bestFit="1" customWidth="1"/>
    <col min="13050" max="13050" width="8" style="6" bestFit="1" customWidth="1"/>
    <col min="13051" max="13052" width="7.85546875" style="6" bestFit="1" customWidth="1"/>
    <col min="13053" max="13053" width="9.7109375" style="6" customWidth="1"/>
    <col min="13054" max="13054" width="12.85546875" style="6" customWidth="1"/>
    <col min="13055" max="13291" width="9.140625" style="6"/>
    <col min="13292" max="13292" width="9" style="6" bestFit="1" customWidth="1"/>
    <col min="13293" max="13293" width="9.85546875" style="6" bestFit="1" customWidth="1"/>
    <col min="13294" max="13294" width="9.140625" style="6" bestFit="1" customWidth="1"/>
    <col min="13295" max="13295" width="16" style="6" bestFit="1" customWidth="1"/>
    <col min="13296" max="13296" width="9" style="6" bestFit="1" customWidth="1"/>
    <col min="13297" max="13297" width="7.85546875" style="6" bestFit="1" customWidth="1"/>
    <col min="13298" max="13298" width="11.7109375" style="6" bestFit="1" customWidth="1"/>
    <col min="13299" max="13299" width="14.28515625" style="6" customWidth="1"/>
    <col min="13300" max="13300" width="11.7109375" style="6" bestFit="1" customWidth="1"/>
    <col min="13301" max="13301" width="14.140625" style="6" bestFit="1" customWidth="1"/>
    <col min="13302" max="13302" width="16.7109375" style="6" customWidth="1"/>
    <col min="13303" max="13303" width="16.5703125" style="6" customWidth="1"/>
    <col min="13304" max="13305" width="7.85546875" style="6" bestFit="1" customWidth="1"/>
    <col min="13306" max="13306" width="8" style="6" bestFit="1" customWidth="1"/>
    <col min="13307" max="13308" width="7.85546875" style="6" bestFit="1" customWidth="1"/>
    <col min="13309" max="13309" width="9.7109375" style="6" customWidth="1"/>
    <col min="13310" max="13310" width="12.85546875" style="6" customWidth="1"/>
    <col min="13311" max="13547" width="9.140625" style="6"/>
    <col min="13548" max="13548" width="9" style="6" bestFit="1" customWidth="1"/>
    <col min="13549" max="13549" width="9.85546875" style="6" bestFit="1" customWidth="1"/>
    <col min="13550" max="13550" width="9.140625" style="6" bestFit="1" customWidth="1"/>
    <col min="13551" max="13551" width="16" style="6" bestFit="1" customWidth="1"/>
    <col min="13552" max="13552" width="9" style="6" bestFit="1" customWidth="1"/>
    <col min="13553" max="13553" width="7.85546875" style="6" bestFit="1" customWidth="1"/>
    <col min="13554" max="13554" width="11.7109375" style="6" bestFit="1" customWidth="1"/>
    <col min="13555" max="13555" width="14.28515625" style="6" customWidth="1"/>
    <col min="13556" max="13556" width="11.7109375" style="6" bestFit="1" customWidth="1"/>
    <col min="13557" max="13557" width="14.140625" style="6" bestFit="1" customWidth="1"/>
    <col min="13558" max="13558" width="16.7109375" style="6" customWidth="1"/>
    <col min="13559" max="13559" width="16.5703125" style="6" customWidth="1"/>
    <col min="13560" max="13561" width="7.85546875" style="6" bestFit="1" customWidth="1"/>
    <col min="13562" max="13562" width="8" style="6" bestFit="1" customWidth="1"/>
    <col min="13563" max="13564" width="7.85546875" style="6" bestFit="1" customWidth="1"/>
    <col min="13565" max="13565" width="9.7109375" style="6" customWidth="1"/>
    <col min="13566" max="13566" width="12.85546875" style="6" customWidth="1"/>
    <col min="13567" max="13803" width="9.140625" style="6"/>
    <col min="13804" max="13804" width="9" style="6" bestFit="1" customWidth="1"/>
    <col min="13805" max="13805" width="9.85546875" style="6" bestFit="1" customWidth="1"/>
    <col min="13806" max="13806" width="9.140625" style="6" bestFit="1" customWidth="1"/>
    <col min="13807" max="13807" width="16" style="6" bestFit="1" customWidth="1"/>
    <col min="13808" max="13808" width="9" style="6" bestFit="1" customWidth="1"/>
    <col min="13809" max="13809" width="7.85546875" style="6" bestFit="1" customWidth="1"/>
    <col min="13810" max="13810" width="11.7109375" style="6" bestFit="1" customWidth="1"/>
    <col min="13811" max="13811" width="14.28515625" style="6" customWidth="1"/>
    <col min="13812" max="13812" width="11.7109375" style="6" bestFit="1" customWidth="1"/>
    <col min="13813" max="13813" width="14.140625" style="6" bestFit="1" customWidth="1"/>
    <col min="13814" max="13814" width="16.7109375" style="6" customWidth="1"/>
    <col min="13815" max="13815" width="16.5703125" style="6" customWidth="1"/>
    <col min="13816" max="13817" width="7.85546875" style="6" bestFit="1" customWidth="1"/>
    <col min="13818" max="13818" width="8" style="6" bestFit="1" customWidth="1"/>
    <col min="13819" max="13820" width="7.85546875" style="6" bestFit="1" customWidth="1"/>
    <col min="13821" max="13821" width="9.7109375" style="6" customWidth="1"/>
    <col min="13822" max="13822" width="12.85546875" style="6" customWidth="1"/>
    <col min="13823" max="14059" width="9.140625" style="6"/>
    <col min="14060" max="14060" width="9" style="6" bestFit="1" customWidth="1"/>
    <col min="14061" max="14061" width="9.85546875" style="6" bestFit="1" customWidth="1"/>
    <col min="14062" max="14062" width="9.140625" style="6" bestFit="1" customWidth="1"/>
    <col min="14063" max="14063" width="16" style="6" bestFit="1" customWidth="1"/>
    <col min="14064" max="14064" width="9" style="6" bestFit="1" customWidth="1"/>
    <col min="14065" max="14065" width="7.85546875" style="6" bestFit="1" customWidth="1"/>
    <col min="14066" max="14066" width="11.7109375" style="6" bestFit="1" customWidth="1"/>
    <col min="14067" max="14067" width="14.28515625" style="6" customWidth="1"/>
    <col min="14068" max="14068" width="11.7109375" style="6" bestFit="1" customWidth="1"/>
    <col min="14069" max="14069" width="14.140625" style="6" bestFit="1" customWidth="1"/>
    <col min="14070" max="14070" width="16.7109375" style="6" customWidth="1"/>
    <col min="14071" max="14071" width="16.5703125" style="6" customWidth="1"/>
    <col min="14072" max="14073" width="7.85546875" style="6" bestFit="1" customWidth="1"/>
    <col min="14074" max="14074" width="8" style="6" bestFit="1" customWidth="1"/>
    <col min="14075" max="14076" width="7.85546875" style="6" bestFit="1" customWidth="1"/>
    <col min="14077" max="14077" width="9.7109375" style="6" customWidth="1"/>
    <col min="14078" max="14078" width="12.85546875" style="6" customWidth="1"/>
    <col min="14079" max="14315" width="9.140625" style="6"/>
    <col min="14316" max="14316" width="9" style="6" bestFit="1" customWidth="1"/>
    <col min="14317" max="14317" width="9.85546875" style="6" bestFit="1" customWidth="1"/>
    <col min="14318" max="14318" width="9.140625" style="6" bestFit="1" customWidth="1"/>
    <col min="14319" max="14319" width="16" style="6" bestFit="1" customWidth="1"/>
    <col min="14320" max="14320" width="9" style="6" bestFit="1" customWidth="1"/>
    <col min="14321" max="14321" width="7.85546875" style="6" bestFit="1" customWidth="1"/>
    <col min="14322" max="14322" width="11.7109375" style="6" bestFit="1" customWidth="1"/>
    <col min="14323" max="14323" width="14.28515625" style="6" customWidth="1"/>
    <col min="14324" max="14324" width="11.7109375" style="6" bestFit="1" customWidth="1"/>
    <col min="14325" max="14325" width="14.140625" style="6" bestFit="1" customWidth="1"/>
    <col min="14326" max="14326" width="16.7109375" style="6" customWidth="1"/>
    <col min="14327" max="14327" width="16.5703125" style="6" customWidth="1"/>
    <col min="14328" max="14329" width="7.85546875" style="6" bestFit="1" customWidth="1"/>
    <col min="14330" max="14330" width="8" style="6" bestFit="1" customWidth="1"/>
    <col min="14331" max="14332" width="7.85546875" style="6" bestFit="1" customWidth="1"/>
    <col min="14333" max="14333" width="9.7109375" style="6" customWidth="1"/>
    <col min="14334" max="14334" width="12.85546875" style="6" customWidth="1"/>
    <col min="14335" max="14571" width="9.140625" style="6"/>
    <col min="14572" max="14572" width="9" style="6" bestFit="1" customWidth="1"/>
    <col min="14573" max="14573" width="9.85546875" style="6" bestFit="1" customWidth="1"/>
    <col min="14574" max="14574" width="9.140625" style="6" bestFit="1" customWidth="1"/>
    <col min="14575" max="14575" width="16" style="6" bestFit="1" customWidth="1"/>
    <col min="14576" max="14576" width="9" style="6" bestFit="1" customWidth="1"/>
    <col min="14577" max="14577" width="7.85546875" style="6" bestFit="1" customWidth="1"/>
    <col min="14578" max="14578" width="11.7109375" style="6" bestFit="1" customWidth="1"/>
    <col min="14579" max="14579" width="14.28515625" style="6" customWidth="1"/>
    <col min="14580" max="14580" width="11.7109375" style="6" bestFit="1" customWidth="1"/>
    <col min="14581" max="14581" width="14.140625" style="6" bestFit="1" customWidth="1"/>
    <col min="14582" max="14582" width="16.7109375" style="6" customWidth="1"/>
    <col min="14583" max="14583" width="16.5703125" style="6" customWidth="1"/>
    <col min="14584" max="14585" width="7.85546875" style="6" bestFit="1" customWidth="1"/>
    <col min="14586" max="14586" width="8" style="6" bestFit="1" customWidth="1"/>
    <col min="14587" max="14588" width="7.85546875" style="6" bestFit="1" customWidth="1"/>
    <col min="14589" max="14589" width="9.7109375" style="6" customWidth="1"/>
    <col min="14590" max="14590" width="12.85546875" style="6" customWidth="1"/>
    <col min="14591" max="14827" width="9.140625" style="6"/>
    <col min="14828" max="14828" width="9" style="6" bestFit="1" customWidth="1"/>
    <col min="14829" max="14829" width="9.85546875" style="6" bestFit="1" customWidth="1"/>
    <col min="14830" max="14830" width="9.140625" style="6" bestFit="1" customWidth="1"/>
    <col min="14831" max="14831" width="16" style="6" bestFit="1" customWidth="1"/>
    <col min="14832" max="14832" width="9" style="6" bestFit="1" customWidth="1"/>
    <col min="14833" max="14833" width="7.85546875" style="6" bestFit="1" customWidth="1"/>
    <col min="14834" max="14834" width="11.7109375" style="6" bestFit="1" customWidth="1"/>
    <col min="14835" max="14835" width="14.28515625" style="6" customWidth="1"/>
    <col min="14836" max="14836" width="11.7109375" style="6" bestFit="1" customWidth="1"/>
    <col min="14837" max="14837" width="14.140625" style="6" bestFit="1" customWidth="1"/>
    <col min="14838" max="14838" width="16.7109375" style="6" customWidth="1"/>
    <col min="14839" max="14839" width="16.5703125" style="6" customWidth="1"/>
    <col min="14840" max="14841" width="7.85546875" style="6" bestFit="1" customWidth="1"/>
    <col min="14842" max="14842" width="8" style="6" bestFit="1" customWidth="1"/>
    <col min="14843" max="14844" width="7.85546875" style="6" bestFit="1" customWidth="1"/>
    <col min="14845" max="14845" width="9.7109375" style="6" customWidth="1"/>
    <col min="14846" max="14846" width="12.85546875" style="6" customWidth="1"/>
    <col min="14847" max="15083" width="9.140625" style="6"/>
    <col min="15084" max="15084" width="9" style="6" bestFit="1" customWidth="1"/>
    <col min="15085" max="15085" width="9.85546875" style="6" bestFit="1" customWidth="1"/>
    <col min="15086" max="15086" width="9.140625" style="6" bestFit="1" customWidth="1"/>
    <col min="15087" max="15087" width="16" style="6" bestFit="1" customWidth="1"/>
    <col min="15088" max="15088" width="9" style="6" bestFit="1" customWidth="1"/>
    <col min="15089" max="15089" width="7.85546875" style="6" bestFit="1" customWidth="1"/>
    <col min="15090" max="15090" width="11.7109375" style="6" bestFit="1" customWidth="1"/>
    <col min="15091" max="15091" width="14.28515625" style="6" customWidth="1"/>
    <col min="15092" max="15092" width="11.7109375" style="6" bestFit="1" customWidth="1"/>
    <col min="15093" max="15093" width="14.140625" style="6" bestFit="1" customWidth="1"/>
    <col min="15094" max="15094" width="16.7109375" style="6" customWidth="1"/>
    <col min="15095" max="15095" width="16.5703125" style="6" customWidth="1"/>
    <col min="15096" max="15097" width="7.85546875" style="6" bestFit="1" customWidth="1"/>
    <col min="15098" max="15098" width="8" style="6" bestFit="1" customWidth="1"/>
    <col min="15099" max="15100" width="7.85546875" style="6" bestFit="1" customWidth="1"/>
    <col min="15101" max="15101" width="9.7109375" style="6" customWidth="1"/>
    <col min="15102" max="15102" width="12.85546875" style="6" customWidth="1"/>
    <col min="15103" max="15339" width="9.140625" style="6"/>
    <col min="15340" max="15340" width="9" style="6" bestFit="1" customWidth="1"/>
    <col min="15341" max="15341" width="9.85546875" style="6" bestFit="1" customWidth="1"/>
    <col min="15342" max="15342" width="9.140625" style="6" bestFit="1" customWidth="1"/>
    <col min="15343" max="15343" width="16" style="6" bestFit="1" customWidth="1"/>
    <col min="15344" max="15344" width="9" style="6" bestFit="1" customWidth="1"/>
    <col min="15345" max="15345" width="7.85546875" style="6" bestFit="1" customWidth="1"/>
    <col min="15346" max="15346" width="11.7109375" style="6" bestFit="1" customWidth="1"/>
    <col min="15347" max="15347" width="14.28515625" style="6" customWidth="1"/>
    <col min="15348" max="15348" width="11.7109375" style="6" bestFit="1" customWidth="1"/>
    <col min="15349" max="15349" width="14.140625" style="6" bestFit="1" customWidth="1"/>
    <col min="15350" max="15350" width="16.7109375" style="6" customWidth="1"/>
    <col min="15351" max="15351" width="16.5703125" style="6" customWidth="1"/>
    <col min="15352" max="15353" width="7.85546875" style="6" bestFit="1" customWidth="1"/>
    <col min="15354" max="15354" width="8" style="6" bestFit="1" customWidth="1"/>
    <col min="15355" max="15356" width="7.85546875" style="6" bestFit="1" customWidth="1"/>
    <col min="15357" max="15357" width="9.7109375" style="6" customWidth="1"/>
    <col min="15358" max="15358" width="12.85546875" style="6" customWidth="1"/>
    <col min="15359" max="15595" width="9.140625" style="6"/>
    <col min="15596" max="15596" width="9" style="6" bestFit="1" customWidth="1"/>
    <col min="15597" max="15597" width="9.85546875" style="6" bestFit="1" customWidth="1"/>
    <col min="15598" max="15598" width="9.140625" style="6" bestFit="1" customWidth="1"/>
    <col min="15599" max="15599" width="16" style="6" bestFit="1" customWidth="1"/>
    <col min="15600" max="15600" width="9" style="6" bestFit="1" customWidth="1"/>
    <col min="15601" max="15601" width="7.85546875" style="6" bestFit="1" customWidth="1"/>
    <col min="15602" max="15602" width="11.7109375" style="6" bestFit="1" customWidth="1"/>
    <col min="15603" max="15603" width="14.28515625" style="6" customWidth="1"/>
    <col min="15604" max="15604" width="11.7109375" style="6" bestFit="1" customWidth="1"/>
    <col min="15605" max="15605" width="14.140625" style="6" bestFit="1" customWidth="1"/>
    <col min="15606" max="15606" width="16.7109375" style="6" customWidth="1"/>
    <col min="15607" max="15607" width="16.5703125" style="6" customWidth="1"/>
    <col min="15608" max="15609" width="7.85546875" style="6" bestFit="1" customWidth="1"/>
    <col min="15610" max="15610" width="8" style="6" bestFit="1" customWidth="1"/>
    <col min="15611" max="15612" width="7.85546875" style="6" bestFit="1" customWidth="1"/>
    <col min="15613" max="15613" width="9.7109375" style="6" customWidth="1"/>
    <col min="15614" max="15614" width="12.85546875" style="6" customWidth="1"/>
    <col min="15615" max="15851" width="9.140625" style="6"/>
    <col min="15852" max="15852" width="9" style="6" bestFit="1" customWidth="1"/>
    <col min="15853" max="15853" width="9.85546875" style="6" bestFit="1" customWidth="1"/>
    <col min="15854" max="15854" width="9.140625" style="6" bestFit="1" customWidth="1"/>
    <col min="15855" max="15855" width="16" style="6" bestFit="1" customWidth="1"/>
    <col min="15856" max="15856" width="9" style="6" bestFit="1" customWidth="1"/>
    <col min="15857" max="15857" width="7.85546875" style="6" bestFit="1" customWidth="1"/>
    <col min="15858" max="15858" width="11.7109375" style="6" bestFit="1" customWidth="1"/>
    <col min="15859" max="15859" width="14.28515625" style="6" customWidth="1"/>
    <col min="15860" max="15860" width="11.7109375" style="6" bestFit="1" customWidth="1"/>
    <col min="15861" max="15861" width="14.140625" style="6" bestFit="1" customWidth="1"/>
    <col min="15862" max="15862" width="16.7109375" style="6" customWidth="1"/>
    <col min="15863" max="15863" width="16.5703125" style="6" customWidth="1"/>
    <col min="15864" max="15865" width="7.85546875" style="6" bestFit="1" customWidth="1"/>
    <col min="15866" max="15866" width="8" style="6" bestFit="1" customWidth="1"/>
    <col min="15867" max="15868" width="7.85546875" style="6" bestFit="1" customWidth="1"/>
    <col min="15869" max="15869" width="9.7109375" style="6" customWidth="1"/>
    <col min="15870" max="15870" width="12.85546875" style="6" customWidth="1"/>
    <col min="15871" max="16107" width="9.140625" style="6"/>
    <col min="16108" max="16108" width="9" style="6" bestFit="1" customWidth="1"/>
    <col min="16109" max="16109" width="9.85546875" style="6" bestFit="1" customWidth="1"/>
    <col min="16110" max="16110" width="9.140625" style="6" bestFit="1" customWidth="1"/>
    <col min="16111" max="16111" width="16" style="6" bestFit="1" customWidth="1"/>
    <col min="16112" max="16112" width="9" style="6" bestFit="1" customWidth="1"/>
    <col min="16113" max="16113" width="7.85546875" style="6" bestFit="1" customWidth="1"/>
    <col min="16114" max="16114" width="11.7109375" style="6" bestFit="1" customWidth="1"/>
    <col min="16115" max="16115" width="14.28515625" style="6" customWidth="1"/>
    <col min="16116" max="16116" width="11.7109375" style="6" bestFit="1" customWidth="1"/>
    <col min="16117" max="16117" width="14.140625" style="6" bestFit="1" customWidth="1"/>
    <col min="16118" max="16118" width="16.7109375" style="6" customWidth="1"/>
    <col min="16119" max="16119" width="16.5703125" style="6" customWidth="1"/>
    <col min="16120" max="16121" width="7.85546875" style="6" bestFit="1" customWidth="1"/>
    <col min="16122" max="16122" width="8" style="6" bestFit="1" customWidth="1"/>
    <col min="16123" max="16124" width="7.85546875" style="6" bestFit="1" customWidth="1"/>
    <col min="16125" max="16125" width="9.7109375" style="6" customWidth="1"/>
    <col min="16126" max="16126" width="12.85546875" style="6" customWidth="1"/>
    <col min="16127" max="16384" width="9.140625" style="6"/>
  </cols>
  <sheetData>
    <row r="1" spans="1:25" s="10" customFormat="1" ht="15.75" customHeight="1">
      <c r="A1" s="534" t="s">
        <v>2</v>
      </c>
      <c r="B1" s="536" t="s">
        <v>0</v>
      </c>
      <c r="C1" s="538" t="s">
        <v>12</v>
      </c>
      <c r="D1" s="538"/>
      <c r="E1" s="538"/>
      <c r="F1" s="538"/>
      <c r="G1" s="538"/>
      <c r="H1" s="539" t="s">
        <v>13</v>
      </c>
      <c r="I1" s="539"/>
      <c r="J1" s="539"/>
      <c r="K1" s="539"/>
      <c r="L1" s="539"/>
      <c r="M1" s="539"/>
      <c r="N1" s="539"/>
      <c r="O1" s="540" t="s">
        <v>153</v>
      </c>
      <c r="P1" s="533" t="s">
        <v>154</v>
      </c>
      <c r="Q1" s="533"/>
      <c r="R1" s="533"/>
      <c r="S1" s="533"/>
      <c r="T1" s="544" t="s">
        <v>247</v>
      </c>
      <c r="U1" s="546" t="s">
        <v>74</v>
      </c>
      <c r="V1" s="502" t="s">
        <v>38</v>
      </c>
      <c r="W1" s="503"/>
      <c r="X1" s="503"/>
      <c r="Y1" s="504"/>
    </row>
    <row r="2" spans="1:25" ht="15.75" customHeight="1" thickBot="1">
      <c r="A2" s="535"/>
      <c r="B2" s="537"/>
      <c r="C2" s="11" t="s">
        <v>80</v>
      </c>
      <c r="D2" s="11" t="s">
        <v>81</v>
      </c>
      <c r="E2" s="11" t="s">
        <v>82</v>
      </c>
      <c r="F2" s="11" t="s">
        <v>83</v>
      </c>
      <c r="G2" s="66" t="s">
        <v>84</v>
      </c>
      <c r="H2" s="11" t="s">
        <v>80</v>
      </c>
      <c r="I2" s="11" t="s">
        <v>81</v>
      </c>
      <c r="J2" s="11" t="s">
        <v>82</v>
      </c>
      <c r="K2" s="11" t="s">
        <v>83</v>
      </c>
      <c r="L2" s="11" t="s">
        <v>84</v>
      </c>
      <c r="M2" s="11" t="s">
        <v>85</v>
      </c>
      <c r="N2" s="67" t="s">
        <v>86</v>
      </c>
      <c r="O2" s="541"/>
      <c r="P2" s="95" t="s">
        <v>30</v>
      </c>
      <c r="Q2" s="92" t="s">
        <v>60</v>
      </c>
      <c r="R2" s="92" t="s">
        <v>166</v>
      </c>
      <c r="S2" s="126" t="s">
        <v>59</v>
      </c>
      <c r="T2" s="545"/>
      <c r="U2" s="547"/>
      <c r="V2" s="505"/>
      <c r="W2" s="506"/>
      <c r="X2" s="506"/>
      <c r="Y2" s="507"/>
    </row>
    <row r="3" spans="1:25" s="8" customFormat="1">
      <c r="A3" s="247">
        <f>συμβολαια!A3</f>
        <v>0</v>
      </c>
      <c r="B3" s="248" t="str">
        <f>συμβολαια!C3</f>
        <v>πληρεξούσιο</v>
      </c>
      <c r="C3" s="337"/>
      <c r="D3" s="337" t="s">
        <v>465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28">
        <f>O3*(δικαιώματα!M3+φύλλα2α!F3)</f>
        <v>0</v>
      </c>
      <c r="Q3" s="328">
        <f>P3*5%</f>
        <v>0</v>
      </c>
      <c r="R3" s="328">
        <f t="shared" ref="R3:R21" si="0">P3*5%</f>
        <v>0</v>
      </c>
      <c r="S3" s="328">
        <f t="shared" ref="S3:S21" si="1">P3*1%</f>
        <v>0</v>
      </c>
      <c r="T3" s="338">
        <f t="shared" ref="T3:T34" si="2">P3-U3</f>
        <v>0</v>
      </c>
      <c r="U3" s="313">
        <f t="shared" ref="U3:U34" si="3">Q3+R3+S3</f>
        <v>0</v>
      </c>
      <c r="V3" s="330"/>
      <c r="W3" s="291"/>
      <c r="X3" s="330"/>
      <c r="Y3" s="330"/>
    </row>
    <row r="4" spans="1:25" s="8" customFormat="1">
      <c r="A4" s="247">
        <f>συμβολαια!A4</f>
        <v>0</v>
      </c>
      <c r="B4" s="248" t="str">
        <f>συμβολαια!C4</f>
        <v>πληρεξούσιο</v>
      </c>
      <c r="C4" s="252"/>
      <c r="D4" s="252" t="s">
        <v>465</v>
      </c>
      <c r="E4" s="252"/>
      <c r="F4" s="252"/>
      <c r="G4" s="252"/>
      <c r="H4" s="252">
        <v>2</v>
      </c>
      <c r="I4" s="252"/>
      <c r="J4" s="252"/>
      <c r="K4" s="252"/>
      <c r="L4" s="252"/>
      <c r="M4" s="252"/>
      <c r="N4" s="252"/>
      <c r="O4" s="252">
        <v>1</v>
      </c>
      <c r="P4" s="240">
        <f>O4*(δικαιώματα!M4+φύλλα2α!F4)</f>
        <v>16</v>
      </c>
      <c r="Q4" s="240">
        <f t="shared" ref="Q4:Q53" si="4">P4*5%</f>
        <v>0.8</v>
      </c>
      <c r="R4" s="240">
        <f t="shared" si="0"/>
        <v>0.8</v>
      </c>
      <c r="S4" s="240">
        <f t="shared" si="1"/>
        <v>0.16</v>
      </c>
      <c r="T4" s="226">
        <f t="shared" si="2"/>
        <v>14.24</v>
      </c>
      <c r="U4" s="243">
        <f t="shared" si="3"/>
        <v>1.76</v>
      </c>
      <c r="V4" s="331"/>
      <c r="W4" s="244" t="s">
        <v>254</v>
      </c>
      <c r="X4" s="331"/>
      <c r="Y4" s="331"/>
    </row>
    <row r="5" spans="1:25" s="8" customFormat="1">
      <c r="A5" s="247">
        <f>συμβολαια!A5</f>
        <v>0</v>
      </c>
      <c r="B5" s="248" t="str">
        <f>συμβολαια!C5</f>
        <v>πληρεξούσιο</v>
      </c>
      <c r="C5" s="337"/>
      <c r="D5" s="337" t="s">
        <v>465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28">
        <f>O5*(δικαιώματα!M5+φύλλα2α!F5)</f>
        <v>0</v>
      </c>
      <c r="Q5" s="328">
        <f t="shared" si="4"/>
        <v>0</v>
      </c>
      <c r="R5" s="328">
        <f t="shared" si="0"/>
        <v>0</v>
      </c>
      <c r="S5" s="328">
        <f t="shared" si="1"/>
        <v>0</v>
      </c>
      <c r="T5" s="338">
        <f t="shared" si="2"/>
        <v>0</v>
      </c>
      <c r="U5" s="313">
        <f t="shared" si="3"/>
        <v>0</v>
      </c>
      <c r="V5" s="331"/>
      <c r="W5" s="291"/>
      <c r="X5" s="331"/>
      <c r="Y5" s="331"/>
    </row>
    <row r="6" spans="1:25" s="8" customFormat="1">
      <c r="A6" s="247">
        <f>συμβολαια!A6</f>
        <v>0</v>
      </c>
      <c r="B6" s="248" t="str">
        <f>συμβολαια!C6</f>
        <v>δωρεά</v>
      </c>
      <c r="C6" s="337"/>
      <c r="D6" s="337"/>
      <c r="E6" s="337"/>
      <c r="F6" s="337"/>
      <c r="G6" s="337"/>
      <c r="H6" s="337"/>
      <c r="I6" s="337" t="s">
        <v>465</v>
      </c>
      <c r="J6" s="337"/>
      <c r="K6" s="337"/>
      <c r="L6" s="337"/>
      <c r="M6" s="337"/>
      <c r="N6" s="337"/>
      <c r="O6" s="337"/>
      <c r="P6" s="328">
        <f>O6*(δικαιώματα!M6+φύλλα2α!F6)</f>
        <v>0</v>
      </c>
      <c r="Q6" s="328">
        <f t="shared" si="4"/>
        <v>0</v>
      </c>
      <c r="R6" s="328">
        <f t="shared" si="0"/>
        <v>0</v>
      </c>
      <c r="S6" s="328">
        <f t="shared" si="1"/>
        <v>0</v>
      </c>
      <c r="T6" s="338">
        <f t="shared" si="2"/>
        <v>0</v>
      </c>
      <c r="U6" s="313">
        <f t="shared" si="3"/>
        <v>0</v>
      </c>
      <c r="V6" s="331"/>
      <c r="W6" s="291"/>
      <c r="X6" s="331"/>
      <c r="Y6" s="331"/>
    </row>
    <row r="7" spans="1:25" s="8" customFormat="1">
      <c r="A7" s="247">
        <f>συμβολαια!A7</f>
        <v>0</v>
      </c>
      <c r="B7" s="248" t="str">
        <f>συμβολαια!C7</f>
        <v>αγοραπωλησία τίμημα = Δ.Ο.Υ. =</v>
      </c>
      <c r="C7" s="337"/>
      <c r="D7" s="337"/>
      <c r="E7" s="337"/>
      <c r="F7" s="337"/>
      <c r="G7" s="337"/>
      <c r="H7" s="337"/>
      <c r="I7" s="337" t="s">
        <v>465</v>
      </c>
      <c r="J7" s="337"/>
      <c r="K7" s="337"/>
      <c r="L7" s="337"/>
      <c r="M7" s="337"/>
      <c r="N7" s="337"/>
      <c r="O7" s="337"/>
      <c r="P7" s="328">
        <f>O7*(δικαιώματα!M7+φύλλα2α!F7)</f>
        <v>0</v>
      </c>
      <c r="Q7" s="328">
        <f t="shared" si="4"/>
        <v>0</v>
      </c>
      <c r="R7" s="328">
        <f t="shared" si="0"/>
        <v>0</v>
      </c>
      <c r="S7" s="328">
        <f t="shared" si="1"/>
        <v>0</v>
      </c>
      <c r="T7" s="338">
        <f t="shared" si="2"/>
        <v>0</v>
      </c>
      <c r="U7" s="313">
        <f t="shared" si="3"/>
        <v>0</v>
      </c>
      <c r="V7" s="331"/>
      <c r="W7" s="291"/>
      <c r="X7" s="331"/>
      <c r="Y7" s="331"/>
    </row>
    <row r="8" spans="1:25" s="8" customFormat="1">
      <c r="A8" s="247">
        <f>συμβολαια!A8</f>
        <v>0</v>
      </c>
      <c r="B8" s="248" t="str">
        <f>συμβολαια!C8</f>
        <v>αγοραπωλησία τίμημα = Δ.Ο.Υ. =</v>
      </c>
      <c r="C8" s="337"/>
      <c r="D8" s="337"/>
      <c r="E8" s="337"/>
      <c r="F8" s="337"/>
      <c r="G8" s="337"/>
      <c r="H8" s="337"/>
      <c r="I8" s="337" t="s">
        <v>465</v>
      </c>
      <c r="J8" s="337"/>
      <c r="K8" s="337"/>
      <c r="L8" s="337"/>
      <c r="M8" s="337"/>
      <c r="N8" s="337"/>
      <c r="O8" s="337"/>
      <c r="P8" s="328">
        <f>O8*(δικαιώματα!M8+φύλλα2α!F8)</f>
        <v>0</v>
      </c>
      <c r="Q8" s="328">
        <f t="shared" si="4"/>
        <v>0</v>
      </c>
      <c r="R8" s="328">
        <f t="shared" si="0"/>
        <v>0</v>
      </c>
      <c r="S8" s="328">
        <f t="shared" si="1"/>
        <v>0</v>
      </c>
      <c r="T8" s="338">
        <f t="shared" si="2"/>
        <v>0</v>
      </c>
      <c r="U8" s="313">
        <f t="shared" si="3"/>
        <v>0</v>
      </c>
      <c r="V8" s="331"/>
      <c r="W8" s="291"/>
      <c r="X8" s="331"/>
      <c r="Y8" s="331"/>
    </row>
    <row r="9" spans="1:25" s="8" customFormat="1">
      <c r="A9" s="247">
        <f>συμβολαια!A9</f>
        <v>0</v>
      </c>
      <c r="B9" s="248" t="str">
        <f>συμβολαια!C9</f>
        <v>αγοραπωλησίας ΠΡΟΣΥΜΦΩΝΟ τίμημα = αρραβών =</v>
      </c>
      <c r="C9" s="337"/>
      <c r="D9" s="337"/>
      <c r="E9" s="337"/>
      <c r="F9" s="337"/>
      <c r="G9" s="337"/>
      <c r="H9" s="337"/>
      <c r="I9" s="337" t="s">
        <v>465</v>
      </c>
      <c r="J9" s="337"/>
      <c r="K9" s="337"/>
      <c r="L9" s="337"/>
      <c r="M9" s="337"/>
      <c r="N9" s="337"/>
      <c r="O9" s="337"/>
      <c r="P9" s="328">
        <f>O9*(δικαιώματα!M9+φύλλα2α!F9)</f>
        <v>0</v>
      </c>
      <c r="Q9" s="328">
        <f t="shared" si="4"/>
        <v>0</v>
      </c>
      <c r="R9" s="328">
        <f t="shared" si="0"/>
        <v>0</v>
      </c>
      <c r="S9" s="328">
        <f t="shared" si="1"/>
        <v>0</v>
      </c>
      <c r="T9" s="338">
        <f t="shared" si="2"/>
        <v>0</v>
      </c>
      <c r="U9" s="313">
        <f t="shared" si="3"/>
        <v>0</v>
      </c>
      <c r="V9" s="331"/>
      <c r="W9" s="291"/>
      <c r="X9" s="331"/>
      <c r="Y9" s="331"/>
    </row>
    <row r="10" spans="1:25" s="8" customFormat="1">
      <c r="A10" s="247">
        <f>συμβολαια!A10</f>
        <v>0</v>
      </c>
      <c r="B10" s="248" t="str">
        <f>συμβολαια!C10</f>
        <v>πληρεξούσιο</v>
      </c>
      <c r="C10" s="337"/>
      <c r="D10" s="337" t="s">
        <v>465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28">
        <f>O10*(δικαιώματα!M10+φύλλα2α!F10)</f>
        <v>0</v>
      </c>
      <c r="Q10" s="328">
        <f t="shared" si="4"/>
        <v>0</v>
      </c>
      <c r="R10" s="328">
        <f t="shared" si="0"/>
        <v>0</v>
      </c>
      <c r="S10" s="328">
        <f t="shared" si="1"/>
        <v>0</v>
      </c>
      <c r="T10" s="338">
        <f t="shared" si="2"/>
        <v>0</v>
      </c>
      <c r="U10" s="313">
        <f t="shared" si="3"/>
        <v>0</v>
      </c>
      <c r="V10" s="331"/>
      <c r="W10" s="291"/>
      <c r="X10" s="331"/>
      <c r="Y10" s="331"/>
    </row>
    <row r="11" spans="1:25" s="8" customFormat="1">
      <c r="A11" s="247">
        <f>συμβολαια!A11</f>
        <v>0</v>
      </c>
      <c r="B11" s="248" t="str">
        <f>συμβολαια!C11</f>
        <v>δωρεά</v>
      </c>
      <c r="C11" s="252">
        <v>1</v>
      </c>
      <c r="D11" s="252"/>
      <c r="E11" s="252"/>
      <c r="F11" s="252"/>
      <c r="G11" s="252"/>
      <c r="H11" s="252">
        <v>2</v>
      </c>
      <c r="I11" s="252" t="s">
        <v>465</v>
      </c>
      <c r="J11" s="252" t="s">
        <v>465</v>
      </c>
      <c r="K11" s="252"/>
      <c r="L11" s="252"/>
      <c r="M11" s="252"/>
      <c r="N11" s="252"/>
      <c r="O11" s="252">
        <v>1</v>
      </c>
      <c r="P11" s="240">
        <f>O11*(δικαιώματα!M11+φύλλα2α!F11)</f>
        <v>24</v>
      </c>
      <c r="Q11" s="240">
        <f t="shared" si="4"/>
        <v>1.2000000000000002</v>
      </c>
      <c r="R11" s="240">
        <f t="shared" si="0"/>
        <v>1.2000000000000002</v>
      </c>
      <c r="S11" s="240">
        <f t="shared" si="1"/>
        <v>0.24</v>
      </c>
      <c r="T11" s="226">
        <f t="shared" si="2"/>
        <v>21.36</v>
      </c>
      <c r="U11" s="243">
        <f t="shared" si="3"/>
        <v>2.6400000000000006</v>
      </c>
      <c r="V11" s="331"/>
      <c r="W11" s="244" t="s">
        <v>254</v>
      </c>
      <c r="X11" s="331"/>
      <c r="Y11" s="331"/>
    </row>
    <row r="12" spans="1:25" s="8" customFormat="1">
      <c r="A12" s="247">
        <f>συμβολαια!A12</f>
        <v>0</v>
      </c>
      <c r="B12" s="248" t="str">
        <f>συμβολαια!C12</f>
        <v>πληρεξούσιο</v>
      </c>
      <c r="C12" s="252">
        <v>2</v>
      </c>
      <c r="D12" s="252" t="s">
        <v>465</v>
      </c>
      <c r="E12" s="252" t="s">
        <v>465</v>
      </c>
      <c r="F12" s="252"/>
      <c r="G12" s="252"/>
      <c r="H12" s="252">
        <v>1</v>
      </c>
      <c r="I12" s="252"/>
      <c r="J12" s="252"/>
      <c r="K12" s="252"/>
      <c r="L12" s="252"/>
      <c r="M12" s="252"/>
      <c r="N12" s="252"/>
      <c r="O12" s="252">
        <v>1</v>
      </c>
      <c r="P12" s="240">
        <f>O12*(δικαιώματα!M12+φύλλα2α!F12)</f>
        <v>16</v>
      </c>
      <c r="Q12" s="240">
        <f t="shared" si="4"/>
        <v>0.8</v>
      </c>
      <c r="R12" s="240">
        <f t="shared" si="0"/>
        <v>0.8</v>
      </c>
      <c r="S12" s="240">
        <f t="shared" si="1"/>
        <v>0.16</v>
      </c>
      <c r="T12" s="226">
        <f t="shared" si="2"/>
        <v>14.24</v>
      </c>
      <c r="U12" s="243">
        <f t="shared" si="3"/>
        <v>1.76</v>
      </c>
      <c r="V12" s="331"/>
      <c r="W12" s="244" t="s">
        <v>254</v>
      </c>
      <c r="X12" s="331"/>
      <c r="Y12" s="331"/>
    </row>
    <row r="13" spans="1:25" s="8" customFormat="1">
      <c r="A13" s="247">
        <f>συμβολαια!A13</f>
        <v>0</v>
      </c>
      <c r="B13" s="248" t="str">
        <f>συμβολαια!C13</f>
        <v>πληρεξούσιο</v>
      </c>
      <c r="C13" s="337"/>
      <c r="D13" s="337" t="s">
        <v>465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28">
        <f>O13*(δικαιώματα!M13+φύλλα2α!F13)</f>
        <v>0</v>
      </c>
      <c r="Q13" s="328">
        <f t="shared" si="4"/>
        <v>0</v>
      </c>
      <c r="R13" s="328">
        <f t="shared" si="0"/>
        <v>0</v>
      </c>
      <c r="S13" s="328">
        <f t="shared" si="1"/>
        <v>0</v>
      </c>
      <c r="T13" s="338">
        <f t="shared" si="2"/>
        <v>0</v>
      </c>
      <c r="U13" s="313">
        <f t="shared" si="3"/>
        <v>0</v>
      </c>
      <c r="V13" s="331"/>
      <c r="W13" s="291"/>
      <c r="X13" s="331"/>
      <c r="Y13" s="331"/>
    </row>
    <row r="14" spans="1:25" s="8" customFormat="1">
      <c r="A14" s="247">
        <f>συμβολαια!A14</f>
        <v>0</v>
      </c>
      <c r="B14" s="248" t="str">
        <f>συμβολαια!C14</f>
        <v>πληρεξούσιο</v>
      </c>
      <c r="C14" s="337"/>
      <c r="D14" s="337" t="s">
        <v>465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28">
        <f>O14*(δικαιώματα!M14+φύλλα2α!F14)</f>
        <v>0</v>
      </c>
      <c r="Q14" s="328">
        <f t="shared" si="4"/>
        <v>0</v>
      </c>
      <c r="R14" s="328">
        <f t="shared" si="0"/>
        <v>0</v>
      </c>
      <c r="S14" s="328">
        <f t="shared" si="1"/>
        <v>0</v>
      </c>
      <c r="T14" s="338">
        <f t="shared" si="2"/>
        <v>0</v>
      </c>
      <c r="U14" s="313">
        <f t="shared" si="3"/>
        <v>0</v>
      </c>
      <c r="V14" s="331"/>
      <c r="W14" s="291"/>
      <c r="X14" s="331"/>
      <c r="Y14" s="331"/>
    </row>
    <row r="15" spans="1:25" s="8" customFormat="1">
      <c r="A15" s="247">
        <f>συμβολαια!A15</f>
        <v>0</v>
      </c>
      <c r="B15" s="248" t="str">
        <f>συμβολαια!C15</f>
        <v>πληρεξούσιο</v>
      </c>
      <c r="C15" s="337"/>
      <c r="D15" s="337" t="s">
        <v>465</v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28">
        <f>O15*(δικαιώματα!M15+φύλλα2α!F15)</f>
        <v>0</v>
      </c>
      <c r="Q15" s="328">
        <f t="shared" si="4"/>
        <v>0</v>
      </c>
      <c r="R15" s="328">
        <f t="shared" si="0"/>
        <v>0</v>
      </c>
      <c r="S15" s="328">
        <f t="shared" si="1"/>
        <v>0</v>
      </c>
      <c r="T15" s="338">
        <f t="shared" si="2"/>
        <v>0</v>
      </c>
      <c r="U15" s="313">
        <f t="shared" si="3"/>
        <v>0</v>
      </c>
      <c r="V15" s="331"/>
      <c r="W15" s="291"/>
      <c r="X15" s="331"/>
      <c r="Y15" s="331"/>
    </row>
    <row r="16" spans="1:25" s="8" customFormat="1">
      <c r="A16" s="247">
        <f>συμβολαια!A16</f>
        <v>0</v>
      </c>
      <c r="B16" s="248" t="str">
        <f>συμβολαια!C16</f>
        <v>πληρεξούσιο</v>
      </c>
      <c r="C16" s="337"/>
      <c r="D16" s="337" t="s">
        <v>465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28">
        <f>O16*(δικαιώματα!M16+φύλλα2α!F16)</f>
        <v>0</v>
      </c>
      <c r="Q16" s="328">
        <f t="shared" si="4"/>
        <v>0</v>
      </c>
      <c r="R16" s="328">
        <f t="shared" si="0"/>
        <v>0</v>
      </c>
      <c r="S16" s="328">
        <f t="shared" si="1"/>
        <v>0</v>
      </c>
      <c r="T16" s="338">
        <f t="shared" si="2"/>
        <v>0</v>
      </c>
      <c r="U16" s="313">
        <f t="shared" si="3"/>
        <v>0</v>
      </c>
      <c r="V16" s="331"/>
      <c r="W16" s="291"/>
      <c r="X16" s="331"/>
      <c r="Y16" s="331"/>
    </row>
    <row r="17" spans="1:25" s="8" customFormat="1">
      <c r="A17" s="247">
        <f>συμβολαια!A17</f>
        <v>0</v>
      </c>
      <c r="B17" s="248" t="str">
        <f>συμβολαια!C17</f>
        <v>γονική</v>
      </c>
      <c r="C17" s="337"/>
      <c r="D17" s="337"/>
      <c r="E17" s="337"/>
      <c r="F17" s="337"/>
      <c r="G17" s="337"/>
      <c r="H17" s="337"/>
      <c r="I17" s="337" t="s">
        <v>465</v>
      </c>
      <c r="J17" s="337"/>
      <c r="K17" s="337"/>
      <c r="L17" s="337"/>
      <c r="M17" s="337"/>
      <c r="N17" s="337"/>
      <c r="O17" s="337"/>
      <c r="P17" s="328">
        <f>O17*(δικαιώματα!M17+φύλλα2α!F17)</f>
        <v>0</v>
      </c>
      <c r="Q17" s="328">
        <f t="shared" si="4"/>
        <v>0</v>
      </c>
      <c r="R17" s="328">
        <f t="shared" si="0"/>
        <v>0</v>
      </c>
      <c r="S17" s="328">
        <f t="shared" si="1"/>
        <v>0</v>
      </c>
      <c r="T17" s="338">
        <f t="shared" si="2"/>
        <v>0</v>
      </c>
      <c r="U17" s="313">
        <f t="shared" si="3"/>
        <v>0</v>
      </c>
      <c r="V17" s="331"/>
      <c r="W17" s="291"/>
      <c r="X17" s="331"/>
      <c r="Y17" s="331"/>
    </row>
    <row r="18" spans="1:25" s="8" customFormat="1">
      <c r="A18" s="247">
        <f>συμβολαια!A18</f>
        <v>0</v>
      </c>
      <c r="B18" s="248" t="str">
        <f>συμβολαια!C18</f>
        <v>δωρεά ΨΙΛΗΣ κυριότητας</v>
      </c>
      <c r="C18" s="337"/>
      <c r="D18" s="337"/>
      <c r="E18" s="337"/>
      <c r="F18" s="337"/>
      <c r="G18" s="337"/>
      <c r="H18" s="337"/>
      <c r="I18" s="337" t="s">
        <v>465</v>
      </c>
      <c r="J18" s="337"/>
      <c r="K18" s="337"/>
      <c r="L18" s="337"/>
      <c r="M18" s="337"/>
      <c r="N18" s="337"/>
      <c r="O18" s="337"/>
      <c r="P18" s="328">
        <f>O18*(δικαιώματα!M18+φύλλα2α!F18)</f>
        <v>0</v>
      </c>
      <c r="Q18" s="328">
        <f t="shared" si="4"/>
        <v>0</v>
      </c>
      <c r="R18" s="328">
        <f t="shared" si="0"/>
        <v>0</v>
      </c>
      <c r="S18" s="328">
        <f t="shared" si="1"/>
        <v>0</v>
      </c>
      <c r="T18" s="338">
        <f t="shared" si="2"/>
        <v>0</v>
      </c>
      <c r="U18" s="313">
        <f t="shared" si="3"/>
        <v>0</v>
      </c>
      <c r="V18" s="331"/>
      <c r="W18" s="291"/>
      <c r="X18" s="331"/>
      <c r="Y18" s="331"/>
    </row>
    <row r="19" spans="1:25" s="8" customFormat="1">
      <c r="A19" s="247">
        <f>συμβολαια!A19</f>
        <v>0</v>
      </c>
      <c r="B19" s="248" t="str">
        <f>συμβολαια!C19</f>
        <v>δωρεά</v>
      </c>
      <c r="C19" s="252">
        <v>2</v>
      </c>
      <c r="D19" s="252"/>
      <c r="E19" s="252"/>
      <c r="F19" s="252"/>
      <c r="G19" s="252"/>
      <c r="H19" s="252"/>
      <c r="I19" s="252" t="s">
        <v>465</v>
      </c>
      <c r="J19" s="252"/>
      <c r="K19" s="252"/>
      <c r="L19" s="252"/>
      <c r="M19" s="252"/>
      <c r="N19" s="252"/>
      <c r="O19" s="252">
        <v>1</v>
      </c>
      <c r="P19" s="240">
        <f>O19*(δικαιώματα!M19+φύλλα2α!F19)</f>
        <v>24</v>
      </c>
      <c r="Q19" s="240">
        <f t="shared" si="4"/>
        <v>1.2000000000000002</v>
      </c>
      <c r="R19" s="240">
        <f t="shared" si="0"/>
        <v>1.2000000000000002</v>
      </c>
      <c r="S19" s="240">
        <f t="shared" si="1"/>
        <v>0.24</v>
      </c>
      <c r="T19" s="226">
        <f t="shared" si="2"/>
        <v>21.36</v>
      </c>
      <c r="U19" s="243">
        <f t="shared" si="3"/>
        <v>2.6400000000000006</v>
      </c>
      <c r="V19" s="331"/>
      <c r="W19" s="244" t="s">
        <v>254</v>
      </c>
      <c r="X19" s="331"/>
      <c r="Y19" s="331"/>
    </row>
    <row r="20" spans="1:25" s="8" customFormat="1">
      <c r="A20" s="247">
        <f>συμβολαια!A20</f>
        <v>0</v>
      </c>
      <c r="B20" s="248" t="str">
        <f>συμβολαια!C20</f>
        <v>γονική ΨΙΛΗΣ κυριότητας</v>
      </c>
      <c r="C20" s="337"/>
      <c r="D20" s="337"/>
      <c r="E20" s="337"/>
      <c r="F20" s="337"/>
      <c r="G20" s="337"/>
      <c r="H20" s="337"/>
      <c r="I20" s="337" t="s">
        <v>465</v>
      </c>
      <c r="J20" s="337"/>
      <c r="K20" s="337"/>
      <c r="L20" s="337"/>
      <c r="M20" s="337"/>
      <c r="N20" s="337"/>
      <c r="O20" s="337"/>
      <c r="P20" s="328">
        <f>O20*(δικαιώματα!M20+φύλλα2α!F20)</f>
        <v>0</v>
      </c>
      <c r="Q20" s="328">
        <f t="shared" si="4"/>
        <v>0</v>
      </c>
      <c r="R20" s="328">
        <f t="shared" si="0"/>
        <v>0</v>
      </c>
      <c r="S20" s="328">
        <f t="shared" si="1"/>
        <v>0</v>
      </c>
      <c r="T20" s="338">
        <f t="shared" si="2"/>
        <v>0</v>
      </c>
      <c r="U20" s="313">
        <f t="shared" si="3"/>
        <v>0</v>
      </c>
      <c r="V20" s="331"/>
      <c r="W20" s="291"/>
      <c r="X20" s="331"/>
      <c r="Y20" s="331"/>
    </row>
    <row r="21" spans="1:25" s="8" customFormat="1">
      <c r="A21" s="247">
        <f>συμβολαια!A21</f>
        <v>0</v>
      </c>
      <c r="B21" s="248" t="str">
        <f>συμβολαια!C21</f>
        <v>πληρεξούσιο</v>
      </c>
      <c r="C21" s="337"/>
      <c r="D21" s="337" t="s">
        <v>465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28">
        <f>O21*(δικαιώματα!M21+φύλλα2α!F21)</f>
        <v>0</v>
      </c>
      <c r="Q21" s="328">
        <f t="shared" si="4"/>
        <v>0</v>
      </c>
      <c r="R21" s="328">
        <f t="shared" si="0"/>
        <v>0</v>
      </c>
      <c r="S21" s="328">
        <f t="shared" si="1"/>
        <v>0</v>
      </c>
      <c r="T21" s="338">
        <f t="shared" si="2"/>
        <v>0</v>
      </c>
      <c r="U21" s="313">
        <f t="shared" si="3"/>
        <v>0</v>
      </c>
      <c r="V21" s="331"/>
      <c r="W21" s="291"/>
      <c r="X21" s="331"/>
      <c r="Y21" s="331"/>
    </row>
    <row r="22" spans="1:25" s="8" customFormat="1">
      <c r="A22" s="247">
        <f>συμβολαια!A22</f>
        <v>0</v>
      </c>
      <c r="B22" s="248" t="str">
        <f>συμβολαια!C22</f>
        <v>αγοραπωλησίας προσυμφώνου ..???.. ΛΥΣΗ τίμημα 35.000 αρραβών =</v>
      </c>
      <c r="C22" s="252">
        <v>9</v>
      </c>
      <c r="D22" s="252" t="s">
        <v>465</v>
      </c>
      <c r="E22" s="252" t="s">
        <v>465</v>
      </c>
      <c r="F22" s="252" t="s">
        <v>465</v>
      </c>
      <c r="G22" s="252" t="s">
        <v>465</v>
      </c>
      <c r="H22" s="252">
        <v>1</v>
      </c>
      <c r="I22" s="252" t="s">
        <v>465</v>
      </c>
      <c r="J22" s="252"/>
      <c r="K22" s="252"/>
      <c r="L22" s="252"/>
      <c r="M22" s="252"/>
      <c r="N22" s="252"/>
      <c r="O22" s="252">
        <v>8</v>
      </c>
      <c r="P22" s="240">
        <f>O22*(δικαιώματα!M22+φύλλα2α!F22)</f>
        <v>224</v>
      </c>
      <c r="Q22" s="240">
        <f t="shared" si="4"/>
        <v>11.200000000000001</v>
      </c>
      <c r="R22" s="240">
        <f t="shared" ref="R22:R80" si="5">P22*5%</f>
        <v>11.200000000000001</v>
      </c>
      <c r="S22" s="240">
        <f t="shared" ref="S22:S80" si="6">P22*1%</f>
        <v>2.2400000000000002</v>
      </c>
      <c r="T22" s="226">
        <f t="shared" si="2"/>
        <v>199.36</v>
      </c>
      <c r="U22" s="243">
        <f t="shared" si="3"/>
        <v>24.64</v>
      </c>
      <c r="V22" s="331"/>
      <c r="W22" s="244" t="s">
        <v>254</v>
      </c>
      <c r="X22" s="331"/>
      <c r="Y22" s="331"/>
    </row>
    <row r="23" spans="1:25" s="8" customFormat="1">
      <c r="A23" s="247">
        <f>συμβολαια!A23</f>
        <v>0</v>
      </c>
      <c r="B23" s="248" t="str">
        <f>συμβολαια!C23</f>
        <v>αγοραπωλησία τίμημα = Δ.Ο.Υ. =</v>
      </c>
      <c r="C23" s="367">
        <v>9</v>
      </c>
      <c r="D23" s="252" t="s">
        <v>465</v>
      </c>
      <c r="E23" s="252" t="s">
        <v>465</v>
      </c>
      <c r="F23" s="252" t="s">
        <v>465</v>
      </c>
      <c r="G23" s="252" t="s">
        <v>465</v>
      </c>
      <c r="H23" s="367">
        <v>1</v>
      </c>
      <c r="I23" s="252" t="s">
        <v>465</v>
      </c>
      <c r="J23" s="367"/>
      <c r="K23" s="367"/>
      <c r="L23" s="367"/>
      <c r="M23" s="367"/>
      <c r="N23" s="367"/>
      <c r="O23" s="252">
        <v>8</v>
      </c>
      <c r="P23" s="240">
        <f>O23*(δικαιώματα!M23+φύλλα2α!F23)</f>
        <v>288</v>
      </c>
      <c r="Q23" s="240">
        <f t="shared" si="4"/>
        <v>14.4</v>
      </c>
      <c r="R23" s="240">
        <f t="shared" si="5"/>
        <v>14.4</v>
      </c>
      <c r="S23" s="240">
        <f t="shared" si="6"/>
        <v>2.88</v>
      </c>
      <c r="T23" s="226">
        <f t="shared" si="2"/>
        <v>256.32</v>
      </c>
      <c r="U23" s="243">
        <f t="shared" si="3"/>
        <v>31.68</v>
      </c>
      <c r="V23" s="331"/>
      <c r="W23" s="244" t="s">
        <v>254</v>
      </c>
      <c r="X23" s="331"/>
      <c r="Y23" s="331"/>
    </row>
    <row r="24" spans="1:25" s="8" customFormat="1">
      <c r="A24" s="247">
        <f>συμβολαια!A24</f>
        <v>0</v>
      </c>
      <c r="B24" s="248" t="str">
        <f>συμβολαια!C24</f>
        <v>πληρεξούσιο</v>
      </c>
      <c r="C24" s="382"/>
      <c r="D24" s="337" t="s">
        <v>465</v>
      </c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37"/>
      <c r="P24" s="328">
        <f>O24*(δικαιώματα!M24+φύλλα2α!F24)</f>
        <v>0</v>
      </c>
      <c r="Q24" s="328">
        <f t="shared" si="4"/>
        <v>0</v>
      </c>
      <c r="R24" s="328">
        <f t="shared" si="5"/>
        <v>0</v>
      </c>
      <c r="S24" s="328">
        <f t="shared" si="6"/>
        <v>0</v>
      </c>
      <c r="T24" s="338">
        <f t="shared" si="2"/>
        <v>0</v>
      </c>
      <c r="U24" s="313">
        <f t="shared" si="3"/>
        <v>0</v>
      </c>
      <c r="V24" s="331"/>
      <c r="W24" s="291"/>
      <c r="X24" s="331"/>
      <c r="Y24" s="331"/>
    </row>
    <row r="25" spans="1:25" s="8" customFormat="1">
      <c r="A25" s="247">
        <f>συμβολαια!A25</f>
        <v>0</v>
      </c>
      <c r="B25" s="248" t="str">
        <f>συμβολαια!C25</f>
        <v>κατάθεση ένορκη</v>
      </c>
      <c r="C25" s="382"/>
      <c r="D25" s="382"/>
      <c r="E25" s="382"/>
      <c r="F25" s="382"/>
      <c r="G25" s="382"/>
      <c r="H25" s="382"/>
      <c r="I25" s="337" t="s">
        <v>465</v>
      </c>
      <c r="J25" s="382"/>
      <c r="K25" s="382"/>
      <c r="L25" s="382"/>
      <c r="M25" s="382"/>
      <c r="N25" s="382"/>
      <c r="O25" s="337"/>
      <c r="P25" s="328">
        <f>O25*(δικαιώματα!M25+φύλλα2α!F25)</f>
        <v>0</v>
      </c>
      <c r="Q25" s="328">
        <f t="shared" si="4"/>
        <v>0</v>
      </c>
      <c r="R25" s="328">
        <f t="shared" si="5"/>
        <v>0</v>
      </c>
      <c r="S25" s="328">
        <f t="shared" si="6"/>
        <v>0</v>
      </c>
      <c r="T25" s="338">
        <f t="shared" si="2"/>
        <v>0</v>
      </c>
      <c r="U25" s="313">
        <f t="shared" si="3"/>
        <v>0</v>
      </c>
      <c r="V25" s="331"/>
      <c r="W25" s="291"/>
      <c r="X25" s="331"/>
      <c r="Y25" s="331"/>
    </row>
    <row r="26" spans="1:25" s="8" customFormat="1">
      <c r="A26" s="247">
        <f>συμβολαια!A26</f>
        <v>0</v>
      </c>
      <c r="B26" s="248" t="str">
        <f>συμβολαια!C26</f>
        <v>κατάθεση ένορκη</v>
      </c>
      <c r="C26" s="367"/>
      <c r="D26" s="367"/>
      <c r="E26" s="367"/>
      <c r="F26" s="367"/>
      <c r="G26" s="367"/>
      <c r="H26" s="367">
        <v>2</v>
      </c>
      <c r="I26" s="252" t="s">
        <v>465</v>
      </c>
      <c r="J26" s="252" t="s">
        <v>465</v>
      </c>
      <c r="K26" s="367"/>
      <c r="L26" s="367"/>
      <c r="M26" s="367"/>
      <c r="N26" s="367"/>
      <c r="O26" s="252">
        <v>1</v>
      </c>
      <c r="P26" s="240">
        <f>O26*(δικαιώματα!M26+φύλλα2α!F26)</f>
        <v>16</v>
      </c>
      <c r="Q26" s="240">
        <f t="shared" si="4"/>
        <v>0.8</v>
      </c>
      <c r="R26" s="240">
        <f t="shared" si="5"/>
        <v>0.8</v>
      </c>
      <c r="S26" s="240">
        <f t="shared" si="6"/>
        <v>0.16</v>
      </c>
      <c r="T26" s="226">
        <f t="shared" si="2"/>
        <v>14.24</v>
      </c>
      <c r="U26" s="243">
        <f t="shared" si="3"/>
        <v>1.76</v>
      </c>
      <c r="V26" s="228"/>
      <c r="W26" s="244" t="s">
        <v>254</v>
      </c>
      <c r="X26" s="331"/>
      <c r="Y26" s="331"/>
    </row>
    <row r="27" spans="1:25" s="8" customFormat="1">
      <c r="A27" s="247">
        <f>συμβολαια!A27</f>
        <v>0</v>
      </c>
      <c r="B27" s="248" t="str">
        <f>συμβολαια!C27</f>
        <v>βεβαίωση ένορκος</v>
      </c>
      <c r="C27" s="382"/>
      <c r="D27" s="382"/>
      <c r="E27" s="382"/>
      <c r="F27" s="382"/>
      <c r="G27" s="382"/>
      <c r="H27" s="382"/>
      <c r="I27" s="337" t="s">
        <v>465</v>
      </c>
      <c r="J27" s="382"/>
      <c r="K27" s="382"/>
      <c r="L27" s="382"/>
      <c r="M27" s="382"/>
      <c r="N27" s="382"/>
      <c r="O27" s="337"/>
      <c r="P27" s="328">
        <f>O27*(δικαιώματα!M27+φύλλα2α!F27)</f>
        <v>0</v>
      </c>
      <c r="Q27" s="328">
        <f t="shared" si="4"/>
        <v>0</v>
      </c>
      <c r="R27" s="328">
        <f t="shared" si="5"/>
        <v>0</v>
      </c>
      <c r="S27" s="328">
        <f t="shared" si="6"/>
        <v>0</v>
      </c>
      <c r="T27" s="338">
        <f t="shared" si="2"/>
        <v>0</v>
      </c>
      <c r="U27" s="313">
        <f t="shared" si="3"/>
        <v>0</v>
      </c>
      <c r="V27" s="331"/>
      <c r="W27" s="291"/>
      <c r="X27" s="331"/>
      <c r="Y27" s="331"/>
    </row>
    <row r="28" spans="1:25" s="8" customFormat="1">
      <c r="A28" s="247">
        <f>συμβολαια!A28</f>
        <v>0</v>
      </c>
      <c r="B28" s="248" t="str">
        <f>συμβολαια!C28</f>
        <v>κληρονομιάς αποδοχή</v>
      </c>
      <c r="C28" s="382"/>
      <c r="D28" s="382"/>
      <c r="E28" s="382"/>
      <c r="F28" s="382"/>
      <c r="G28" s="382"/>
      <c r="H28" s="382"/>
      <c r="I28" s="337" t="s">
        <v>465</v>
      </c>
      <c r="J28" s="382"/>
      <c r="K28" s="382"/>
      <c r="L28" s="382"/>
      <c r="M28" s="382"/>
      <c r="N28" s="382"/>
      <c r="O28" s="337"/>
      <c r="P28" s="328">
        <f>O28*(δικαιώματα!M28+φύλλα2α!F28)</f>
        <v>0</v>
      </c>
      <c r="Q28" s="328">
        <f t="shared" si="4"/>
        <v>0</v>
      </c>
      <c r="R28" s="328">
        <f t="shared" si="5"/>
        <v>0</v>
      </c>
      <c r="S28" s="328">
        <f t="shared" si="6"/>
        <v>0</v>
      </c>
      <c r="T28" s="338">
        <f t="shared" si="2"/>
        <v>0</v>
      </c>
      <c r="U28" s="313">
        <f t="shared" si="3"/>
        <v>0</v>
      </c>
      <c r="V28" s="331"/>
      <c r="W28" s="291"/>
      <c r="X28" s="331"/>
      <c r="Y28" s="331"/>
    </row>
    <row r="29" spans="1:25" s="8" customFormat="1">
      <c r="A29" s="247">
        <f>συμβολαια!A29</f>
        <v>0</v>
      </c>
      <c r="B29" s="248" t="str">
        <f>συμβολαια!C29</f>
        <v>πληρεξούσιο</v>
      </c>
      <c r="C29" s="382"/>
      <c r="D29" s="337" t="s">
        <v>465</v>
      </c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37"/>
      <c r="P29" s="328">
        <f>O29*(δικαιώματα!M29+φύλλα2α!F29)</f>
        <v>0</v>
      </c>
      <c r="Q29" s="328">
        <f t="shared" si="4"/>
        <v>0</v>
      </c>
      <c r="R29" s="328">
        <f t="shared" si="5"/>
        <v>0</v>
      </c>
      <c r="S29" s="328">
        <f t="shared" si="6"/>
        <v>0</v>
      </c>
      <c r="T29" s="338">
        <f t="shared" si="2"/>
        <v>0</v>
      </c>
      <c r="U29" s="313">
        <f t="shared" si="3"/>
        <v>0</v>
      </c>
      <c r="V29" s="331"/>
      <c r="W29" s="291"/>
      <c r="X29" s="331"/>
      <c r="Y29" s="331"/>
    </row>
    <row r="30" spans="1:25" s="8" customFormat="1">
      <c r="A30" s="247">
        <f>συμβολαια!A30</f>
        <v>0</v>
      </c>
      <c r="B30" s="248" t="str">
        <f>συμβολαια!C30</f>
        <v>κληρονομιάς αποδοχή ..???.. ΔΙΟΡΘΩΣΗ</v>
      </c>
      <c r="C30" s="367"/>
      <c r="D30" s="367"/>
      <c r="E30" s="367"/>
      <c r="F30" s="367"/>
      <c r="G30" s="367"/>
      <c r="H30" s="367">
        <v>3</v>
      </c>
      <c r="I30" s="252" t="s">
        <v>465</v>
      </c>
      <c r="J30" s="252" t="s">
        <v>465</v>
      </c>
      <c r="K30" s="252" t="s">
        <v>465</v>
      </c>
      <c r="L30" s="367"/>
      <c r="M30" s="367"/>
      <c r="N30" s="367"/>
      <c r="O30" s="252">
        <v>2</v>
      </c>
      <c r="P30" s="240">
        <f>O30*(δικαιώματα!M30+φύλλα2α!F30)</f>
        <v>89.4</v>
      </c>
      <c r="Q30" s="240">
        <f t="shared" si="4"/>
        <v>4.4700000000000006</v>
      </c>
      <c r="R30" s="240">
        <f t="shared" si="5"/>
        <v>4.4700000000000006</v>
      </c>
      <c r="S30" s="240">
        <f t="shared" si="6"/>
        <v>0.89400000000000013</v>
      </c>
      <c r="T30" s="226">
        <f t="shared" si="2"/>
        <v>79.566000000000003</v>
      </c>
      <c r="U30" s="243">
        <f t="shared" si="3"/>
        <v>9.8340000000000014</v>
      </c>
      <c r="V30" s="331"/>
      <c r="W30" s="244" t="s">
        <v>254</v>
      </c>
      <c r="X30" s="331"/>
      <c r="Y30" s="331"/>
    </row>
    <row r="31" spans="1:25" s="8" customFormat="1">
      <c r="A31" s="247">
        <f>συμβολαια!A31</f>
        <v>0</v>
      </c>
      <c r="B31" s="248" t="str">
        <f>συμβολαια!C31</f>
        <v>πληρεξούσιο</v>
      </c>
      <c r="C31" s="382"/>
      <c r="D31" s="337" t="s">
        <v>465</v>
      </c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37"/>
      <c r="P31" s="328">
        <f>O31*(δικαιώματα!M31+φύλλα2α!F31)</f>
        <v>0</v>
      </c>
      <c r="Q31" s="328">
        <f t="shared" si="4"/>
        <v>0</v>
      </c>
      <c r="R31" s="328">
        <f t="shared" si="5"/>
        <v>0</v>
      </c>
      <c r="S31" s="328">
        <f t="shared" si="6"/>
        <v>0</v>
      </c>
      <c r="T31" s="338">
        <f t="shared" si="2"/>
        <v>0</v>
      </c>
      <c r="U31" s="313">
        <f t="shared" si="3"/>
        <v>0</v>
      </c>
      <c r="V31" s="331"/>
      <c r="W31" s="291"/>
      <c r="X31" s="331"/>
      <c r="Y31" s="331"/>
    </row>
    <row r="32" spans="1:25" s="8" customFormat="1">
      <c r="A32" s="247">
        <f>συμβολαια!A32</f>
        <v>0</v>
      </c>
      <c r="B32" s="248" t="str">
        <f>συμβολαια!C32</f>
        <v>κληρονομιάς αποδοχή</v>
      </c>
      <c r="C32" s="367"/>
      <c r="D32" s="367"/>
      <c r="E32" s="367"/>
      <c r="F32" s="367"/>
      <c r="G32" s="367"/>
      <c r="H32" s="367">
        <v>3</v>
      </c>
      <c r="I32" s="252" t="s">
        <v>465</v>
      </c>
      <c r="J32" s="252" t="s">
        <v>465</v>
      </c>
      <c r="K32" s="252" t="s">
        <v>465</v>
      </c>
      <c r="L32" s="367"/>
      <c r="M32" s="367"/>
      <c r="N32" s="367"/>
      <c r="O32" s="252">
        <v>2</v>
      </c>
      <c r="P32" s="240">
        <f>O32*(δικαιώματα!M32+φύλλα2α!F32)</f>
        <v>89.4</v>
      </c>
      <c r="Q32" s="240">
        <f t="shared" si="4"/>
        <v>4.4700000000000006</v>
      </c>
      <c r="R32" s="240">
        <f t="shared" si="5"/>
        <v>4.4700000000000006</v>
      </c>
      <c r="S32" s="240">
        <f t="shared" si="6"/>
        <v>0.89400000000000013</v>
      </c>
      <c r="T32" s="226">
        <f t="shared" si="2"/>
        <v>79.566000000000003</v>
      </c>
      <c r="U32" s="243">
        <f t="shared" si="3"/>
        <v>9.8340000000000014</v>
      </c>
      <c r="V32" s="331"/>
      <c r="W32" s="244" t="s">
        <v>254</v>
      </c>
      <c r="X32" s="331"/>
      <c r="Y32" s="331"/>
    </row>
    <row r="33" spans="1:25" s="8" customFormat="1">
      <c r="A33" s="247">
        <f>συμβολαια!A33</f>
        <v>0</v>
      </c>
      <c r="B33" s="248" t="str">
        <f>συμβολαια!C33</f>
        <v>πληρεξούσιο</v>
      </c>
      <c r="C33" s="367"/>
      <c r="D33" s="252" t="s">
        <v>465</v>
      </c>
      <c r="E33" s="252" t="s">
        <v>465</v>
      </c>
      <c r="F33" s="367"/>
      <c r="G33" s="367"/>
      <c r="H33" s="367"/>
      <c r="I33" s="367"/>
      <c r="J33" s="367"/>
      <c r="K33" s="367"/>
      <c r="L33" s="367"/>
      <c r="M33" s="367"/>
      <c r="N33" s="367"/>
      <c r="O33" s="252">
        <v>1</v>
      </c>
      <c r="P33" s="240">
        <f>O33*(δικαιώματα!M33+φύλλα2α!F33)</f>
        <v>12</v>
      </c>
      <c r="Q33" s="240">
        <f t="shared" si="4"/>
        <v>0.60000000000000009</v>
      </c>
      <c r="R33" s="240">
        <f t="shared" si="5"/>
        <v>0.60000000000000009</v>
      </c>
      <c r="S33" s="240">
        <f t="shared" si="6"/>
        <v>0.12</v>
      </c>
      <c r="T33" s="226">
        <f t="shared" si="2"/>
        <v>10.68</v>
      </c>
      <c r="U33" s="243">
        <f t="shared" si="3"/>
        <v>1.3200000000000003</v>
      </c>
      <c r="V33" s="331"/>
      <c r="W33" s="244" t="s">
        <v>254</v>
      </c>
      <c r="X33" s="331"/>
      <c r="Y33" s="331"/>
    </row>
    <row r="34" spans="1:25" s="8" customFormat="1">
      <c r="A34" s="247">
        <f>συμβολαια!A34</f>
        <v>0</v>
      </c>
      <c r="B34" s="248" t="str">
        <f>συμβολαια!C34</f>
        <v>αγοραπωλησία ΒΑΣΕΙ προσυμφώνου ..???.. τίμημα = αρραβών = 2.934,7 Δ.Ο.Υ = 11.143,31</v>
      </c>
      <c r="C34" s="367">
        <v>2</v>
      </c>
      <c r="D34" s="367"/>
      <c r="E34" s="367"/>
      <c r="F34" s="367"/>
      <c r="G34" s="367"/>
      <c r="H34" s="367"/>
      <c r="I34" s="252" t="s">
        <v>465</v>
      </c>
      <c r="J34" s="367"/>
      <c r="K34" s="367"/>
      <c r="L34" s="367"/>
      <c r="M34" s="367"/>
      <c r="N34" s="367"/>
      <c r="O34" s="252">
        <v>1</v>
      </c>
      <c r="P34" s="240">
        <f>O34*(δικαιώματα!M34+φύλλα2α!F34)</f>
        <v>24</v>
      </c>
      <c r="Q34" s="240">
        <f t="shared" si="4"/>
        <v>1.2000000000000002</v>
      </c>
      <c r="R34" s="240">
        <f t="shared" si="5"/>
        <v>1.2000000000000002</v>
      </c>
      <c r="S34" s="240">
        <f t="shared" si="6"/>
        <v>0.24</v>
      </c>
      <c r="T34" s="226">
        <f t="shared" si="2"/>
        <v>21.36</v>
      </c>
      <c r="U34" s="243">
        <f t="shared" si="3"/>
        <v>2.6400000000000006</v>
      </c>
      <c r="V34" s="331"/>
      <c r="W34" s="244" t="s">
        <v>254</v>
      </c>
      <c r="X34" s="331"/>
      <c r="Y34" s="331"/>
    </row>
    <row r="35" spans="1:25" s="8" customFormat="1">
      <c r="A35" s="516" t="str">
        <f>συμβολαια!A35</f>
        <v>..???..</v>
      </c>
      <c r="B35" s="248" t="str">
        <f>συμβολαια!C35</f>
        <v>διανομή ( 52.747,66 &amp; 7.650,36 )</v>
      </c>
      <c r="C35" s="382"/>
      <c r="D35" s="337" t="s">
        <v>465</v>
      </c>
      <c r="E35" s="382"/>
      <c r="F35" s="382"/>
      <c r="G35" s="382"/>
      <c r="H35" s="382"/>
      <c r="I35" s="337" t="s">
        <v>465</v>
      </c>
      <c r="J35" s="382"/>
      <c r="K35" s="382"/>
      <c r="L35" s="382"/>
      <c r="M35" s="382"/>
      <c r="N35" s="382"/>
      <c r="O35" s="337"/>
      <c r="P35" s="328">
        <f>O35*(δικαιώματα!M35+φύλλα2α!F35)</f>
        <v>0</v>
      </c>
      <c r="Q35" s="328">
        <f t="shared" si="4"/>
        <v>0</v>
      </c>
      <c r="R35" s="328">
        <f t="shared" si="5"/>
        <v>0</v>
      </c>
      <c r="S35" s="328">
        <f t="shared" si="6"/>
        <v>0</v>
      </c>
      <c r="T35" s="338">
        <f t="shared" ref="T35:T66" si="7">P35-U35</f>
        <v>0</v>
      </c>
      <c r="U35" s="313">
        <f t="shared" ref="U35:U66" si="8">Q35+R35+S35</f>
        <v>0</v>
      </c>
      <c r="V35" s="331"/>
      <c r="W35" s="291"/>
      <c r="X35" s="331"/>
      <c r="Y35" s="331"/>
    </row>
    <row r="36" spans="1:25" s="8" customFormat="1">
      <c r="A36" s="517"/>
      <c r="B36" s="248" t="str">
        <f>συμβολαια!C36</f>
        <v xml:space="preserve">οριζόντιος σύσταση ΠΡΟ </v>
      </c>
      <c r="C36" s="382"/>
      <c r="D36" s="337" t="s">
        <v>465</v>
      </c>
      <c r="E36" s="382"/>
      <c r="F36" s="382"/>
      <c r="G36" s="382"/>
      <c r="H36" s="382"/>
      <c r="I36" s="337" t="s">
        <v>465</v>
      </c>
      <c r="J36" s="382"/>
      <c r="K36" s="382"/>
      <c r="L36" s="382"/>
      <c r="M36" s="382"/>
      <c r="N36" s="382"/>
      <c r="O36" s="337"/>
      <c r="P36" s="328">
        <f>O36*(δικαιώματα!M36+φύλλα2α!F36)</f>
        <v>0</v>
      </c>
      <c r="Q36" s="328">
        <f t="shared" si="4"/>
        <v>0</v>
      </c>
      <c r="R36" s="328">
        <f t="shared" si="5"/>
        <v>0</v>
      </c>
      <c r="S36" s="328">
        <f t="shared" si="6"/>
        <v>0</v>
      </c>
      <c r="T36" s="338">
        <f t="shared" si="7"/>
        <v>0</v>
      </c>
      <c r="U36" s="313">
        <f t="shared" si="8"/>
        <v>0</v>
      </c>
      <c r="V36" s="256" t="s">
        <v>253</v>
      </c>
      <c r="W36" s="291"/>
      <c r="X36" s="331"/>
      <c r="Y36" s="331"/>
    </row>
    <row r="37" spans="1:25" s="8" customFormat="1">
      <c r="A37" s="247">
        <f>συμβολαια!A37</f>
        <v>0</v>
      </c>
      <c r="B37" s="248" t="str">
        <f>συμβολαια!C37</f>
        <v>πληρεξούσιο</v>
      </c>
      <c r="C37" s="367">
        <v>3</v>
      </c>
      <c r="D37" s="252" t="s">
        <v>465</v>
      </c>
      <c r="E37" s="252" t="s">
        <v>465</v>
      </c>
      <c r="F37" s="252" t="s">
        <v>465</v>
      </c>
      <c r="G37" s="367"/>
      <c r="H37" s="367"/>
      <c r="I37" s="367"/>
      <c r="J37" s="367"/>
      <c r="K37" s="367"/>
      <c r="L37" s="367"/>
      <c r="M37" s="367"/>
      <c r="N37" s="367"/>
      <c r="O37" s="252">
        <v>2</v>
      </c>
      <c r="P37" s="240">
        <f>O37*(δικαιώματα!M37+φύλλα2α!F37)</f>
        <v>32</v>
      </c>
      <c r="Q37" s="240">
        <f t="shared" si="4"/>
        <v>1.6</v>
      </c>
      <c r="R37" s="240">
        <f t="shared" si="5"/>
        <v>1.6</v>
      </c>
      <c r="S37" s="240">
        <f t="shared" si="6"/>
        <v>0.32</v>
      </c>
      <c r="T37" s="226">
        <f t="shared" si="7"/>
        <v>28.48</v>
      </c>
      <c r="U37" s="243">
        <f t="shared" si="8"/>
        <v>3.52</v>
      </c>
      <c r="V37" s="331"/>
      <c r="W37" s="244" t="s">
        <v>254</v>
      </c>
      <c r="X37" s="331"/>
      <c r="Y37" s="331"/>
    </row>
    <row r="38" spans="1:25" s="8" customFormat="1">
      <c r="A38" s="247">
        <f>συμβολαια!A38</f>
        <v>0</v>
      </c>
      <c r="B38" s="248" t="str">
        <f>συμβολαια!C38</f>
        <v>κληρονομιάς αποδοχή</v>
      </c>
      <c r="C38" s="367"/>
      <c r="D38" s="367"/>
      <c r="E38" s="367"/>
      <c r="F38" s="367"/>
      <c r="G38" s="367"/>
      <c r="H38" s="367">
        <v>3</v>
      </c>
      <c r="I38" s="252" t="s">
        <v>465</v>
      </c>
      <c r="J38" s="252" t="s">
        <v>465</v>
      </c>
      <c r="K38" s="252" t="s">
        <v>465</v>
      </c>
      <c r="L38" s="367"/>
      <c r="M38" s="367"/>
      <c r="N38" s="367"/>
      <c r="O38" s="252">
        <v>2</v>
      </c>
      <c r="P38" s="240">
        <f>O38*(δικαιώματα!M38+φύλλα2α!F38)</f>
        <v>105.4</v>
      </c>
      <c r="Q38" s="240">
        <f t="shared" si="4"/>
        <v>5.2700000000000005</v>
      </c>
      <c r="R38" s="240">
        <f t="shared" si="5"/>
        <v>5.2700000000000005</v>
      </c>
      <c r="S38" s="240">
        <f t="shared" si="6"/>
        <v>1.054</v>
      </c>
      <c r="T38" s="226">
        <f t="shared" si="7"/>
        <v>93.806000000000012</v>
      </c>
      <c r="U38" s="243">
        <f t="shared" si="8"/>
        <v>11.594000000000001</v>
      </c>
      <c r="V38" s="331"/>
      <c r="W38" s="244" t="s">
        <v>254</v>
      </c>
      <c r="X38" s="331"/>
      <c r="Y38" s="331"/>
    </row>
    <row r="39" spans="1:25" s="8" customFormat="1">
      <c r="A39" s="247">
        <f>συμβολαια!A39</f>
        <v>0</v>
      </c>
      <c r="B39" s="248" t="str">
        <f>συμβολαια!C39</f>
        <v>γονική</v>
      </c>
      <c r="C39" s="382"/>
      <c r="D39" s="382"/>
      <c r="E39" s="382"/>
      <c r="F39" s="382"/>
      <c r="G39" s="382"/>
      <c r="H39" s="382"/>
      <c r="I39" s="337" t="s">
        <v>465</v>
      </c>
      <c r="J39" s="382"/>
      <c r="K39" s="382"/>
      <c r="L39" s="382"/>
      <c r="M39" s="382"/>
      <c r="N39" s="382"/>
      <c r="O39" s="337"/>
      <c r="P39" s="328">
        <f>O39*(δικαιώματα!M39+φύλλα2α!F39)</f>
        <v>0</v>
      </c>
      <c r="Q39" s="328">
        <f t="shared" si="4"/>
        <v>0</v>
      </c>
      <c r="R39" s="328">
        <f t="shared" si="5"/>
        <v>0</v>
      </c>
      <c r="S39" s="328">
        <f t="shared" si="6"/>
        <v>0</v>
      </c>
      <c r="T39" s="338">
        <f t="shared" si="7"/>
        <v>0</v>
      </c>
      <c r="U39" s="313">
        <f t="shared" si="8"/>
        <v>0</v>
      </c>
      <c r="V39" s="331"/>
      <c r="W39" s="291"/>
      <c r="X39" s="331"/>
      <c r="Y39" s="331"/>
    </row>
    <row r="40" spans="1:25" s="8" customFormat="1">
      <c r="A40" s="247">
        <f>συμβολαια!A40</f>
        <v>0</v>
      </c>
      <c r="B40" s="248" t="str">
        <f>συμβολαια!C40</f>
        <v>δωρεά</v>
      </c>
      <c r="C40" s="382"/>
      <c r="D40" s="382"/>
      <c r="E40" s="382"/>
      <c r="F40" s="382"/>
      <c r="G40" s="382"/>
      <c r="H40" s="382"/>
      <c r="I40" s="337" t="s">
        <v>465</v>
      </c>
      <c r="J40" s="382"/>
      <c r="K40" s="382"/>
      <c r="L40" s="382"/>
      <c r="M40" s="382"/>
      <c r="N40" s="382"/>
      <c r="O40" s="337"/>
      <c r="P40" s="328">
        <f>O40*(δικαιώματα!M40+φύλλα2α!F40)</f>
        <v>0</v>
      </c>
      <c r="Q40" s="328">
        <f t="shared" si="4"/>
        <v>0</v>
      </c>
      <c r="R40" s="328">
        <f t="shared" si="5"/>
        <v>0</v>
      </c>
      <c r="S40" s="328">
        <f t="shared" si="6"/>
        <v>0</v>
      </c>
      <c r="T40" s="338">
        <f t="shared" si="7"/>
        <v>0</v>
      </c>
      <c r="U40" s="313">
        <f t="shared" si="8"/>
        <v>0</v>
      </c>
      <c r="V40" s="331"/>
      <c r="W40" s="291"/>
      <c r="X40" s="331"/>
      <c r="Y40" s="331"/>
    </row>
    <row r="41" spans="1:25" s="8" customFormat="1">
      <c r="A41" s="247">
        <f>συμβολαια!A41</f>
        <v>0</v>
      </c>
      <c r="B41" s="248" t="str">
        <f>συμβολαια!C41</f>
        <v>δωρεά</v>
      </c>
      <c r="C41" s="382"/>
      <c r="D41" s="382"/>
      <c r="E41" s="382"/>
      <c r="F41" s="382"/>
      <c r="G41" s="382"/>
      <c r="H41" s="382"/>
      <c r="I41" s="337" t="s">
        <v>465</v>
      </c>
      <c r="J41" s="382"/>
      <c r="K41" s="382"/>
      <c r="L41" s="382"/>
      <c r="M41" s="382"/>
      <c r="N41" s="382"/>
      <c r="O41" s="337"/>
      <c r="P41" s="328">
        <f>O41*(δικαιώματα!M41+φύλλα2α!F41)</f>
        <v>0</v>
      </c>
      <c r="Q41" s="328">
        <f t="shared" si="4"/>
        <v>0</v>
      </c>
      <c r="R41" s="328">
        <f t="shared" si="5"/>
        <v>0</v>
      </c>
      <c r="S41" s="328">
        <f t="shared" si="6"/>
        <v>0</v>
      </c>
      <c r="T41" s="338">
        <f t="shared" si="7"/>
        <v>0</v>
      </c>
      <c r="U41" s="313">
        <f t="shared" si="8"/>
        <v>0</v>
      </c>
      <c r="V41" s="331"/>
      <c r="W41" s="291"/>
      <c r="X41" s="331"/>
      <c r="Y41" s="331"/>
    </row>
    <row r="42" spans="1:25" s="8" customFormat="1">
      <c r="A42" s="247">
        <f>συμβολαια!A42</f>
        <v>0</v>
      </c>
      <c r="B42" s="248" t="str">
        <f>συμβολαια!C42</f>
        <v>δωρεά ΨΙΛΗΣ κυριότητας</v>
      </c>
      <c r="C42" s="382"/>
      <c r="D42" s="382"/>
      <c r="E42" s="382"/>
      <c r="F42" s="382"/>
      <c r="G42" s="382"/>
      <c r="H42" s="382"/>
      <c r="I42" s="337" t="s">
        <v>465</v>
      </c>
      <c r="J42" s="382"/>
      <c r="K42" s="382"/>
      <c r="L42" s="382"/>
      <c r="M42" s="382"/>
      <c r="N42" s="382"/>
      <c r="O42" s="337"/>
      <c r="P42" s="328">
        <f>O42*(δικαιώματα!M42+φύλλα2α!F42)</f>
        <v>0</v>
      </c>
      <c r="Q42" s="328">
        <f t="shared" si="4"/>
        <v>0</v>
      </c>
      <c r="R42" s="328">
        <f t="shared" si="5"/>
        <v>0</v>
      </c>
      <c r="S42" s="328">
        <f t="shared" si="6"/>
        <v>0</v>
      </c>
      <c r="T42" s="338">
        <f t="shared" si="7"/>
        <v>0</v>
      </c>
      <c r="U42" s="313">
        <f t="shared" si="8"/>
        <v>0</v>
      </c>
      <c r="V42" s="331"/>
      <c r="W42" s="291"/>
      <c r="X42" s="331"/>
      <c r="Y42" s="331"/>
    </row>
    <row r="43" spans="1:25" s="8" customFormat="1">
      <c r="A43" s="247">
        <f>συμβολαια!A43</f>
        <v>0</v>
      </c>
      <c r="B43" s="248" t="str">
        <f>συμβολαια!C43</f>
        <v>γονική ΨΙΛΗΣ κυριότητας</v>
      </c>
      <c r="C43" s="382"/>
      <c r="D43" s="382"/>
      <c r="E43" s="382"/>
      <c r="F43" s="382"/>
      <c r="G43" s="382"/>
      <c r="H43" s="382"/>
      <c r="I43" s="337" t="s">
        <v>465</v>
      </c>
      <c r="J43" s="382"/>
      <c r="K43" s="382"/>
      <c r="L43" s="382"/>
      <c r="M43" s="382"/>
      <c r="N43" s="382"/>
      <c r="O43" s="337"/>
      <c r="P43" s="328">
        <f>O43*(δικαιώματα!M43+φύλλα2α!F43)</f>
        <v>0</v>
      </c>
      <c r="Q43" s="328">
        <f t="shared" si="4"/>
        <v>0</v>
      </c>
      <c r="R43" s="328">
        <f t="shared" si="5"/>
        <v>0</v>
      </c>
      <c r="S43" s="328">
        <f t="shared" si="6"/>
        <v>0</v>
      </c>
      <c r="T43" s="338">
        <f t="shared" si="7"/>
        <v>0</v>
      </c>
      <c r="U43" s="313">
        <f t="shared" si="8"/>
        <v>0</v>
      </c>
      <c r="V43" s="331"/>
      <c r="W43" s="291"/>
      <c r="X43" s="331"/>
      <c r="Y43" s="331"/>
    </row>
    <row r="44" spans="1:25" s="8" customFormat="1">
      <c r="A44" s="247">
        <f>συμβολαια!A44</f>
        <v>0</v>
      </c>
      <c r="B44" s="248" t="str">
        <f>συμβολαια!C44</f>
        <v>γονική</v>
      </c>
      <c r="C44" s="382"/>
      <c r="D44" s="382"/>
      <c r="E44" s="382"/>
      <c r="F44" s="382"/>
      <c r="G44" s="382"/>
      <c r="H44" s="382"/>
      <c r="I44" s="337" t="s">
        <v>465</v>
      </c>
      <c r="J44" s="382"/>
      <c r="K44" s="382"/>
      <c r="L44" s="382"/>
      <c r="M44" s="382"/>
      <c r="N44" s="382"/>
      <c r="O44" s="337"/>
      <c r="P44" s="328">
        <f>O44*(δικαιώματα!M44+φύλλα2α!F44)</f>
        <v>0</v>
      </c>
      <c r="Q44" s="328">
        <f t="shared" si="4"/>
        <v>0</v>
      </c>
      <c r="R44" s="328">
        <f t="shared" si="5"/>
        <v>0</v>
      </c>
      <c r="S44" s="328">
        <f t="shared" si="6"/>
        <v>0</v>
      </c>
      <c r="T44" s="338">
        <f t="shared" si="7"/>
        <v>0</v>
      </c>
      <c r="U44" s="313">
        <f t="shared" si="8"/>
        <v>0</v>
      </c>
      <c r="V44" s="331"/>
      <c r="W44" s="291"/>
      <c r="X44" s="331"/>
      <c r="Y44" s="331"/>
    </row>
    <row r="45" spans="1:25" s="8" customFormat="1">
      <c r="A45" s="247">
        <f>συμβολαια!A45</f>
        <v>0</v>
      </c>
      <c r="B45" s="248" t="str">
        <f>συμβολαια!C45</f>
        <v>αγοραπωλησίας ..???.. {{{ ή ..???.. }}} ΔΙΟΡΘΩΣΗ</v>
      </c>
      <c r="C45" s="367">
        <v>1</v>
      </c>
      <c r="D45" s="367"/>
      <c r="E45" s="367"/>
      <c r="F45" s="367"/>
      <c r="G45" s="367"/>
      <c r="H45" s="367">
        <v>3</v>
      </c>
      <c r="I45" s="252" t="s">
        <v>465</v>
      </c>
      <c r="J45" s="252" t="s">
        <v>465</v>
      </c>
      <c r="K45" s="252" t="s">
        <v>465</v>
      </c>
      <c r="L45" s="367"/>
      <c r="M45" s="367"/>
      <c r="N45" s="367"/>
      <c r="O45" s="252">
        <v>2</v>
      </c>
      <c r="P45" s="240">
        <f>O45*(δικαιώματα!M45+φύλλα2α!F45)</f>
        <v>32</v>
      </c>
      <c r="Q45" s="240">
        <f t="shared" si="4"/>
        <v>1.6</v>
      </c>
      <c r="R45" s="240">
        <f t="shared" si="5"/>
        <v>1.6</v>
      </c>
      <c r="S45" s="240">
        <f t="shared" si="6"/>
        <v>0.32</v>
      </c>
      <c r="T45" s="226">
        <f t="shared" si="7"/>
        <v>28.48</v>
      </c>
      <c r="U45" s="243">
        <f t="shared" si="8"/>
        <v>3.52</v>
      </c>
      <c r="V45" s="331"/>
      <c r="W45" s="244" t="s">
        <v>254</v>
      </c>
      <c r="X45" s="331"/>
      <c r="Y45" s="331"/>
    </row>
    <row r="46" spans="1:25" s="8" customFormat="1">
      <c r="A46" s="247">
        <f>συμβολαια!A46</f>
        <v>0</v>
      </c>
      <c r="B46" s="248" t="str">
        <f>συμβολαια!C46</f>
        <v>πληρεξούσιο</v>
      </c>
      <c r="C46" s="367"/>
      <c r="D46" s="252" t="s">
        <v>465</v>
      </c>
      <c r="E46" s="367"/>
      <c r="F46" s="367"/>
      <c r="G46" s="367"/>
      <c r="H46" s="367">
        <v>2</v>
      </c>
      <c r="I46" s="367"/>
      <c r="J46" s="367"/>
      <c r="K46" s="367"/>
      <c r="L46" s="367"/>
      <c r="M46" s="367"/>
      <c r="N46" s="367"/>
      <c r="O46" s="252">
        <v>1</v>
      </c>
      <c r="P46" s="240">
        <f>O46*(δικαιώματα!M46+φύλλα2α!F46)</f>
        <v>16</v>
      </c>
      <c r="Q46" s="240">
        <f t="shared" si="4"/>
        <v>0.8</v>
      </c>
      <c r="R46" s="240">
        <f t="shared" si="5"/>
        <v>0.8</v>
      </c>
      <c r="S46" s="240">
        <f t="shared" si="6"/>
        <v>0.16</v>
      </c>
      <c r="T46" s="226">
        <f t="shared" si="7"/>
        <v>14.24</v>
      </c>
      <c r="U46" s="243">
        <f t="shared" si="8"/>
        <v>1.76</v>
      </c>
      <c r="V46" s="331"/>
      <c r="W46" s="244" t="s">
        <v>254</v>
      </c>
      <c r="X46" s="331"/>
      <c r="Y46" s="331"/>
    </row>
    <row r="47" spans="1:25" s="8" customFormat="1">
      <c r="A47" s="247">
        <f>συμβολαια!A47</f>
        <v>0</v>
      </c>
      <c r="B47" s="248" t="str">
        <f>συμβολαια!C47</f>
        <v>δωρεά</v>
      </c>
      <c r="C47" s="367">
        <v>2</v>
      </c>
      <c r="D47" s="367"/>
      <c r="E47" s="367"/>
      <c r="F47" s="367"/>
      <c r="G47" s="367"/>
      <c r="H47" s="367"/>
      <c r="I47" s="252" t="s">
        <v>465</v>
      </c>
      <c r="J47" s="367"/>
      <c r="K47" s="367"/>
      <c r="L47" s="367"/>
      <c r="M47" s="367"/>
      <c r="N47" s="367"/>
      <c r="O47" s="252">
        <v>1</v>
      </c>
      <c r="P47" s="240">
        <f>O47*(δικαιώματα!M47+φύλλα2α!F47)</f>
        <v>24</v>
      </c>
      <c r="Q47" s="240">
        <f t="shared" si="4"/>
        <v>1.2000000000000002</v>
      </c>
      <c r="R47" s="240">
        <f t="shared" si="5"/>
        <v>1.2000000000000002</v>
      </c>
      <c r="S47" s="240">
        <f t="shared" si="6"/>
        <v>0.24</v>
      </c>
      <c r="T47" s="226">
        <f t="shared" si="7"/>
        <v>21.36</v>
      </c>
      <c r="U47" s="243">
        <f t="shared" si="8"/>
        <v>2.6400000000000006</v>
      </c>
      <c r="V47" s="331"/>
      <c r="W47" s="244" t="s">
        <v>254</v>
      </c>
      <c r="X47" s="331"/>
      <c r="Y47" s="331"/>
    </row>
    <row r="48" spans="1:25" s="8" customFormat="1">
      <c r="A48" s="247">
        <f>συμβολαια!A48</f>
        <v>0</v>
      </c>
      <c r="B48" s="248" t="str">
        <f>συμβολαια!C48</f>
        <v>γονική</v>
      </c>
      <c r="C48" s="367">
        <v>2</v>
      </c>
      <c r="D48" s="367"/>
      <c r="E48" s="367"/>
      <c r="F48" s="367"/>
      <c r="G48" s="367"/>
      <c r="H48" s="367"/>
      <c r="I48" s="252" t="s">
        <v>465</v>
      </c>
      <c r="J48" s="367"/>
      <c r="K48" s="367"/>
      <c r="L48" s="367"/>
      <c r="M48" s="367"/>
      <c r="N48" s="367"/>
      <c r="O48" s="252">
        <v>1</v>
      </c>
      <c r="P48" s="240">
        <f>O48*(δικαιώματα!M48+φύλλα2α!F48)</f>
        <v>28</v>
      </c>
      <c r="Q48" s="240">
        <f t="shared" si="4"/>
        <v>1.4000000000000001</v>
      </c>
      <c r="R48" s="240">
        <f t="shared" si="5"/>
        <v>1.4000000000000001</v>
      </c>
      <c r="S48" s="240">
        <f t="shared" si="6"/>
        <v>0.28000000000000003</v>
      </c>
      <c r="T48" s="226">
        <f t="shared" si="7"/>
        <v>24.92</v>
      </c>
      <c r="U48" s="243">
        <f t="shared" si="8"/>
        <v>3.08</v>
      </c>
      <c r="V48" s="331"/>
      <c r="W48" s="244" t="s">
        <v>254</v>
      </c>
      <c r="X48" s="331"/>
      <c r="Y48" s="331"/>
    </row>
    <row r="49" spans="1:25" s="8" customFormat="1">
      <c r="A49" s="247">
        <f>συμβολαια!A49</f>
        <v>0</v>
      </c>
      <c r="B49" s="248" t="str">
        <f>συμβολαια!C49</f>
        <v>πληρεξούσιο</v>
      </c>
      <c r="C49" s="382"/>
      <c r="D49" s="337" t="s">
        <v>465</v>
      </c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37"/>
      <c r="P49" s="328">
        <f>O49*(δικαιώματα!M49+φύλλα2α!F49)</f>
        <v>0</v>
      </c>
      <c r="Q49" s="328">
        <f t="shared" si="4"/>
        <v>0</v>
      </c>
      <c r="R49" s="328">
        <f t="shared" si="5"/>
        <v>0</v>
      </c>
      <c r="S49" s="328">
        <f t="shared" si="6"/>
        <v>0</v>
      </c>
      <c r="T49" s="338">
        <f t="shared" si="7"/>
        <v>0</v>
      </c>
      <c r="U49" s="313">
        <f t="shared" si="8"/>
        <v>0</v>
      </c>
      <c r="V49" s="331"/>
      <c r="W49" s="291"/>
      <c r="X49" s="331"/>
      <c r="Y49" s="331"/>
    </row>
    <row r="50" spans="1:25" s="8" customFormat="1">
      <c r="A50" s="247">
        <f>συμβολαια!A50</f>
        <v>0</v>
      </c>
      <c r="B50" s="248" t="str">
        <f>συμβολαια!C50</f>
        <v>αγοραπωλησία τίμημα = Δ.Ο.Υ. =</v>
      </c>
      <c r="C50" s="367"/>
      <c r="D50" s="367"/>
      <c r="E50" s="367"/>
      <c r="F50" s="367"/>
      <c r="G50" s="367"/>
      <c r="H50" s="367">
        <v>2</v>
      </c>
      <c r="I50" s="252" t="s">
        <v>465</v>
      </c>
      <c r="J50" s="252" t="s">
        <v>465</v>
      </c>
      <c r="K50" s="367"/>
      <c r="L50" s="367"/>
      <c r="M50" s="367"/>
      <c r="N50" s="367"/>
      <c r="O50" s="252">
        <v>1</v>
      </c>
      <c r="P50" s="240">
        <f>O50*(δικαιώματα!M50+φύλλα2α!F50)</f>
        <v>28</v>
      </c>
      <c r="Q50" s="240">
        <f t="shared" si="4"/>
        <v>1.4000000000000001</v>
      </c>
      <c r="R50" s="240">
        <f t="shared" si="5"/>
        <v>1.4000000000000001</v>
      </c>
      <c r="S50" s="240">
        <f t="shared" si="6"/>
        <v>0.28000000000000003</v>
      </c>
      <c r="T50" s="226">
        <f t="shared" si="7"/>
        <v>24.92</v>
      </c>
      <c r="U50" s="243">
        <f t="shared" si="8"/>
        <v>3.08</v>
      </c>
      <c r="V50" s="331"/>
      <c r="W50" s="244" t="s">
        <v>254</v>
      </c>
      <c r="X50" s="331"/>
      <c r="Y50" s="331"/>
    </row>
    <row r="51" spans="1:25" s="8" customFormat="1">
      <c r="A51" s="247">
        <f>συμβολαια!A51</f>
        <v>0</v>
      </c>
      <c r="B51" s="248" t="str">
        <f>συμβολαια!C51</f>
        <v>αγοραπωλησία τίμημα = Δ.Ο.Υ. =</v>
      </c>
      <c r="C51" s="382"/>
      <c r="D51" s="382"/>
      <c r="E51" s="382"/>
      <c r="F51" s="382"/>
      <c r="G51" s="382"/>
      <c r="H51" s="382"/>
      <c r="I51" s="337" t="s">
        <v>465</v>
      </c>
      <c r="J51" s="382"/>
      <c r="K51" s="382"/>
      <c r="L51" s="382"/>
      <c r="M51" s="382"/>
      <c r="N51" s="382"/>
      <c r="O51" s="337"/>
      <c r="P51" s="328">
        <f>O51*(δικαιώματα!M51+φύλλα2α!F51)</f>
        <v>0</v>
      </c>
      <c r="Q51" s="328">
        <f t="shared" si="4"/>
        <v>0</v>
      </c>
      <c r="R51" s="328">
        <f t="shared" si="5"/>
        <v>0</v>
      </c>
      <c r="S51" s="328">
        <f t="shared" si="6"/>
        <v>0</v>
      </c>
      <c r="T51" s="338">
        <f t="shared" si="7"/>
        <v>0</v>
      </c>
      <c r="U51" s="313">
        <f t="shared" si="8"/>
        <v>0</v>
      </c>
      <c r="V51" s="331"/>
      <c r="W51" s="291"/>
      <c r="X51" s="331"/>
      <c r="Y51" s="331"/>
    </row>
    <row r="52" spans="1:25" s="8" customFormat="1">
      <c r="A52" s="247">
        <f>συμβολαια!A52</f>
        <v>0</v>
      </c>
      <c r="B52" s="248" t="str">
        <f>συμβολαια!C52</f>
        <v>αγοραπωλησία τίμημα = Δ.Ο.Υ. =</v>
      </c>
      <c r="C52" s="367"/>
      <c r="D52" s="367"/>
      <c r="E52" s="367"/>
      <c r="F52" s="367"/>
      <c r="G52" s="367"/>
      <c r="H52" s="367">
        <v>2</v>
      </c>
      <c r="I52" s="252" t="s">
        <v>465</v>
      </c>
      <c r="J52" s="252" t="s">
        <v>465</v>
      </c>
      <c r="K52" s="367"/>
      <c r="L52" s="367"/>
      <c r="M52" s="367"/>
      <c r="N52" s="367"/>
      <c r="O52" s="252">
        <v>1</v>
      </c>
      <c r="P52" s="240">
        <f>O52*(δικαιώματα!M52+φύλλα2α!F52)</f>
        <v>32</v>
      </c>
      <c r="Q52" s="240">
        <f t="shared" si="4"/>
        <v>1.6</v>
      </c>
      <c r="R52" s="240">
        <f t="shared" si="5"/>
        <v>1.6</v>
      </c>
      <c r="S52" s="240">
        <f t="shared" si="6"/>
        <v>0.32</v>
      </c>
      <c r="T52" s="226">
        <f t="shared" si="7"/>
        <v>28.48</v>
      </c>
      <c r="U52" s="243">
        <f t="shared" si="8"/>
        <v>3.52</v>
      </c>
      <c r="V52" s="331"/>
      <c r="W52" s="244" t="s">
        <v>254</v>
      </c>
      <c r="X52" s="331"/>
      <c r="Y52" s="331"/>
    </row>
    <row r="53" spans="1:25" s="8" customFormat="1">
      <c r="A53" s="247">
        <f>συμβολαια!A53</f>
        <v>0</v>
      </c>
      <c r="B53" s="248" t="str">
        <f>συμβολαια!C53</f>
        <v>παραχωρησης θεσης σταθμ.</v>
      </c>
      <c r="C53" s="382"/>
      <c r="D53" s="382"/>
      <c r="E53" s="382"/>
      <c r="F53" s="382"/>
      <c r="G53" s="382"/>
      <c r="H53" s="382"/>
      <c r="I53" s="337" t="s">
        <v>465</v>
      </c>
      <c r="J53" s="382"/>
      <c r="K53" s="382"/>
      <c r="L53" s="382"/>
      <c r="M53" s="382"/>
      <c r="N53" s="382"/>
      <c r="O53" s="337"/>
      <c r="P53" s="328">
        <f>O53*(δικαιώματα!M53+φύλλα2α!F53)</f>
        <v>0</v>
      </c>
      <c r="Q53" s="328">
        <f t="shared" si="4"/>
        <v>0</v>
      </c>
      <c r="R53" s="328">
        <f t="shared" si="5"/>
        <v>0</v>
      </c>
      <c r="S53" s="328">
        <f t="shared" si="6"/>
        <v>0</v>
      </c>
      <c r="T53" s="338">
        <f t="shared" si="7"/>
        <v>0</v>
      </c>
      <c r="U53" s="313">
        <f t="shared" si="8"/>
        <v>0</v>
      </c>
      <c r="V53" s="331"/>
      <c r="W53" s="291"/>
      <c r="X53" s="331"/>
      <c r="Y53" s="331"/>
    </row>
    <row r="54" spans="1:25" s="8" customFormat="1">
      <c r="A54" s="247">
        <f>συμβολαια!A54</f>
        <v>0</v>
      </c>
      <c r="B54" s="248" t="str">
        <f>συμβολαια!C54</f>
        <v>πληρεξούσιο</v>
      </c>
      <c r="C54" s="382"/>
      <c r="D54" s="337" t="s">
        <v>465</v>
      </c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37"/>
      <c r="P54" s="328">
        <f>O54*(δικαιώματα!M54+φύλλα2α!F54)</f>
        <v>0</v>
      </c>
      <c r="Q54" s="328">
        <f t="shared" ref="Q54:Q86" si="9">P54*5%</f>
        <v>0</v>
      </c>
      <c r="R54" s="328">
        <f t="shared" si="5"/>
        <v>0</v>
      </c>
      <c r="S54" s="328">
        <f t="shared" si="6"/>
        <v>0</v>
      </c>
      <c r="T54" s="338">
        <f t="shared" si="7"/>
        <v>0</v>
      </c>
      <c r="U54" s="313">
        <f t="shared" si="8"/>
        <v>0</v>
      </c>
      <c r="V54" s="331"/>
      <c r="W54" s="291"/>
      <c r="X54" s="331"/>
      <c r="Y54" s="331"/>
    </row>
    <row r="55" spans="1:25" s="8" customFormat="1">
      <c r="A55" s="247">
        <f>συμβολαια!A55</f>
        <v>0</v>
      </c>
      <c r="B55" s="248" t="str">
        <f>συμβολαια!C55</f>
        <v>αγοραπωλησίας ..???.. ΕΞΟΦΛΗΣΗ</v>
      </c>
      <c r="C55" s="367"/>
      <c r="D55" s="367"/>
      <c r="E55" s="367"/>
      <c r="F55" s="367"/>
      <c r="G55" s="367"/>
      <c r="H55" s="367">
        <v>2</v>
      </c>
      <c r="I55" s="252" t="s">
        <v>465</v>
      </c>
      <c r="J55" s="252" t="s">
        <v>465</v>
      </c>
      <c r="K55" s="367"/>
      <c r="L55" s="367"/>
      <c r="M55" s="367"/>
      <c r="N55" s="367"/>
      <c r="O55" s="252">
        <v>1</v>
      </c>
      <c r="P55" s="240">
        <f>O55*(δικαιώματα!M55+φύλλα2α!F55)</f>
        <v>16</v>
      </c>
      <c r="Q55" s="240">
        <f t="shared" si="9"/>
        <v>0.8</v>
      </c>
      <c r="R55" s="240">
        <f t="shared" si="5"/>
        <v>0.8</v>
      </c>
      <c r="S55" s="240">
        <f t="shared" si="6"/>
        <v>0.16</v>
      </c>
      <c r="T55" s="226">
        <f t="shared" si="7"/>
        <v>14.24</v>
      </c>
      <c r="U55" s="243">
        <f t="shared" si="8"/>
        <v>1.76</v>
      </c>
      <c r="V55" s="331"/>
      <c r="W55" s="244" t="s">
        <v>254</v>
      </c>
      <c r="X55" s="331"/>
      <c r="Y55" s="331"/>
    </row>
    <row r="56" spans="1:25" s="8" customFormat="1">
      <c r="A56" s="247">
        <f>συμβολαια!A56</f>
        <v>0</v>
      </c>
      <c r="B56" s="248" t="str">
        <f>συμβολαια!C56</f>
        <v>πληρεξούσιο</v>
      </c>
      <c r="C56" s="382"/>
      <c r="D56" s="337" t="s">
        <v>465</v>
      </c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37"/>
      <c r="P56" s="328">
        <f>O56*(δικαιώματα!M56+φύλλα2α!F56)</f>
        <v>0</v>
      </c>
      <c r="Q56" s="328">
        <f t="shared" si="9"/>
        <v>0</v>
      </c>
      <c r="R56" s="328">
        <f t="shared" si="5"/>
        <v>0</v>
      </c>
      <c r="S56" s="328">
        <f t="shared" si="6"/>
        <v>0</v>
      </c>
      <c r="T56" s="338">
        <f t="shared" si="7"/>
        <v>0</v>
      </c>
      <c r="U56" s="313">
        <f t="shared" si="8"/>
        <v>0</v>
      </c>
      <c r="V56" s="331"/>
      <c r="W56" s="291"/>
      <c r="X56" s="331"/>
      <c r="Y56" s="331"/>
    </row>
    <row r="57" spans="1:25" s="8" customFormat="1">
      <c r="A57" s="247">
        <f>συμβολαια!A57</f>
        <v>0</v>
      </c>
      <c r="B57" s="248" t="str">
        <f>συμβολαια!C57</f>
        <v>αγοραπωλησία τίμημα = Δ.Ο.Υ. =</v>
      </c>
      <c r="C57" s="367"/>
      <c r="D57" s="252" t="s">
        <v>465</v>
      </c>
      <c r="E57" s="367"/>
      <c r="F57" s="367"/>
      <c r="G57" s="367"/>
      <c r="H57" s="367">
        <v>2</v>
      </c>
      <c r="I57" s="252" t="s">
        <v>465</v>
      </c>
      <c r="J57" s="252" t="s">
        <v>465</v>
      </c>
      <c r="K57" s="367"/>
      <c r="L57" s="367"/>
      <c r="M57" s="367"/>
      <c r="N57" s="367"/>
      <c r="O57" s="252">
        <v>1</v>
      </c>
      <c r="P57" s="240">
        <f>O57*(δικαιώματα!M57+φύλλα2α!F57)</f>
        <v>32</v>
      </c>
      <c r="Q57" s="240">
        <f t="shared" si="9"/>
        <v>1.6</v>
      </c>
      <c r="R57" s="240">
        <f t="shared" si="5"/>
        <v>1.6</v>
      </c>
      <c r="S57" s="240">
        <f t="shared" si="6"/>
        <v>0.32</v>
      </c>
      <c r="T57" s="226">
        <f t="shared" si="7"/>
        <v>28.48</v>
      </c>
      <c r="U57" s="243">
        <f t="shared" si="8"/>
        <v>3.52</v>
      </c>
      <c r="V57" s="331"/>
      <c r="W57" s="244" t="s">
        <v>254</v>
      </c>
      <c r="X57" s="331"/>
      <c r="Y57" s="331"/>
    </row>
    <row r="58" spans="1:25" s="8" customFormat="1">
      <c r="A58" s="247">
        <f>συμβολαια!A58</f>
        <v>0</v>
      </c>
      <c r="B58" s="248" t="str">
        <f>συμβολαια!C58</f>
        <v>πληρεξούσιο</v>
      </c>
      <c r="C58" s="367">
        <v>3</v>
      </c>
      <c r="D58" s="252" t="s">
        <v>465</v>
      </c>
      <c r="E58" s="252" t="s">
        <v>465</v>
      </c>
      <c r="F58" s="252" t="s">
        <v>465</v>
      </c>
      <c r="G58" s="367"/>
      <c r="H58" s="367"/>
      <c r="I58" s="367"/>
      <c r="J58" s="367"/>
      <c r="K58" s="367"/>
      <c r="L58" s="367"/>
      <c r="M58" s="367"/>
      <c r="N58" s="367"/>
      <c r="O58" s="252">
        <v>2</v>
      </c>
      <c r="P58" s="240">
        <f>O58*(δικαιώματα!M58+φύλλα2α!F58)</f>
        <v>32</v>
      </c>
      <c r="Q58" s="240">
        <f t="shared" si="9"/>
        <v>1.6</v>
      </c>
      <c r="R58" s="240">
        <f t="shared" si="5"/>
        <v>1.6</v>
      </c>
      <c r="S58" s="240">
        <f t="shared" si="6"/>
        <v>0.32</v>
      </c>
      <c r="T58" s="226">
        <f t="shared" si="7"/>
        <v>28.48</v>
      </c>
      <c r="U58" s="243">
        <f t="shared" si="8"/>
        <v>3.52</v>
      </c>
      <c r="V58" s="331"/>
      <c r="W58" s="244" t="s">
        <v>254</v>
      </c>
      <c r="X58" s="331"/>
      <c r="Y58" s="331"/>
    </row>
    <row r="59" spans="1:25" s="8" customFormat="1">
      <c r="A59" s="247">
        <f>συμβολαια!A59</f>
        <v>0</v>
      </c>
      <c r="B59" s="248" t="str">
        <f>συμβολαια!C59</f>
        <v>κληρονομιάς αποδοχή</v>
      </c>
      <c r="C59" s="382"/>
      <c r="D59" s="382"/>
      <c r="E59" s="382"/>
      <c r="F59" s="382"/>
      <c r="G59" s="382"/>
      <c r="H59" s="382"/>
      <c r="I59" s="337" t="s">
        <v>465</v>
      </c>
      <c r="J59" s="382"/>
      <c r="K59" s="382"/>
      <c r="L59" s="382"/>
      <c r="M59" s="382"/>
      <c r="N59" s="382"/>
      <c r="O59" s="337"/>
      <c r="P59" s="328">
        <f>O59*(δικαιώματα!M59+φύλλα2α!F59)</f>
        <v>0</v>
      </c>
      <c r="Q59" s="328">
        <f t="shared" si="9"/>
        <v>0</v>
      </c>
      <c r="R59" s="328">
        <f t="shared" si="5"/>
        <v>0</v>
      </c>
      <c r="S59" s="328">
        <f t="shared" si="6"/>
        <v>0</v>
      </c>
      <c r="T59" s="338">
        <f t="shared" si="7"/>
        <v>0</v>
      </c>
      <c r="U59" s="313">
        <f t="shared" si="8"/>
        <v>0</v>
      </c>
      <c r="V59" s="331"/>
      <c r="W59" s="291"/>
      <c r="X59" s="331"/>
      <c r="Y59" s="331"/>
    </row>
    <row r="60" spans="1:25" s="8" customFormat="1">
      <c r="A60" s="247">
        <f>συμβολαια!A60</f>
        <v>0</v>
      </c>
      <c r="B60" s="248" t="str">
        <f>συμβολαια!C60</f>
        <v>γονική</v>
      </c>
      <c r="C60" s="382"/>
      <c r="D60" s="382"/>
      <c r="E60" s="382"/>
      <c r="F60" s="382"/>
      <c r="G60" s="382"/>
      <c r="H60" s="382"/>
      <c r="I60" s="337" t="s">
        <v>465</v>
      </c>
      <c r="J60" s="382"/>
      <c r="K60" s="382"/>
      <c r="L60" s="382"/>
      <c r="M60" s="382"/>
      <c r="N60" s="382"/>
      <c r="O60" s="337"/>
      <c r="P60" s="328">
        <f>O60*(δικαιώματα!M60+φύλλα2α!F60)</f>
        <v>0</v>
      </c>
      <c r="Q60" s="328">
        <f t="shared" si="9"/>
        <v>0</v>
      </c>
      <c r="R60" s="328">
        <f t="shared" si="5"/>
        <v>0</v>
      </c>
      <c r="S60" s="328">
        <f t="shared" si="6"/>
        <v>0</v>
      </c>
      <c r="T60" s="338">
        <f t="shared" si="7"/>
        <v>0</v>
      </c>
      <c r="U60" s="313">
        <f t="shared" si="8"/>
        <v>0</v>
      </c>
      <c r="V60" s="331"/>
      <c r="W60" s="291"/>
      <c r="X60" s="331"/>
      <c r="Y60" s="331"/>
    </row>
    <row r="61" spans="1:25" s="8" customFormat="1">
      <c r="A61" s="247">
        <f>συμβολαια!A61</f>
        <v>0</v>
      </c>
      <c r="B61" s="248" t="str">
        <f>συμβολαια!C61</f>
        <v>πληρεξούσιο</v>
      </c>
      <c r="C61" s="382"/>
      <c r="D61" s="337" t="s">
        <v>465</v>
      </c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37"/>
      <c r="P61" s="328">
        <f>O61*(δικαιώματα!M61+φύλλα2α!F61)</f>
        <v>0</v>
      </c>
      <c r="Q61" s="328">
        <f t="shared" si="9"/>
        <v>0</v>
      </c>
      <c r="R61" s="328">
        <f t="shared" si="5"/>
        <v>0</v>
      </c>
      <c r="S61" s="328">
        <f t="shared" si="6"/>
        <v>0</v>
      </c>
      <c r="T61" s="338">
        <f t="shared" si="7"/>
        <v>0</v>
      </c>
      <c r="U61" s="313">
        <f t="shared" si="8"/>
        <v>0</v>
      </c>
      <c r="V61" s="331"/>
      <c r="W61" s="291"/>
      <c r="X61" s="331"/>
      <c r="Y61" s="331"/>
    </row>
    <row r="62" spans="1:25" s="8" customFormat="1">
      <c r="A62" s="247">
        <f>συμβολαια!A62</f>
        <v>0</v>
      </c>
      <c r="B62" s="248" t="str">
        <f>συμβολαια!C62</f>
        <v>δωρεά</v>
      </c>
      <c r="C62" s="382"/>
      <c r="D62" s="382"/>
      <c r="E62" s="382"/>
      <c r="F62" s="382"/>
      <c r="G62" s="382"/>
      <c r="H62" s="382"/>
      <c r="I62" s="337" t="s">
        <v>465</v>
      </c>
      <c r="J62" s="382"/>
      <c r="K62" s="382"/>
      <c r="L62" s="382"/>
      <c r="M62" s="382"/>
      <c r="N62" s="382"/>
      <c r="O62" s="337"/>
      <c r="P62" s="328">
        <f>O62*(δικαιώματα!M62+φύλλα2α!F62)</f>
        <v>0</v>
      </c>
      <c r="Q62" s="328">
        <f t="shared" si="9"/>
        <v>0</v>
      </c>
      <c r="R62" s="328">
        <f t="shared" si="5"/>
        <v>0</v>
      </c>
      <c r="S62" s="328">
        <f t="shared" si="6"/>
        <v>0</v>
      </c>
      <c r="T62" s="338">
        <f t="shared" si="7"/>
        <v>0</v>
      </c>
      <c r="U62" s="313">
        <f t="shared" si="8"/>
        <v>0</v>
      </c>
      <c r="V62" s="331"/>
      <c r="W62" s="291"/>
      <c r="X62" s="331"/>
      <c r="Y62" s="331"/>
    </row>
    <row r="63" spans="1:25" s="8" customFormat="1">
      <c r="A63" s="247">
        <f>συμβολαια!A63</f>
        <v>0</v>
      </c>
      <c r="B63" s="248" t="str">
        <f>συμβολαια!C63</f>
        <v>δωρεά</v>
      </c>
      <c r="C63" s="382"/>
      <c r="D63" s="382"/>
      <c r="E63" s="382"/>
      <c r="F63" s="382"/>
      <c r="G63" s="382"/>
      <c r="H63" s="382"/>
      <c r="I63" s="337" t="s">
        <v>465</v>
      </c>
      <c r="J63" s="382"/>
      <c r="K63" s="382"/>
      <c r="L63" s="382"/>
      <c r="M63" s="382"/>
      <c r="N63" s="382"/>
      <c r="O63" s="337"/>
      <c r="P63" s="328">
        <f>O63*(δικαιώματα!M63+φύλλα2α!F63)</f>
        <v>0</v>
      </c>
      <c r="Q63" s="328">
        <f t="shared" si="9"/>
        <v>0</v>
      </c>
      <c r="R63" s="328">
        <f t="shared" si="5"/>
        <v>0</v>
      </c>
      <c r="S63" s="328">
        <f t="shared" si="6"/>
        <v>0</v>
      </c>
      <c r="T63" s="338">
        <f t="shared" si="7"/>
        <v>0</v>
      </c>
      <c r="U63" s="313">
        <f t="shared" si="8"/>
        <v>0</v>
      </c>
      <c r="V63" s="331"/>
      <c r="W63" s="291"/>
      <c r="X63" s="331"/>
      <c r="Y63" s="331"/>
    </row>
    <row r="64" spans="1:25" s="8" customFormat="1">
      <c r="A64" s="247">
        <f>συμβολαια!A64</f>
        <v>0</v>
      </c>
      <c r="B64" s="248" t="str">
        <f>συμβολαια!C64</f>
        <v>πληρεξούσιο</v>
      </c>
      <c r="C64" s="382"/>
      <c r="D64" s="337" t="s">
        <v>465</v>
      </c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37"/>
      <c r="P64" s="328">
        <f>O64*(δικαιώματα!M64+φύλλα2α!F64)</f>
        <v>0</v>
      </c>
      <c r="Q64" s="328">
        <f t="shared" si="9"/>
        <v>0</v>
      </c>
      <c r="R64" s="328">
        <f t="shared" si="5"/>
        <v>0</v>
      </c>
      <c r="S64" s="328">
        <f t="shared" si="6"/>
        <v>0</v>
      </c>
      <c r="T64" s="338">
        <f t="shared" si="7"/>
        <v>0</v>
      </c>
      <c r="U64" s="313">
        <f t="shared" si="8"/>
        <v>0</v>
      </c>
      <c r="V64" s="331"/>
      <c r="W64" s="291"/>
      <c r="X64" s="331"/>
      <c r="Y64" s="331"/>
    </row>
    <row r="65" spans="1:25" s="8" customFormat="1">
      <c r="A65" s="247">
        <f>συμβολαια!A65</f>
        <v>0</v>
      </c>
      <c r="B65" s="248" t="str">
        <f>συμβολαια!C65</f>
        <v>αγοραπωλησία = τίμημα Δ.Ο.Υ. =</v>
      </c>
      <c r="C65" s="382"/>
      <c r="D65" s="382"/>
      <c r="E65" s="382"/>
      <c r="F65" s="382"/>
      <c r="G65" s="382"/>
      <c r="H65" s="382"/>
      <c r="I65" s="337" t="s">
        <v>465</v>
      </c>
      <c r="J65" s="382"/>
      <c r="K65" s="382"/>
      <c r="L65" s="382"/>
      <c r="M65" s="382"/>
      <c r="N65" s="382"/>
      <c r="O65" s="337"/>
      <c r="P65" s="328">
        <f>O65*(δικαιώματα!M65+φύλλα2α!F65)</f>
        <v>0</v>
      </c>
      <c r="Q65" s="328">
        <f t="shared" si="9"/>
        <v>0</v>
      </c>
      <c r="R65" s="328">
        <f t="shared" si="5"/>
        <v>0</v>
      </c>
      <c r="S65" s="328">
        <f t="shared" si="6"/>
        <v>0</v>
      </c>
      <c r="T65" s="338">
        <f t="shared" si="7"/>
        <v>0</v>
      </c>
      <c r="U65" s="313">
        <f t="shared" si="8"/>
        <v>0</v>
      </c>
      <c r="V65" s="331"/>
      <c r="W65" s="291"/>
      <c r="X65" s="331"/>
      <c r="Y65" s="331"/>
    </row>
    <row r="66" spans="1:25" s="8" customFormat="1">
      <c r="A66" s="247">
        <f>συμβολαια!A66</f>
        <v>0</v>
      </c>
      <c r="B66" s="248" t="str">
        <f>συμβολαια!C66</f>
        <v>πληρεξούσιο</v>
      </c>
      <c r="C66" s="382"/>
      <c r="D66" s="337" t="s">
        <v>465</v>
      </c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37"/>
      <c r="P66" s="328">
        <f>O66*(δικαιώματα!M66+φύλλα2α!F66)</f>
        <v>0</v>
      </c>
      <c r="Q66" s="328">
        <f t="shared" si="9"/>
        <v>0</v>
      </c>
      <c r="R66" s="328">
        <f t="shared" si="5"/>
        <v>0</v>
      </c>
      <c r="S66" s="328">
        <f t="shared" si="6"/>
        <v>0</v>
      </c>
      <c r="T66" s="338">
        <f t="shared" si="7"/>
        <v>0</v>
      </c>
      <c r="U66" s="313">
        <f t="shared" si="8"/>
        <v>0</v>
      </c>
      <c r="V66" s="331"/>
      <c r="W66" s="291"/>
      <c r="X66" s="331"/>
      <c r="Y66" s="331"/>
    </row>
    <row r="67" spans="1:25" s="8" customFormat="1">
      <c r="A67" s="247">
        <f>συμβολαια!A67</f>
        <v>0</v>
      </c>
      <c r="B67" s="248" t="str">
        <f>συμβολαια!C67</f>
        <v>αγοραπωλησίας προσύμφωνο ..???.. ΛΥΣΗ τίμημα 4.000.000δρχ = 11.738,81€ αρραβών =325.000δρχ =</v>
      </c>
      <c r="C67" s="382"/>
      <c r="D67" s="337" t="s">
        <v>465</v>
      </c>
      <c r="E67" s="382"/>
      <c r="F67" s="382"/>
      <c r="G67" s="382"/>
      <c r="H67" s="382"/>
      <c r="I67" s="337" t="s">
        <v>465</v>
      </c>
      <c r="J67" s="382"/>
      <c r="K67" s="382"/>
      <c r="L67" s="382"/>
      <c r="M67" s="382"/>
      <c r="N67" s="382"/>
      <c r="O67" s="337"/>
      <c r="P67" s="328">
        <f>O67*(δικαιώματα!M67+φύλλα2α!F67)</f>
        <v>0</v>
      </c>
      <c r="Q67" s="328">
        <f t="shared" si="9"/>
        <v>0</v>
      </c>
      <c r="R67" s="328">
        <f t="shared" si="5"/>
        <v>0</v>
      </c>
      <c r="S67" s="328">
        <f t="shared" si="6"/>
        <v>0</v>
      </c>
      <c r="T67" s="338">
        <f t="shared" ref="T67:T86" si="10">P67-U67</f>
        <v>0</v>
      </c>
      <c r="U67" s="313">
        <f t="shared" ref="U67:U86" si="11">Q67+R67+S67</f>
        <v>0</v>
      </c>
      <c r="V67" s="331"/>
      <c r="W67" s="291"/>
      <c r="X67" s="331"/>
      <c r="Y67" s="331"/>
    </row>
    <row r="68" spans="1:25" s="8" customFormat="1">
      <c r="A68" s="247">
        <f>συμβολαια!A68</f>
        <v>0</v>
      </c>
      <c r="B68" s="248" t="str">
        <f>συμβολαια!C68</f>
        <v>αγοραπωλησία τίμημα = Δ.Ο.Υ. =</v>
      </c>
      <c r="C68" s="382"/>
      <c r="D68" s="382"/>
      <c r="E68" s="382"/>
      <c r="F68" s="382"/>
      <c r="G68" s="382"/>
      <c r="H68" s="382"/>
      <c r="I68" s="337" t="s">
        <v>465</v>
      </c>
      <c r="J68" s="382"/>
      <c r="K68" s="382"/>
      <c r="L68" s="382"/>
      <c r="M68" s="382"/>
      <c r="N68" s="382"/>
      <c r="O68" s="337"/>
      <c r="P68" s="328">
        <f>O68*(δικαιώματα!M68+φύλλα2α!F68)</f>
        <v>0</v>
      </c>
      <c r="Q68" s="328">
        <f t="shared" si="9"/>
        <v>0</v>
      </c>
      <c r="R68" s="328">
        <f t="shared" si="5"/>
        <v>0</v>
      </c>
      <c r="S68" s="328">
        <f t="shared" si="6"/>
        <v>0</v>
      </c>
      <c r="T68" s="338">
        <f t="shared" si="10"/>
        <v>0</v>
      </c>
      <c r="U68" s="313">
        <f t="shared" si="11"/>
        <v>0</v>
      </c>
      <c r="V68" s="331"/>
      <c r="W68" s="291"/>
      <c r="X68" s="331"/>
      <c r="Y68" s="331"/>
    </row>
    <row r="69" spans="1:25" s="8" customFormat="1">
      <c r="A69" s="247">
        <f>συμβολαια!A69</f>
        <v>0</v>
      </c>
      <c r="B69" s="248" t="str">
        <f>συμβολαια!C69</f>
        <v>αγοραπωλησίας ΠΡΟΣΥΜΦΩΝΟ τίμημα 50.000 αρραβών =</v>
      </c>
      <c r="C69" s="367">
        <v>3</v>
      </c>
      <c r="D69" s="367"/>
      <c r="E69" s="367"/>
      <c r="F69" s="367"/>
      <c r="G69" s="367"/>
      <c r="H69" s="367"/>
      <c r="I69" s="252" t="s">
        <v>465</v>
      </c>
      <c r="J69" s="367"/>
      <c r="K69" s="367"/>
      <c r="L69" s="367"/>
      <c r="M69" s="367"/>
      <c r="N69" s="367"/>
      <c r="O69" s="252">
        <v>2</v>
      </c>
      <c r="P69" s="240">
        <f>O69*(δικαιώματα!M69+φύλλα2α!F69)</f>
        <v>48</v>
      </c>
      <c r="Q69" s="240">
        <f t="shared" si="9"/>
        <v>2.4000000000000004</v>
      </c>
      <c r="R69" s="240">
        <f t="shared" si="5"/>
        <v>2.4000000000000004</v>
      </c>
      <c r="S69" s="240">
        <f t="shared" si="6"/>
        <v>0.48</v>
      </c>
      <c r="T69" s="226">
        <f t="shared" si="10"/>
        <v>42.72</v>
      </c>
      <c r="U69" s="243">
        <f t="shared" si="11"/>
        <v>5.2800000000000011</v>
      </c>
      <c r="V69" s="331"/>
      <c r="W69" s="244" t="s">
        <v>254</v>
      </c>
      <c r="X69" s="331"/>
      <c r="Y69" s="331"/>
    </row>
    <row r="70" spans="1:25" s="8" customFormat="1">
      <c r="A70" s="247">
        <f>συμβολαια!A70</f>
        <v>0</v>
      </c>
      <c r="B70" s="248" t="str">
        <f>συμβολαια!C70</f>
        <v>πληρεξούσιο</v>
      </c>
      <c r="C70" s="367">
        <v>3</v>
      </c>
      <c r="D70" s="367"/>
      <c r="E70" s="367"/>
      <c r="F70" s="367"/>
      <c r="G70" s="367"/>
      <c r="H70" s="367"/>
      <c r="I70" s="252" t="s">
        <v>465</v>
      </c>
      <c r="J70" s="367"/>
      <c r="K70" s="367"/>
      <c r="L70" s="367"/>
      <c r="M70" s="367"/>
      <c r="N70" s="367"/>
      <c r="O70" s="252">
        <v>2</v>
      </c>
      <c r="P70" s="240">
        <f>O70*(δικαιώματα!M70+φύλλα2α!F70)</f>
        <v>32</v>
      </c>
      <c r="Q70" s="240">
        <f t="shared" si="9"/>
        <v>1.6</v>
      </c>
      <c r="R70" s="240">
        <f t="shared" si="5"/>
        <v>1.6</v>
      </c>
      <c r="S70" s="240">
        <f t="shared" si="6"/>
        <v>0.32</v>
      </c>
      <c r="T70" s="226">
        <f t="shared" si="10"/>
        <v>28.48</v>
      </c>
      <c r="U70" s="243">
        <f t="shared" si="11"/>
        <v>3.52</v>
      </c>
      <c r="V70" s="331"/>
      <c r="W70" s="244" t="s">
        <v>254</v>
      </c>
      <c r="X70" s="331"/>
      <c r="Y70" s="331"/>
    </row>
    <row r="71" spans="1:25" s="8" customFormat="1" ht="18">
      <c r="A71" s="247">
        <f>συμβολαια!A71</f>
        <v>0</v>
      </c>
      <c r="B71" s="248" t="str">
        <f>συμβολαια!C71</f>
        <v>διανομή</v>
      </c>
      <c r="C71" s="367"/>
      <c r="D71" s="367"/>
      <c r="E71" s="367"/>
      <c r="F71" s="367"/>
      <c r="G71" s="367"/>
      <c r="H71" s="367">
        <v>5</v>
      </c>
      <c r="I71" s="252" t="s">
        <v>465</v>
      </c>
      <c r="J71" s="252" t="s">
        <v>465</v>
      </c>
      <c r="K71" s="252" t="s">
        <v>465</v>
      </c>
      <c r="L71" s="252" t="s">
        <v>465</v>
      </c>
      <c r="M71" s="252" t="s">
        <v>465</v>
      </c>
      <c r="N71" s="367"/>
      <c r="O71" s="426"/>
      <c r="P71" s="240">
        <f>O71*(δικαιώματα!M71+φύλλα2α!F71)</f>
        <v>0</v>
      </c>
      <c r="Q71" s="240">
        <f t="shared" si="9"/>
        <v>0</v>
      </c>
      <c r="R71" s="240">
        <f t="shared" si="5"/>
        <v>0</v>
      </c>
      <c r="S71" s="240">
        <f t="shared" si="6"/>
        <v>0</v>
      </c>
      <c r="T71" s="226">
        <f t="shared" si="10"/>
        <v>0</v>
      </c>
      <c r="U71" s="243">
        <f t="shared" si="11"/>
        <v>0</v>
      </c>
      <c r="V71" s="331"/>
      <c r="W71" s="244" t="s">
        <v>254</v>
      </c>
      <c r="X71" s="416" t="s">
        <v>436</v>
      </c>
      <c r="Y71" s="228"/>
    </row>
    <row r="72" spans="1:25" s="8" customFormat="1">
      <c r="A72" s="247">
        <f>συμβολαια!A72</f>
        <v>0</v>
      </c>
      <c r="B72" s="248" t="str">
        <f>συμβολαια!C72</f>
        <v>γονική ΨΙΛΗΣ κυριότητας</v>
      </c>
      <c r="C72" s="382"/>
      <c r="D72" s="337" t="s">
        <v>465</v>
      </c>
      <c r="E72" s="382"/>
      <c r="F72" s="382"/>
      <c r="G72" s="382"/>
      <c r="H72" s="382"/>
      <c r="I72" s="337" t="s">
        <v>465</v>
      </c>
      <c r="J72" s="382"/>
      <c r="K72" s="382"/>
      <c r="L72" s="382"/>
      <c r="M72" s="382"/>
      <c r="N72" s="382"/>
      <c r="O72" s="337"/>
      <c r="P72" s="328">
        <f>O72*(δικαιώματα!M72+φύλλα2α!F72)</f>
        <v>0</v>
      </c>
      <c r="Q72" s="328">
        <f t="shared" si="9"/>
        <v>0</v>
      </c>
      <c r="R72" s="328">
        <f t="shared" si="5"/>
        <v>0</v>
      </c>
      <c r="S72" s="328">
        <f t="shared" si="6"/>
        <v>0</v>
      </c>
      <c r="T72" s="338">
        <f t="shared" si="10"/>
        <v>0</v>
      </c>
      <c r="U72" s="313">
        <f t="shared" si="11"/>
        <v>0</v>
      </c>
      <c r="V72" s="331"/>
      <c r="W72" s="291"/>
      <c r="X72" s="331"/>
      <c r="Y72" s="331"/>
    </row>
    <row r="73" spans="1:25" s="8" customFormat="1">
      <c r="A73" s="247">
        <f>συμβολαια!A73</f>
        <v>0</v>
      </c>
      <c r="B73" s="248" t="str">
        <f>συμβολαια!C73</f>
        <v>δωρεά ΨΙΛΗΣ κυριότητας</v>
      </c>
      <c r="C73" s="382"/>
      <c r="D73" s="337" t="s">
        <v>465</v>
      </c>
      <c r="E73" s="382"/>
      <c r="F73" s="382"/>
      <c r="G73" s="382"/>
      <c r="H73" s="382"/>
      <c r="I73" s="337" t="s">
        <v>465</v>
      </c>
      <c r="J73" s="382"/>
      <c r="K73" s="382"/>
      <c r="L73" s="382"/>
      <c r="M73" s="382"/>
      <c r="N73" s="382"/>
      <c r="O73" s="337"/>
      <c r="P73" s="328">
        <f>O73*(δικαιώματα!M73+φύλλα2α!F73)</f>
        <v>0</v>
      </c>
      <c r="Q73" s="328">
        <f t="shared" si="9"/>
        <v>0</v>
      </c>
      <c r="R73" s="328">
        <f t="shared" si="5"/>
        <v>0</v>
      </c>
      <c r="S73" s="328">
        <f t="shared" si="6"/>
        <v>0</v>
      </c>
      <c r="T73" s="338">
        <f t="shared" si="10"/>
        <v>0</v>
      </c>
      <c r="U73" s="313">
        <f t="shared" si="11"/>
        <v>0</v>
      </c>
      <c r="V73" s="331"/>
      <c r="W73" s="291"/>
      <c r="X73" s="331"/>
      <c r="Y73" s="331"/>
    </row>
    <row r="74" spans="1:25" s="8" customFormat="1">
      <c r="A74" s="247">
        <f>συμβολαια!A74</f>
        <v>0</v>
      </c>
      <c r="B74" s="248" t="str">
        <f>συμβολαια!C74</f>
        <v>δωρεά ΨΙΛΗΣ κυριότητας</v>
      </c>
      <c r="C74" s="382"/>
      <c r="D74" s="337" t="s">
        <v>465</v>
      </c>
      <c r="E74" s="382"/>
      <c r="F74" s="382"/>
      <c r="G74" s="382"/>
      <c r="H74" s="382"/>
      <c r="I74" s="337" t="s">
        <v>465</v>
      </c>
      <c r="J74" s="382"/>
      <c r="K74" s="382"/>
      <c r="L74" s="382"/>
      <c r="M74" s="382"/>
      <c r="N74" s="382"/>
      <c r="O74" s="337"/>
      <c r="P74" s="328">
        <f>O74*(δικαιώματα!M74+φύλλα2α!F74)</f>
        <v>0</v>
      </c>
      <c r="Q74" s="328">
        <f t="shared" si="9"/>
        <v>0</v>
      </c>
      <c r="R74" s="328">
        <f t="shared" si="5"/>
        <v>0</v>
      </c>
      <c r="S74" s="328">
        <f t="shared" si="6"/>
        <v>0</v>
      </c>
      <c r="T74" s="338">
        <f t="shared" si="10"/>
        <v>0</v>
      </c>
      <c r="U74" s="313">
        <f t="shared" si="11"/>
        <v>0</v>
      </c>
      <c r="V74" s="331"/>
      <c r="W74" s="291"/>
      <c r="X74" s="331"/>
      <c r="Y74" s="331"/>
    </row>
    <row r="75" spans="1:25" s="8" customFormat="1">
      <c r="A75" s="247">
        <f>συμβολαια!A75</f>
        <v>0</v>
      </c>
      <c r="B75" s="248" t="str">
        <f>συμβολαια!C75</f>
        <v>γονική ΨΙΛΗΣ κυριότητας</v>
      </c>
      <c r="C75" s="382"/>
      <c r="D75" s="337" t="s">
        <v>465</v>
      </c>
      <c r="E75" s="382"/>
      <c r="F75" s="382"/>
      <c r="G75" s="382"/>
      <c r="H75" s="382"/>
      <c r="I75" s="337" t="s">
        <v>465</v>
      </c>
      <c r="J75" s="382"/>
      <c r="K75" s="382"/>
      <c r="L75" s="382"/>
      <c r="M75" s="382"/>
      <c r="N75" s="382"/>
      <c r="O75" s="337"/>
      <c r="P75" s="328">
        <f>O75*(δικαιώματα!M75+φύλλα2α!F75)</f>
        <v>0</v>
      </c>
      <c r="Q75" s="328">
        <f t="shared" si="9"/>
        <v>0</v>
      </c>
      <c r="R75" s="328">
        <f t="shared" si="5"/>
        <v>0</v>
      </c>
      <c r="S75" s="328">
        <f t="shared" si="6"/>
        <v>0</v>
      </c>
      <c r="T75" s="338">
        <f t="shared" si="10"/>
        <v>0</v>
      </c>
      <c r="U75" s="313">
        <f t="shared" si="11"/>
        <v>0</v>
      </c>
      <c r="V75" s="331"/>
      <c r="W75" s="291"/>
      <c r="X75" s="331"/>
      <c r="Y75" s="331"/>
    </row>
    <row r="76" spans="1:25" s="8" customFormat="1">
      <c r="A76" s="247">
        <f>συμβολαια!A76</f>
        <v>0</v>
      </c>
      <c r="B76" s="248" t="str">
        <f>συμβολαια!C76</f>
        <v>πληρεξούσιο</v>
      </c>
      <c r="C76" s="382"/>
      <c r="D76" s="337" t="s">
        <v>465</v>
      </c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37"/>
      <c r="P76" s="328">
        <f>O76*(δικαιώματα!M76+φύλλα2α!F76)</f>
        <v>0</v>
      </c>
      <c r="Q76" s="328">
        <f t="shared" si="9"/>
        <v>0</v>
      </c>
      <c r="R76" s="328">
        <f t="shared" si="5"/>
        <v>0</v>
      </c>
      <c r="S76" s="328">
        <f t="shared" si="6"/>
        <v>0</v>
      </c>
      <c r="T76" s="338">
        <f t="shared" si="10"/>
        <v>0</v>
      </c>
      <c r="U76" s="313">
        <f t="shared" si="11"/>
        <v>0</v>
      </c>
      <c r="V76" s="331"/>
      <c r="W76" s="291"/>
      <c r="X76" s="331"/>
      <c r="Y76" s="331"/>
    </row>
    <row r="77" spans="1:25" s="8" customFormat="1">
      <c r="A77" s="247">
        <f>συμβολαια!A77</f>
        <v>0</v>
      </c>
      <c r="B77" s="248" t="str">
        <f>συμβολαια!C77</f>
        <v>αγοραπωλησίας …… ;;;?????;;;;; ΕΞΟΦΛΗΣΗ</v>
      </c>
      <c r="C77" s="367"/>
      <c r="D77" s="252" t="s">
        <v>465</v>
      </c>
      <c r="E77" s="252" t="s">
        <v>465</v>
      </c>
      <c r="F77" s="367"/>
      <c r="G77" s="367"/>
      <c r="H77" s="367"/>
      <c r="I77" s="252" t="s">
        <v>465</v>
      </c>
      <c r="J77" s="367"/>
      <c r="K77" s="367"/>
      <c r="L77" s="367"/>
      <c r="M77" s="367"/>
      <c r="N77" s="367"/>
      <c r="O77" s="252">
        <v>1</v>
      </c>
      <c r="P77" s="240">
        <f>O77*(δικαιώματα!M77+φύλλα2α!F77)</f>
        <v>20</v>
      </c>
      <c r="Q77" s="240">
        <f t="shared" si="9"/>
        <v>1</v>
      </c>
      <c r="R77" s="240">
        <f t="shared" si="5"/>
        <v>1</v>
      </c>
      <c r="S77" s="240">
        <f t="shared" si="6"/>
        <v>0.2</v>
      </c>
      <c r="T77" s="226">
        <f t="shared" si="10"/>
        <v>17.8</v>
      </c>
      <c r="U77" s="243">
        <f t="shared" si="11"/>
        <v>2.2000000000000002</v>
      </c>
      <c r="V77" s="331"/>
      <c r="W77" s="244" t="s">
        <v>254</v>
      </c>
      <c r="X77" s="331"/>
      <c r="Y77" s="331"/>
    </row>
    <row r="78" spans="1:25" s="8" customFormat="1">
      <c r="A78" s="247">
        <f>συμβολαια!A78</f>
        <v>0</v>
      </c>
      <c r="B78" s="248" t="str">
        <f>συμβολαια!C78</f>
        <v>πληρεξούσιο</v>
      </c>
      <c r="C78" s="382"/>
      <c r="D78" s="337" t="s">
        <v>465</v>
      </c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37"/>
      <c r="P78" s="328">
        <f>O78*(δικαιώματα!M78+φύλλα2α!F78)</f>
        <v>0</v>
      </c>
      <c r="Q78" s="328">
        <f t="shared" si="9"/>
        <v>0</v>
      </c>
      <c r="R78" s="328">
        <f t="shared" si="5"/>
        <v>0</v>
      </c>
      <c r="S78" s="328">
        <f t="shared" si="6"/>
        <v>0</v>
      </c>
      <c r="T78" s="338">
        <f t="shared" si="10"/>
        <v>0</v>
      </c>
      <c r="U78" s="313">
        <f t="shared" si="11"/>
        <v>0</v>
      </c>
      <c r="V78" s="331"/>
      <c r="W78" s="291"/>
      <c r="X78" s="331"/>
      <c r="Y78" s="331"/>
    </row>
    <row r="79" spans="1:25" s="8" customFormat="1">
      <c r="A79" s="247">
        <f>συμβολαια!A79</f>
        <v>0</v>
      </c>
      <c r="B79" s="248" t="str">
        <f>συμβολαια!C79</f>
        <v>πληρεξούσιο</v>
      </c>
      <c r="C79" s="382"/>
      <c r="D79" s="337" t="s">
        <v>465</v>
      </c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37"/>
      <c r="P79" s="328">
        <f>O79*(δικαιώματα!M79+φύλλα2α!F79)</f>
        <v>0</v>
      </c>
      <c r="Q79" s="328">
        <f t="shared" si="9"/>
        <v>0</v>
      </c>
      <c r="R79" s="328">
        <f t="shared" si="5"/>
        <v>0</v>
      </c>
      <c r="S79" s="328">
        <f t="shared" si="6"/>
        <v>0</v>
      </c>
      <c r="T79" s="338">
        <f t="shared" si="10"/>
        <v>0</v>
      </c>
      <c r="U79" s="313">
        <f t="shared" si="11"/>
        <v>0</v>
      </c>
      <c r="V79" s="331"/>
      <c r="W79" s="291"/>
      <c r="X79" s="331"/>
      <c r="Y79" s="331"/>
    </row>
    <row r="80" spans="1:25" s="8" customFormat="1">
      <c r="A80" s="247">
        <f>συμβολαια!A80</f>
        <v>0</v>
      </c>
      <c r="B80" s="248" t="str">
        <f>συμβολαια!C80</f>
        <v>αγοραπωλησία τίμημα = Δ.Ο.Υ. =</v>
      </c>
      <c r="C80" s="367"/>
      <c r="D80" s="367"/>
      <c r="E80" s="367"/>
      <c r="F80" s="367"/>
      <c r="G80" s="367"/>
      <c r="H80" s="367">
        <v>2</v>
      </c>
      <c r="I80" s="252" t="s">
        <v>465</v>
      </c>
      <c r="J80" s="252" t="s">
        <v>465</v>
      </c>
      <c r="K80" s="367"/>
      <c r="L80" s="367"/>
      <c r="M80" s="367"/>
      <c r="N80" s="367"/>
      <c r="O80" s="252">
        <v>1</v>
      </c>
      <c r="P80" s="240">
        <f>O80*(δικαιώματα!M80+φύλλα2α!F80)</f>
        <v>28</v>
      </c>
      <c r="Q80" s="240">
        <f t="shared" si="9"/>
        <v>1.4000000000000001</v>
      </c>
      <c r="R80" s="240">
        <f t="shared" si="5"/>
        <v>1.4000000000000001</v>
      </c>
      <c r="S80" s="240">
        <f t="shared" si="6"/>
        <v>0.28000000000000003</v>
      </c>
      <c r="T80" s="226">
        <f t="shared" si="10"/>
        <v>24.92</v>
      </c>
      <c r="U80" s="243">
        <f t="shared" si="11"/>
        <v>3.08</v>
      </c>
      <c r="V80" s="331"/>
      <c r="W80" s="244" t="s">
        <v>254</v>
      </c>
      <c r="X80" s="331"/>
      <c r="Y80" s="331"/>
    </row>
    <row r="81" spans="1:31" s="8" customFormat="1">
      <c r="A81" s="247">
        <f>συμβολαια!A81</f>
        <v>0</v>
      </c>
      <c r="B81" s="248" t="str">
        <f>συμβολαια!C81</f>
        <v>αγοραπωλησία ΒΑΣΕΙ προσυμφώνου ..???.. τίμημα = αρραβών = Δ.Ο.Υ = 20518,31</v>
      </c>
      <c r="C81" s="367">
        <v>1</v>
      </c>
      <c r="D81" s="367"/>
      <c r="E81" s="367"/>
      <c r="F81" s="367"/>
      <c r="G81" s="367"/>
      <c r="H81" s="367">
        <v>3</v>
      </c>
      <c r="I81" s="252" t="s">
        <v>465</v>
      </c>
      <c r="J81" s="252" t="s">
        <v>465</v>
      </c>
      <c r="K81" s="252" t="s">
        <v>465</v>
      </c>
      <c r="L81" s="367"/>
      <c r="M81" s="367"/>
      <c r="N81" s="367"/>
      <c r="O81" s="252">
        <v>2</v>
      </c>
      <c r="P81" s="240">
        <f>O81*(δικαιώματα!M81+φύλλα2α!F81)</f>
        <v>56</v>
      </c>
      <c r="Q81" s="240">
        <f t="shared" si="9"/>
        <v>2.8000000000000003</v>
      </c>
      <c r="R81" s="240">
        <f t="shared" ref="R81:R86" si="12">P81*5%</f>
        <v>2.8000000000000003</v>
      </c>
      <c r="S81" s="240">
        <f t="shared" ref="S81:S86" si="13">P81*1%</f>
        <v>0.56000000000000005</v>
      </c>
      <c r="T81" s="226">
        <f t="shared" si="10"/>
        <v>49.84</v>
      </c>
      <c r="U81" s="243">
        <f t="shared" si="11"/>
        <v>6.16</v>
      </c>
      <c r="V81" s="331"/>
      <c r="W81" s="244" t="s">
        <v>254</v>
      </c>
      <c r="X81" s="331"/>
      <c r="Y81" s="331"/>
    </row>
    <row r="82" spans="1:31" s="8" customFormat="1">
      <c r="A82" s="247">
        <f>συμβολαια!A82</f>
        <v>0</v>
      </c>
      <c r="B82" s="248" t="str">
        <f>συμβολαια!C82</f>
        <v>πληρεξούσιο</v>
      </c>
      <c r="C82" s="382"/>
      <c r="D82" s="337" t="s">
        <v>465</v>
      </c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37"/>
      <c r="P82" s="328">
        <f>O82*(δικαιώματα!M82+φύλλα2α!F82)</f>
        <v>0</v>
      </c>
      <c r="Q82" s="328">
        <f t="shared" si="9"/>
        <v>0</v>
      </c>
      <c r="R82" s="328">
        <f t="shared" si="12"/>
        <v>0</v>
      </c>
      <c r="S82" s="328">
        <f t="shared" si="13"/>
        <v>0</v>
      </c>
      <c r="T82" s="338">
        <f t="shared" si="10"/>
        <v>0</v>
      </c>
      <c r="U82" s="313">
        <f t="shared" si="11"/>
        <v>0</v>
      </c>
      <c r="V82" s="331"/>
      <c r="W82" s="291"/>
      <c r="X82" s="331"/>
      <c r="Y82" s="331"/>
    </row>
    <row r="83" spans="1:31" s="8" customFormat="1">
      <c r="A83" s="247">
        <f>συμβολαια!A83</f>
        <v>0</v>
      </c>
      <c r="B83" s="248" t="str">
        <f>συμβολαια!C83</f>
        <v>πληρεξούσιο</v>
      </c>
      <c r="C83" s="382"/>
      <c r="D83" s="337" t="s">
        <v>465</v>
      </c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37"/>
      <c r="P83" s="328">
        <f>O83*(δικαιώματα!M83+φύλλα2α!F83)</f>
        <v>0</v>
      </c>
      <c r="Q83" s="328">
        <f t="shared" si="9"/>
        <v>0</v>
      </c>
      <c r="R83" s="328">
        <f t="shared" si="12"/>
        <v>0</v>
      </c>
      <c r="S83" s="328">
        <f t="shared" si="13"/>
        <v>0</v>
      </c>
      <c r="T83" s="338">
        <f t="shared" si="10"/>
        <v>0</v>
      </c>
      <c r="U83" s="313">
        <f t="shared" si="11"/>
        <v>0</v>
      </c>
      <c r="V83" s="331"/>
      <c r="W83" s="291"/>
      <c r="X83" s="331"/>
      <c r="Y83" s="331"/>
    </row>
    <row r="84" spans="1:31" s="8" customFormat="1">
      <c r="A84" s="247">
        <f>συμβολαια!A84</f>
        <v>0</v>
      </c>
      <c r="B84" s="248" t="str">
        <f>συμβολαια!C84</f>
        <v>αγοραπωλησία τίμημα = Δ.Ο.Υ. =</v>
      </c>
      <c r="C84" s="382"/>
      <c r="D84" s="382"/>
      <c r="E84" s="382"/>
      <c r="F84" s="382"/>
      <c r="G84" s="382"/>
      <c r="H84" s="382"/>
      <c r="I84" s="337" t="s">
        <v>465</v>
      </c>
      <c r="J84" s="382"/>
      <c r="K84" s="382"/>
      <c r="L84" s="382"/>
      <c r="M84" s="382"/>
      <c r="N84" s="382"/>
      <c r="O84" s="337"/>
      <c r="P84" s="328">
        <f>O84*(δικαιώματα!M84+φύλλα2α!F84)</f>
        <v>0</v>
      </c>
      <c r="Q84" s="328">
        <f t="shared" si="9"/>
        <v>0</v>
      </c>
      <c r="R84" s="328">
        <f t="shared" si="12"/>
        <v>0</v>
      </c>
      <c r="S84" s="328">
        <f t="shared" si="13"/>
        <v>0</v>
      </c>
      <c r="T84" s="338">
        <f t="shared" si="10"/>
        <v>0</v>
      </c>
      <c r="U84" s="313">
        <f t="shared" si="11"/>
        <v>0</v>
      </c>
      <c r="V84" s="331"/>
      <c r="W84" s="291"/>
      <c r="X84" s="331"/>
      <c r="Y84" s="331"/>
    </row>
    <row r="85" spans="1:31" s="8" customFormat="1">
      <c r="A85" s="247">
        <f>συμβολαια!A85</f>
        <v>0</v>
      </c>
      <c r="B85" s="248" t="str">
        <f>συμβολαια!C85</f>
        <v>διαθήκη</v>
      </c>
      <c r="C85" s="367"/>
      <c r="D85" s="252" t="s">
        <v>465</v>
      </c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252"/>
      <c r="P85" s="240">
        <f>O85*(δικαιώματα!M85+φύλλα2α!F85)</f>
        <v>0</v>
      </c>
      <c r="Q85" s="240">
        <f t="shared" si="9"/>
        <v>0</v>
      </c>
      <c r="R85" s="240">
        <f t="shared" si="12"/>
        <v>0</v>
      </c>
      <c r="S85" s="240">
        <f t="shared" si="13"/>
        <v>0</v>
      </c>
      <c r="T85" s="226">
        <f t="shared" si="10"/>
        <v>0</v>
      </c>
      <c r="U85" s="243">
        <f t="shared" si="11"/>
        <v>0</v>
      </c>
      <c r="V85" s="331"/>
      <c r="W85" s="438" t="s">
        <v>254</v>
      </c>
      <c r="X85" s="331"/>
      <c r="Y85" s="331"/>
    </row>
    <row r="86" spans="1:31" s="8" customFormat="1">
      <c r="A86" s="247">
        <f>συμβολαια!A86</f>
        <v>0</v>
      </c>
      <c r="B86" s="248" t="str">
        <f>συμβολαια!C86</f>
        <v>πληρεξούσιο</v>
      </c>
      <c r="C86" s="382"/>
      <c r="D86" s="337" t="s">
        <v>465</v>
      </c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37"/>
      <c r="P86" s="328">
        <f>O86*(δικαιώματα!M86+φύλλα2α!F86)</f>
        <v>0</v>
      </c>
      <c r="Q86" s="328">
        <f t="shared" si="9"/>
        <v>0</v>
      </c>
      <c r="R86" s="328">
        <f t="shared" si="12"/>
        <v>0</v>
      </c>
      <c r="S86" s="328">
        <f t="shared" si="13"/>
        <v>0</v>
      </c>
      <c r="T86" s="338">
        <f t="shared" si="10"/>
        <v>0</v>
      </c>
      <c r="U86" s="313">
        <f t="shared" si="11"/>
        <v>0</v>
      </c>
      <c r="V86" s="331"/>
      <c r="W86" s="291"/>
      <c r="X86" s="331"/>
      <c r="Y86" s="331"/>
    </row>
    <row r="87" spans="1:31">
      <c r="A87" s="484" t="s">
        <v>80</v>
      </c>
      <c r="B87" s="485"/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63">
        <f t="shared" ref="P87:U87" si="14">SUM(P3:P86)</f>
        <v>1384.1999999999998</v>
      </c>
      <c r="Q87" s="63">
        <f t="shared" si="14"/>
        <v>69.210000000000008</v>
      </c>
      <c r="R87" s="63">
        <f t="shared" si="14"/>
        <v>69.210000000000008</v>
      </c>
      <c r="S87" s="63">
        <f t="shared" si="14"/>
        <v>13.842000000000001</v>
      </c>
      <c r="T87" s="63">
        <f t="shared" si="14"/>
        <v>1231.9380000000001</v>
      </c>
      <c r="U87" s="63">
        <f t="shared" si="14"/>
        <v>152.26200000000003</v>
      </c>
    </row>
    <row r="89" spans="1:31" ht="15.75">
      <c r="V89" s="543" t="s">
        <v>180</v>
      </c>
      <c r="W89" s="543"/>
      <c r="X89" s="543"/>
      <c r="Y89" s="543"/>
      <c r="Z89" s="543"/>
      <c r="AA89" s="543"/>
      <c r="AB89" s="543"/>
      <c r="AC89" s="162"/>
    </row>
    <row r="90" spans="1:31" ht="15.75">
      <c r="B90" s="164" t="s">
        <v>177</v>
      </c>
      <c r="V90" s="162"/>
      <c r="W90" s="542" t="s">
        <v>181</v>
      </c>
      <c r="X90" s="542"/>
      <c r="Y90" s="542"/>
      <c r="Z90" s="542"/>
      <c r="AA90" s="542"/>
      <c r="AB90" s="162"/>
      <c r="AC90" s="162"/>
      <c r="AD90" s="162"/>
      <c r="AE90" s="162"/>
    </row>
    <row r="91" spans="1:31" ht="12.75">
      <c r="B91" s="164" t="s">
        <v>178</v>
      </c>
    </row>
    <row r="92" spans="1:31" ht="15.75">
      <c r="B92" s="102" t="s">
        <v>176</v>
      </c>
      <c r="K92" s="455" t="s">
        <v>455</v>
      </c>
      <c r="P92" s="456">
        <f>P87</f>
        <v>1384.1999999999998</v>
      </c>
      <c r="V92" s="461">
        <f>T36</f>
        <v>0</v>
      </c>
    </row>
  </sheetData>
  <mergeCells count="13">
    <mergeCell ref="W90:AA90"/>
    <mergeCell ref="V89:AB89"/>
    <mergeCell ref="T1:T2"/>
    <mergeCell ref="U1:U2"/>
    <mergeCell ref="V1:Y2"/>
    <mergeCell ref="A87:O87"/>
    <mergeCell ref="P1:S1"/>
    <mergeCell ref="A1:A2"/>
    <mergeCell ref="B1:B2"/>
    <mergeCell ref="C1:G1"/>
    <mergeCell ref="H1:N1"/>
    <mergeCell ref="O1:O2"/>
    <mergeCell ref="A35:A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4"/>
  <sheetViews>
    <sheetView topLeftCell="D1" workbookViewId="0">
      <pane ySplit="2" topLeftCell="A57" activePane="bottomLeft" state="frozen"/>
      <selection pane="bottomLeft" activeCell="S90" sqref="S90:X90"/>
    </sheetView>
  </sheetViews>
  <sheetFormatPr defaultRowHeight="11.25"/>
  <cols>
    <col min="1" max="1" width="8.140625" style="6" bestFit="1" customWidth="1"/>
    <col min="2" max="2" width="74.5703125" style="124" bestFit="1" customWidth="1"/>
    <col min="3" max="3" width="11.140625" style="3" bestFit="1" customWidth="1"/>
    <col min="4" max="5" width="6.42578125" style="6" customWidth="1"/>
    <col min="6" max="6" width="6.42578125" style="12" bestFit="1" customWidth="1"/>
    <col min="7" max="7" width="6.42578125" style="12" customWidth="1"/>
    <col min="8" max="9" width="11.7109375" style="3" customWidth="1"/>
    <col min="10" max="10" width="8.5703125" style="3" customWidth="1"/>
    <col min="11" max="11" width="8.140625" style="3" bestFit="1" customWidth="1"/>
    <col min="12" max="12" width="7.28515625" style="3" bestFit="1" customWidth="1"/>
    <col min="13" max="13" width="9.42578125" style="3" bestFit="1" customWidth="1"/>
    <col min="14" max="14" width="10.85546875" style="3" bestFit="1" customWidth="1"/>
    <col min="15" max="15" width="8.140625" style="3" bestFit="1" customWidth="1"/>
    <col min="16" max="16" width="7.28515625" style="3" customWidth="1"/>
    <col min="17" max="17" width="10.42578125" style="3" bestFit="1" customWidth="1"/>
    <col min="18" max="18" width="9.85546875" style="6" customWidth="1"/>
    <col min="19" max="22" width="5.140625" style="6" customWidth="1"/>
    <col min="23" max="23" width="22.7109375" style="6" bestFit="1" customWidth="1"/>
    <col min="24" max="24" width="6.42578125" style="6" customWidth="1"/>
    <col min="25" max="25" width="20.140625" style="6" customWidth="1"/>
    <col min="26" max="26" width="30.5703125" style="6" bestFit="1" customWidth="1"/>
    <col min="27" max="239" width="9.140625" style="6"/>
    <col min="240" max="240" width="9" style="6" bestFit="1" customWidth="1"/>
    <col min="241" max="241" width="9.85546875" style="6" bestFit="1" customWidth="1"/>
    <col min="242" max="242" width="9.140625" style="6" bestFit="1" customWidth="1"/>
    <col min="243" max="243" width="16" style="6" bestFit="1" customWidth="1"/>
    <col min="244" max="244" width="9" style="6" bestFit="1" customWidth="1"/>
    <col min="245" max="245" width="7.85546875" style="6" bestFit="1" customWidth="1"/>
    <col min="246" max="246" width="11.7109375" style="6" bestFit="1" customWidth="1"/>
    <col min="247" max="247" width="14.28515625" style="6" customWidth="1"/>
    <col min="248" max="248" width="11.7109375" style="6" bestFit="1" customWidth="1"/>
    <col min="249" max="249" width="14.140625" style="6" bestFit="1" customWidth="1"/>
    <col min="250" max="250" width="16.7109375" style="6" customWidth="1"/>
    <col min="251" max="251" width="16.5703125" style="6" customWidth="1"/>
    <col min="252" max="253" width="7.85546875" style="6" bestFit="1" customWidth="1"/>
    <col min="254" max="254" width="8" style="6" bestFit="1" customWidth="1"/>
    <col min="255" max="256" width="7.85546875" style="6" bestFit="1" customWidth="1"/>
    <col min="257" max="257" width="9.7109375" style="6" customWidth="1"/>
    <col min="258" max="258" width="12.85546875" style="6" customWidth="1"/>
    <col min="259" max="495" width="9.140625" style="6"/>
    <col min="496" max="496" width="9" style="6" bestFit="1" customWidth="1"/>
    <col min="497" max="497" width="9.85546875" style="6" bestFit="1" customWidth="1"/>
    <col min="498" max="498" width="9.140625" style="6" bestFit="1" customWidth="1"/>
    <col min="499" max="499" width="16" style="6" bestFit="1" customWidth="1"/>
    <col min="500" max="500" width="9" style="6" bestFit="1" customWidth="1"/>
    <col min="501" max="501" width="7.85546875" style="6" bestFit="1" customWidth="1"/>
    <col min="502" max="502" width="11.7109375" style="6" bestFit="1" customWidth="1"/>
    <col min="503" max="503" width="14.28515625" style="6" customWidth="1"/>
    <col min="504" max="504" width="11.7109375" style="6" bestFit="1" customWidth="1"/>
    <col min="505" max="505" width="14.140625" style="6" bestFit="1" customWidth="1"/>
    <col min="506" max="506" width="16.7109375" style="6" customWidth="1"/>
    <col min="507" max="507" width="16.5703125" style="6" customWidth="1"/>
    <col min="508" max="509" width="7.85546875" style="6" bestFit="1" customWidth="1"/>
    <col min="510" max="510" width="8" style="6" bestFit="1" customWidth="1"/>
    <col min="511" max="512" width="7.85546875" style="6" bestFit="1" customWidth="1"/>
    <col min="513" max="513" width="9.7109375" style="6" customWidth="1"/>
    <col min="514" max="514" width="12.85546875" style="6" customWidth="1"/>
    <col min="515" max="751" width="9.140625" style="6"/>
    <col min="752" max="752" width="9" style="6" bestFit="1" customWidth="1"/>
    <col min="753" max="753" width="9.85546875" style="6" bestFit="1" customWidth="1"/>
    <col min="754" max="754" width="9.140625" style="6" bestFit="1" customWidth="1"/>
    <col min="755" max="755" width="16" style="6" bestFit="1" customWidth="1"/>
    <col min="756" max="756" width="9" style="6" bestFit="1" customWidth="1"/>
    <col min="757" max="757" width="7.85546875" style="6" bestFit="1" customWidth="1"/>
    <col min="758" max="758" width="11.7109375" style="6" bestFit="1" customWidth="1"/>
    <col min="759" max="759" width="14.28515625" style="6" customWidth="1"/>
    <col min="760" max="760" width="11.7109375" style="6" bestFit="1" customWidth="1"/>
    <col min="761" max="761" width="14.140625" style="6" bestFit="1" customWidth="1"/>
    <col min="762" max="762" width="16.7109375" style="6" customWidth="1"/>
    <col min="763" max="763" width="16.5703125" style="6" customWidth="1"/>
    <col min="764" max="765" width="7.85546875" style="6" bestFit="1" customWidth="1"/>
    <col min="766" max="766" width="8" style="6" bestFit="1" customWidth="1"/>
    <col min="767" max="768" width="7.85546875" style="6" bestFit="1" customWidth="1"/>
    <col min="769" max="769" width="9.7109375" style="6" customWidth="1"/>
    <col min="770" max="770" width="12.85546875" style="6" customWidth="1"/>
    <col min="771" max="1007" width="9.140625" style="6"/>
    <col min="1008" max="1008" width="9" style="6" bestFit="1" customWidth="1"/>
    <col min="1009" max="1009" width="9.85546875" style="6" bestFit="1" customWidth="1"/>
    <col min="1010" max="1010" width="9.140625" style="6" bestFit="1" customWidth="1"/>
    <col min="1011" max="1011" width="16" style="6" bestFit="1" customWidth="1"/>
    <col min="1012" max="1012" width="9" style="6" bestFit="1" customWidth="1"/>
    <col min="1013" max="1013" width="7.85546875" style="6" bestFit="1" customWidth="1"/>
    <col min="1014" max="1014" width="11.7109375" style="6" bestFit="1" customWidth="1"/>
    <col min="1015" max="1015" width="14.28515625" style="6" customWidth="1"/>
    <col min="1016" max="1016" width="11.7109375" style="6" bestFit="1" customWidth="1"/>
    <col min="1017" max="1017" width="14.140625" style="6" bestFit="1" customWidth="1"/>
    <col min="1018" max="1018" width="16.7109375" style="6" customWidth="1"/>
    <col min="1019" max="1019" width="16.5703125" style="6" customWidth="1"/>
    <col min="1020" max="1021" width="7.85546875" style="6" bestFit="1" customWidth="1"/>
    <col min="1022" max="1022" width="8" style="6" bestFit="1" customWidth="1"/>
    <col min="1023" max="1024" width="7.85546875" style="6" bestFit="1" customWidth="1"/>
    <col min="1025" max="1025" width="9.7109375" style="6" customWidth="1"/>
    <col min="1026" max="1026" width="12.85546875" style="6" customWidth="1"/>
    <col min="1027" max="1263" width="9.140625" style="6"/>
    <col min="1264" max="1264" width="9" style="6" bestFit="1" customWidth="1"/>
    <col min="1265" max="1265" width="9.85546875" style="6" bestFit="1" customWidth="1"/>
    <col min="1266" max="1266" width="9.140625" style="6" bestFit="1" customWidth="1"/>
    <col min="1267" max="1267" width="16" style="6" bestFit="1" customWidth="1"/>
    <col min="1268" max="1268" width="9" style="6" bestFit="1" customWidth="1"/>
    <col min="1269" max="1269" width="7.85546875" style="6" bestFit="1" customWidth="1"/>
    <col min="1270" max="1270" width="11.7109375" style="6" bestFit="1" customWidth="1"/>
    <col min="1271" max="1271" width="14.28515625" style="6" customWidth="1"/>
    <col min="1272" max="1272" width="11.7109375" style="6" bestFit="1" customWidth="1"/>
    <col min="1273" max="1273" width="14.140625" style="6" bestFit="1" customWidth="1"/>
    <col min="1274" max="1274" width="16.7109375" style="6" customWidth="1"/>
    <col min="1275" max="1275" width="16.5703125" style="6" customWidth="1"/>
    <col min="1276" max="1277" width="7.85546875" style="6" bestFit="1" customWidth="1"/>
    <col min="1278" max="1278" width="8" style="6" bestFit="1" customWidth="1"/>
    <col min="1279" max="1280" width="7.85546875" style="6" bestFit="1" customWidth="1"/>
    <col min="1281" max="1281" width="9.7109375" style="6" customWidth="1"/>
    <col min="1282" max="1282" width="12.85546875" style="6" customWidth="1"/>
    <col min="1283" max="1519" width="9.140625" style="6"/>
    <col min="1520" max="1520" width="9" style="6" bestFit="1" customWidth="1"/>
    <col min="1521" max="1521" width="9.85546875" style="6" bestFit="1" customWidth="1"/>
    <col min="1522" max="1522" width="9.140625" style="6" bestFit="1" customWidth="1"/>
    <col min="1523" max="1523" width="16" style="6" bestFit="1" customWidth="1"/>
    <col min="1524" max="1524" width="9" style="6" bestFit="1" customWidth="1"/>
    <col min="1525" max="1525" width="7.85546875" style="6" bestFit="1" customWidth="1"/>
    <col min="1526" max="1526" width="11.7109375" style="6" bestFit="1" customWidth="1"/>
    <col min="1527" max="1527" width="14.28515625" style="6" customWidth="1"/>
    <col min="1528" max="1528" width="11.7109375" style="6" bestFit="1" customWidth="1"/>
    <col min="1529" max="1529" width="14.140625" style="6" bestFit="1" customWidth="1"/>
    <col min="1530" max="1530" width="16.7109375" style="6" customWidth="1"/>
    <col min="1531" max="1531" width="16.5703125" style="6" customWidth="1"/>
    <col min="1532" max="1533" width="7.85546875" style="6" bestFit="1" customWidth="1"/>
    <col min="1534" max="1534" width="8" style="6" bestFit="1" customWidth="1"/>
    <col min="1535" max="1536" width="7.85546875" style="6" bestFit="1" customWidth="1"/>
    <col min="1537" max="1537" width="9.7109375" style="6" customWidth="1"/>
    <col min="1538" max="1538" width="12.85546875" style="6" customWidth="1"/>
    <col min="1539" max="1775" width="9.140625" style="6"/>
    <col min="1776" max="1776" width="9" style="6" bestFit="1" customWidth="1"/>
    <col min="1777" max="1777" width="9.85546875" style="6" bestFit="1" customWidth="1"/>
    <col min="1778" max="1778" width="9.140625" style="6" bestFit="1" customWidth="1"/>
    <col min="1779" max="1779" width="16" style="6" bestFit="1" customWidth="1"/>
    <col min="1780" max="1780" width="9" style="6" bestFit="1" customWidth="1"/>
    <col min="1781" max="1781" width="7.85546875" style="6" bestFit="1" customWidth="1"/>
    <col min="1782" max="1782" width="11.7109375" style="6" bestFit="1" customWidth="1"/>
    <col min="1783" max="1783" width="14.28515625" style="6" customWidth="1"/>
    <col min="1784" max="1784" width="11.7109375" style="6" bestFit="1" customWidth="1"/>
    <col min="1785" max="1785" width="14.140625" style="6" bestFit="1" customWidth="1"/>
    <col min="1786" max="1786" width="16.7109375" style="6" customWidth="1"/>
    <col min="1787" max="1787" width="16.5703125" style="6" customWidth="1"/>
    <col min="1788" max="1789" width="7.85546875" style="6" bestFit="1" customWidth="1"/>
    <col min="1790" max="1790" width="8" style="6" bestFit="1" customWidth="1"/>
    <col min="1791" max="1792" width="7.85546875" style="6" bestFit="1" customWidth="1"/>
    <col min="1793" max="1793" width="9.7109375" style="6" customWidth="1"/>
    <col min="1794" max="1794" width="12.85546875" style="6" customWidth="1"/>
    <col min="1795" max="2031" width="9.140625" style="6"/>
    <col min="2032" max="2032" width="9" style="6" bestFit="1" customWidth="1"/>
    <col min="2033" max="2033" width="9.85546875" style="6" bestFit="1" customWidth="1"/>
    <col min="2034" max="2034" width="9.140625" style="6" bestFit="1" customWidth="1"/>
    <col min="2035" max="2035" width="16" style="6" bestFit="1" customWidth="1"/>
    <col min="2036" max="2036" width="9" style="6" bestFit="1" customWidth="1"/>
    <col min="2037" max="2037" width="7.85546875" style="6" bestFit="1" customWidth="1"/>
    <col min="2038" max="2038" width="11.7109375" style="6" bestFit="1" customWidth="1"/>
    <col min="2039" max="2039" width="14.28515625" style="6" customWidth="1"/>
    <col min="2040" max="2040" width="11.7109375" style="6" bestFit="1" customWidth="1"/>
    <col min="2041" max="2041" width="14.140625" style="6" bestFit="1" customWidth="1"/>
    <col min="2042" max="2042" width="16.7109375" style="6" customWidth="1"/>
    <col min="2043" max="2043" width="16.5703125" style="6" customWidth="1"/>
    <col min="2044" max="2045" width="7.85546875" style="6" bestFit="1" customWidth="1"/>
    <col min="2046" max="2046" width="8" style="6" bestFit="1" customWidth="1"/>
    <col min="2047" max="2048" width="7.85546875" style="6" bestFit="1" customWidth="1"/>
    <col min="2049" max="2049" width="9.7109375" style="6" customWidth="1"/>
    <col min="2050" max="2050" width="12.85546875" style="6" customWidth="1"/>
    <col min="2051" max="2287" width="9.140625" style="6"/>
    <col min="2288" max="2288" width="9" style="6" bestFit="1" customWidth="1"/>
    <col min="2289" max="2289" width="9.85546875" style="6" bestFit="1" customWidth="1"/>
    <col min="2290" max="2290" width="9.140625" style="6" bestFit="1" customWidth="1"/>
    <col min="2291" max="2291" width="16" style="6" bestFit="1" customWidth="1"/>
    <col min="2292" max="2292" width="9" style="6" bestFit="1" customWidth="1"/>
    <col min="2293" max="2293" width="7.85546875" style="6" bestFit="1" customWidth="1"/>
    <col min="2294" max="2294" width="11.7109375" style="6" bestFit="1" customWidth="1"/>
    <col min="2295" max="2295" width="14.28515625" style="6" customWidth="1"/>
    <col min="2296" max="2296" width="11.7109375" style="6" bestFit="1" customWidth="1"/>
    <col min="2297" max="2297" width="14.140625" style="6" bestFit="1" customWidth="1"/>
    <col min="2298" max="2298" width="16.7109375" style="6" customWidth="1"/>
    <col min="2299" max="2299" width="16.5703125" style="6" customWidth="1"/>
    <col min="2300" max="2301" width="7.85546875" style="6" bestFit="1" customWidth="1"/>
    <col min="2302" max="2302" width="8" style="6" bestFit="1" customWidth="1"/>
    <col min="2303" max="2304" width="7.85546875" style="6" bestFit="1" customWidth="1"/>
    <col min="2305" max="2305" width="9.7109375" style="6" customWidth="1"/>
    <col min="2306" max="2306" width="12.85546875" style="6" customWidth="1"/>
    <col min="2307" max="2543" width="9.140625" style="6"/>
    <col min="2544" max="2544" width="9" style="6" bestFit="1" customWidth="1"/>
    <col min="2545" max="2545" width="9.85546875" style="6" bestFit="1" customWidth="1"/>
    <col min="2546" max="2546" width="9.140625" style="6" bestFit="1" customWidth="1"/>
    <col min="2547" max="2547" width="16" style="6" bestFit="1" customWidth="1"/>
    <col min="2548" max="2548" width="9" style="6" bestFit="1" customWidth="1"/>
    <col min="2549" max="2549" width="7.85546875" style="6" bestFit="1" customWidth="1"/>
    <col min="2550" max="2550" width="11.7109375" style="6" bestFit="1" customWidth="1"/>
    <col min="2551" max="2551" width="14.28515625" style="6" customWidth="1"/>
    <col min="2552" max="2552" width="11.7109375" style="6" bestFit="1" customWidth="1"/>
    <col min="2553" max="2553" width="14.140625" style="6" bestFit="1" customWidth="1"/>
    <col min="2554" max="2554" width="16.7109375" style="6" customWidth="1"/>
    <col min="2555" max="2555" width="16.5703125" style="6" customWidth="1"/>
    <col min="2556" max="2557" width="7.85546875" style="6" bestFit="1" customWidth="1"/>
    <col min="2558" max="2558" width="8" style="6" bestFit="1" customWidth="1"/>
    <col min="2559" max="2560" width="7.85546875" style="6" bestFit="1" customWidth="1"/>
    <col min="2561" max="2561" width="9.7109375" style="6" customWidth="1"/>
    <col min="2562" max="2562" width="12.85546875" style="6" customWidth="1"/>
    <col min="2563" max="2799" width="9.140625" style="6"/>
    <col min="2800" max="2800" width="9" style="6" bestFit="1" customWidth="1"/>
    <col min="2801" max="2801" width="9.85546875" style="6" bestFit="1" customWidth="1"/>
    <col min="2802" max="2802" width="9.140625" style="6" bestFit="1" customWidth="1"/>
    <col min="2803" max="2803" width="16" style="6" bestFit="1" customWidth="1"/>
    <col min="2804" max="2804" width="9" style="6" bestFit="1" customWidth="1"/>
    <col min="2805" max="2805" width="7.85546875" style="6" bestFit="1" customWidth="1"/>
    <col min="2806" max="2806" width="11.7109375" style="6" bestFit="1" customWidth="1"/>
    <col min="2807" max="2807" width="14.28515625" style="6" customWidth="1"/>
    <col min="2808" max="2808" width="11.7109375" style="6" bestFit="1" customWidth="1"/>
    <col min="2809" max="2809" width="14.140625" style="6" bestFit="1" customWidth="1"/>
    <col min="2810" max="2810" width="16.7109375" style="6" customWidth="1"/>
    <col min="2811" max="2811" width="16.5703125" style="6" customWidth="1"/>
    <col min="2812" max="2813" width="7.85546875" style="6" bestFit="1" customWidth="1"/>
    <col min="2814" max="2814" width="8" style="6" bestFit="1" customWidth="1"/>
    <col min="2815" max="2816" width="7.85546875" style="6" bestFit="1" customWidth="1"/>
    <col min="2817" max="2817" width="9.7109375" style="6" customWidth="1"/>
    <col min="2818" max="2818" width="12.85546875" style="6" customWidth="1"/>
    <col min="2819" max="3055" width="9.140625" style="6"/>
    <col min="3056" max="3056" width="9" style="6" bestFit="1" customWidth="1"/>
    <col min="3057" max="3057" width="9.85546875" style="6" bestFit="1" customWidth="1"/>
    <col min="3058" max="3058" width="9.140625" style="6" bestFit="1" customWidth="1"/>
    <col min="3059" max="3059" width="16" style="6" bestFit="1" customWidth="1"/>
    <col min="3060" max="3060" width="9" style="6" bestFit="1" customWidth="1"/>
    <col min="3061" max="3061" width="7.85546875" style="6" bestFit="1" customWidth="1"/>
    <col min="3062" max="3062" width="11.7109375" style="6" bestFit="1" customWidth="1"/>
    <col min="3063" max="3063" width="14.28515625" style="6" customWidth="1"/>
    <col min="3064" max="3064" width="11.7109375" style="6" bestFit="1" customWidth="1"/>
    <col min="3065" max="3065" width="14.140625" style="6" bestFit="1" customWidth="1"/>
    <col min="3066" max="3066" width="16.7109375" style="6" customWidth="1"/>
    <col min="3067" max="3067" width="16.5703125" style="6" customWidth="1"/>
    <col min="3068" max="3069" width="7.85546875" style="6" bestFit="1" customWidth="1"/>
    <col min="3070" max="3070" width="8" style="6" bestFit="1" customWidth="1"/>
    <col min="3071" max="3072" width="7.85546875" style="6" bestFit="1" customWidth="1"/>
    <col min="3073" max="3073" width="9.7109375" style="6" customWidth="1"/>
    <col min="3074" max="3074" width="12.85546875" style="6" customWidth="1"/>
    <col min="3075" max="3311" width="9.140625" style="6"/>
    <col min="3312" max="3312" width="9" style="6" bestFit="1" customWidth="1"/>
    <col min="3313" max="3313" width="9.85546875" style="6" bestFit="1" customWidth="1"/>
    <col min="3314" max="3314" width="9.140625" style="6" bestFit="1" customWidth="1"/>
    <col min="3315" max="3315" width="16" style="6" bestFit="1" customWidth="1"/>
    <col min="3316" max="3316" width="9" style="6" bestFit="1" customWidth="1"/>
    <col min="3317" max="3317" width="7.85546875" style="6" bestFit="1" customWidth="1"/>
    <col min="3318" max="3318" width="11.7109375" style="6" bestFit="1" customWidth="1"/>
    <col min="3319" max="3319" width="14.28515625" style="6" customWidth="1"/>
    <col min="3320" max="3320" width="11.7109375" style="6" bestFit="1" customWidth="1"/>
    <col min="3321" max="3321" width="14.140625" style="6" bestFit="1" customWidth="1"/>
    <col min="3322" max="3322" width="16.7109375" style="6" customWidth="1"/>
    <col min="3323" max="3323" width="16.5703125" style="6" customWidth="1"/>
    <col min="3324" max="3325" width="7.85546875" style="6" bestFit="1" customWidth="1"/>
    <col min="3326" max="3326" width="8" style="6" bestFit="1" customWidth="1"/>
    <col min="3327" max="3328" width="7.85546875" style="6" bestFit="1" customWidth="1"/>
    <col min="3329" max="3329" width="9.7109375" style="6" customWidth="1"/>
    <col min="3330" max="3330" width="12.85546875" style="6" customWidth="1"/>
    <col min="3331" max="3567" width="9.140625" style="6"/>
    <col min="3568" max="3568" width="9" style="6" bestFit="1" customWidth="1"/>
    <col min="3569" max="3569" width="9.85546875" style="6" bestFit="1" customWidth="1"/>
    <col min="3570" max="3570" width="9.140625" style="6" bestFit="1" customWidth="1"/>
    <col min="3571" max="3571" width="16" style="6" bestFit="1" customWidth="1"/>
    <col min="3572" max="3572" width="9" style="6" bestFit="1" customWidth="1"/>
    <col min="3573" max="3573" width="7.85546875" style="6" bestFit="1" customWidth="1"/>
    <col min="3574" max="3574" width="11.7109375" style="6" bestFit="1" customWidth="1"/>
    <col min="3575" max="3575" width="14.28515625" style="6" customWidth="1"/>
    <col min="3576" max="3576" width="11.7109375" style="6" bestFit="1" customWidth="1"/>
    <col min="3577" max="3577" width="14.140625" style="6" bestFit="1" customWidth="1"/>
    <col min="3578" max="3578" width="16.7109375" style="6" customWidth="1"/>
    <col min="3579" max="3579" width="16.5703125" style="6" customWidth="1"/>
    <col min="3580" max="3581" width="7.85546875" style="6" bestFit="1" customWidth="1"/>
    <col min="3582" max="3582" width="8" style="6" bestFit="1" customWidth="1"/>
    <col min="3583" max="3584" width="7.85546875" style="6" bestFit="1" customWidth="1"/>
    <col min="3585" max="3585" width="9.7109375" style="6" customWidth="1"/>
    <col min="3586" max="3586" width="12.85546875" style="6" customWidth="1"/>
    <col min="3587" max="3823" width="9.140625" style="6"/>
    <col min="3824" max="3824" width="9" style="6" bestFit="1" customWidth="1"/>
    <col min="3825" max="3825" width="9.85546875" style="6" bestFit="1" customWidth="1"/>
    <col min="3826" max="3826" width="9.140625" style="6" bestFit="1" customWidth="1"/>
    <col min="3827" max="3827" width="16" style="6" bestFit="1" customWidth="1"/>
    <col min="3828" max="3828" width="9" style="6" bestFit="1" customWidth="1"/>
    <col min="3829" max="3829" width="7.85546875" style="6" bestFit="1" customWidth="1"/>
    <col min="3830" max="3830" width="11.7109375" style="6" bestFit="1" customWidth="1"/>
    <col min="3831" max="3831" width="14.28515625" style="6" customWidth="1"/>
    <col min="3832" max="3832" width="11.7109375" style="6" bestFit="1" customWidth="1"/>
    <col min="3833" max="3833" width="14.140625" style="6" bestFit="1" customWidth="1"/>
    <col min="3834" max="3834" width="16.7109375" style="6" customWidth="1"/>
    <col min="3835" max="3835" width="16.5703125" style="6" customWidth="1"/>
    <col min="3836" max="3837" width="7.85546875" style="6" bestFit="1" customWidth="1"/>
    <col min="3838" max="3838" width="8" style="6" bestFit="1" customWidth="1"/>
    <col min="3839" max="3840" width="7.85546875" style="6" bestFit="1" customWidth="1"/>
    <col min="3841" max="3841" width="9.7109375" style="6" customWidth="1"/>
    <col min="3842" max="3842" width="12.85546875" style="6" customWidth="1"/>
    <col min="3843" max="4079" width="9.140625" style="6"/>
    <col min="4080" max="4080" width="9" style="6" bestFit="1" customWidth="1"/>
    <col min="4081" max="4081" width="9.85546875" style="6" bestFit="1" customWidth="1"/>
    <col min="4082" max="4082" width="9.140625" style="6" bestFit="1" customWidth="1"/>
    <col min="4083" max="4083" width="16" style="6" bestFit="1" customWidth="1"/>
    <col min="4084" max="4084" width="9" style="6" bestFit="1" customWidth="1"/>
    <col min="4085" max="4085" width="7.85546875" style="6" bestFit="1" customWidth="1"/>
    <col min="4086" max="4086" width="11.7109375" style="6" bestFit="1" customWidth="1"/>
    <col min="4087" max="4087" width="14.28515625" style="6" customWidth="1"/>
    <col min="4088" max="4088" width="11.7109375" style="6" bestFit="1" customWidth="1"/>
    <col min="4089" max="4089" width="14.140625" style="6" bestFit="1" customWidth="1"/>
    <col min="4090" max="4090" width="16.7109375" style="6" customWidth="1"/>
    <col min="4091" max="4091" width="16.5703125" style="6" customWidth="1"/>
    <col min="4092" max="4093" width="7.85546875" style="6" bestFit="1" customWidth="1"/>
    <col min="4094" max="4094" width="8" style="6" bestFit="1" customWidth="1"/>
    <col min="4095" max="4096" width="7.85546875" style="6" bestFit="1" customWidth="1"/>
    <col min="4097" max="4097" width="9.7109375" style="6" customWidth="1"/>
    <col min="4098" max="4098" width="12.85546875" style="6" customWidth="1"/>
    <col min="4099" max="4335" width="9.140625" style="6"/>
    <col min="4336" max="4336" width="9" style="6" bestFit="1" customWidth="1"/>
    <col min="4337" max="4337" width="9.85546875" style="6" bestFit="1" customWidth="1"/>
    <col min="4338" max="4338" width="9.140625" style="6" bestFit="1" customWidth="1"/>
    <col min="4339" max="4339" width="16" style="6" bestFit="1" customWidth="1"/>
    <col min="4340" max="4340" width="9" style="6" bestFit="1" customWidth="1"/>
    <col min="4341" max="4341" width="7.85546875" style="6" bestFit="1" customWidth="1"/>
    <col min="4342" max="4342" width="11.7109375" style="6" bestFit="1" customWidth="1"/>
    <col min="4343" max="4343" width="14.28515625" style="6" customWidth="1"/>
    <col min="4344" max="4344" width="11.7109375" style="6" bestFit="1" customWidth="1"/>
    <col min="4345" max="4345" width="14.140625" style="6" bestFit="1" customWidth="1"/>
    <col min="4346" max="4346" width="16.7109375" style="6" customWidth="1"/>
    <col min="4347" max="4347" width="16.5703125" style="6" customWidth="1"/>
    <col min="4348" max="4349" width="7.85546875" style="6" bestFit="1" customWidth="1"/>
    <col min="4350" max="4350" width="8" style="6" bestFit="1" customWidth="1"/>
    <col min="4351" max="4352" width="7.85546875" style="6" bestFit="1" customWidth="1"/>
    <col min="4353" max="4353" width="9.7109375" style="6" customWidth="1"/>
    <col min="4354" max="4354" width="12.85546875" style="6" customWidth="1"/>
    <col min="4355" max="4591" width="9.140625" style="6"/>
    <col min="4592" max="4592" width="9" style="6" bestFit="1" customWidth="1"/>
    <col min="4593" max="4593" width="9.85546875" style="6" bestFit="1" customWidth="1"/>
    <col min="4594" max="4594" width="9.140625" style="6" bestFit="1" customWidth="1"/>
    <col min="4595" max="4595" width="16" style="6" bestFit="1" customWidth="1"/>
    <col min="4596" max="4596" width="9" style="6" bestFit="1" customWidth="1"/>
    <col min="4597" max="4597" width="7.85546875" style="6" bestFit="1" customWidth="1"/>
    <col min="4598" max="4598" width="11.7109375" style="6" bestFit="1" customWidth="1"/>
    <col min="4599" max="4599" width="14.28515625" style="6" customWidth="1"/>
    <col min="4600" max="4600" width="11.7109375" style="6" bestFit="1" customWidth="1"/>
    <col min="4601" max="4601" width="14.140625" style="6" bestFit="1" customWidth="1"/>
    <col min="4602" max="4602" width="16.7109375" style="6" customWidth="1"/>
    <col min="4603" max="4603" width="16.5703125" style="6" customWidth="1"/>
    <col min="4604" max="4605" width="7.85546875" style="6" bestFit="1" customWidth="1"/>
    <col min="4606" max="4606" width="8" style="6" bestFit="1" customWidth="1"/>
    <col min="4607" max="4608" width="7.85546875" style="6" bestFit="1" customWidth="1"/>
    <col min="4609" max="4609" width="9.7109375" style="6" customWidth="1"/>
    <col min="4610" max="4610" width="12.85546875" style="6" customWidth="1"/>
    <col min="4611" max="4847" width="9.140625" style="6"/>
    <col min="4848" max="4848" width="9" style="6" bestFit="1" customWidth="1"/>
    <col min="4849" max="4849" width="9.85546875" style="6" bestFit="1" customWidth="1"/>
    <col min="4850" max="4850" width="9.140625" style="6" bestFit="1" customWidth="1"/>
    <col min="4851" max="4851" width="16" style="6" bestFit="1" customWidth="1"/>
    <col min="4852" max="4852" width="9" style="6" bestFit="1" customWidth="1"/>
    <col min="4853" max="4853" width="7.85546875" style="6" bestFit="1" customWidth="1"/>
    <col min="4854" max="4854" width="11.7109375" style="6" bestFit="1" customWidth="1"/>
    <col min="4855" max="4855" width="14.28515625" style="6" customWidth="1"/>
    <col min="4856" max="4856" width="11.7109375" style="6" bestFit="1" customWidth="1"/>
    <col min="4857" max="4857" width="14.140625" style="6" bestFit="1" customWidth="1"/>
    <col min="4858" max="4858" width="16.7109375" style="6" customWidth="1"/>
    <col min="4859" max="4859" width="16.5703125" style="6" customWidth="1"/>
    <col min="4860" max="4861" width="7.85546875" style="6" bestFit="1" customWidth="1"/>
    <col min="4862" max="4862" width="8" style="6" bestFit="1" customWidth="1"/>
    <col min="4863" max="4864" width="7.85546875" style="6" bestFit="1" customWidth="1"/>
    <col min="4865" max="4865" width="9.7109375" style="6" customWidth="1"/>
    <col min="4866" max="4866" width="12.85546875" style="6" customWidth="1"/>
    <col min="4867" max="5103" width="9.140625" style="6"/>
    <col min="5104" max="5104" width="9" style="6" bestFit="1" customWidth="1"/>
    <col min="5105" max="5105" width="9.85546875" style="6" bestFit="1" customWidth="1"/>
    <col min="5106" max="5106" width="9.140625" style="6" bestFit="1" customWidth="1"/>
    <col min="5107" max="5107" width="16" style="6" bestFit="1" customWidth="1"/>
    <col min="5108" max="5108" width="9" style="6" bestFit="1" customWidth="1"/>
    <col min="5109" max="5109" width="7.85546875" style="6" bestFit="1" customWidth="1"/>
    <col min="5110" max="5110" width="11.7109375" style="6" bestFit="1" customWidth="1"/>
    <col min="5111" max="5111" width="14.28515625" style="6" customWidth="1"/>
    <col min="5112" max="5112" width="11.7109375" style="6" bestFit="1" customWidth="1"/>
    <col min="5113" max="5113" width="14.140625" style="6" bestFit="1" customWidth="1"/>
    <col min="5114" max="5114" width="16.7109375" style="6" customWidth="1"/>
    <col min="5115" max="5115" width="16.5703125" style="6" customWidth="1"/>
    <col min="5116" max="5117" width="7.85546875" style="6" bestFit="1" customWidth="1"/>
    <col min="5118" max="5118" width="8" style="6" bestFit="1" customWidth="1"/>
    <col min="5119" max="5120" width="7.85546875" style="6" bestFit="1" customWidth="1"/>
    <col min="5121" max="5121" width="9.7109375" style="6" customWidth="1"/>
    <col min="5122" max="5122" width="12.85546875" style="6" customWidth="1"/>
    <col min="5123" max="5359" width="9.140625" style="6"/>
    <col min="5360" max="5360" width="9" style="6" bestFit="1" customWidth="1"/>
    <col min="5361" max="5361" width="9.85546875" style="6" bestFit="1" customWidth="1"/>
    <col min="5362" max="5362" width="9.140625" style="6" bestFit="1" customWidth="1"/>
    <col min="5363" max="5363" width="16" style="6" bestFit="1" customWidth="1"/>
    <col min="5364" max="5364" width="9" style="6" bestFit="1" customWidth="1"/>
    <col min="5365" max="5365" width="7.85546875" style="6" bestFit="1" customWidth="1"/>
    <col min="5366" max="5366" width="11.7109375" style="6" bestFit="1" customWidth="1"/>
    <col min="5367" max="5367" width="14.28515625" style="6" customWidth="1"/>
    <col min="5368" max="5368" width="11.7109375" style="6" bestFit="1" customWidth="1"/>
    <col min="5369" max="5369" width="14.140625" style="6" bestFit="1" customWidth="1"/>
    <col min="5370" max="5370" width="16.7109375" style="6" customWidth="1"/>
    <col min="5371" max="5371" width="16.5703125" style="6" customWidth="1"/>
    <col min="5372" max="5373" width="7.85546875" style="6" bestFit="1" customWidth="1"/>
    <col min="5374" max="5374" width="8" style="6" bestFit="1" customWidth="1"/>
    <col min="5375" max="5376" width="7.85546875" style="6" bestFit="1" customWidth="1"/>
    <col min="5377" max="5377" width="9.7109375" style="6" customWidth="1"/>
    <col min="5378" max="5378" width="12.85546875" style="6" customWidth="1"/>
    <col min="5379" max="5615" width="9.140625" style="6"/>
    <col min="5616" max="5616" width="9" style="6" bestFit="1" customWidth="1"/>
    <col min="5617" max="5617" width="9.85546875" style="6" bestFit="1" customWidth="1"/>
    <col min="5618" max="5618" width="9.140625" style="6" bestFit="1" customWidth="1"/>
    <col min="5619" max="5619" width="16" style="6" bestFit="1" customWidth="1"/>
    <col min="5620" max="5620" width="9" style="6" bestFit="1" customWidth="1"/>
    <col min="5621" max="5621" width="7.85546875" style="6" bestFit="1" customWidth="1"/>
    <col min="5622" max="5622" width="11.7109375" style="6" bestFit="1" customWidth="1"/>
    <col min="5623" max="5623" width="14.28515625" style="6" customWidth="1"/>
    <col min="5624" max="5624" width="11.7109375" style="6" bestFit="1" customWidth="1"/>
    <col min="5625" max="5625" width="14.140625" style="6" bestFit="1" customWidth="1"/>
    <col min="5626" max="5626" width="16.7109375" style="6" customWidth="1"/>
    <col min="5627" max="5627" width="16.5703125" style="6" customWidth="1"/>
    <col min="5628" max="5629" width="7.85546875" style="6" bestFit="1" customWidth="1"/>
    <col min="5630" max="5630" width="8" style="6" bestFit="1" customWidth="1"/>
    <col min="5631" max="5632" width="7.85546875" style="6" bestFit="1" customWidth="1"/>
    <col min="5633" max="5633" width="9.7109375" style="6" customWidth="1"/>
    <col min="5634" max="5634" width="12.85546875" style="6" customWidth="1"/>
    <col min="5635" max="5871" width="9.140625" style="6"/>
    <col min="5872" max="5872" width="9" style="6" bestFit="1" customWidth="1"/>
    <col min="5873" max="5873" width="9.85546875" style="6" bestFit="1" customWidth="1"/>
    <col min="5874" max="5874" width="9.140625" style="6" bestFit="1" customWidth="1"/>
    <col min="5875" max="5875" width="16" style="6" bestFit="1" customWidth="1"/>
    <col min="5876" max="5876" width="9" style="6" bestFit="1" customWidth="1"/>
    <col min="5877" max="5877" width="7.85546875" style="6" bestFit="1" customWidth="1"/>
    <col min="5878" max="5878" width="11.7109375" style="6" bestFit="1" customWidth="1"/>
    <col min="5879" max="5879" width="14.28515625" style="6" customWidth="1"/>
    <col min="5880" max="5880" width="11.7109375" style="6" bestFit="1" customWidth="1"/>
    <col min="5881" max="5881" width="14.140625" style="6" bestFit="1" customWidth="1"/>
    <col min="5882" max="5882" width="16.7109375" style="6" customWidth="1"/>
    <col min="5883" max="5883" width="16.5703125" style="6" customWidth="1"/>
    <col min="5884" max="5885" width="7.85546875" style="6" bestFit="1" customWidth="1"/>
    <col min="5886" max="5886" width="8" style="6" bestFit="1" customWidth="1"/>
    <col min="5887" max="5888" width="7.85546875" style="6" bestFit="1" customWidth="1"/>
    <col min="5889" max="5889" width="9.7109375" style="6" customWidth="1"/>
    <col min="5890" max="5890" width="12.85546875" style="6" customWidth="1"/>
    <col min="5891" max="6127" width="9.140625" style="6"/>
    <col min="6128" max="6128" width="9" style="6" bestFit="1" customWidth="1"/>
    <col min="6129" max="6129" width="9.85546875" style="6" bestFit="1" customWidth="1"/>
    <col min="6130" max="6130" width="9.140625" style="6" bestFit="1" customWidth="1"/>
    <col min="6131" max="6131" width="16" style="6" bestFit="1" customWidth="1"/>
    <col min="6132" max="6132" width="9" style="6" bestFit="1" customWidth="1"/>
    <col min="6133" max="6133" width="7.85546875" style="6" bestFit="1" customWidth="1"/>
    <col min="6134" max="6134" width="11.7109375" style="6" bestFit="1" customWidth="1"/>
    <col min="6135" max="6135" width="14.28515625" style="6" customWidth="1"/>
    <col min="6136" max="6136" width="11.7109375" style="6" bestFit="1" customWidth="1"/>
    <col min="6137" max="6137" width="14.140625" style="6" bestFit="1" customWidth="1"/>
    <col min="6138" max="6138" width="16.7109375" style="6" customWidth="1"/>
    <col min="6139" max="6139" width="16.5703125" style="6" customWidth="1"/>
    <col min="6140" max="6141" width="7.85546875" style="6" bestFit="1" customWidth="1"/>
    <col min="6142" max="6142" width="8" style="6" bestFit="1" customWidth="1"/>
    <col min="6143" max="6144" width="7.85546875" style="6" bestFit="1" customWidth="1"/>
    <col min="6145" max="6145" width="9.7109375" style="6" customWidth="1"/>
    <col min="6146" max="6146" width="12.85546875" style="6" customWidth="1"/>
    <col min="6147" max="6383" width="9.140625" style="6"/>
    <col min="6384" max="6384" width="9" style="6" bestFit="1" customWidth="1"/>
    <col min="6385" max="6385" width="9.85546875" style="6" bestFit="1" customWidth="1"/>
    <col min="6386" max="6386" width="9.140625" style="6" bestFit="1" customWidth="1"/>
    <col min="6387" max="6387" width="16" style="6" bestFit="1" customWidth="1"/>
    <col min="6388" max="6388" width="9" style="6" bestFit="1" customWidth="1"/>
    <col min="6389" max="6389" width="7.85546875" style="6" bestFit="1" customWidth="1"/>
    <col min="6390" max="6390" width="11.7109375" style="6" bestFit="1" customWidth="1"/>
    <col min="6391" max="6391" width="14.28515625" style="6" customWidth="1"/>
    <col min="6392" max="6392" width="11.7109375" style="6" bestFit="1" customWidth="1"/>
    <col min="6393" max="6393" width="14.140625" style="6" bestFit="1" customWidth="1"/>
    <col min="6394" max="6394" width="16.7109375" style="6" customWidth="1"/>
    <col min="6395" max="6395" width="16.5703125" style="6" customWidth="1"/>
    <col min="6396" max="6397" width="7.85546875" style="6" bestFit="1" customWidth="1"/>
    <col min="6398" max="6398" width="8" style="6" bestFit="1" customWidth="1"/>
    <col min="6399" max="6400" width="7.85546875" style="6" bestFit="1" customWidth="1"/>
    <col min="6401" max="6401" width="9.7109375" style="6" customWidth="1"/>
    <col min="6402" max="6402" width="12.85546875" style="6" customWidth="1"/>
    <col min="6403" max="6639" width="9.140625" style="6"/>
    <col min="6640" max="6640" width="9" style="6" bestFit="1" customWidth="1"/>
    <col min="6641" max="6641" width="9.85546875" style="6" bestFit="1" customWidth="1"/>
    <col min="6642" max="6642" width="9.140625" style="6" bestFit="1" customWidth="1"/>
    <col min="6643" max="6643" width="16" style="6" bestFit="1" customWidth="1"/>
    <col min="6644" max="6644" width="9" style="6" bestFit="1" customWidth="1"/>
    <col min="6645" max="6645" width="7.85546875" style="6" bestFit="1" customWidth="1"/>
    <col min="6646" max="6646" width="11.7109375" style="6" bestFit="1" customWidth="1"/>
    <col min="6647" max="6647" width="14.28515625" style="6" customWidth="1"/>
    <col min="6648" max="6648" width="11.7109375" style="6" bestFit="1" customWidth="1"/>
    <col min="6649" max="6649" width="14.140625" style="6" bestFit="1" customWidth="1"/>
    <col min="6650" max="6650" width="16.7109375" style="6" customWidth="1"/>
    <col min="6651" max="6651" width="16.5703125" style="6" customWidth="1"/>
    <col min="6652" max="6653" width="7.85546875" style="6" bestFit="1" customWidth="1"/>
    <col min="6654" max="6654" width="8" style="6" bestFit="1" customWidth="1"/>
    <col min="6655" max="6656" width="7.85546875" style="6" bestFit="1" customWidth="1"/>
    <col min="6657" max="6657" width="9.7109375" style="6" customWidth="1"/>
    <col min="6658" max="6658" width="12.85546875" style="6" customWidth="1"/>
    <col min="6659" max="6895" width="9.140625" style="6"/>
    <col min="6896" max="6896" width="9" style="6" bestFit="1" customWidth="1"/>
    <col min="6897" max="6897" width="9.85546875" style="6" bestFit="1" customWidth="1"/>
    <col min="6898" max="6898" width="9.140625" style="6" bestFit="1" customWidth="1"/>
    <col min="6899" max="6899" width="16" style="6" bestFit="1" customWidth="1"/>
    <col min="6900" max="6900" width="9" style="6" bestFit="1" customWidth="1"/>
    <col min="6901" max="6901" width="7.85546875" style="6" bestFit="1" customWidth="1"/>
    <col min="6902" max="6902" width="11.7109375" style="6" bestFit="1" customWidth="1"/>
    <col min="6903" max="6903" width="14.28515625" style="6" customWidth="1"/>
    <col min="6904" max="6904" width="11.7109375" style="6" bestFit="1" customWidth="1"/>
    <col min="6905" max="6905" width="14.140625" style="6" bestFit="1" customWidth="1"/>
    <col min="6906" max="6906" width="16.7109375" style="6" customWidth="1"/>
    <col min="6907" max="6907" width="16.5703125" style="6" customWidth="1"/>
    <col min="6908" max="6909" width="7.85546875" style="6" bestFit="1" customWidth="1"/>
    <col min="6910" max="6910" width="8" style="6" bestFit="1" customWidth="1"/>
    <col min="6911" max="6912" width="7.85546875" style="6" bestFit="1" customWidth="1"/>
    <col min="6913" max="6913" width="9.7109375" style="6" customWidth="1"/>
    <col min="6914" max="6914" width="12.85546875" style="6" customWidth="1"/>
    <col min="6915" max="7151" width="9.140625" style="6"/>
    <col min="7152" max="7152" width="9" style="6" bestFit="1" customWidth="1"/>
    <col min="7153" max="7153" width="9.85546875" style="6" bestFit="1" customWidth="1"/>
    <col min="7154" max="7154" width="9.140625" style="6" bestFit="1" customWidth="1"/>
    <col min="7155" max="7155" width="16" style="6" bestFit="1" customWidth="1"/>
    <col min="7156" max="7156" width="9" style="6" bestFit="1" customWidth="1"/>
    <col min="7157" max="7157" width="7.85546875" style="6" bestFit="1" customWidth="1"/>
    <col min="7158" max="7158" width="11.7109375" style="6" bestFit="1" customWidth="1"/>
    <col min="7159" max="7159" width="14.28515625" style="6" customWidth="1"/>
    <col min="7160" max="7160" width="11.7109375" style="6" bestFit="1" customWidth="1"/>
    <col min="7161" max="7161" width="14.140625" style="6" bestFit="1" customWidth="1"/>
    <col min="7162" max="7162" width="16.7109375" style="6" customWidth="1"/>
    <col min="7163" max="7163" width="16.5703125" style="6" customWidth="1"/>
    <col min="7164" max="7165" width="7.85546875" style="6" bestFit="1" customWidth="1"/>
    <col min="7166" max="7166" width="8" style="6" bestFit="1" customWidth="1"/>
    <col min="7167" max="7168" width="7.85546875" style="6" bestFit="1" customWidth="1"/>
    <col min="7169" max="7169" width="9.7109375" style="6" customWidth="1"/>
    <col min="7170" max="7170" width="12.85546875" style="6" customWidth="1"/>
    <col min="7171" max="7407" width="9.140625" style="6"/>
    <col min="7408" max="7408" width="9" style="6" bestFit="1" customWidth="1"/>
    <col min="7409" max="7409" width="9.85546875" style="6" bestFit="1" customWidth="1"/>
    <col min="7410" max="7410" width="9.140625" style="6" bestFit="1" customWidth="1"/>
    <col min="7411" max="7411" width="16" style="6" bestFit="1" customWidth="1"/>
    <col min="7412" max="7412" width="9" style="6" bestFit="1" customWidth="1"/>
    <col min="7413" max="7413" width="7.85546875" style="6" bestFit="1" customWidth="1"/>
    <col min="7414" max="7414" width="11.7109375" style="6" bestFit="1" customWidth="1"/>
    <col min="7415" max="7415" width="14.28515625" style="6" customWidth="1"/>
    <col min="7416" max="7416" width="11.7109375" style="6" bestFit="1" customWidth="1"/>
    <col min="7417" max="7417" width="14.140625" style="6" bestFit="1" customWidth="1"/>
    <col min="7418" max="7418" width="16.7109375" style="6" customWidth="1"/>
    <col min="7419" max="7419" width="16.5703125" style="6" customWidth="1"/>
    <col min="7420" max="7421" width="7.85546875" style="6" bestFit="1" customWidth="1"/>
    <col min="7422" max="7422" width="8" style="6" bestFit="1" customWidth="1"/>
    <col min="7423" max="7424" width="7.85546875" style="6" bestFit="1" customWidth="1"/>
    <col min="7425" max="7425" width="9.7109375" style="6" customWidth="1"/>
    <col min="7426" max="7426" width="12.85546875" style="6" customWidth="1"/>
    <col min="7427" max="7663" width="9.140625" style="6"/>
    <col min="7664" max="7664" width="9" style="6" bestFit="1" customWidth="1"/>
    <col min="7665" max="7665" width="9.85546875" style="6" bestFit="1" customWidth="1"/>
    <col min="7666" max="7666" width="9.140625" style="6" bestFit="1" customWidth="1"/>
    <col min="7667" max="7667" width="16" style="6" bestFit="1" customWidth="1"/>
    <col min="7668" max="7668" width="9" style="6" bestFit="1" customWidth="1"/>
    <col min="7669" max="7669" width="7.85546875" style="6" bestFit="1" customWidth="1"/>
    <col min="7670" max="7670" width="11.7109375" style="6" bestFit="1" customWidth="1"/>
    <col min="7671" max="7671" width="14.28515625" style="6" customWidth="1"/>
    <col min="7672" max="7672" width="11.7109375" style="6" bestFit="1" customWidth="1"/>
    <col min="7673" max="7673" width="14.140625" style="6" bestFit="1" customWidth="1"/>
    <col min="7674" max="7674" width="16.7109375" style="6" customWidth="1"/>
    <col min="7675" max="7675" width="16.5703125" style="6" customWidth="1"/>
    <col min="7676" max="7677" width="7.85546875" style="6" bestFit="1" customWidth="1"/>
    <col min="7678" max="7678" width="8" style="6" bestFit="1" customWidth="1"/>
    <col min="7679" max="7680" width="7.85546875" style="6" bestFit="1" customWidth="1"/>
    <col min="7681" max="7681" width="9.7109375" style="6" customWidth="1"/>
    <col min="7682" max="7682" width="12.85546875" style="6" customWidth="1"/>
    <col min="7683" max="7919" width="9.140625" style="6"/>
    <col min="7920" max="7920" width="9" style="6" bestFit="1" customWidth="1"/>
    <col min="7921" max="7921" width="9.85546875" style="6" bestFit="1" customWidth="1"/>
    <col min="7922" max="7922" width="9.140625" style="6" bestFit="1" customWidth="1"/>
    <col min="7923" max="7923" width="16" style="6" bestFit="1" customWidth="1"/>
    <col min="7924" max="7924" width="9" style="6" bestFit="1" customWidth="1"/>
    <col min="7925" max="7925" width="7.85546875" style="6" bestFit="1" customWidth="1"/>
    <col min="7926" max="7926" width="11.7109375" style="6" bestFit="1" customWidth="1"/>
    <col min="7927" max="7927" width="14.28515625" style="6" customWidth="1"/>
    <col min="7928" max="7928" width="11.7109375" style="6" bestFit="1" customWidth="1"/>
    <col min="7929" max="7929" width="14.140625" style="6" bestFit="1" customWidth="1"/>
    <col min="7930" max="7930" width="16.7109375" style="6" customWidth="1"/>
    <col min="7931" max="7931" width="16.5703125" style="6" customWidth="1"/>
    <col min="7932" max="7933" width="7.85546875" style="6" bestFit="1" customWidth="1"/>
    <col min="7934" max="7934" width="8" style="6" bestFit="1" customWidth="1"/>
    <col min="7935" max="7936" width="7.85546875" style="6" bestFit="1" customWidth="1"/>
    <col min="7937" max="7937" width="9.7109375" style="6" customWidth="1"/>
    <col min="7938" max="7938" width="12.85546875" style="6" customWidth="1"/>
    <col min="7939" max="8175" width="9.140625" style="6"/>
    <col min="8176" max="8176" width="9" style="6" bestFit="1" customWidth="1"/>
    <col min="8177" max="8177" width="9.85546875" style="6" bestFit="1" customWidth="1"/>
    <col min="8178" max="8178" width="9.140625" style="6" bestFit="1" customWidth="1"/>
    <col min="8179" max="8179" width="16" style="6" bestFit="1" customWidth="1"/>
    <col min="8180" max="8180" width="9" style="6" bestFit="1" customWidth="1"/>
    <col min="8181" max="8181" width="7.85546875" style="6" bestFit="1" customWidth="1"/>
    <col min="8182" max="8182" width="11.7109375" style="6" bestFit="1" customWidth="1"/>
    <col min="8183" max="8183" width="14.28515625" style="6" customWidth="1"/>
    <col min="8184" max="8184" width="11.7109375" style="6" bestFit="1" customWidth="1"/>
    <col min="8185" max="8185" width="14.140625" style="6" bestFit="1" customWidth="1"/>
    <col min="8186" max="8186" width="16.7109375" style="6" customWidth="1"/>
    <col min="8187" max="8187" width="16.5703125" style="6" customWidth="1"/>
    <col min="8188" max="8189" width="7.85546875" style="6" bestFit="1" customWidth="1"/>
    <col min="8190" max="8190" width="8" style="6" bestFit="1" customWidth="1"/>
    <col min="8191" max="8192" width="7.85546875" style="6" bestFit="1" customWidth="1"/>
    <col min="8193" max="8193" width="9.7109375" style="6" customWidth="1"/>
    <col min="8194" max="8194" width="12.85546875" style="6" customWidth="1"/>
    <col min="8195" max="8431" width="9.140625" style="6"/>
    <col min="8432" max="8432" width="9" style="6" bestFit="1" customWidth="1"/>
    <col min="8433" max="8433" width="9.85546875" style="6" bestFit="1" customWidth="1"/>
    <col min="8434" max="8434" width="9.140625" style="6" bestFit="1" customWidth="1"/>
    <col min="8435" max="8435" width="16" style="6" bestFit="1" customWidth="1"/>
    <col min="8436" max="8436" width="9" style="6" bestFit="1" customWidth="1"/>
    <col min="8437" max="8437" width="7.85546875" style="6" bestFit="1" customWidth="1"/>
    <col min="8438" max="8438" width="11.7109375" style="6" bestFit="1" customWidth="1"/>
    <col min="8439" max="8439" width="14.28515625" style="6" customWidth="1"/>
    <col min="8440" max="8440" width="11.7109375" style="6" bestFit="1" customWidth="1"/>
    <col min="8441" max="8441" width="14.140625" style="6" bestFit="1" customWidth="1"/>
    <col min="8442" max="8442" width="16.7109375" style="6" customWidth="1"/>
    <col min="8443" max="8443" width="16.5703125" style="6" customWidth="1"/>
    <col min="8444" max="8445" width="7.85546875" style="6" bestFit="1" customWidth="1"/>
    <col min="8446" max="8446" width="8" style="6" bestFit="1" customWidth="1"/>
    <col min="8447" max="8448" width="7.85546875" style="6" bestFit="1" customWidth="1"/>
    <col min="8449" max="8449" width="9.7109375" style="6" customWidth="1"/>
    <col min="8450" max="8450" width="12.85546875" style="6" customWidth="1"/>
    <col min="8451" max="8687" width="9.140625" style="6"/>
    <col min="8688" max="8688" width="9" style="6" bestFit="1" customWidth="1"/>
    <col min="8689" max="8689" width="9.85546875" style="6" bestFit="1" customWidth="1"/>
    <col min="8690" max="8690" width="9.140625" style="6" bestFit="1" customWidth="1"/>
    <col min="8691" max="8691" width="16" style="6" bestFit="1" customWidth="1"/>
    <col min="8692" max="8692" width="9" style="6" bestFit="1" customWidth="1"/>
    <col min="8693" max="8693" width="7.85546875" style="6" bestFit="1" customWidth="1"/>
    <col min="8694" max="8694" width="11.7109375" style="6" bestFit="1" customWidth="1"/>
    <col min="8695" max="8695" width="14.28515625" style="6" customWidth="1"/>
    <col min="8696" max="8696" width="11.7109375" style="6" bestFit="1" customWidth="1"/>
    <col min="8697" max="8697" width="14.140625" style="6" bestFit="1" customWidth="1"/>
    <col min="8698" max="8698" width="16.7109375" style="6" customWidth="1"/>
    <col min="8699" max="8699" width="16.5703125" style="6" customWidth="1"/>
    <col min="8700" max="8701" width="7.85546875" style="6" bestFit="1" customWidth="1"/>
    <col min="8702" max="8702" width="8" style="6" bestFit="1" customWidth="1"/>
    <col min="8703" max="8704" width="7.85546875" style="6" bestFit="1" customWidth="1"/>
    <col min="8705" max="8705" width="9.7109375" style="6" customWidth="1"/>
    <col min="8706" max="8706" width="12.85546875" style="6" customWidth="1"/>
    <col min="8707" max="8943" width="9.140625" style="6"/>
    <col min="8944" max="8944" width="9" style="6" bestFit="1" customWidth="1"/>
    <col min="8945" max="8945" width="9.85546875" style="6" bestFit="1" customWidth="1"/>
    <col min="8946" max="8946" width="9.140625" style="6" bestFit="1" customWidth="1"/>
    <col min="8947" max="8947" width="16" style="6" bestFit="1" customWidth="1"/>
    <col min="8948" max="8948" width="9" style="6" bestFit="1" customWidth="1"/>
    <col min="8949" max="8949" width="7.85546875" style="6" bestFit="1" customWidth="1"/>
    <col min="8950" max="8950" width="11.7109375" style="6" bestFit="1" customWidth="1"/>
    <col min="8951" max="8951" width="14.28515625" style="6" customWidth="1"/>
    <col min="8952" max="8952" width="11.7109375" style="6" bestFit="1" customWidth="1"/>
    <col min="8953" max="8953" width="14.140625" style="6" bestFit="1" customWidth="1"/>
    <col min="8954" max="8954" width="16.7109375" style="6" customWidth="1"/>
    <col min="8955" max="8955" width="16.5703125" style="6" customWidth="1"/>
    <col min="8956" max="8957" width="7.85546875" style="6" bestFit="1" customWidth="1"/>
    <col min="8958" max="8958" width="8" style="6" bestFit="1" customWidth="1"/>
    <col min="8959" max="8960" width="7.85546875" style="6" bestFit="1" customWidth="1"/>
    <col min="8961" max="8961" width="9.7109375" style="6" customWidth="1"/>
    <col min="8962" max="8962" width="12.85546875" style="6" customWidth="1"/>
    <col min="8963" max="9199" width="9.140625" style="6"/>
    <col min="9200" max="9200" width="9" style="6" bestFit="1" customWidth="1"/>
    <col min="9201" max="9201" width="9.85546875" style="6" bestFit="1" customWidth="1"/>
    <col min="9202" max="9202" width="9.140625" style="6" bestFit="1" customWidth="1"/>
    <col min="9203" max="9203" width="16" style="6" bestFit="1" customWidth="1"/>
    <col min="9204" max="9204" width="9" style="6" bestFit="1" customWidth="1"/>
    <col min="9205" max="9205" width="7.85546875" style="6" bestFit="1" customWidth="1"/>
    <col min="9206" max="9206" width="11.7109375" style="6" bestFit="1" customWidth="1"/>
    <col min="9207" max="9207" width="14.28515625" style="6" customWidth="1"/>
    <col min="9208" max="9208" width="11.7109375" style="6" bestFit="1" customWidth="1"/>
    <col min="9209" max="9209" width="14.140625" style="6" bestFit="1" customWidth="1"/>
    <col min="9210" max="9210" width="16.7109375" style="6" customWidth="1"/>
    <col min="9211" max="9211" width="16.5703125" style="6" customWidth="1"/>
    <col min="9212" max="9213" width="7.85546875" style="6" bestFit="1" customWidth="1"/>
    <col min="9214" max="9214" width="8" style="6" bestFit="1" customWidth="1"/>
    <col min="9215" max="9216" width="7.85546875" style="6" bestFit="1" customWidth="1"/>
    <col min="9217" max="9217" width="9.7109375" style="6" customWidth="1"/>
    <col min="9218" max="9218" width="12.85546875" style="6" customWidth="1"/>
    <col min="9219" max="9455" width="9.140625" style="6"/>
    <col min="9456" max="9456" width="9" style="6" bestFit="1" customWidth="1"/>
    <col min="9457" max="9457" width="9.85546875" style="6" bestFit="1" customWidth="1"/>
    <col min="9458" max="9458" width="9.140625" style="6" bestFit="1" customWidth="1"/>
    <col min="9459" max="9459" width="16" style="6" bestFit="1" customWidth="1"/>
    <col min="9460" max="9460" width="9" style="6" bestFit="1" customWidth="1"/>
    <col min="9461" max="9461" width="7.85546875" style="6" bestFit="1" customWidth="1"/>
    <col min="9462" max="9462" width="11.7109375" style="6" bestFit="1" customWidth="1"/>
    <col min="9463" max="9463" width="14.28515625" style="6" customWidth="1"/>
    <col min="9464" max="9464" width="11.7109375" style="6" bestFit="1" customWidth="1"/>
    <col min="9465" max="9465" width="14.140625" style="6" bestFit="1" customWidth="1"/>
    <col min="9466" max="9466" width="16.7109375" style="6" customWidth="1"/>
    <col min="9467" max="9467" width="16.5703125" style="6" customWidth="1"/>
    <col min="9468" max="9469" width="7.85546875" style="6" bestFit="1" customWidth="1"/>
    <col min="9470" max="9470" width="8" style="6" bestFit="1" customWidth="1"/>
    <col min="9471" max="9472" width="7.85546875" style="6" bestFit="1" customWidth="1"/>
    <col min="9473" max="9473" width="9.7109375" style="6" customWidth="1"/>
    <col min="9474" max="9474" width="12.85546875" style="6" customWidth="1"/>
    <col min="9475" max="9711" width="9.140625" style="6"/>
    <col min="9712" max="9712" width="9" style="6" bestFit="1" customWidth="1"/>
    <col min="9713" max="9713" width="9.85546875" style="6" bestFit="1" customWidth="1"/>
    <col min="9714" max="9714" width="9.140625" style="6" bestFit="1" customWidth="1"/>
    <col min="9715" max="9715" width="16" style="6" bestFit="1" customWidth="1"/>
    <col min="9716" max="9716" width="9" style="6" bestFit="1" customWidth="1"/>
    <col min="9717" max="9717" width="7.85546875" style="6" bestFit="1" customWidth="1"/>
    <col min="9718" max="9718" width="11.7109375" style="6" bestFit="1" customWidth="1"/>
    <col min="9719" max="9719" width="14.28515625" style="6" customWidth="1"/>
    <col min="9720" max="9720" width="11.7109375" style="6" bestFit="1" customWidth="1"/>
    <col min="9721" max="9721" width="14.140625" style="6" bestFit="1" customWidth="1"/>
    <col min="9722" max="9722" width="16.7109375" style="6" customWidth="1"/>
    <col min="9723" max="9723" width="16.5703125" style="6" customWidth="1"/>
    <col min="9724" max="9725" width="7.85546875" style="6" bestFit="1" customWidth="1"/>
    <col min="9726" max="9726" width="8" style="6" bestFit="1" customWidth="1"/>
    <col min="9727" max="9728" width="7.85546875" style="6" bestFit="1" customWidth="1"/>
    <col min="9729" max="9729" width="9.7109375" style="6" customWidth="1"/>
    <col min="9730" max="9730" width="12.85546875" style="6" customWidth="1"/>
    <col min="9731" max="9967" width="9.140625" style="6"/>
    <col min="9968" max="9968" width="9" style="6" bestFit="1" customWidth="1"/>
    <col min="9969" max="9969" width="9.85546875" style="6" bestFit="1" customWidth="1"/>
    <col min="9970" max="9970" width="9.140625" style="6" bestFit="1" customWidth="1"/>
    <col min="9971" max="9971" width="16" style="6" bestFit="1" customWidth="1"/>
    <col min="9972" max="9972" width="9" style="6" bestFit="1" customWidth="1"/>
    <col min="9973" max="9973" width="7.85546875" style="6" bestFit="1" customWidth="1"/>
    <col min="9974" max="9974" width="11.7109375" style="6" bestFit="1" customWidth="1"/>
    <col min="9975" max="9975" width="14.28515625" style="6" customWidth="1"/>
    <col min="9976" max="9976" width="11.7109375" style="6" bestFit="1" customWidth="1"/>
    <col min="9977" max="9977" width="14.140625" style="6" bestFit="1" customWidth="1"/>
    <col min="9978" max="9978" width="16.7109375" style="6" customWidth="1"/>
    <col min="9979" max="9979" width="16.5703125" style="6" customWidth="1"/>
    <col min="9980" max="9981" width="7.85546875" style="6" bestFit="1" customWidth="1"/>
    <col min="9982" max="9982" width="8" style="6" bestFit="1" customWidth="1"/>
    <col min="9983" max="9984" width="7.85546875" style="6" bestFit="1" customWidth="1"/>
    <col min="9985" max="9985" width="9.7109375" style="6" customWidth="1"/>
    <col min="9986" max="9986" width="12.85546875" style="6" customWidth="1"/>
    <col min="9987" max="10223" width="9.140625" style="6"/>
    <col min="10224" max="10224" width="9" style="6" bestFit="1" customWidth="1"/>
    <col min="10225" max="10225" width="9.85546875" style="6" bestFit="1" customWidth="1"/>
    <col min="10226" max="10226" width="9.140625" style="6" bestFit="1" customWidth="1"/>
    <col min="10227" max="10227" width="16" style="6" bestFit="1" customWidth="1"/>
    <col min="10228" max="10228" width="9" style="6" bestFit="1" customWidth="1"/>
    <col min="10229" max="10229" width="7.85546875" style="6" bestFit="1" customWidth="1"/>
    <col min="10230" max="10230" width="11.7109375" style="6" bestFit="1" customWidth="1"/>
    <col min="10231" max="10231" width="14.28515625" style="6" customWidth="1"/>
    <col min="10232" max="10232" width="11.7109375" style="6" bestFit="1" customWidth="1"/>
    <col min="10233" max="10233" width="14.140625" style="6" bestFit="1" customWidth="1"/>
    <col min="10234" max="10234" width="16.7109375" style="6" customWidth="1"/>
    <col min="10235" max="10235" width="16.5703125" style="6" customWidth="1"/>
    <col min="10236" max="10237" width="7.85546875" style="6" bestFit="1" customWidth="1"/>
    <col min="10238" max="10238" width="8" style="6" bestFit="1" customWidth="1"/>
    <col min="10239" max="10240" width="7.85546875" style="6" bestFit="1" customWidth="1"/>
    <col min="10241" max="10241" width="9.7109375" style="6" customWidth="1"/>
    <col min="10242" max="10242" width="12.85546875" style="6" customWidth="1"/>
    <col min="10243" max="10479" width="9.140625" style="6"/>
    <col min="10480" max="10480" width="9" style="6" bestFit="1" customWidth="1"/>
    <col min="10481" max="10481" width="9.85546875" style="6" bestFit="1" customWidth="1"/>
    <col min="10482" max="10482" width="9.140625" style="6" bestFit="1" customWidth="1"/>
    <col min="10483" max="10483" width="16" style="6" bestFit="1" customWidth="1"/>
    <col min="10484" max="10484" width="9" style="6" bestFit="1" customWidth="1"/>
    <col min="10485" max="10485" width="7.85546875" style="6" bestFit="1" customWidth="1"/>
    <col min="10486" max="10486" width="11.7109375" style="6" bestFit="1" customWidth="1"/>
    <col min="10487" max="10487" width="14.28515625" style="6" customWidth="1"/>
    <col min="10488" max="10488" width="11.7109375" style="6" bestFit="1" customWidth="1"/>
    <col min="10489" max="10489" width="14.140625" style="6" bestFit="1" customWidth="1"/>
    <col min="10490" max="10490" width="16.7109375" style="6" customWidth="1"/>
    <col min="10491" max="10491" width="16.5703125" style="6" customWidth="1"/>
    <col min="10492" max="10493" width="7.85546875" style="6" bestFit="1" customWidth="1"/>
    <col min="10494" max="10494" width="8" style="6" bestFit="1" customWidth="1"/>
    <col min="10495" max="10496" width="7.85546875" style="6" bestFit="1" customWidth="1"/>
    <col min="10497" max="10497" width="9.7109375" style="6" customWidth="1"/>
    <col min="10498" max="10498" width="12.85546875" style="6" customWidth="1"/>
    <col min="10499" max="10735" width="9.140625" style="6"/>
    <col min="10736" max="10736" width="9" style="6" bestFit="1" customWidth="1"/>
    <col min="10737" max="10737" width="9.85546875" style="6" bestFit="1" customWidth="1"/>
    <col min="10738" max="10738" width="9.140625" style="6" bestFit="1" customWidth="1"/>
    <col min="10739" max="10739" width="16" style="6" bestFit="1" customWidth="1"/>
    <col min="10740" max="10740" width="9" style="6" bestFit="1" customWidth="1"/>
    <col min="10741" max="10741" width="7.85546875" style="6" bestFit="1" customWidth="1"/>
    <col min="10742" max="10742" width="11.7109375" style="6" bestFit="1" customWidth="1"/>
    <col min="10743" max="10743" width="14.28515625" style="6" customWidth="1"/>
    <col min="10744" max="10744" width="11.7109375" style="6" bestFit="1" customWidth="1"/>
    <col min="10745" max="10745" width="14.140625" style="6" bestFit="1" customWidth="1"/>
    <col min="10746" max="10746" width="16.7109375" style="6" customWidth="1"/>
    <col min="10747" max="10747" width="16.5703125" style="6" customWidth="1"/>
    <col min="10748" max="10749" width="7.85546875" style="6" bestFit="1" customWidth="1"/>
    <col min="10750" max="10750" width="8" style="6" bestFit="1" customWidth="1"/>
    <col min="10751" max="10752" width="7.85546875" style="6" bestFit="1" customWidth="1"/>
    <col min="10753" max="10753" width="9.7109375" style="6" customWidth="1"/>
    <col min="10754" max="10754" width="12.85546875" style="6" customWidth="1"/>
    <col min="10755" max="10991" width="9.140625" style="6"/>
    <col min="10992" max="10992" width="9" style="6" bestFit="1" customWidth="1"/>
    <col min="10993" max="10993" width="9.85546875" style="6" bestFit="1" customWidth="1"/>
    <col min="10994" max="10994" width="9.140625" style="6" bestFit="1" customWidth="1"/>
    <col min="10995" max="10995" width="16" style="6" bestFit="1" customWidth="1"/>
    <col min="10996" max="10996" width="9" style="6" bestFit="1" customWidth="1"/>
    <col min="10997" max="10997" width="7.85546875" style="6" bestFit="1" customWidth="1"/>
    <col min="10998" max="10998" width="11.7109375" style="6" bestFit="1" customWidth="1"/>
    <col min="10999" max="10999" width="14.28515625" style="6" customWidth="1"/>
    <col min="11000" max="11000" width="11.7109375" style="6" bestFit="1" customWidth="1"/>
    <col min="11001" max="11001" width="14.140625" style="6" bestFit="1" customWidth="1"/>
    <col min="11002" max="11002" width="16.7109375" style="6" customWidth="1"/>
    <col min="11003" max="11003" width="16.5703125" style="6" customWidth="1"/>
    <col min="11004" max="11005" width="7.85546875" style="6" bestFit="1" customWidth="1"/>
    <col min="11006" max="11006" width="8" style="6" bestFit="1" customWidth="1"/>
    <col min="11007" max="11008" width="7.85546875" style="6" bestFit="1" customWidth="1"/>
    <col min="11009" max="11009" width="9.7109375" style="6" customWidth="1"/>
    <col min="11010" max="11010" width="12.85546875" style="6" customWidth="1"/>
    <col min="11011" max="11247" width="9.140625" style="6"/>
    <col min="11248" max="11248" width="9" style="6" bestFit="1" customWidth="1"/>
    <col min="11249" max="11249" width="9.85546875" style="6" bestFit="1" customWidth="1"/>
    <col min="11250" max="11250" width="9.140625" style="6" bestFit="1" customWidth="1"/>
    <col min="11251" max="11251" width="16" style="6" bestFit="1" customWidth="1"/>
    <col min="11252" max="11252" width="9" style="6" bestFit="1" customWidth="1"/>
    <col min="11253" max="11253" width="7.85546875" style="6" bestFit="1" customWidth="1"/>
    <col min="11254" max="11254" width="11.7109375" style="6" bestFit="1" customWidth="1"/>
    <col min="11255" max="11255" width="14.28515625" style="6" customWidth="1"/>
    <col min="11256" max="11256" width="11.7109375" style="6" bestFit="1" customWidth="1"/>
    <col min="11257" max="11257" width="14.140625" style="6" bestFit="1" customWidth="1"/>
    <col min="11258" max="11258" width="16.7109375" style="6" customWidth="1"/>
    <col min="11259" max="11259" width="16.5703125" style="6" customWidth="1"/>
    <col min="11260" max="11261" width="7.85546875" style="6" bestFit="1" customWidth="1"/>
    <col min="11262" max="11262" width="8" style="6" bestFit="1" customWidth="1"/>
    <col min="11263" max="11264" width="7.85546875" style="6" bestFit="1" customWidth="1"/>
    <col min="11265" max="11265" width="9.7109375" style="6" customWidth="1"/>
    <col min="11266" max="11266" width="12.85546875" style="6" customWidth="1"/>
    <col min="11267" max="11503" width="9.140625" style="6"/>
    <col min="11504" max="11504" width="9" style="6" bestFit="1" customWidth="1"/>
    <col min="11505" max="11505" width="9.85546875" style="6" bestFit="1" customWidth="1"/>
    <col min="11506" max="11506" width="9.140625" style="6" bestFit="1" customWidth="1"/>
    <col min="11507" max="11507" width="16" style="6" bestFit="1" customWidth="1"/>
    <col min="11508" max="11508" width="9" style="6" bestFit="1" customWidth="1"/>
    <col min="11509" max="11509" width="7.85546875" style="6" bestFit="1" customWidth="1"/>
    <col min="11510" max="11510" width="11.7109375" style="6" bestFit="1" customWidth="1"/>
    <col min="11511" max="11511" width="14.28515625" style="6" customWidth="1"/>
    <col min="11512" max="11512" width="11.7109375" style="6" bestFit="1" customWidth="1"/>
    <col min="11513" max="11513" width="14.140625" style="6" bestFit="1" customWidth="1"/>
    <col min="11514" max="11514" width="16.7109375" style="6" customWidth="1"/>
    <col min="11515" max="11515" width="16.5703125" style="6" customWidth="1"/>
    <col min="11516" max="11517" width="7.85546875" style="6" bestFit="1" customWidth="1"/>
    <col min="11518" max="11518" width="8" style="6" bestFit="1" customWidth="1"/>
    <col min="11519" max="11520" width="7.85546875" style="6" bestFit="1" customWidth="1"/>
    <col min="11521" max="11521" width="9.7109375" style="6" customWidth="1"/>
    <col min="11522" max="11522" width="12.85546875" style="6" customWidth="1"/>
    <col min="11523" max="11759" width="9.140625" style="6"/>
    <col min="11760" max="11760" width="9" style="6" bestFit="1" customWidth="1"/>
    <col min="11761" max="11761" width="9.85546875" style="6" bestFit="1" customWidth="1"/>
    <col min="11762" max="11762" width="9.140625" style="6" bestFit="1" customWidth="1"/>
    <col min="11763" max="11763" width="16" style="6" bestFit="1" customWidth="1"/>
    <col min="11764" max="11764" width="9" style="6" bestFit="1" customWidth="1"/>
    <col min="11765" max="11765" width="7.85546875" style="6" bestFit="1" customWidth="1"/>
    <col min="11766" max="11766" width="11.7109375" style="6" bestFit="1" customWidth="1"/>
    <col min="11767" max="11767" width="14.28515625" style="6" customWidth="1"/>
    <col min="11768" max="11768" width="11.7109375" style="6" bestFit="1" customWidth="1"/>
    <col min="11769" max="11769" width="14.140625" style="6" bestFit="1" customWidth="1"/>
    <col min="11770" max="11770" width="16.7109375" style="6" customWidth="1"/>
    <col min="11771" max="11771" width="16.5703125" style="6" customWidth="1"/>
    <col min="11772" max="11773" width="7.85546875" style="6" bestFit="1" customWidth="1"/>
    <col min="11774" max="11774" width="8" style="6" bestFit="1" customWidth="1"/>
    <col min="11775" max="11776" width="7.85546875" style="6" bestFit="1" customWidth="1"/>
    <col min="11777" max="11777" width="9.7109375" style="6" customWidth="1"/>
    <col min="11778" max="11778" width="12.85546875" style="6" customWidth="1"/>
    <col min="11779" max="12015" width="9.140625" style="6"/>
    <col min="12016" max="12016" width="9" style="6" bestFit="1" customWidth="1"/>
    <col min="12017" max="12017" width="9.85546875" style="6" bestFit="1" customWidth="1"/>
    <col min="12018" max="12018" width="9.140625" style="6" bestFit="1" customWidth="1"/>
    <col min="12019" max="12019" width="16" style="6" bestFit="1" customWidth="1"/>
    <col min="12020" max="12020" width="9" style="6" bestFit="1" customWidth="1"/>
    <col min="12021" max="12021" width="7.85546875" style="6" bestFit="1" customWidth="1"/>
    <col min="12022" max="12022" width="11.7109375" style="6" bestFit="1" customWidth="1"/>
    <col min="12023" max="12023" width="14.28515625" style="6" customWidth="1"/>
    <col min="12024" max="12024" width="11.7109375" style="6" bestFit="1" customWidth="1"/>
    <col min="12025" max="12025" width="14.140625" style="6" bestFit="1" customWidth="1"/>
    <col min="12026" max="12026" width="16.7109375" style="6" customWidth="1"/>
    <col min="12027" max="12027" width="16.5703125" style="6" customWidth="1"/>
    <col min="12028" max="12029" width="7.85546875" style="6" bestFit="1" customWidth="1"/>
    <col min="12030" max="12030" width="8" style="6" bestFit="1" customWidth="1"/>
    <col min="12031" max="12032" width="7.85546875" style="6" bestFit="1" customWidth="1"/>
    <col min="12033" max="12033" width="9.7109375" style="6" customWidth="1"/>
    <col min="12034" max="12034" width="12.85546875" style="6" customWidth="1"/>
    <col min="12035" max="12271" width="9.140625" style="6"/>
    <col min="12272" max="12272" width="9" style="6" bestFit="1" customWidth="1"/>
    <col min="12273" max="12273" width="9.85546875" style="6" bestFit="1" customWidth="1"/>
    <col min="12274" max="12274" width="9.140625" style="6" bestFit="1" customWidth="1"/>
    <col min="12275" max="12275" width="16" style="6" bestFit="1" customWidth="1"/>
    <col min="12276" max="12276" width="9" style="6" bestFit="1" customWidth="1"/>
    <col min="12277" max="12277" width="7.85546875" style="6" bestFit="1" customWidth="1"/>
    <col min="12278" max="12278" width="11.7109375" style="6" bestFit="1" customWidth="1"/>
    <col min="12279" max="12279" width="14.28515625" style="6" customWidth="1"/>
    <col min="12280" max="12280" width="11.7109375" style="6" bestFit="1" customWidth="1"/>
    <col min="12281" max="12281" width="14.140625" style="6" bestFit="1" customWidth="1"/>
    <col min="12282" max="12282" width="16.7109375" style="6" customWidth="1"/>
    <col min="12283" max="12283" width="16.5703125" style="6" customWidth="1"/>
    <col min="12284" max="12285" width="7.85546875" style="6" bestFit="1" customWidth="1"/>
    <col min="12286" max="12286" width="8" style="6" bestFit="1" customWidth="1"/>
    <col min="12287" max="12288" width="7.85546875" style="6" bestFit="1" customWidth="1"/>
    <col min="12289" max="12289" width="9.7109375" style="6" customWidth="1"/>
    <col min="12290" max="12290" width="12.85546875" style="6" customWidth="1"/>
    <col min="12291" max="12527" width="9.140625" style="6"/>
    <col min="12528" max="12528" width="9" style="6" bestFit="1" customWidth="1"/>
    <col min="12529" max="12529" width="9.85546875" style="6" bestFit="1" customWidth="1"/>
    <col min="12530" max="12530" width="9.140625" style="6" bestFit="1" customWidth="1"/>
    <col min="12531" max="12531" width="16" style="6" bestFit="1" customWidth="1"/>
    <col min="12532" max="12532" width="9" style="6" bestFit="1" customWidth="1"/>
    <col min="12533" max="12533" width="7.85546875" style="6" bestFit="1" customWidth="1"/>
    <col min="12534" max="12534" width="11.7109375" style="6" bestFit="1" customWidth="1"/>
    <col min="12535" max="12535" width="14.28515625" style="6" customWidth="1"/>
    <col min="12536" max="12536" width="11.7109375" style="6" bestFit="1" customWidth="1"/>
    <col min="12537" max="12537" width="14.140625" style="6" bestFit="1" customWidth="1"/>
    <col min="12538" max="12538" width="16.7109375" style="6" customWidth="1"/>
    <col min="12539" max="12539" width="16.5703125" style="6" customWidth="1"/>
    <col min="12540" max="12541" width="7.85546875" style="6" bestFit="1" customWidth="1"/>
    <col min="12542" max="12542" width="8" style="6" bestFit="1" customWidth="1"/>
    <col min="12543" max="12544" width="7.85546875" style="6" bestFit="1" customWidth="1"/>
    <col min="12545" max="12545" width="9.7109375" style="6" customWidth="1"/>
    <col min="12546" max="12546" width="12.85546875" style="6" customWidth="1"/>
    <col min="12547" max="12783" width="9.140625" style="6"/>
    <col min="12784" max="12784" width="9" style="6" bestFit="1" customWidth="1"/>
    <col min="12785" max="12785" width="9.85546875" style="6" bestFit="1" customWidth="1"/>
    <col min="12786" max="12786" width="9.140625" style="6" bestFit="1" customWidth="1"/>
    <col min="12787" max="12787" width="16" style="6" bestFit="1" customWidth="1"/>
    <col min="12788" max="12788" width="9" style="6" bestFit="1" customWidth="1"/>
    <col min="12789" max="12789" width="7.85546875" style="6" bestFit="1" customWidth="1"/>
    <col min="12790" max="12790" width="11.7109375" style="6" bestFit="1" customWidth="1"/>
    <col min="12791" max="12791" width="14.28515625" style="6" customWidth="1"/>
    <col min="12792" max="12792" width="11.7109375" style="6" bestFit="1" customWidth="1"/>
    <col min="12793" max="12793" width="14.140625" style="6" bestFit="1" customWidth="1"/>
    <col min="12794" max="12794" width="16.7109375" style="6" customWidth="1"/>
    <col min="12795" max="12795" width="16.5703125" style="6" customWidth="1"/>
    <col min="12796" max="12797" width="7.85546875" style="6" bestFit="1" customWidth="1"/>
    <col min="12798" max="12798" width="8" style="6" bestFit="1" customWidth="1"/>
    <col min="12799" max="12800" width="7.85546875" style="6" bestFit="1" customWidth="1"/>
    <col min="12801" max="12801" width="9.7109375" style="6" customWidth="1"/>
    <col min="12802" max="12802" width="12.85546875" style="6" customWidth="1"/>
    <col min="12803" max="13039" width="9.140625" style="6"/>
    <col min="13040" max="13040" width="9" style="6" bestFit="1" customWidth="1"/>
    <col min="13041" max="13041" width="9.85546875" style="6" bestFit="1" customWidth="1"/>
    <col min="13042" max="13042" width="9.140625" style="6" bestFit="1" customWidth="1"/>
    <col min="13043" max="13043" width="16" style="6" bestFit="1" customWidth="1"/>
    <col min="13044" max="13044" width="9" style="6" bestFit="1" customWidth="1"/>
    <col min="13045" max="13045" width="7.85546875" style="6" bestFit="1" customWidth="1"/>
    <col min="13046" max="13046" width="11.7109375" style="6" bestFit="1" customWidth="1"/>
    <col min="13047" max="13047" width="14.28515625" style="6" customWidth="1"/>
    <col min="13048" max="13048" width="11.7109375" style="6" bestFit="1" customWidth="1"/>
    <col min="13049" max="13049" width="14.140625" style="6" bestFit="1" customWidth="1"/>
    <col min="13050" max="13050" width="16.7109375" style="6" customWidth="1"/>
    <col min="13051" max="13051" width="16.5703125" style="6" customWidth="1"/>
    <col min="13052" max="13053" width="7.85546875" style="6" bestFit="1" customWidth="1"/>
    <col min="13054" max="13054" width="8" style="6" bestFit="1" customWidth="1"/>
    <col min="13055" max="13056" width="7.85546875" style="6" bestFit="1" customWidth="1"/>
    <col min="13057" max="13057" width="9.7109375" style="6" customWidth="1"/>
    <col min="13058" max="13058" width="12.85546875" style="6" customWidth="1"/>
    <col min="13059" max="13295" width="9.140625" style="6"/>
    <col min="13296" max="13296" width="9" style="6" bestFit="1" customWidth="1"/>
    <col min="13297" max="13297" width="9.85546875" style="6" bestFit="1" customWidth="1"/>
    <col min="13298" max="13298" width="9.140625" style="6" bestFit="1" customWidth="1"/>
    <col min="13299" max="13299" width="16" style="6" bestFit="1" customWidth="1"/>
    <col min="13300" max="13300" width="9" style="6" bestFit="1" customWidth="1"/>
    <col min="13301" max="13301" width="7.85546875" style="6" bestFit="1" customWidth="1"/>
    <col min="13302" max="13302" width="11.7109375" style="6" bestFit="1" customWidth="1"/>
    <col min="13303" max="13303" width="14.28515625" style="6" customWidth="1"/>
    <col min="13304" max="13304" width="11.7109375" style="6" bestFit="1" customWidth="1"/>
    <col min="13305" max="13305" width="14.140625" style="6" bestFit="1" customWidth="1"/>
    <col min="13306" max="13306" width="16.7109375" style="6" customWidth="1"/>
    <col min="13307" max="13307" width="16.5703125" style="6" customWidth="1"/>
    <col min="13308" max="13309" width="7.85546875" style="6" bestFit="1" customWidth="1"/>
    <col min="13310" max="13310" width="8" style="6" bestFit="1" customWidth="1"/>
    <col min="13311" max="13312" width="7.85546875" style="6" bestFit="1" customWidth="1"/>
    <col min="13313" max="13313" width="9.7109375" style="6" customWidth="1"/>
    <col min="13314" max="13314" width="12.85546875" style="6" customWidth="1"/>
    <col min="13315" max="13551" width="9.140625" style="6"/>
    <col min="13552" max="13552" width="9" style="6" bestFit="1" customWidth="1"/>
    <col min="13553" max="13553" width="9.85546875" style="6" bestFit="1" customWidth="1"/>
    <col min="13554" max="13554" width="9.140625" style="6" bestFit="1" customWidth="1"/>
    <col min="13555" max="13555" width="16" style="6" bestFit="1" customWidth="1"/>
    <col min="13556" max="13556" width="9" style="6" bestFit="1" customWidth="1"/>
    <col min="13557" max="13557" width="7.85546875" style="6" bestFit="1" customWidth="1"/>
    <col min="13558" max="13558" width="11.7109375" style="6" bestFit="1" customWidth="1"/>
    <col min="13559" max="13559" width="14.28515625" style="6" customWidth="1"/>
    <col min="13560" max="13560" width="11.7109375" style="6" bestFit="1" customWidth="1"/>
    <col min="13561" max="13561" width="14.140625" style="6" bestFit="1" customWidth="1"/>
    <col min="13562" max="13562" width="16.7109375" style="6" customWidth="1"/>
    <col min="13563" max="13563" width="16.5703125" style="6" customWidth="1"/>
    <col min="13564" max="13565" width="7.85546875" style="6" bestFit="1" customWidth="1"/>
    <col min="13566" max="13566" width="8" style="6" bestFit="1" customWidth="1"/>
    <col min="13567" max="13568" width="7.85546875" style="6" bestFit="1" customWidth="1"/>
    <col min="13569" max="13569" width="9.7109375" style="6" customWidth="1"/>
    <col min="13570" max="13570" width="12.85546875" style="6" customWidth="1"/>
    <col min="13571" max="13807" width="9.140625" style="6"/>
    <col min="13808" max="13808" width="9" style="6" bestFit="1" customWidth="1"/>
    <col min="13809" max="13809" width="9.85546875" style="6" bestFit="1" customWidth="1"/>
    <col min="13810" max="13810" width="9.140625" style="6" bestFit="1" customWidth="1"/>
    <col min="13811" max="13811" width="16" style="6" bestFit="1" customWidth="1"/>
    <col min="13812" max="13812" width="9" style="6" bestFit="1" customWidth="1"/>
    <col min="13813" max="13813" width="7.85546875" style="6" bestFit="1" customWidth="1"/>
    <col min="13814" max="13814" width="11.7109375" style="6" bestFit="1" customWidth="1"/>
    <col min="13815" max="13815" width="14.28515625" style="6" customWidth="1"/>
    <col min="13816" max="13816" width="11.7109375" style="6" bestFit="1" customWidth="1"/>
    <col min="13817" max="13817" width="14.140625" style="6" bestFit="1" customWidth="1"/>
    <col min="13818" max="13818" width="16.7109375" style="6" customWidth="1"/>
    <col min="13819" max="13819" width="16.5703125" style="6" customWidth="1"/>
    <col min="13820" max="13821" width="7.85546875" style="6" bestFit="1" customWidth="1"/>
    <col min="13822" max="13822" width="8" style="6" bestFit="1" customWidth="1"/>
    <col min="13823" max="13824" width="7.85546875" style="6" bestFit="1" customWidth="1"/>
    <col min="13825" max="13825" width="9.7109375" style="6" customWidth="1"/>
    <col min="13826" max="13826" width="12.85546875" style="6" customWidth="1"/>
    <col min="13827" max="14063" width="9.140625" style="6"/>
    <col min="14064" max="14064" width="9" style="6" bestFit="1" customWidth="1"/>
    <col min="14065" max="14065" width="9.85546875" style="6" bestFit="1" customWidth="1"/>
    <col min="14066" max="14066" width="9.140625" style="6" bestFit="1" customWidth="1"/>
    <col min="14067" max="14067" width="16" style="6" bestFit="1" customWidth="1"/>
    <col min="14068" max="14068" width="9" style="6" bestFit="1" customWidth="1"/>
    <col min="14069" max="14069" width="7.85546875" style="6" bestFit="1" customWidth="1"/>
    <col min="14070" max="14070" width="11.7109375" style="6" bestFit="1" customWidth="1"/>
    <col min="14071" max="14071" width="14.28515625" style="6" customWidth="1"/>
    <col min="14072" max="14072" width="11.7109375" style="6" bestFit="1" customWidth="1"/>
    <col min="14073" max="14073" width="14.140625" style="6" bestFit="1" customWidth="1"/>
    <col min="14074" max="14074" width="16.7109375" style="6" customWidth="1"/>
    <col min="14075" max="14075" width="16.5703125" style="6" customWidth="1"/>
    <col min="14076" max="14077" width="7.85546875" style="6" bestFit="1" customWidth="1"/>
    <col min="14078" max="14078" width="8" style="6" bestFit="1" customWidth="1"/>
    <col min="14079" max="14080" width="7.85546875" style="6" bestFit="1" customWidth="1"/>
    <col min="14081" max="14081" width="9.7109375" style="6" customWidth="1"/>
    <col min="14082" max="14082" width="12.85546875" style="6" customWidth="1"/>
    <col min="14083" max="14319" width="9.140625" style="6"/>
    <col min="14320" max="14320" width="9" style="6" bestFit="1" customWidth="1"/>
    <col min="14321" max="14321" width="9.85546875" style="6" bestFit="1" customWidth="1"/>
    <col min="14322" max="14322" width="9.140625" style="6" bestFit="1" customWidth="1"/>
    <col min="14323" max="14323" width="16" style="6" bestFit="1" customWidth="1"/>
    <col min="14324" max="14324" width="9" style="6" bestFit="1" customWidth="1"/>
    <col min="14325" max="14325" width="7.85546875" style="6" bestFit="1" customWidth="1"/>
    <col min="14326" max="14326" width="11.7109375" style="6" bestFit="1" customWidth="1"/>
    <col min="14327" max="14327" width="14.28515625" style="6" customWidth="1"/>
    <col min="14328" max="14328" width="11.7109375" style="6" bestFit="1" customWidth="1"/>
    <col min="14329" max="14329" width="14.140625" style="6" bestFit="1" customWidth="1"/>
    <col min="14330" max="14330" width="16.7109375" style="6" customWidth="1"/>
    <col min="14331" max="14331" width="16.5703125" style="6" customWidth="1"/>
    <col min="14332" max="14333" width="7.85546875" style="6" bestFit="1" customWidth="1"/>
    <col min="14334" max="14334" width="8" style="6" bestFit="1" customWidth="1"/>
    <col min="14335" max="14336" width="7.85546875" style="6" bestFit="1" customWidth="1"/>
    <col min="14337" max="14337" width="9.7109375" style="6" customWidth="1"/>
    <col min="14338" max="14338" width="12.85546875" style="6" customWidth="1"/>
    <col min="14339" max="14575" width="9.140625" style="6"/>
    <col min="14576" max="14576" width="9" style="6" bestFit="1" customWidth="1"/>
    <col min="14577" max="14577" width="9.85546875" style="6" bestFit="1" customWidth="1"/>
    <col min="14578" max="14578" width="9.140625" style="6" bestFit="1" customWidth="1"/>
    <col min="14579" max="14579" width="16" style="6" bestFit="1" customWidth="1"/>
    <col min="14580" max="14580" width="9" style="6" bestFit="1" customWidth="1"/>
    <col min="14581" max="14581" width="7.85546875" style="6" bestFit="1" customWidth="1"/>
    <col min="14582" max="14582" width="11.7109375" style="6" bestFit="1" customWidth="1"/>
    <col min="14583" max="14583" width="14.28515625" style="6" customWidth="1"/>
    <col min="14584" max="14584" width="11.7109375" style="6" bestFit="1" customWidth="1"/>
    <col min="14585" max="14585" width="14.140625" style="6" bestFit="1" customWidth="1"/>
    <col min="14586" max="14586" width="16.7109375" style="6" customWidth="1"/>
    <col min="14587" max="14587" width="16.5703125" style="6" customWidth="1"/>
    <col min="14588" max="14589" width="7.85546875" style="6" bestFit="1" customWidth="1"/>
    <col min="14590" max="14590" width="8" style="6" bestFit="1" customWidth="1"/>
    <col min="14591" max="14592" width="7.85546875" style="6" bestFit="1" customWidth="1"/>
    <col min="14593" max="14593" width="9.7109375" style="6" customWidth="1"/>
    <col min="14594" max="14594" width="12.85546875" style="6" customWidth="1"/>
    <col min="14595" max="14831" width="9.140625" style="6"/>
    <col min="14832" max="14832" width="9" style="6" bestFit="1" customWidth="1"/>
    <col min="14833" max="14833" width="9.85546875" style="6" bestFit="1" customWidth="1"/>
    <col min="14834" max="14834" width="9.140625" style="6" bestFit="1" customWidth="1"/>
    <col min="14835" max="14835" width="16" style="6" bestFit="1" customWidth="1"/>
    <col min="14836" max="14836" width="9" style="6" bestFit="1" customWidth="1"/>
    <col min="14837" max="14837" width="7.85546875" style="6" bestFit="1" customWidth="1"/>
    <col min="14838" max="14838" width="11.7109375" style="6" bestFit="1" customWidth="1"/>
    <col min="14839" max="14839" width="14.28515625" style="6" customWidth="1"/>
    <col min="14840" max="14840" width="11.7109375" style="6" bestFit="1" customWidth="1"/>
    <col min="14841" max="14841" width="14.140625" style="6" bestFit="1" customWidth="1"/>
    <col min="14842" max="14842" width="16.7109375" style="6" customWidth="1"/>
    <col min="14843" max="14843" width="16.5703125" style="6" customWidth="1"/>
    <col min="14844" max="14845" width="7.85546875" style="6" bestFit="1" customWidth="1"/>
    <col min="14846" max="14846" width="8" style="6" bestFit="1" customWidth="1"/>
    <col min="14847" max="14848" width="7.85546875" style="6" bestFit="1" customWidth="1"/>
    <col min="14849" max="14849" width="9.7109375" style="6" customWidth="1"/>
    <col min="14850" max="14850" width="12.85546875" style="6" customWidth="1"/>
    <col min="14851" max="15087" width="9.140625" style="6"/>
    <col min="15088" max="15088" width="9" style="6" bestFit="1" customWidth="1"/>
    <col min="15089" max="15089" width="9.85546875" style="6" bestFit="1" customWidth="1"/>
    <col min="15090" max="15090" width="9.140625" style="6" bestFit="1" customWidth="1"/>
    <col min="15091" max="15091" width="16" style="6" bestFit="1" customWidth="1"/>
    <col min="15092" max="15092" width="9" style="6" bestFit="1" customWidth="1"/>
    <col min="15093" max="15093" width="7.85546875" style="6" bestFit="1" customWidth="1"/>
    <col min="15094" max="15094" width="11.7109375" style="6" bestFit="1" customWidth="1"/>
    <col min="15095" max="15095" width="14.28515625" style="6" customWidth="1"/>
    <col min="15096" max="15096" width="11.7109375" style="6" bestFit="1" customWidth="1"/>
    <col min="15097" max="15097" width="14.140625" style="6" bestFit="1" customWidth="1"/>
    <col min="15098" max="15098" width="16.7109375" style="6" customWidth="1"/>
    <col min="15099" max="15099" width="16.5703125" style="6" customWidth="1"/>
    <col min="15100" max="15101" width="7.85546875" style="6" bestFit="1" customWidth="1"/>
    <col min="15102" max="15102" width="8" style="6" bestFit="1" customWidth="1"/>
    <col min="15103" max="15104" width="7.85546875" style="6" bestFit="1" customWidth="1"/>
    <col min="15105" max="15105" width="9.7109375" style="6" customWidth="1"/>
    <col min="15106" max="15106" width="12.85546875" style="6" customWidth="1"/>
    <col min="15107" max="15343" width="9.140625" style="6"/>
    <col min="15344" max="15344" width="9" style="6" bestFit="1" customWidth="1"/>
    <col min="15345" max="15345" width="9.85546875" style="6" bestFit="1" customWidth="1"/>
    <col min="15346" max="15346" width="9.140625" style="6" bestFit="1" customWidth="1"/>
    <col min="15347" max="15347" width="16" style="6" bestFit="1" customWidth="1"/>
    <col min="15348" max="15348" width="9" style="6" bestFit="1" customWidth="1"/>
    <col min="15349" max="15349" width="7.85546875" style="6" bestFit="1" customWidth="1"/>
    <col min="15350" max="15350" width="11.7109375" style="6" bestFit="1" customWidth="1"/>
    <col min="15351" max="15351" width="14.28515625" style="6" customWidth="1"/>
    <col min="15352" max="15352" width="11.7109375" style="6" bestFit="1" customWidth="1"/>
    <col min="15353" max="15353" width="14.140625" style="6" bestFit="1" customWidth="1"/>
    <col min="15354" max="15354" width="16.7109375" style="6" customWidth="1"/>
    <col min="15355" max="15355" width="16.5703125" style="6" customWidth="1"/>
    <col min="15356" max="15357" width="7.85546875" style="6" bestFit="1" customWidth="1"/>
    <col min="15358" max="15358" width="8" style="6" bestFit="1" customWidth="1"/>
    <col min="15359" max="15360" width="7.85546875" style="6" bestFit="1" customWidth="1"/>
    <col min="15361" max="15361" width="9.7109375" style="6" customWidth="1"/>
    <col min="15362" max="15362" width="12.85546875" style="6" customWidth="1"/>
    <col min="15363" max="15599" width="9.140625" style="6"/>
    <col min="15600" max="15600" width="9" style="6" bestFit="1" customWidth="1"/>
    <col min="15601" max="15601" width="9.85546875" style="6" bestFit="1" customWidth="1"/>
    <col min="15602" max="15602" width="9.140625" style="6" bestFit="1" customWidth="1"/>
    <col min="15603" max="15603" width="16" style="6" bestFit="1" customWidth="1"/>
    <col min="15604" max="15604" width="9" style="6" bestFit="1" customWidth="1"/>
    <col min="15605" max="15605" width="7.85546875" style="6" bestFit="1" customWidth="1"/>
    <col min="15606" max="15606" width="11.7109375" style="6" bestFit="1" customWidth="1"/>
    <col min="15607" max="15607" width="14.28515625" style="6" customWidth="1"/>
    <col min="15608" max="15608" width="11.7109375" style="6" bestFit="1" customWidth="1"/>
    <col min="15609" max="15609" width="14.140625" style="6" bestFit="1" customWidth="1"/>
    <col min="15610" max="15610" width="16.7109375" style="6" customWidth="1"/>
    <col min="15611" max="15611" width="16.5703125" style="6" customWidth="1"/>
    <col min="15612" max="15613" width="7.85546875" style="6" bestFit="1" customWidth="1"/>
    <col min="15614" max="15614" width="8" style="6" bestFit="1" customWidth="1"/>
    <col min="15615" max="15616" width="7.85546875" style="6" bestFit="1" customWidth="1"/>
    <col min="15617" max="15617" width="9.7109375" style="6" customWidth="1"/>
    <col min="15618" max="15618" width="12.85546875" style="6" customWidth="1"/>
    <col min="15619" max="15855" width="9.140625" style="6"/>
    <col min="15856" max="15856" width="9" style="6" bestFit="1" customWidth="1"/>
    <col min="15857" max="15857" width="9.85546875" style="6" bestFit="1" customWidth="1"/>
    <col min="15858" max="15858" width="9.140625" style="6" bestFit="1" customWidth="1"/>
    <col min="15859" max="15859" width="16" style="6" bestFit="1" customWidth="1"/>
    <col min="15860" max="15860" width="9" style="6" bestFit="1" customWidth="1"/>
    <col min="15861" max="15861" width="7.85546875" style="6" bestFit="1" customWidth="1"/>
    <col min="15862" max="15862" width="11.7109375" style="6" bestFit="1" customWidth="1"/>
    <col min="15863" max="15863" width="14.28515625" style="6" customWidth="1"/>
    <col min="15864" max="15864" width="11.7109375" style="6" bestFit="1" customWidth="1"/>
    <col min="15865" max="15865" width="14.140625" style="6" bestFit="1" customWidth="1"/>
    <col min="15866" max="15866" width="16.7109375" style="6" customWidth="1"/>
    <col min="15867" max="15867" width="16.5703125" style="6" customWidth="1"/>
    <col min="15868" max="15869" width="7.85546875" style="6" bestFit="1" customWidth="1"/>
    <col min="15870" max="15870" width="8" style="6" bestFit="1" customWidth="1"/>
    <col min="15871" max="15872" width="7.85546875" style="6" bestFit="1" customWidth="1"/>
    <col min="15873" max="15873" width="9.7109375" style="6" customWidth="1"/>
    <col min="15874" max="15874" width="12.85546875" style="6" customWidth="1"/>
    <col min="15875" max="16111" width="9.140625" style="6"/>
    <col min="16112" max="16112" width="9" style="6" bestFit="1" customWidth="1"/>
    <col min="16113" max="16113" width="9.85546875" style="6" bestFit="1" customWidth="1"/>
    <col min="16114" max="16114" width="9.140625" style="6" bestFit="1" customWidth="1"/>
    <col min="16115" max="16115" width="16" style="6" bestFit="1" customWidth="1"/>
    <col min="16116" max="16116" width="9" style="6" bestFit="1" customWidth="1"/>
    <col min="16117" max="16117" width="7.85546875" style="6" bestFit="1" customWidth="1"/>
    <col min="16118" max="16118" width="11.7109375" style="6" bestFit="1" customWidth="1"/>
    <col min="16119" max="16119" width="14.28515625" style="6" customWidth="1"/>
    <col min="16120" max="16120" width="11.7109375" style="6" bestFit="1" customWidth="1"/>
    <col min="16121" max="16121" width="14.140625" style="6" bestFit="1" customWidth="1"/>
    <col min="16122" max="16122" width="16.7109375" style="6" customWidth="1"/>
    <col min="16123" max="16123" width="16.5703125" style="6" customWidth="1"/>
    <col min="16124" max="16125" width="7.85546875" style="6" bestFit="1" customWidth="1"/>
    <col min="16126" max="16126" width="8" style="6" bestFit="1" customWidth="1"/>
    <col min="16127" max="16128" width="7.85546875" style="6" bestFit="1" customWidth="1"/>
    <col min="16129" max="16129" width="9.7109375" style="6" customWidth="1"/>
    <col min="16130" max="16130" width="12.85546875" style="6" customWidth="1"/>
    <col min="16131" max="16384" width="9.140625" style="6"/>
  </cols>
  <sheetData>
    <row r="1" spans="1:24" s="10" customFormat="1" ht="15.75">
      <c r="A1" s="534" t="s">
        <v>2</v>
      </c>
      <c r="B1" s="536" t="s">
        <v>0</v>
      </c>
      <c r="C1" s="492" t="s">
        <v>9</v>
      </c>
      <c r="D1" s="550" t="s">
        <v>4</v>
      </c>
      <c r="E1" s="551"/>
      <c r="F1" s="553">
        <v>4</v>
      </c>
      <c r="G1" s="554"/>
      <c r="H1" s="554"/>
      <c r="I1" s="554"/>
      <c r="J1" s="554"/>
      <c r="K1" s="554"/>
      <c r="L1" s="555"/>
      <c r="M1" s="552" t="s">
        <v>272</v>
      </c>
      <c r="N1" s="552"/>
      <c r="O1" s="549" t="s">
        <v>74</v>
      </c>
      <c r="P1" s="549"/>
      <c r="Q1" s="549"/>
      <c r="R1" s="502" t="s">
        <v>38</v>
      </c>
      <c r="S1" s="503"/>
      <c r="T1" s="503"/>
      <c r="U1" s="503"/>
      <c r="V1" s="503"/>
      <c r="W1" s="503"/>
      <c r="X1" s="504"/>
    </row>
    <row r="2" spans="1:24" s="13" customFormat="1" ht="15.75" customHeight="1" thickBot="1">
      <c r="A2" s="535"/>
      <c r="B2" s="537"/>
      <c r="C2" s="493"/>
      <c r="D2" s="116" t="s">
        <v>5</v>
      </c>
      <c r="E2" s="87" t="s">
        <v>10</v>
      </c>
      <c r="F2" s="17" t="s">
        <v>5</v>
      </c>
      <c r="G2" s="100" t="s">
        <v>10</v>
      </c>
      <c r="H2" s="93" t="s">
        <v>30</v>
      </c>
      <c r="I2" s="189" t="s">
        <v>10</v>
      </c>
      <c r="J2" s="92" t="s">
        <v>60</v>
      </c>
      <c r="K2" s="92" t="s">
        <v>166</v>
      </c>
      <c r="L2" s="126" t="s">
        <v>59</v>
      </c>
      <c r="M2" s="68" t="s">
        <v>30</v>
      </c>
      <c r="N2" s="186" t="s">
        <v>155</v>
      </c>
      <c r="O2" s="120" t="s">
        <v>30</v>
      </c>
      <c r="P2" s="120" t="s">
        <v>10</v>
      </c>
      <c r="Q2" s="187" t="s">
        <v>167</v>
      </c>
      <c r="R2" s="505"/>
      <c r="S2" s="506"/>
      <c r="T2" s="506"/>
      <c r="U2" s="506"/>
      <c r="V2" s="506"/>
      <c r="W2" s="506"/>
      <c r="X2" s="507"/>
    </row>
    <row r="3" spans="1:24" s="8" customFormat="1">
      <c r="A3" s="247">
        <f>συμβολαια!A3</f>
        <v>0</v>
      </c>
      <c r="B3" s="248" t="str">
        <f>συμβολαια!C3</f>
        <v>πληρεξούσιο</v>
      </c>
      <c r="C3" s="327">
        <f>συμβολαια!D3</f>
        <v>0</v>
      </c>
      <c r="D3" s="251">
        <f>φύλλα2α!D3</f>
        <v>1</v>
      </c>
      <c r="E3" s="251">
        <f>φύλλα2α!E3</f>
        <v>1</v>
      </c>
      <c r="F3" s="253">
        <v>1</v>
      </c>
      <c r="G3" s="339"/>
      <c r="H3" s="254">
        <f>D3*F3*4</f>
        <v>4</v>
      </c>
      <c r="I3" s="341">
        <f>E3*G3*4</f>
        <v>0</v>
      </c>
      <c r="J3" s="254">
        <f t="shared" ref="J3:J13" si="0">H3*5%</f>
        <v>0.2</v>
      </c>
      <c r="K3" s="254">
        <f>H3*5%</f>
        <v>0.2</v>
      </c>
      <c r="L3" s="254">
        <f t="shared" ref="L3:L66" si="1">H3*1%</f>
        <v>0.04</v>
      </c>
      <c r="M3" s="255">
        <f>H3-O3</f>
        <v>3.56</v>
      </c>
      <c r="N3" s="255">
        <f>I3-P3</f>
        <v>0</v>
      </c>
      <c r="O3" s="242">
        <f t="shared" ref="O3:O34" si="2">J3+K3+L3</f>
        <v>0.44</v>
      </c>
      <c r="P3" s="242">
        <f>(11*I3)/111</f>
        <v>0</v>
      </c>
      <c r="Q3" s="242">
        <f>O3-P3</f>
        <v>0.44</v>
      </c>
      <c r="R3" s="330"/>
      <c r="S3" s="316"/>
      <c r="T3" s="316"/>
      <c r="U3" s="316"/>
      <c r="V3" s="316"/>
      <c r="W3" s="245" t="s">
        <v>318</v>
      </c>
      <c r="X3" s="330"/>
    </row>
    <row r="4" spans="1:24" s="8" customFormat="1">
      <c r="A4" s="247">
        <f>συμβολαια!A4</f>
        <v>0</v>
      </c>
      <c r="B4" s="248" t="str">
        <f>συμβολαια!C4</f>
        <v>πληρεξούσιο</v>
      </c>
      <c r="C4" s="327">
        <f>συμβολαια!D4</f>
        <v>0</v>
      </c>
      <c r="D4" s="251">
        <f>φύλλα2α!D4</f>
        <v>2</v>
      </c>
      <c r="E4" s="251">
        <f>φύλλα2α!E4</f>
        <v>2</v>
      </c>
      <c r="F4" s="253">
        <v>2</v>
      </c>
      <c r="G4" s="340">
        <v>1</v>
      </c>
      <c r="H4" s="254">
        <f t="shared" ref="H4:H67" si="3">D4*F4*4</f>
        <v>16</v>
      </c>
      <c r="I4" s="254">
        <v>16</v>
      </c>
      <c r="J4" s="254">
        <f t="shared" si="0"/>
        <v>0.8</v>
      </c>
      <c r="K4" s="254">
        <f t="shared" ref="K4:K67" si="4">H4*5%</f>
        <v>0.8</v>
      </c>
      <c r="L4" s="254">
        <f t="shared" si="1"/>
        <v>0.16</v>
      </c>
      <c r="M4" s="255">
        <f t="shared" ref="M4:M67" si="5">H4-O4</f>
        <v>14.24</v>
      </c>
      <c r="N4" s="255">
        <f t="shared" ref="N4:N67" si="6">I4-P4</f>
        <v>14.414414414414415</v>
      </c>
      <c r="O4" s="242">
        <f t="shared" si="2"/>
        <v>1.76</v>
      </c>
      <c r="P4" s="242">
        <f t="shared" ref="P4:P67" si="7">(11*I4)/111</f>
        <v>1.5855855855855856</v>
      </c>
      <c r="Q4" s="242">
        <f t="shared" ref="Q4:Q67" si="8">O4-P4</f>
        <v>0.17441441441441441</v>
      </c>
      <c r="R4" s="331"/>
      <c r="S4" s="316"/>
      <c r="T4" s="316"/>
      <c r="U4" s="316"/>
      <c r="V4" s="316"/>
      <c r="W4" s="256" t="s">
        <v>323</v>
      </c>
      <c r="X4" s="331"/>
    </row>
    <row r="5" spans="1:24" s="8" customFormat="1">
      <c r="A5" s="247">
        <f>συμβολαια!A5</f>
        <v>0</v>
      </c>
      <c r="B5" s="248" t="str">
        <f>συμβολαια!C5</f>
        <v>πληρεξούσιο</v>
      </c>
      <c r="C5" s="327">
        <f>συμβολαια!D5</f>
        <v>0</v>
      </c>
      <c r="D5" s="251">
        <f>φύλλα2α!D5</f>
        <v>4</v>
      </c>
      <c r="E5" s="251">
        <f>φύλλα2α!E5</f>
        <v>5</v>
      </c>
      <c r="F5" s="253">
        <v>1</v>
      </c>
      <c r="G5" s="253">
        <v>1</v>
      </c>
      <c r="H5" s="254">
        <f t="shared" si="3"/>
        <v>16</v>
      </c>
      <c r="I5" s="342">
        <f t="shared" ref="I5:I67" si="9">E5*G5*4</f>
        <v>20</v>
      </c>
      <c r="J5" s="254">
        <f t="shared" si="0"/>
        <v>0.8</v>
      </c>
      <c r="K5" s="254">
        <f t="shared" si="4"/>
        <v>0.8</v>
      </c>
      <c r="L5" s="254">
        <f t="shared" si="1"/>
        <v>0.16</v>
      </c>
      <c r="M5" s="255">
        <f t="shared" si="5"/>
        <v>14.24</v>
      </c>
      <c r="N5" s="255">
        <f t="shared" si="6"/>
        <v>18.018018018018019</v>
      </c>
      <c r="O5" s="242">
        <f t="shared" si="2"/>
        <v>1.76</v>
      </c>
      <c r="P5" s="242">
        <f t="shared" si="7"/>
        <v>1.9819819819819819</v>
      </c>
      <c r="Q5" s="242">
        <f t="shared" si="8"/>
        <v>-0.22198198198198194</v>
      </c>
      <c r="R5" s="331"/>
      <c r="S5" s="316"/>
      <c r="T5" s="316"/>
      <c r="U5" s="316"/>
      <c r="V5" s="316"/>
      <c r="W5" s="331"/>
      <c r="X5" s="331"/>
    </row>
    <row r="6" spans="1:24" s="8" customFormat="1">
      <c r="A6" s="247">
        <f>συμβολαια!A6</f>
        <v>0</v>
      </c>
      <c r="B6" s="248" t="str">
        <f>συμβολαια!C6</f>
        <v>δωρεά</v>
      </c>
      <c r="C6" s="249">
        <f>συμβολαια!D6</f>
        <v>440.87</v>
      </c>
      <c r="D6" s="251">
        <f>φύλλα2α!D6</f>
        <v>4</v>
      </c>
      <c r="E6" s="251">
        <f>φύλλα2α!E6</f>
        <v>5</v>
      </c>
      <c r="F6" s="253">
        <v>2</v>
      </c>
      <c r="G6" s="253">
        <v>2</v>
      </c>
      <c r="H6" s="254">
        <f t="shared" si="3"/>
        <v>32</v>
      </c>
      <c r="I6" s="342">
        <f t="shared" si="9"/>
        <v>40</v>
      </c>
      <c r="J6" s="254">
        <f t="shared" si="0"/>
        <v>1.6</v>
      </c>
      <c r="K6" s="254">
        <f t="shared" si="4"/>
        <v>1.6</v>
      </c>
      <c r="L6" s="254">
        <f t="shared" si="1"/>
        <v>0.32</v>
      </c>
      <c r="M6" s="255">
        <f t="shared" si="5"/>
        <v>28.48</v>
      </c>
      <c r="N6" s="255">
        <f t="shared" si="6"/>
        <v>36.036036036036037</v>
      </c>
      <c r="O6" s="242">
        <f t="shared" si="2"/>
        <v>3.52</v>
      </c>
      <c r="P6" s="242">
        <f t="shared" si="7"/>
        <v>3.9639639639639639</v>
      </c>
      <c r="Q6" s="242">
        <f t="shared" si="8"/>
        <v>-0.44396396396396387</v>
      </c>
      <c r="R6" s="331"/>
      <c r="S6" s="256" t="s">
        <v>252</v>
      </c>
      <c r="T6" s="316"/>
      <c r="U6" s="316"/>
      <c r="V6" s="256">
        <v>16</v>
      </c>
      <c r="W6" s="331"/>
      <c r="X6" s="331"/>
    </row>
    <row r="7" spans="1:24" s="8" customFormat="1">
      <c r="A7" s="247">
        <f>συμβολαια!A7</f>
        <v>0</v>
      </c>
      <c r="B7" s="248" t="str">
        <f>συμβολαια!C7</f>
        <v>αγοραπωλησία τίμημα = Δ.Ο.Υ. =</v>
      </c>
      <c r="C7" s="249">
        <f>συμβολαια!D7</f>
        <v>5899.62</v>
      </c>
      <c r="D7" s="251">
        <f>φύλλα2α!D7</f>
        <v>6</v>
      </c>
      <c r="E7" s="251">
        <f>φύλλα2α!E7</f>
        <v>7</v>
      </c>
      <c r="F7" s="253">
        <v>2</v>
      </c>
      <c r="G7" s="253">
        <v>2</v>
      </c>
      <c r="H7" s="254">
        <f t="shared" si="3"/>
        <v>48</v>
      </c>
      <c r="I7" s="309">
        <f t="shared" si="9"/>
        <v>56</v>
      </c>
      <c r="J7" s="254">
        <f t="shared" si="0"/>
        <v>2.4000000000000004</v>
      </c>
      <c r="K7" s="254">
        <f t="shared" si="4"/>
        <v>2.4000000000000004</v>
      </c>
      <c r="L7" s="254">
        <f t="shared" si="1"/>
        <v>0.48</v>
      </c>
      <c r="M7" s="255">
        <f t="shared" si="5"/>
        <v>42.72</v>
      </c>
      <c r="N7" s="255">
        <f t="shared" si="6"/>
        <v>50.450450450450447</v>
      </c>
      <c r="O7" s="242">
        <f t="shared" si="2"/>
        <v>5.2800000000000011</v>
      </c>
      <c r="P7" s="242">
        <f t="shared" si="7"/>
        <v>5.5495495495495497</v>
      </c>
      <c r="Q7" s="242">
        <f t="shared" si="8"/>
        <v>-0.26954954954954857</v>
      </c>
      <c r="R7" s="331"/>
      <c r="S7" s="256" t="s">
        <v>252</v>
      </c>
      <c r="T7" s="316"/>
      <c r="U7" s="316"/>
      <c r="V7" s="256">
        <v>24</v>
      </c>
      <c r="W7" s="331"/>
      <c r="X7" s="331"/>
    </row>
    <row r="8" spans="1:24" s="8" customFormat="1">
      <c r="A8" s="247">
        <f>συμβολαια!A8</f>
        <v>0</v>
      </c>
      <c r="B8" s="248" t="str">
        <f>συμβολαια!C8</f>
        <v>αγοραπωλησία τίμημα = Δ.Ο.Υ. =</v>
      </c>
      <c r="C8" s="249">
        <f>συμβολαια!D8</f>
        <v>4628.22</v>
      </c>
      <c r="D8" s="251">
        <f>φύλλα2α!D8</f>
        <v>5</v>
      </c>
      <c r="E8" s="251">
        <f>φύλλα2α!E8</f>
        <v>5</v>
      </c>
      <c r="F8" s="253">
        <v>2</v>
      </c>
      <c r="G8" s="253">
        <v>2</v>
      </c>
      <c r="H8" s="254">
        <f t="shared" si="3"/>
        <v>40</v>
      </c>
      <c r="I8" s="254">
        <f t="shared" si="9"/>
        <v>40</v>
      </c>
      <c r="J8" s="254">
        <f t="shared" si="0"/>
        <v>2</v>
      </c>
      <c r="K8" s="254">
        <f t="shared" si="4"/>
        <v>2</v>
      </c>
      <c r="L8" s="254">
        <f t="shared" si="1"/>
        <v>0.4</v>
      </c>
      <c r="M8" s="255">
        <f t="shared" si="5"/>
        <v>35.6</v>
      </c>
      <c r="N8" s="255">
        <f t="shared" si="6"/>
        <v>36.036036036036037</v>
      </c>
      <c r="O8" s="242">
        <f t="shared" si="2"/>
        <v>4.4000000000000004</v>
      </c>
      <c r="P8" s="242">
        <f t="shared" si="7"/>
        <v>3.9639639639639639</v>
      </c>
      <c r="Q8" s="242">
        <f t="shared" si="8"/>
        <v>0.43603603603603647</v>
      </c>
      <c r="R8" s="331"/>
      <c r="S8" s="256" t="s">
        <v>252</v>
      </c>
      <c r="T8" s="316"/>
      <c r="U8" s="316"/>
      <c r="V8" s="256">
        <v>20</v>
      </c>
      <c r="W8" s="331"/>
      <c r="X8" s="331"/>
    </row>
    <row r="9" spans="1:24" s="8" customFormat="1">
      <c r="A9" s="247">
        <f>συμβολαια!A9</f>
        <v>0</v>
      </c>
      <c r="B9" s="248" t="str">
        <f>συμβολαια!C9</f>
        <v>αγοραπωλησίας ΠΡΟΣΥΜΦΩΝΟ τίμημα = αρραβών =</v>
      </c>
      <c r="C9" s="249">
        <f>συμβολαια!D9</f>
        <v>10021.51</v>
      </c>
      <c r="D9" s="251">
        <f>φύλλα2α!D9</f>
        <v>3</v>
      </c>
      <c r="E9" s="251">
        <f>φύλλα2α!E9</f>
        <v>4</v>
      </c>
      <c r="F9" s="253">
        <v>2</v>
      </c>
      <c r="G9" s="253">
        <v>2</v>
      </c>
      <c r="H9" s="254">
        <f t="shared" si="3"/>
        <v>24</v>
      </c>
      <c r="I9" s="342">
        <f t="shared" si="9"/>
        <v>32</v>
      </c>
      <c r="J9" s="254">
        <f t="shared" si="0"/>
        <v>1.2000000000000002</v>
      </c>
      <c r="K9" s="254">
        <f t="shared" si="4"/>
        <v>1.2000000000000002</v>
      </c>
      <c r="L9" s="254">
        <f t="shared" si="1"/>
        <v>0.24</v>
      </c>
      <c r="M9" s="255">
        <f t="shared" si="5"/>
        <v>21.36</v>
      </c>
      <c r="N9" s="255">
        <f t="shared" si="6"/>
        <v>28.828828828828829</v>
      </c>
      <c r="O9" s="242">
        <f t="shared" si="2"/>
        <v>2.6400000000000006</v>
      </c>
      <c r="P9" s="242">
        <f t="shared" si="7"/>
        <v>3.1711711711711712</v>
      </c>
      <c r="Q9" s="242">
        <f t="shared" si="8"/>
        <v>-0.53117117117117063</v>
      </c>
      <c r="R9" s="331"/>
      <c r="S9" s="256" t="s">
        <v>252</v>
      </c>
      <c r="T9" s="316"/>
      <c r="U9" s="316"/>
      <c r="V9" s="316"/>
      <c r="W9" s="331"/>
      <c r="X9" s="331"/>
    </row>
    <row r="10" spans="1:24" s="8" customFormat="1">
      <c r="A10" s="247">
        <f>συμβολαια!A10</f>
        <v>0</v>
      </c>
      <c r="B10" s="248" t="str">
        <f>συμβολαια!C10</f>
        <v>πληρεξούσιο</v>
      </c>
      <c r="C10" s="327">
        <f>συμβολαια!D10</f>
        <v>0</v>
      </c>
      <c r="D10" s="251">
        <f>φύλλα2α!D10</f>
        <v>3</v>
      </c>
      <c r="E10" s="251">
        <f>φύλλα2α!E10</f>
        <v>3</v>
      </c>
      <c r="F10" s="253">
        <v>1</v>
      </c>
      <c r="G10" s="253">
        <v>1</v>
      </c>
      <c r="H10" s="254">
        <f t="shared" si="3"/>
        <v>12</v>
      </c>
      <c r="I10" s="254">
        <f t="shared" si="9"/>
        <v>12</v>
      </c>
      <c r="J10" s="254">
        <f t="shared" si="0"/>
        <v>0.60000000000000009</v>
      </c>
      <c r="K10" s="254">
        <f t="shared" si="4"/>
        <v>0.60000000000000009</v>
      </c>
      <c r="L10" s="254">
        <f t="shared" si="1"/>
        <v>0.12</v>
      </c>
      <c r="M10" s="255">
        <f t="shared" si="5"/>
        <v>10.68</v>
      </c>
      <c r="N10" s="255">
        <f t="shared" si="6"/>
        <v>10.810810810810811</v>
      </c>
      <c r="O10" s="242">
        <f t="shared" si="2"/>
        <v>1.3200000000000003</v>
      </c>
      <c r="P10" s="242">
        <f t="shared" si="7"/>
        <v>1.1891891891891893</v>
      </c>
      <c r="Q10" s="242">
        <f t="shared" si="8"/>
        <v>0.13081081081081103</v>
      </c>
      <c r="R10" s="331"/>
      <c r="S10" s="316"/>
      <c r="T10" s="316"/>
      <c r="U10" s="316"/>
      <c r="V10" s="316"/>
      <c r="W10" s="331"/>
      <c r="X10" s="331"/>
    </row>
    <row r="11" spans="1:24" s="8" customFormat="1">
      <c r="A11" s="247">
        <f>συμβολαια!A11</f>
        <v>0</v>
      </c>
      <c r="B11" s="248" t="str">
        <f>συμβολαια!C11</f>
        <v>δωρεά</v>
      </c>
      <c r="C11" s="249">
        <f>συμβολαια!D11</f>
        <v>5575.38</v>
      </c>
      <c r="D11" s="251">
        <f>φύλλα2α!D11</f>
        <v>4</v>
      </c>
      <c r="E11" s="251">
        <f>φύλλα2α!E11</f>
        <v>5</v>
      </c>
      <c r="F11" s="253">
        <v>3</v>
      </c>
      <c r="G11" s="253">
        <v>3</v>
      </c>
      <c r="H11" s="254">
        <f t="shared" si="3"/>
        <v>48</v>
      </c>
      <c r="I11" s="342">
        <f t="shared" si="9"/>
        <v>60</v>
      </c>
      <c r="J11" s="254">
        <f t="shared" si="0"/>
        <v>2.4000000000000004</v>
      </c>
      <c r="K11" s="254">
        <f t="shared" si="4"/>
        <v>2.4000000000000004</v>
      </c>
      <c r="L11" s="254">
        <f t="shared" si="1"/>
        <v>0.48</v>
      </c>
      <c r="M11" s="255">
        <f t="shared" si="5"/>
        <v>42.72</v>
      </c>
      <c r="N11" s="255">
        <f t="shared" si="6"/>
        <v>54.054054054054056</v>
      </c>
      <c r="O11" s="242">
        <f t="shared" si="2"/>
        <v>5.2800000000000011</v>
      </c>
      <c r="P11" s="242">
        <f t="shared" si="7"/>
        <v>5.9459459459459456</v>
      </c>
      <c r="Q11" s="242">
        <f t="shared" si="8"/>
        <v>-0.66594594594594447</v>
      </c>
      <c r="R11" s="331"/>
      <c r="S11" s="256" t="s">
        <v>252</v>
      </c>
      <c r="T11" s="316"/>
      <c r="U11" s="316"/>
      <c r="V11" s="256">
        <v>16</v>
      </c>
      <c r="W11" s="331"/>
      <c r="X11" s="331"/>
    </row>
    <row r="12" spans="1:24" s="8" customFormat="1">
      <c r="A12" s="247">
        <f>συμβολαια!A12</f>
        <v>0</v>
      </c>
      <c r="B12" s="248" t="str">
        <f>συμβολαια!C12</f>
        <v>πληρεξούσιο</v>
      </c>
      <c r="C12" s="327">
        <f>συμβολαια!D12</f>
        <v>0</v>
      </c>
      <c r="D12" s="251">
        <f>φύλλα2α!D12</f>
        <v>2</v>
      </c>
      <c r="E12" s="251">
        <f>φύλλα2α!E12</f>
        <v>3</v>
      </c>
      <c r="F12" s="253">
        <v>1</v>
      </c>
      <c r="G12" s="253">
        <v>1</v>
      </c>
      <c r="H12" s="254">
        <f t="shared" si="3"/>
        <v>8</v>
      </c>
      <c r="I12" s="342">
        <f t="shared" si="9"/>
        <v>12</v>
      </c>
      <c r="J12" s="254">
        <f t="shared" si="0"/>
        <v>0.4</v>
      </c>
      <c r="K12" s="254">
        <f t="shared" si="4"/>
        <v>0.4</v>
      </c>
      <c r="L12" s="254">
        <f t="shared" si="1"/>
        <v>0.08</v>
      </c>
      <c r="M12" s="255">
        <f t="shared" si="5"/>
        <v>7.12</v>
      </c>
      <c r="N12" s="255">
        <f t="shared" si="6"/>
        <v>10.810810810810811</v>
      </c>
      <c r="O12" s="242">
        <f t="shared" si="2"/>
        <v>0.88</v>
      </c>
      <c r="P12" s="242">
        <f t="shared" si="7"/>
        <v>1.1891891891891893</v>
      </c>
      <c r="Q12" s="242">
        <f t="shared" si="8"/>
        <v>-0.30918918918918925</v>
      </c>
      <c r="R12" s="331"/>
      <c r="S12" s="316"/>
      <c r="T12" s="316"/>
      <c r="U12" s="316"/>
      <c r="V12" s="316"/>
      <c r="W12" s="331"/>
      <c r="X12" s="331"/>
    </row>
    <row r="13" spans="1:24" s="8" customFormat="1">
      <c r="A13" s="247">
        <f>συμβολαια!A13</f>
        <v>0</v>
      </c>
      <c r="B13" s="248" t="str">
        <f>συμβολαια!C13</f>
        <v>πληρεξούσιο</v>
      </c>
      <c r="C13" s="327">
        <f>συμβολαια!D13</f>
        <v>0</v>
      </c>
      <c r="D13" s="251">
        <f>φύλλα2α!D13</f>
        <v>1</v>
      </c>
      <c r="E13" s="251">
        <f>φύλλα2α!E13</f>
        <v>1</v>
      </c>
      <c r="F13" s="253">
        <v>1</v>
      </c>
      <c r="G13" s="339"/>
      <c r="H13" s="254">
        <f t="shared" si="3"/>
        <v>4</v>
      </c>
      <c r="I13" s="341">
        <f t="shared" si="9"/>
        <v>0</v>
      </c>
      <c r="J13" s="254">
        <f t="shared" si="0"/>
        <v>0.2</v>
      </c>
      <c r="K13" s="254">
        <f t="shared" si="4"/>
        <v>0.2</v>
      </c>
      <c r="L13" s="254">
        <f t="shared" si="1"/>
        <v>0.04</v>
      </c>
      <c r="M13" s="255">
        <f t="shared" si="5"/>
        <v>3.56</v>
      </c>
      <c r="N13" s="255">
        <f t="shared" si="6"/>
        <v>0</v>
      </c>
      <c r="O13" s="242">
        <f t="shared" si="2"/>
        <v>0.44</v>
      </c>
      <c r="P13" s="242">
        <f t="shared" si="7"/>
        <v>0</v>
      </c>
      <c r="Q13" s="242">
        <f t="shared" si="8"/>
        <v>0.44</v>
      </c>
      <c r="R13" s="256" t="s">
        <v>337</v>
      </c>
      <c r="S13" s="316"/>
      <c r="T13" s="316"/>
      <c r="U13" s="316"/>
      <c r="V13" s="316"/>
      <c r="W13" s="245" t="s">
        <v>338</v>
      </c>
      <c r="X13" s="331"/>
    </row>
    <row r="14" spans="1:24" s="8" customFormat="1">
      <c r="A14" s="247">
        <f>συμβολαια!A14</f>
        <v>0</v>
      </c>
      <c r="B14" s="248" t="str">
        <f>συμβολαια!C14</f>
        <v>πληρεξούσιο</v>
      </c>
      <c r="C14" s="327">
        <f>συμβολαια!D14</f>
        <v>0</v>
      </c>
      <c r="D14" s="251">
        <f>φύλλα2α!D14</f>
        <v>2</v>
      </c>
      <c r="E14" s="251">
        <f>φύλλα2α!E14</f>
        <v>2</v>
      </c>
      <c r="F14" s="253">
        <v>1</v>
      </c>
      <c r="G14" s="253">
        <v>1</v>
      </c>
      <c r="H14" s="254">
        <f t="shared" si="3"/>
        <v>8</v>
      </c>
      <c r="I14" s="254">
        <f t="shared" si="9"/>
        <v>8</v>
      </c>
      <c r="J14" s="254">
        <f t="shared" ref="J14:J77" si="10">H14*5%</f>
        <v>0.4</v>
      </c>
      <c r="K14" s="254">
        <f t="shared" si="4"/>
        <v>0.4</v>
      </c>
      <c r="L14" s="254">
        <f t="shared" si="1"/>
        <v>0.08</v>
      </c>
      <c r="M14" s="255">
        <f t="shared" si="5"/>
        <v>7.12</v>
      </c>
      <c r="N14" s="255">
        <f t="shared" si="6"/>
        <v>7.2072072072072073</v>
      </c>
      <c r="O14" s="242">
        <f t="shared" si="2"/>
        <v>0.88</v>
      </c>
      <c r="P14" s="242">
        <f t="shared" si="7"/>
        <v>0.7927927927927928</v>
      </c>
      <c r="Q14" s="242">
        <f t="shared" si="8"/>
        <v>8.7207207207207205E-2</v>
      </c>
      <c r="R14" s="331"/>
      <c r="S14" s="316"/>
      <c r="T14" s="316"/>
      <c r="U14" s="316"/>
      <c r="V14" s="316"/>
      <c r="W14" s="331"/>
      <c r="X14" s="331"/>
    </row>
    <row r="15" spans="1:24" s="8" customFormat="1">
      <c r="A15" s="247">
        <f>συμβολαια!A15</f>
        <v>0</v>
      </c>
      <c r="B15" s="248" t="str">
        <f>συμβολαια!C15</f>
        <v>πληρεξούσιο</v>
      </c>
      <c r="C15" s="327">
        <f>συμβολαια!D15</f>
        <v>0</v>
      </c>
      <c r="D15" s="251">
        <f>φύλλα2α!D15</f>
        <v>2</v>
      </c>
      <c r="E15" s="251">
        <f>φύλλα2α!E15</f>
        <v>2</v>
      </c>
      <c r="F15" s="253">
        <v>1</v>
      </c>
      <c r="G15" s="253">
        <v>1</v>
      </c>
      <c r="H15" s="254">
        <f t="shared" si="3"/>
        <v>8</v>
      </c>
      <c r="I15" s="254">
        <f t="shared" si="9"/>
        <v>8</v>
      </c>
      <c r="J15" s="254">
        <f t="shared" si="10"/>
        <v>0.4</v>
      </c>
      <c r="K15" s="254">
        <f t="shared" si="4"/>
        <v>0.4</v>
      </c>
      <c r="L15" s="254">
        <f t="shared" si="1"/>
        <v>0.08</v>
      </c>
      <c r="M15" s="255">
        <f t="shared" si="5"/>
        <v>7.12</v>
      </c>
      <c r="N15" s="255">
        <f t="shared" si="6"/>
        <v>7.2072072072072073</v>
      </c>
      <c r="O15" s="242">
        <f t="shared" si="2"/>
        <v>0.88</v>
      </c>
      <c r="P15" s="242">
        <f t="shared" si="7"/>
        <v>0.7927927927927928</v>
      </c>
      <c r="Q15" s="242">
        <f t="shared" si="8"/>
        <v>8.7207207207207205E-2</v>
      </c>
      <c r="R15" s="331"/>
      <c r="S15" s="316"/>
      <c r="T15" s="316"/>
      <c r="U15" s="316"/>
      <c r="V15" s="316"/>
      <c r="W15" s="331"/>
      <c r="X15" s="331"/>
    </row>
    <row r="16" spans="1:24" s="8" customFormat="1">
      <c r="A16" s="247">
        <f>συμβολαια!A16</f>
        <v>0</v>
      </c>
      <c r="B16" s="248" t="str">
        <f>συμβολαια!C16</f>
        <v>πληρεξούσιο</v>
      </c>
      <c r="C16" s="327">
        <f>συμβολαια!D16</f>
        <v>0</v>
      </c>
      <c r="D16" s="251">
        <f>φύλλα2α!D16</f>
        <v>2</v>
      </c>
      <c r="E16" s="251">
        <f>φύλλα2α!E16</f>
        <v>3</v>
      </c>
      <c r="F16" s="253">
        <v>1</v>
      </c>
      <c r="G16" s="253">
        <v>1</v>
      </c>
      <c r="H16" s="254">
        <f t="shared" si="3"/>
        <v>8</v>
      </c>
      <c r="I16" s="342">
        <f t="shared" si="9"/>
        <v>12</v>
      </c>
      <c r="J16" s="254">
        <f t="shared" si="10"/>
        <v>0.4</v>
      </c>
      <c r="K16" s="254">
        <f t="shared" si="4"/>
        <v>0.4</v>
      </c>
      <c r="L16" s="254">
        <f t="shared" si="1"/>
        <v>0.08</v>
      </c>
      <c r="M16" s="255">
        <f t="shared" si="5"/>
        <v>7.12</v>
      </c>
      <c r="N16" s="255">
        <f t="shared" si="6"/>
        <v>10.810810810810811</v>
      </c>
      <c r="O16" s="242">
        <f t="shared" si="2"/>
        <v>0.88</v>
      </c>
      <c r="P16" s="242">
        <f t="shared" si="7"/>
        <v>1.1891891891891893</v>
      </c>
      <c r="Q16" s="242">
        <f t="shared" si="8"/>
        <v>-0.30918918918918925</v>
      </c>
      <c r="R16" s="331"/>
      <c r="S16" s="316"/>
      <c r="T16" s="316"/>
      <c r="U16" s="316"/>
      <c r="V16" s="316"/>
      <c r="W16" s="331"/>
      <c r="X16" s="331"/>
    </row>
    <row r="17" spans="1:24" s="8" customFormat="1">
      <c r="A17" s="247">
        <f>συμβολαια!A17</f>
        <v>0</v>
      </c>
      <c r="B17" s="248" t="str">
        <f>συμβολαια!C17</f>
        <v>γονική</v>
      </c>
      <c r="C17" s="249">
        <f>συμβολαια!D17</f>
        <v>2626.85</v>
      </c>
      <c r="D17" s="251">
        <f>φύλλα2α!D17</f>
        <v>4</v>
      </c>
      <c r="E17" s="251">
        <f>φύλλα2α!E17</f>
        <v>5</v>
      </c>
      <c r="F17" s="253">
        <v>2</v>
      </c>
      <c r="G17" s="253">
        <v>2</v>
      </c>
      <c r="H17" s="254">
        <f t="shared" si="3"/>
        <v>32</v>
      </c>
      <c r="I17" s="342">
        <f t="shared" si="9"/>
        <v>40</v>
      </c>
      <c r="J17" s="254">
        <f t="shared" si="10"/>
        <v>1.6</v>
      </c>
      <c r="K17" s="254">
        <f t="shared" si="4"/>
        <v>1.6</v>
      </c>
      <c r="L17" s="254">
        <f t="shared" si="1"/>
        <v>0.32</v>
      </c>
      <c r="M17" s="255">
        <f t="shared" si="5"/>
        <v>28.48</v>
      </c>
      <c r="N17" s="255">
        <f t="shared" si="6"/>
        <v>36.036036036036037</v>
      </c>
      <c r="O17" s="242">
        <f t="shared" si="2"/>
        <v>3.52</v>
      </c>
      <c r="P17" s="242">
        <f t="shared" si="7"/>
        <v>3.9639639639639639</v>
      </c>
      <c r="Q17" s="242">
        <f t="shared" si="8"/>
        <v>-0.44396396396396387</v>
      </c>
      <c r="R17" s="331"/>
      <c r="S17" s="256" t="s">
        <v>252</v>
      </c>
      <c r="T17" s="316"/>
      <c r="U17" s="316"/>
      <c r="V17" s="256">
        <v>20</v>
      </c>
      <c r="W17" s="331"/>
      <c r="X17" s="331"/>
    </row>
    <row r="18" spans="1:24" s="8" customFormat="1">
      <c r="A18" s="247">
        <f>συμβολαια!A18</f>
        <v>0</v>
      </c>
      <c r="B18" s="248" t="str">
        <f>συμβολαια!C18</f>
        <v>δωρεά ΨΙΛΗΣ κυριότητας</v>
      </c>
      <c r="C18" s="249">
        <f>συμβολαια!D18</f>
        <v>2364.16</v>
      </c>
      <c r="D18" s="251">
        <f>φύλλα2α!D18</f>
        <v>4</v>
      </c>
      <c r="E18" s="251">
        <f>φύλλα2α!E18</f>
        <v>4</v>
      </c>
      <c r="F18" s="253">
        <v>2</v>
      </c>
      <c r="G18" s="253">
        <v>2</v>
      </c>
      <c r="H18" s="254">
        <f t="shared" si="3"/>
        <v>32</v>
      </c>
      <c r="I18" s="254">
        <f t="shared" si="9"/>
        <v>32</v>
      </c>
      <c r="J18" s="254">
        <f t="shared" si="10"/>
        <v>1.6</v>
      </c>
      <c r="K18" s="254">
        <f t="shared" si="4"/>
        <v>1.6</v>
      </c>
      <c r="L18" s="254">
        <f t="shared" si="1"/>
        <v>0.32</v>
      </c>
      <c r="M18" s="255">
        <f t="shared" si="5"/>
        <v>28.48</v>
      </c>
      <c r="N18" s="255">
        <f t="shared" si="6"/>
        <v>28.828828828828829</v>
      </c>
      <c r="O18" s="242">
        <f t="shared" si="2"/>
        <v>3.52</v>
      </c>
      <c r="P18" s="242">
        <f t="shared" si="7"/>
        <v>3.1711711711711712</v>
      </c>
      <c r="Q18" s="242">
        <f t="shared" si="8"/>
        <v>0.34882882882882882</v>
      </c>
      <c r="R18" s="331"/>
      <c r="S18" s="256" t="s">
        <v>252</v>
      </c>
      <c r="T18" s="316"/>
      <c r="U18" s="316"/>
      <c r="V18" s="256">
        <v>20</v>
      </c>
      <c r="W18" s="331"/>
      <c r="X18" s="331"/>
    </row>
    <row r="19" spans="1:24" s="8" customFormat="1">
      <c r="A19" s="247">
        <f>συμβολαια!A19</f>
        <v>0</v>
      </c>
      <c r="B19" s="248" t="str">
        <f>συμβολαια!C19</f>
        <v>δωρεά</v>
      </c>
      <c r="C19" s="249">
        <f>συμβολαια!D19</f>
        <v>5253.7</v>
      </c>
      <c r="D19" s="251">
        <f>φύλλα2α!D19</f>
        <v>4</v>
      </c>
      <c r="E19" s="251">
        <f>φύλλα2α!E19</f>
        <v>6</v>
      </c>
      <c r="F19" s="253">
        <v>2</v>
      </c>
      <c r="G19" s="253">
        <v>2</v>
      </c>
      <c r="H19" s="254">
        <f t="shared" si="3"/>
        <v>32</v>
      </c>
      <c r="I19" s="342">
        <f t="shared" si="9"/>
        <v>48</v>
      </c>
      <c r="J19" s="254">
        <f t="shared" si="10"/>
        <v>1.6</v>
      </c>
      <c r="K19" s="254">
        <f t="shared" si="4"/>
        <v>1.6</v>
      </c>
      <c r="L19" s="254">
        <f t="shared" si="1"/>
        <v>0.32</v>
      </c>
      <c r="M19" s="255">
        <f t="shared" si="5"/>
        <v>28.48</v>
      </c>
      <c r="N19" s="255">
        <f t="shared" si="6"/>
        <v>43.243243243243242</v>
      </c>
      <c r="O19" s="242">
        <f t="shared" si="2"/>
        <v>3.52</v>
      </c>
      <c r="P19" s="242">
        <f t="shared" si="7"/>
        <v>4.756756756756757</v>
      </c>
      <c r="Q19" s="242">
        <f t="shared" si="8"/>
        <v>-1.236756756756757</v>
      </c>
      <c r="R19" s="331"/>
      <c r="S19" s="256" t="s">
        <v>252</v>
      </c>
      <c r="T19" s="316"/>
      <c r="U19" s="316"/>
      <c r="V19" s="256">
        <v>16</v>
      </c>
      <c r="W19" s="331"/>
      <c r="X19" s="331"/>
    </row>
    <row r="20" spans="1:24" s="8" customFormat="1">
      <c r="A20" s="247">
        <f>συμβολαια!A20</f>
        <v>0</v>
      </c>
      <c r="B20" s="248" t="str">
        <f>συμβολαια!C20</f>
        <v>γονική ΨΙΛΗΣ κυριότητας</v>
      </c>
      <c r="C20" s="249">
        <f>συμβολαια!D20</f>
        <v>8319.06</v>
      </c>
      <c r="D20" s="251">
        <f>φύλλα2α!D20</f>
        <v>5</v>
      </c>
      <c r="E20" s="251">
        <f>φύλλα2α!E20</f>
        <v>5</v>
      </c>
      <c r="F20" s="253">
        <v>2</v>
      </c>
      <c r="G20" s="253">
        <v>2</v>
      </c>
      <c r="H20" s="254">
        <f t="shared" si="3"/>
        <v>40</v>
      </c>
      <c r="I20" s="254">
        <f t="shared" si="9"/>
        <v>40</v>
      </c>
      <c r="J20" s="254">
        <f t="shared" si="10"/>
        <v>2</v>
      </c>
      <c r="K20" s="254">
        <f t="shared" si="4"/>
        <v>2</v>
      </c>
      <c r="L20" s="254">
        <f t="shared" si="1"/>
        <v>0.4</v>
      </c>
      <c r="M20" s="255">
        <f t="shared" si="5"/>
        <v>35.6</v>
      </c>
      <c r="N20" s="255">
        <f t="shared" si="6"/>
        <v>36.036036036036037</v>
      </c>
      <c r="O20" s="242">
        <f t="shared" si="2"/>
        <v>4.4000000000000004</v>
      </c>
      <c r="P20" s="242">
        <f t="shared" si="7"/>
        <v>3.9639639639639639</v>
      </c>
      <c r="Q20" s="242">
        <f t="shared" si="8"/>
        <v>0.43603603603603647</v>
      </c>
      <c r="R20" s="331"/>
      <c r="S20" s="256" t="s">
        <v>252</v>
      </c>
      <c r="T20" s="316"/>
      <c r="U20" s="316"/>
      <c r="V20" s="256">
        <v>20</v>
      </c>
      <c r="W20" s="331"/>
      <c r="X20" s="331"/>
    </row>
    <row r="21" spans="1:24" s="8" customFormat="1">
      <c r="A21" s="247">
        <f>συμβολαια!A21</f>
        <v>0</v>
      </c>
      <c r="B21" s="248" t="str">
        <f>συμβολαια!C21</f>
        <v>πληρεξούσιο</v>
      </c>
      <c r="C21" s="327">
        <f>συμβολαια!D21</f>
        <v>0</v>
      </c>
      <c r="D21" s="251">
        <f>φύλλα2α!D21</f>
        <v>3</v>
      </c>
      <c r="E21" s="251">
        <f>φύλλα2α!E21</f>
        <v>3</v>
      </c>
      <c r="F21" s="253">
        <v>1</v>
      </c>
      <c r="G21" s="253">
        <v>1</v>
      </c>
      <c r="H21" s="254">
        <f t="shared" si="3"/>
        <v>12</v>
      </c>
      <c r="I21" s="254">
        <f t="shared" si="9"/>
        <v>12</v>
      </c>
      <c r="J21" s="254">
        <f t="shared" si="10"/>
        <v>0.60000000000000009</v>
      </c>
      <c r="K21" s="254">
        <f t="shared" si="4"/>
        <v>0.60000000000000009</v>
      </c>
      <c r="L21" s="254">
        <f t="shared" si="1"/>
        <v>0.12</v>
      </c>
      <c r="M21" s="255">
        <f t="shared" si="5"/>
        <v>10.68</v>
      </c>
      <c r="N21" s="255">
        <f t="shared" si="6"/>
        <v>10.810810810810811</v>
      </c>
      <c r="O21" s="242">
        <f t="shared" si="2"/>
        <v>1.3200000000000003</v>
      </c>
      <c r="P21" s="242">
        <f t="shared" si="7"/>
        <v>1.1891891891891893</v>
      </c>
      <c r="Q21" s="242">
        <f t="shared" si="8"/>
        <v>0.13081081081081103</v>
      </c>
      <c r="R21" s="331"/>
      <c r="S21" s="316"/>
      <c r="T21" s="316"/>
      <c r="U21" s="316"/>
      <c r="V21" s="316"/>
      <c r="W21" s="331"/>
      <c r="X21" s="331"/>
    </row>
    <row r="22" spans="1:24" s="8" customFormat="1">
      <c r="A22" s="247">
        <f>συμβολαια!A22</f>
        <v>0</v>
      </c>
      <c r="B22" s="248" t="str">
        <f>συμβολαια!C22</f>
        <v>αγοραπωλησίας προσυμφώνου ..???.. ΛΥΣΗ τίμημα 35.000 αρραβών =</v>
      </c>
      <c r="C22" s="249">
        <f>συμβολαια!D22</f>
        <v>10000</v>
      </c>
      <c r="D22" s="251">
        <f>φύλλα2α!D22</f>
        <v>5</v>
      </c>
      <c r="E22" s="335">
        <f>φύλλα2α!E22</f>
        <v>6</v>
      </c>
      <c r="F22" s="253">
        <v>2</v>
      </c>
      <c r="G22" s="253">
        <v>1</v>
      </c>
      <c r="H22" s="254">
        <f t="shared" si="3"/>
        <v>40</v>
      </c>
      <c r="I22" s="341">
        <f t="shared" si="9"/>
        <v>24</v>
      </c>
      <c r="J22" s="254">
        <f t="shared" si="10"/>
        <v>2</v>
      </c>
      <c r="K22" s="254">
        <f t="shared" si="4"/>
        <v>2</v>
      </c>
      <c r="L22" s="254">
        <f t="shared" si="1"/>
        <v>0.4</v>
      </c>
      <c r="M22" s="255">
        <f t="shared" si="5"/>
        <v>35.6</v>
      </c>
      <c r="N22" s="255">
        <f t="shared" si="6"/>
        <v>21.621621621621621</v>
      </c>
      <c r="O22" s="242">
        <f t="shared" si="2"/>
        <v>4.4000000000000004</v>
      </c>
      <c r="P22" s="242">
        <f t="shared" si="7"/>
        <v>2.3783783783783785</v>
      </c>
      <c r="Q22" s="242">
        <f t="shared" si="8"/>
        <v>2.0216216216216218</v>
      </c>
      <c r="R22" s="256" t="s">
        <v>368</v>
      </c>
      <c r="S22" s="256" t="s">
        <v>252</v>
      </c>
      <c r="T22" s="316"/>
      <c r="U22" s="316"/>
      <c r="V22" s="316"/>
      <c r="W22" s="331"/>
      <c r="X22" s="331"/>
    </row>
    <row r="23" spans="1:24" s="8" customFormat="1">
      <c r="A23" s="247">
        <f>συμβολαια!A23</f>
        <v>0</v>
      </c>
      <c r="B23" s="248" t="str">
        <f>συμβολαια!C23</f>
        <v>αγοραπωλησία τίμημα = Δ.Ο.Υ. =</v>
      </c>
      <c r="C23" s="249">
        <f>συμβολαια!D23</f>
        <v>1629.91</v>
      </c>
      <c r="D23" s="251">
        <f>φύλλα2α!D23</f>
        <v>7</v>
      </c>
      <c r="E23" s="335">
        <f>φύλλα2α!E23</f>
        <v>8</v>
      </c>
      <c r="F23" s="367">
        <v>2</v>
      </c>
      <c r="G23" s="367">
        <v>2</v>
      </c>
      <c r="H23" s="254">
        <f t="shared" si="3"/>
        <v>56</v>
      </c>
      <c r="I23" s="342">
        <f t="shared" si="9"/>
        <v>64</v>
      </c>
      <c r="J23" s="254">
        <f t="shared" si="10"/>
        <v>2.8000000000000003</v>
      </c>
      <c r="K23" s="254">
        <f t="shared" si="4"/>
        <v>2.8000000000000003</v>
      </c>
      <c r="L23" s="254">
        <f t="shared" si="1"/>
        <v>0.56000000000000005</v>
      </c>
      <c r="M23" s="255">
        <f t="shared" si="5"/>
        <v>49.84</v>
      </c>
      <c r="N23" s="255">
        <f t="shared" si="6"/>
        <v>57.657657657657658</v>
      </c>
      <c r="O23" s="242">
        <f t="shared" si="2"/>
        <v>6.16</v>
      </c>
      <c r="P23" s="242">
        <f t="shared" si="7"/>
        <v>6.3423423423423424</v>
      </c>
      <c r="Q23" s="242">
        <f t="shared" si="8"/>
        <v>-0.18234234234234226</v>
      </c>
      <c r="R23" s="331"/>
      <c r="S23" s="256" t="s">
        <v>252</v>
      </c>
      <c r="T23" s="316"/>
      <c r="U23" s="316"/>
      <c r="V23" s="256">
        <v>28</v>
      </c>
      <c r="W23" s="331"/>
      <c r="X23" s="331"/>
    </row>
    <row r="24" spans="1:24" s="8" customFormat="1">
      <c r="A24" s="247">
        <f>συμβολαια!A24</f>
        <v>0</v>
      </c>
      <c r="B24" s="248" t="str">
        <f>συμβολαια!C24</f>
        <v>πληρεξούσιο</v>
      </c>
      <c r="C24" s="327">
        <f>συμβολαια!D24</f>
        <v>0</v>
      </c>
      <c r="D24" s="251">
        <f>φύλλα2α!D24</f>
        <v>2</v>
      </c>
      <c r="E24" s="251">
        <f>φύλλα2α!E24</f>
        <v>2</v>
      </c>
      <c r="F24" s="367">
        <v>1</v>
      </c>
      <c r="G24" s="367">
        <v>1</v>
      </c>
      <c r="H24" s="254">
        <f t="shared" si="3"/>
        <v>8</v>
      </c>
      <c r="I24" s="254">
        <f t="shared" si="9"/>
        <v>8</v>
      </c>
      <c r="J24" s="254">
        <f t="shared" si="10"/>
        <v>0.4</v>
      </c>
      <c r="K24" s="254">
        <f t="shared" si="4"/>
        <v>0.4</v>
      </c>
      <c r="L24" s="254">
        <f t="shared" si="1"/>
        <v>0.08</v>
      </c>
      <c r="M24" s="255">
        <f t="shared" si="5"/>
        <v>7.12</v>
      </c>
      <c r="N24" s="255">
        <f t="shared" si="6"/>
        <v>7.2072072072072073</v>
      </c>
      <c r="O24" s="242">
        <f t="shared" si="2"/>
        <v>0.88</v>
      </c>
      <c r="P24" s="242">
        <f t="shared" si="7"/>
        <v>0.7927927927927928</v>
      </c>
      <c r="Q24" s="242">
        <f t="shared" si="8"/>
        <v>8.7207207207207205E-2</v>
      </c>
      <c r="R24" s="331"/>
      <c r="S24" s="316"/>
      <c r="T24" s="316"/>
      <c r="U24" s="316"/>
      <c r="V24" s="316"/>
      <c r="W24" s="331"/>
      <c r="X24" s="331"/>
    </row>
    <row r="25" spans="1:24" s="8" customFormat="1">
      <c r="A25" s="247">
        <f>συμβολαια!A25</f>
        <v>0</v>
      </c>
      <c r="B25" s="248" t="str">
        <f>συμβολαια!C25</f>
        <v>κατάθεση ένορκη</v>
      </c>
      <c r="C25" s="327">
        <f>συμβολαια!D25</f>
        <v>0</v>
      </c>
      <c r="D25" s="251">
        <f>φύλλα2α!D25</f>
        <v>3</v>
      </c>
      <c r="E25" s="251">
        <f>φύλλα2α!E25</f>
        <v>3</v>
      </c>
      <c r="F25" s="367">
        <v>1</v>
      </c>
      <c r="G25" s="367">
        <v>1</v>
      </c>
      <c r="H25" s="254">
        <f t="shared" si="3"/>
        <v>12</v>
      </c>
      <c r="I25" s="254">
        <f t="shared" si="9"/>
        <v>12</v>
      </c>
      <c r="J25" s="254">
        <f t="shared" si="10"/>
        <v>0.60000000000000009</v>
      </c>
      <c r="K25" s="254">
        <f t="shared" si="4"/>
        <v>0.60000000000000009</v>
      </c>
      <c r="L25" s="254">
        <f t="shared" si="1"/>
        <v>0.12</v>
      </c>
      <c r="M25" s="255">
        <f t="shared" si="5"/>
        <v>10.68</v>
      </c>
      <c r="N25" s="255">
        <f t="shared" si="6"/>
        <v>10.810810810810811</v>
      </c>
      <c r="O25" s="242">
        <f t="shared" si="2"/>
        <v>1.3200000000000003</v>
      </c>
      <c r="P25" s="242">
        <f t="shared" si="7"/>
        <v>1.1891891891891893</v>
      </c>
      <c r="Q25" s="242">
        <f t="shared" si="8"/>
        <v>0.13081081081081103</v>
      </c>
      <c r="R25" s="331"/>
      <c r="S25" s="316"/>
      <c r="T25" s="316"/>
      <c r="U25" s="316"/>
      <c r="V25" s="316"/>
      <c r="W25" s="331"/>
      <c r="X25" s="331"/>
    </row>
    <row r="26" spans="1:24" s="8" customFormat="1">
      <c r="A26" s="247">
        <f>συμβολαια!A26</f>
        <v>0</v>
      </c>
      <c r="B26" s="248" t="str">
        <f>συμβολαια!C26</f>
        <v>κατάθεση ένορκη</v>
      </c>
      <c r="C26" s="327">
        <f>συμβολαια!D26</f>
        <v>0</v>
      </c>
      <c r="D26" s="251">
        <f>φύλλα2α!D26</f>
        <v>2</v>
      </c>
      <c r="E26" s="251">
        <f>φύλλα2α!E26</f>
        <v>2</v>
      </c>
      <c r="F26" s="367">
        <v>1</v>
      </c>
      <c r="G26" s="380"/>
      <c r="H26" s="254">
        <f t="shared" si="3"/>
        <v>8</v>
      </c>
      <c r="I26" s="254">
        <v>8</v>
      </c>
      <c r="J26" s="254">
        <f t="shared" si="10"/>
        <v>0.4</v>
      </c>
      <c r="K26" s="254">
        <f t="shared" si="4"/>
        <v>0.4</v>
      </c>
      <c r="L26" s="254">
        <f t="shared" si="1"/>
        <v>0.08</v>
      </c>
      <c r="M26" s="255">
        <f t="shared" si="5"/>
        <v>7.12</v>
      </c>
      <c r="N26" s="255">
        <f t="shared" si="6"/>
        <v>7.2072072072072073</v>
      </c>
      <c r="O26" s="242">
        <f t="shared" si="2"/>
        <v>0.88</v>
      </c>
      <c r="P26" s="242">
        <f t="shared" si="7"/>
        <v>0.7927927927927928</v>
      </c>
      <c r="Q26" s="242">
        <f t="shared" si="8"/>
        <v>8.7207207207207205E-2</v>
      </c>
      <c r="R26" s="256" t="s">
        <v>337</v>
      </c>
      <c r="S26" s="316"/>
      <c r="T26" s="316"/>
      <c r="U26" s="316"/>
      <c r="V26" s="316"/>
      <c r="W26" s="256" t="s">
        <v>349</v>
      </c>
      <c r="X26" s="331"/>
    </row>
    <row r="27" spans="1:24" s="8" customFormat="1">
      <c r="A27" s="247">
        <f>συμβολαια!A27</f>
        <v>0</v>
      </c>
      <c r="B27" s="248" t="str">
        <f>συμβολαια!C27</f>
        <v>βεβαίωση ένορκος</v>
      </c>
      <c r="C27" s="327">
        <f>συμβολαια!D27</f>
        <v>0</v>
      </c>
      <c r="D27" s="251">
        <f>φύλλα2α!D27</f>
        <v>4</v>
      </c>
      <c r="E27" s="251">
        <f>φύλλα2α!E27</f>
        <v>5</v>
      </c>
      <c r="F27" s="367">
        <v>1</v>
      </c>
      <c r="G27" s="367">
        <v>1</v>
      </c>
      <c r="H27" s="254">
        <f t="shared" si="3"/>
        <v>16</v>
      </c>
      <c r="I27" s="342">
        <f t="shared" si="9"/>
        <v>20</v>
      </c>
      <c r="J27" s="254">
        <f t="shared" si="10"/>
        <v>0.8</v>
      </c>
      <c r="K27" s="254">
        <f t="shared" si="4"/>
        <v>0.8</v>
      </c>
      <c r="L27" s="254">
        <f t="shared" si="1"/>
        <v>0.16</v>
      </c>
      <c r="M27" s="255">
        <f t="shared" si="5"/>
        <v>14.24</v>
      </c>
      <c r="N27" s="255">
        <f t="shared" si="6"/>
        <v>18.018018018018019</v>
      </c>
      <c r="O27" s="242">
        <f t="shared" si="2"/>
        <v>1.76</v>
      </c>
      <c r="P27" s="242">
        <f t="shared" si="7"/>
        <v>1.9819819819819819</v>
      </c>
      <c r="Q27" s="242">
        <f t="shared" si="8"/>
        <v>-0.22198198198198194</v>
      </c>
      <c r="R27" s="331"/>
      <c r="S27" s="316"/>
      <c r="T27" s="316"/>
      <c r="U27" s="316"/>
      <c r="V27" s="316"/>
      <c r="W27" s="331"/>
      <c r="X27" s="331"/>
    </row>
    <row r="28" spans="1:24" s="8" customFormat="1">
      <c r="A28" s="247">
        <f>συμβολαια!A28</f>
        <v>0</v>
      </c>
      <c r="B28" s="248" t="str">
        <f>συμβολαια!C28</f>
        <v>κληρονομιάς αποδοχή</v>
      </c>
      <c r="C28" s="327">
        <f>συμβολαια!D28</f>
        <v>0</v>
      </c>
      <c r="D28" s="251">
        <f>φύλλα2α!D28</f>
        <v>3</v>
      </c>
      <c r="E28" s="251">
        <f>φύλλα2α!E28</f>
        <v>3</v>
      </c>
      <c r="F28" s="367">
        <v>2</v>
      </c>
      <c r="G28" s="367">
        <v>2</v>
      </c>
      <c r="H28" s="254">
        <f t="shared" si="3"/>
        <v>24</v>
      </c>
      <c r="I28" s="254">
        <f t="shared" si="9"/>
        <v>24</v>
      </c>
      <c r="J28" s="254">
        <f t="shared" si="10"/>
        <v>1.2000000000000002</v>
      </c>
      <c r="K28" s="254">
        <f t="shared" si="4"/>
        <v>1.2000000000000002</v>
      </c>
      <c r="L28" s="254">
        <f t="shared" si="1"/>
        <v>0.24</v>
      </c>
      <c r="M28" s="255">
        <f t="shared" si="5"/>
        <v>21.36</v>
      </c>
      <c r="N28" s="255">
        <f t="shared" si="6"/>
        <v>21.621621621621621</v>
      </c>
      <c r="O28" s="242">
        <f t="shared" si="2"/>
        <v>2.6400000000000006</v>
      </c>
      <c r="P28" s="242">
        <f t="shared" si="7"/>
        <v>2.3783783783783785</v>
      </c>
      <c r="Q28" s="242">
        <f t="shared" si="8"/>
        <v>0.26162162162162206</v>
      </c>
      <c r="R28" s="331"/>
      <c r="S28" s="256" t="s">
        <v>252</v>
      </c>
      <c r="T28" s="316"/>
      <c r="U28" s="316"/>
      <c r="V28" s="316"/>
      <c r="W28" s="331"/>
      <c r="X28" s="331"/>
    </row>
    <row r="29" spans="1:24" s="8" customFormat="1">
      <c r="A29" s="247">
        <f>συμβολαια!A29</f>
        <v>0</v>
      </c>
      <c r="B29" s="248" t="str">
        <f>συμβολαια!C29</f>
        <v>πληρεξούσιο</v>
      </c>
      <c r="C29" s="327">
        <f>συμβολαια!D29</f>
        <v>0</v>
      </c>
      <c r="D29" s="251">
        <f>φύλλα2α!D29</f>
        <v>2</v>
      </c>
      <c r="E29" s="251">
        <f>φύλλα2α!E29</f>
        <v>2</v>
      </c>
      <c r="F29" s="367">
        <v>2</v>
      </c>
      <c r="G29" s="367">
        <v>2</v>
      </c>
      <c r="H29" s="254">
        <f t="shared" si="3"/>
        <v>16</v>
      </c>
      <c r="I29" s="341">
        <v>8</v>
      </c>
      <c r="J29" s="254">
        <f t="shared" si="10"/>
        <v>0.8</v>
      </c>
      <c r="K29" s="254">
        <f t="shared" si="4"/>
        <v>0.8</v>
      </c>
      <c r="L29" s="254">
        <f t="shared" si="1"/>
        <v>0.16</v>
      </c>
      <c r="M29" s="255">
        <f t="shared" si="5"/>
        <v>14.24</v>
      </c>
      <c r="N29" s="255">
        <f t="shared" si="6"/>
        <v>7.2072072072072073</v>
      </c>
      <c r="O29" s="242">
        <f t="shared" si="2"/>
        <v>1.76</v>
      </c>
      <c r="P29" s="242">
        <f t="shared" si="7"/>
        <v>0.7927927927927928</v>
      </c>
      <c r="Q29" s="242">
        <f t="shared" si="8"/>
        <v>0.96720720720720721</v>
      </c>
      <c r="R29" s="331"/>
      <c r="S29" s="316"/>
      <c r="T29" s="316"/>
      <c r="U29" s="316"/>
      <c r="V29" s="316"/>
      <c r="W29" s="256" t="s">
        <v>356</v>
      </c>
      <c r="X29" s="331"/>
    </row>
    <row r="30" spans="1:24" s="8" customFormat="1">
      <c r="A30" s="247">
        <f>συμβολαια!A30</f>
        <v>0</v>
      </c>
      <c r="B30" s="248" t="str">
        <f>συμβολαια!C30</f>
        <v>κληρονομιάς αποδοχή ..???.. ΔΙΟΡΘΩΣΗ</v>
      </c>
      <c r="C30" s="327">
        <f>συμβολαια!D30</f>
        <v>0</v>
      </c>
      <c r="D30" s="251">
        <f>φύλλα2α!D30</f>
        <v>3</v>
      </c>
      <c r="E30" s="251">
        <f>φύλλα2α!E30</f>
        <v>3</v>
      </c>
      <c r="F30" s="367">
        <v>4</v>
      </c>
      <c r="G30" s="367">
        <v>4</v>
      </c>
      <c r="H30" s="254">
        <f t="shared" si="3"/>
        <v>48</v>
      </c>
      <c r="I30" s="254">
        <f t="shared" si="9"/>
        <v>48</v>
      </c>
      <c r="J30" s="254">
        <f t="shared" si="10"/>
        <v>2.4000000000000004</v>
      </c>
      <c r="K30" s="254">
        <f t="shared" si="4"/>
        <v>2.4000000000000004</v>
      </c>
      <c r="L30" s="254">
        <f t="shared" si="1"/>
        <v>0.48</v>
      </c>
      <c r="M30" s="255">
        <f t="shared" si="5"/>
        <v>42.72</v>
      </c>
      <c r="N30" s="255">
        <f t="shared" si="6"/>
        <v>43.243243243243242</v>
      </c>
      <c r="O30" s="242">
        <f t="shared" si="2"/>
        <v>5.2800000000000011</v>
      </c>
      <c r="P30" s="242">
        <f t="shared" si="7"/>
        <v>4.756756756756757</v>
      </c>
      <c r="Q30" s="242">
        <f t="shared" si="8"/>
        <v>0.52324324324324412</v>
      </c>
      <c r="R30" s="331"/>
      <c r="S30" s="256" t="s">
        <v>252</v>
      </c>
      <c r="T30" s="316"/>
      <c r="U30" s="316"/>
      <c r="V30" s="316"/>
      <c r="W30" s="256" t="s">
        <v>357</v>
      </c>
      <c r="X30" s="331"/>
    </row>
    <row r="31" spans="1:24" s="8" customFormat="1">
      <c r="A31" s="247">
        <f>συμβολαια!A31</f>
        <v>0</v>
      </c>
      <c r="B31" s="248" t="str">
        <f>συμβολαια!C31</f>
        <v>πληρεξούσιο</v>
      </c>
      <c r="C31" s="327">
        <f>συμβολαια!D31</f>
        <v>0</v>
      </c>
      <c r="D31" s="251">
        <f>φύλλα2α!D31</f>
        <v>1</v>
      </c>
      <c r="E31" s="251">
        <f>φύλλα2α!E31</f>
        <v>1</v>
      </c>
      <c r="F31" s="367">
        <v>1</v>
      </c>
      <c r="G31" s="380"/>
      <c r="H31" s="254">
        <f t="shared" si="3"/>
        <v>4</v>
      </c>
      <c r="I31" s="341">
        <f t="shared" si="9"/>
        <v>0</v>
      </c>
      <c r="J31" s="254">
        <f t="shared" si="10"/>
        <v>0.2</v>
      </c>
      <c r="K31" s="254">
        <f t="shared" si="4"/>
        <v>0.2</v>
      </c>
      <c r="L31" s="254">
        <f t="shared" si="1"/>
        <v>0.04</v>
      </c>
      <c r="M31" s="255">
        <f t="shared" si="5"/>
        <v>3.56</v>
      </c>
      <c r="N31" s="255">
        <f t="shared" si="6"/>
        <v>0</v>
      </c>
      <c r="O31" s="242">
        <f t="shared" si="2"/>
        <v>0.44</v>
      </c>
      <c r="P31" s="242">
        <f t="shared" si="7"/>
        <v>0</v>
      </c>
      <c r="Q31" s="242">
        <f t="shared" si="8"/>
        <v>0.44</v>
      </c>
      <c r="R31" s="256" t="s">
        <v>337</v>
      </c>
      <c r="S31" s="316"/>
      <c r="T31" s="316"/>
      <c r="U31" s="316"/>
      <c r="V31" s="316"/>
      <c r="W31" s="331"/>
      <c r="X31" s="331"/>
    </row>
    <row r="32" spans="1:24" s="8" customFormat="1">
      <c r="A32" s="247">
        <f>συμβολαια!A32</f>
        <v>0</v>
      </c>
      <c r="B32" s="248" t="str">
        <f>συμβολαια!C32</f>
        <v>κληρονομιάς αποδοχή</v>
      </c>
      <c r="C32" s="327">
        <f>συμβολαια!D32</f>
        <v>0</v>
      </c>
      <c r="D32" s="251">
        <f>φύλλα2α!D32</f>
        <v>3</v>
      </c>
      <c r="E32" s="251">
        <f>φύλλα2α!E32</f>
        <v>3</v>
      </c>
      <c r="F32" s="367">
        <v>3</v>
      </c>
      <c r="G32" s="367">
        <v>3</v>
      </c>
      <c r="H32" s="254">
        <f t="shared" si="3"/>
        <v>36</v>
      </c>
      <c r="I32" s="254">
        <f t="shared" si="9"/>
        <v>36</v>
      </c>
      <c r="J32" s="254">
        <f t="shared" si="10"/>
        <v>1.8</v>
      </c>
      <c r="K32" s="254">
        <f t="shared" si="4"/>
        <v>1.8</v>
      </c>
      <c r="L32" s="254">
        <f t="shared" si="1"/>
        <v>0.36</v>
      </c>
      <c r="M32" s="255">
        <f t="shared" si="5"/>
        <v>32.04</v>
      </c>
      <c r="N32" s="255">
        <f t="shared" si="6"/>
        <v>32.432432432432435</v>
      </c>
      <c r="O32" s="242">
        <f t="shared" si="2"/>
        <v>3.96</v>
      </c>
      <c r="P32" s="242">
        <f t="shared" si="7"/>
        <v>3.5675675675675675</v>
      </c>
      <c r="Q32" s="242">
        <f t="shared" si="8"/>
        <v>0.39243243243243242</v>
      </c>
      <c r="R32" s="331"/>
      <c r="S32" s="256" t="s">
        <v>252</v>
      </c>
      <c r="T32" s="256">
        <v>12</v>
      </c>
      <c r="U32" s="316"/>
      <c r="V32" s="316"/>
      <c r="W32" s="331"/>
      <c r="X32" s="331"/>
    </row>
    <row r="33" spans="1:24" s="8" customFormat="1">
      <c r="A33" s="247">
        <f>συμβολαια!A33</f>
        <v>0</v>
      </c>
      <c r="B33" s="248" t="str">
        <f>συμβολαια!C33</f>
        <v>πληρεξούσιο</v>
      </c>
      <c r="C33" s="327">
        <f>συμβολαια!D33</f>
        <v>0</v>
      </c>
      <c r="D33" s="251">
        <f>φύλλα2α!D33</f>
        <v>1</v>
      </c>
      <c r="E33" s="251">
        <f>φύλλα2α!E33</f>
        <v>1</v>
      </c>
      <c r="F33" s="367">
        <v>1</v>
      </c>
      <c r="G33" s="380"/>
      <c r="H33" s="254">
        <f t="shared" si="3"/>
        <v>4</v>
      </c>
      <c r="I33" s="341">
        <f t="shared" si="9"/>
        <v>0</v>
      </c>
      <c r="J33" s="254">
        <f t="shared" si="10"/>
        <v>0.2</v>
      </c>
      <c r="K33" s="254">
        <f t="shared" si="4"/>
        <v>0.2</v>
      </c>
      <c r="L33" s="254">
        <f t="shared" si="1"/>
        <v>0.04</v>
      </c>
      <c r="M33" s="255">
        <f t="shared" si="5"/>
        <v>3.56</v>
      </c>
      <c r="N33" s="255">
        <f t="shared" si="6"/>
        <v>0</v>
      </c>
      <c r="O33" s="242">
        <f t="shared" si="2"/>
        <v>0.44</v>
      </c>
      <c r="P33" s="242">
        <f t="shared" si="7"/>
        <v>0</v>
      </c>
      <c r="Q33" s="242">
        <f t="shared" si="8"/>
        <v>0.44</v>
      </c>
      <c r="R33" s="256" t="s">
        <v>337</v>
      </c>
      <c r="S33" s="316"/>
      <c r="T33" s="316"/>
      <c r="U33" s="316"/>
      <c r="V33" s="316"/>
      <c r="W33" s="331"/>
      <c r="X33" s="331"/>
    </row>
    <row r="34" spans="1:24" s="8" customFormat="1">
      <c r="A34" s="247">
        <f>συμβολαια!A34</f>
        <v>0</v>
      </c>
      <c r="B34" s="248" t="str">
        <f>συμβολαια!C34</f>
        <v>αγοραπωλησία ΒΑΣΕΙ προσυμφώνου ..???.. τίμημα = αρραβών = 2.934,7 Δ.Ο.Υ = 11.143,31</v>
      </c>
      <c r="C34" s="249">
        <f>συμβολαια!D34</f>
        <v>8208.61</v>
      </c>
      <c r="D34" s="251">
        <f>φύλλα2α!D34</f>
        <v>4</v>
      </c>
      <c r="E34" s="251">
        <f>φύλλα2α!E34</f>
        <v>5</v>
      </c>
      <c r="F34" s="367">
        <v>2</v>
      </c>
      <c r="G34" s="367">
        <v>2</v>
      </c>
      <c r="H34" s="254">
        <f t="shared" si="3"/>
        <v>32</v>
      </c>
      <c r="I34" s="342">
        <f t="shared" si="9"/>
        <v>40</v>
      </c>
      <c r="J34" s="254">
        <f t="shared" si="10"/>
        <v>1.6</v>
      </c>
      <c r="K34" s="254">
        <f t="shared" si="4"/>
        <v>1.6</v>
      </c>
      <c r="L34" s="254">
        <f t="shared" si="1"/>
        <v>0.32</v>
      </c>
      <c r="M34" s="255">
        <f t="shared" si="5"/>
        <v>28.48</v>
      </c>
      <c r="N34" s="255">
        <f t="shared" si="6"/>
        <v>36.036036036036037</v>
      </c>
      <c r="O34" s="242">
        <f t="shared" si="2"/>
        <v>3.52</v>
      </c>
      <c r="P34" s="242">
        <f t="shared" si="7"/>
        <v>3.9639639639639639</v>
      </c>
      <c r="Q34" s="242">
        <f t="shared" si="8"/>
        <v>-0.44396396396396387</v>
      </c>
      <c r="R34" s="331"/>
      <c r="S34" s="256" t="s">
        <v>252</v>
      </c>
      <c r="T34" s="256">
        <v>16</v>
      </c>
      <c r="U34" s="316"/>
      <c r="V34" s="256">
        <v>16</v>
      </c>
      <c r="W34" s="331"/>
      <c r="X34" s="331"/>
    </row>
    <row r="35" spans="1:24" s="8" customFormat="1">
      <c r="A35" s="516" t="str">
        <f>συμβολαια!A35</f>
        <v>..???..</v>
      </c>
      <c r="B35" s="248" t="str">
        <f>συμβολαια!C35</f>
        <v>διανομή ( 52.747,66 &amp; 7.650,36 )</v>
      </c>
      <c r="C35" s="249">
        <f>συμβολαια!D35</f>
        <v>60398.02</v>
      </c>
      <c r="D35" s="251">
        <f>φύλλα2α!D35</f>
        <v>7</v>
      </c>
      <c r="E35" s="251">
        <f>φύλλα2α!E35</f>
        <v>7</v>
      </c>
      <c r="F35" s="367">
        <v>3</v>
      </c>
      <c r="G35" s="367">
        <v>3</v>
      </c>
      <c r="H35" s="254">
        <f t="shared" si="3"/>
        <v>84</v>
      </c>
      <c r="I35" s="254">
        <f t="shared" si="9"/>
        <v>84</v>
      </c>
      <c r="J35" s="254">
        <f t="shared" si="10"/>
        <v>4.2</v>
      </c>
      <c r="K35" s="254">
        <f t="shared" si="4"/>
        <v>4.2</v>
      </c>
      <c r="L35" s="254">
        <f t="shared" si="1"/>
        <v>0.84</v>
      </c>
      <c r="M35" s="255">
        <f t="shared" si="5"/>
        <v>74.760000000000005</v>
      </c>
      <c r="N35" s="255">
        <f t="shared" si="6"/>
        <v>75.675675675675677</v>
      </c>
      <c r="O35" s="242">
        <f t="shared" ref="O35:O66" si="11">J35+K35+L35</f>
        <v>9.24</v>
      </c>
      <c r="P35" s="242">
        <f t="shared" si="7"/>
        <v>8.3243243243243246</v>
      </c>
      <c r="Q35" s="242">
        <f t="shared" si="8"/>
        <v>0.91567567567567565</v>
      </c>
      <c r="R35" s="331"/>
      <c r="S35" s="316"/>
      <c r="T35" s="256">
        <v>28</v>
      </c>
      <c r="U35" s="316"/>
      <c r="V35" s="256">
        <v>28</v>
      </c>
      <c r="W35" s="331"/>
      <c r="X35" s="331"/>
    </row>
    <row r="36" spans="1:24" s="8" customFormat="1">
      <c r="A36" s="517"/>
      <c r="B36" s="248" t="str">
        <f>συμβολαια!C36</f>
        <v xml:space="preserve">οριζόντιος σύσταση ΠΡΟ </v>
      </c>
      <c r="C36" s="327">
        <f>συμβολαια!D36</f>
        <v>0</v>
      </c>
      <c r="D36" s="251">
        <f>φύλλα2α!D36</f>
        <v>7</v>
      </c>
      <c r="E36" s="251">
        <f>φύλλα2α!E36</f>
        <v>7</v>
      </c>
      <c r="F36" s="382"/>
      <c r="G36" s="382"/>
      <c r="H36" s="453">
        <f t="shared" si="3"/>
        <v>0</v>
      </c>
      <c r="I36" s="453">
        <f t="shared" si="9"/>
        <v>0</v>
      </c>
      <c r="J36" s="453">
        <f t="shared" si="10"/>
        <v>0</v>
      </c>
      <c r="K36" s="453">
        <f t="shared" si="4"/>
        <v>0</v>
      </c>
      <c r="L36" s="453">
        <f t="shared" si="1"/>
        <v>0</v>
      </c>
      <c r="M36" s="454">
        <f t="shared" si="5"/>
        <v>0</v>
      </c>
      <c r="N36" s="454">
        <f t="shared" si="6"/>
        <v>0</v>
      </c>
      <c r="O36" s="323">
        <f t="shared" si="11"/>
        <v>0</v>
      </c>
      <c r="P36" s="323">
        <f t="shared" si="7"/>
        <v>0</v>
      </c>
      <c r="Q36" s="323">
        <f t="shared" si="8"/>
        <v>0</v>
      </c>
      <c r="R36" s="331"/>
      <c r="S36" s="316"/>
      <c r="T36" s="316"/>
      <c r="U36" s="316"/>
      <c r="V36" s="316"/>
      <c r="W36" s="331"/>
      <c r="X36" s="331"/>
    </row>
    <row r="37" spans="1:24" s="8" customFormat="1">
      <c r="A37" s="247">
        <f>συμβολαια!A37</f>
        <v>0</v>
      </c>
      <c r="B37" s="248" t="str">
        <f>συμβολαια!C37</f>
        <v>πληρεξούσιο</v>
      </c>
      <c r="C37" s="327">
        <f>συμβολαια!D37</f>
        <v>0</v>
      </c>
      <c r="D37" s="251">
        <f>φύλλα2α!D37</f>
        <v>2</v>
      </c>
      <c r="E37" s="251">
        <f>φύλλα2α!E37</f>
        <v>2</v>
      </c>
      <c r="F37" s="367">
        <v>2</v>
      </c>
      <c r="G37" s="367">
        <v>2</v>
      </c>
      <c r="H37" s="254">
        <f t="shared" si="3"/>
        <v>16</v>
      </c>
      <c r="I37" s="254">
        <f t="shared" si="9"/>
        <v>16</v>
      </c>
      <c r="J37" s="254">
        <f t="shared" si="10"/>
        <v>0.8</v>
      </c>
      <c r="K37" s="254">
        <f t="shared" si="4"/>
        <v>0.8</v>
      </c>
      <c r="L37" s="254">
        <f t="shared" si="1"/>
        <v>0.16</v>
      </c>
      <c r="M37" s="255">
        <f t="shared" si="5"/>
        <v>14.24</v>
      </c>
      <c r="N37" s="255">
        <f t="shared" si="6"/>
        <v>14.414414414414415</v>
      </c>
      <c r="O37" s="242">
        <f t="shared" si="11"/>
        <v>1.76</v>
      </c>
      <c r="P37" s="242">
        <f t="shared" si="7"/>
        <v>1.5855855855855856</v>
      </c>
      <c r="Q37" s="242">
        <f t="shared" si="8"/>
        <v>0.17441441441441441</v>
      </c>
      <c r="R37" s="331"/>
      <c r="S37" s="316"/>
      <c r="T37" s="316"/>
      <c r="U37" s="316"/>
      <c r="V37" s="316"/>
      <c r="W37" s="331"/>
      <c r="X37" s="331"/>
    </row>
    <row r="38" spans="1:24" s="8" customFormat="1">
      <c r="A38" s="247">
        <f>συμβολαια!A38</f>
        <v>0</v>
      </c>
      <c r="B38" s="248" t="str">
        <f>συμβολαια!C38</f>
        <v>κληρονομιάς αποδοχή</v>
      </c>
      <c r="C38" s="327">
        <f>συμβολαια!D38</f>
        <v>0</v>
      </c>
      <c r="D38" s="251">
        <f>φύλλα2α!D38</f>
        <v>5</v>
      </c>
      <c r="E38" s="251">
        <f>φύλλα2α!E38</f>
        <v>6</v>
      </c>
      <c r="F38" s="367">
        <v>3</v>
      </c>
      <c r="G38" s="367">
        <v>3</v>
      </c>
      <c r="H38" s="254">
        <f t="shared" si="3"/>
        <v>60</v>
      </c>
      <c r="I38" s="342">
        <f t="shared" si="9"/>
        <v>72</v>
      </c>
      <c r="J38" s="254">
        <f t="shared" si="10"/>
        <v>3</v>
      </c>
      <c r="K38" s="254">
        <f t="shared" si="4"/>
        <v>3</v>
      </c>
      <c r="L38" s="254">
        <f t="shared" si="1"/>
        <v>0.6</v>
      </c>
      <c r="M38" s="255">
        <f t="shared" si="5"/>
        <v>53.4</v>
      </c>
      <c r="N38" s="255">
        <f t="shared" si="6"/>
        <v>64.86486486486487</v>
      </c>
      <c r="O38" s="242">
        <f t="shared" si="11"/>
        <v>6.6</v>
      </c>
      <c r="P38" s="242">
        <f t="shared" si="7"/>
        <v>7.1351351351351351</v>
      </c>
      <c r="Q38" s="242">
        <f t="shared" si="8"/>
        <v>-0.53513513513513544</v>
      </c>
      <c r="R38" s="331"/>
      <c r="S38" s="256" t="s">
        <v>252</v>
      </c>
      <c r="T38" s="256">
        <v>20</v>
      </c>
      <c r="U38" s="316"/>
      <c r="V38" s="316"/>
      <c r="W38" s="331"/>
      <c r="X38" s="331"/>
    </row>
    <row r="39" spans="1:24" s="8" customFormat="1">
      <c r="A39" s="247">
        <f>συμβολαια!A39</f>
        <v>0</v>
      </c>
      <c r="B39" s="248" t="str">
        <f>συμβολαια!C39</f>
        <v>γονική</v>
      </c>
      <c r="C39" s="249">
        <f>συμβολαια!D39</f>
        <v>4889.57</v>
      </c>
      <c r="D39" s="251">
        <f>φύλλα2α!D39</f>
        <v>6</v>
      </c>
      <c r="E39" s="251">
        <f>φύλλα2α!E39</f>
        <v>6</v>
      </c>
      <c r="F39" s="367">
        <v>2</v>
      </c>
      <c r="G39" s="367">
        <v>2</v>
      </c>
      <c r="H39" s="254">
        <f t="shared" si="3"/>
        <v>48</v>
      </c>
      <c r="I39" s="254">
        <f t="shared" si="9"/>
        <v>48</v>
      </c>
      <c r="J39" s="254">
        <f t="shared" si="10"/>
        <v>2.4000000000000004</v>
      </c>
      <c r="K39" s="254">
        <f t="shared" si="4"/>
        <v>2.4000000000000004</v>
      </c>
      <c r="L39" s="254">
        <f t="shared" si="1"/>
        <v>0.48</v>
      </c>
      <c r="M39" s="255">
        <f t="shared" si="5"/>
        <v>42.72</v>
      </c>
      <c r="N39" s="255">
        <f t="shared" si="6"/>
        <v>43.243243243243242</v>
      </c>
      <c r="O39" s="242">
        <f t="shared" si="11"/>
        <v>5.2800000000000011</v>
      </c>
      <c r="P39" s="242">
        <f t="shared" si="7"/>
        <v>4.756756756756757</v>
      </c>
      <c r="Q39" s="242">
        <f t="shared" si="8"/>
        <v>0.52324324324324412</v>
      </c>
      <c r="R39" s="331"/>
      <c r="S39" s="256" t="s">
        <v>252</v>
      </c>
      <c r="T39" s="316"/>
      <c r="U39" s="316"/>
      <c r="V39" s="256">
        <v>24</v>
      </c>
      <c r="W39" s="331"/>
      <c r="X39" s="331"/>
    </row>
    <row r="40" spans="1:24" s="8" customFormat="1">
      <c r="A40" s="247">
        <f>συμβολαια!A40</f>
        <v>0</v>
      </c>
      <c r="B40" s="248" t="str">
        <f>συμβολαια!C40</f>
        <v>δωρεά</v>
      </c>
      <c r="C40" s="249">
        <f>συμβολαια!D40</f>
        <v>6913.68</v>
      </c>
      <c r="D40" s="251">
        <f>φύλλα2α!D40</f>
        <v>6</v>
      </c>
      <c r="E40" s="251">
        <f>φύλλα2α!E40</f>
        <v>6</v>
      </c>
      <c r="F40" s="367">
        <v>2</v>
      </c>
      <c r="G40" s="367">
        <v>2</v>
      </c>
      <c r="H40" s="254">
        <f t="shared" si="3"/>
        <v>48</v>
      </c>
      <c r="I40" s="254">
        <f t="shared" si="9"/>
        <v>48</v>
      </c>
      <c r="J40" s="254">
        <f t="shared" si="10"/>
        <v>2.4000000000000004</v>
      </c>
      <c r="K40" s="254">
        <f t="shared" si="4"/>
        <v>2.4000000000000004</v>
      </c>
      <c r="L40" s="254">
        <f t="shared" si="1"/>
        <v>0.48</v>
      </c>
      <c r="M40" s="255">
        <f t="shared" si="5"/>
        <v>42.72</v>
      </c>
      <c r="N40" s="255">
        <f t="shared" si="6"/>
        <v>43.243243243243242</v>
      </c>
      <c r="O40" s="242">
        <f t="shared" si="11"/>
        <v>5.2800000000000011</v>
      </c>
      <c r="P40" s="242">
        <f t="shared" si="7"/>
        <v>4.756756756756757</v>
      </c>
      <c r="Q40" s="242">
        <f t="shared" si="8"/>
        <v>0.52324324324324412</v>
      </c>
      <c r="R40" s="331"/>
      <c r="S40" s="256" t="s">
        <v>252</v>
      </c>
      <c r="T40" s="316"/>
      <c r="U40" s="316"/>
      <c r="V40" s="256">
        <v>24</v>
      </c>
      <c r="W40" s="331"/>
      <c r="X40" s="331"/>
    </row>
    <row r="41" spans="1:24" s="8" customFormat="1">
      <c r="A41" s="247">
        <f>συμβολαια!A41</f>
        <v>0</v>
      </c>
      <c r="B41" s="248" t="str">
        <f>συμβολαια!C41</f>
        <v>δωρεά</v>
      </c>
      <c r="C41" s="249">
        <f>συμβολαια!D41</f>
        <v>4993.32</v>
      </c>
      <c r="D41" s="251">
        <f>φύλλα2α!D41</f>
        <v>4</v>
      </c>
      <c r="E41" s="251">
        <f>φύλλα2α!E41</f>
        <v>4</v>
      </c>
      <c r="F41" s="367">
        <v>2</v>
      </c>
      <c r="G41" s="367">
        <v>2</v>
      </c>
      <c r="H41" s="254">
        <f t="shared" si="3"/>
        <v>32</v>
      </c>
      <c r="I41" s="254">
        <f t="shared" si="9"/>
        <v>32</v>
      </c>
      <c r="J41" s="254">
        <f t="shared" si="10"/>
        <v>1.6</v>
      </c>
      <c r="K41" s="254">
        <f t="shared" si="4"/>
        <v>1.6</v>
      </c>
      <c r="L41" s="254">
        <f t="shared" si="1"/>
        <v>0.32</v>
      </c>
      <c r="M41" s="255">
        <f t="shared" si="5"/>
        <v>28.48</v>
      </c>
      <c r="N41" s="255">
        <f t="shared" si="6"/>
        <v>28.828828828828829</v>
      </c>
      <c r="O41" s="242">
        <f t="shared" si="11"/>
        <v>3.52</v>
      </c>
      <c r="P41" s="242">
        <f t="shared" si="7"/>
        <v>3.1711711711711712</v>
      </c>
      <c r="Q41" s="242">
        <f t="shared" si="8"/>
        <v>0.34882882882882882</v>
      </c>
      <c r="R41" s="331"/>
      <c r="S41" s="256" t="s">
        <v>252</v>
      </c>
      <c r="T41" s="316"/>
      <c r="U41" s="316"/>
      <c r="V41" s="256">
        <v>16</v>
      </c>
      <c r="W41" s="331"/>
      <c r="X41" s="331"/>
    </row>
    <row r="42" spans="1:24" s="8" customFormat="1">
      <c r="A42" s="247">
        <f>συμβολαια!A42</f>
        <v>0</v>
      </c>
      <c r="B42" s="248" t="str">
        <f>συμβολαια!C42</f>
        <v>δωρεά ΨΙΛΗΣ κυριότητας</v>
      </c>
      <c r="C42" s="249">
        <f>συμβολαια!D42</f>
        <v>7490.05</v>
      </c>
      <c r="D42" s="251">
        <f>φύλλα2α!D42</f>
        <v>4</v>
      </c>
      <c r="E42" s="251">
        <f>φύλλα2α!E42</f>
        <v>5</v>
      </c>
      <c r="F42" s="367">
        <v>2</v>
      </c>
      <c r="G42" s="367">
        <v>2</v>
      </c>
      <c r="H42" s="254">
        <f t="shared" si="3"/>
        <v>32</v>
      </c>
      <c r="I42" s="342">
        <f t="shared" si="9"/>
        <v>40</v>
      </c>
      <c r="J42" s="254">
        <f t="shared" si="10"/>
        <v>1.6</v>
      </c>
      <c r="K42" s="254">
        <f t="shared" si="4"/>
        <v>1.6</v>
      </c>
      <c r="L42" s="254">
        <f t="shared" si="1"/>
        <v>0.32</v>
      </c>
      <c r="M42" s="255">
        <f t="shared" si="5"/>
        <v>28.48</v>
      </c>
      <c r="N42" s="255">
        <f t="shared" si="6"/>
        <v>36.036036036036037</v>
      </c>
      <c r="O42" s="242">
        <f t="shared" si="11"/>
        <v>3.52</v>
      </c>
      <c r="P42" s="242">
        <f t="shared" si="7"/>
        <v>3.9639639639639639</v>
      </c>
      <c r="Q42" s="242">
        <f t="shared" si="8"/>
        <v>-0.44396396396396387</v>
      </c>
      <c r="R42" s="331"/>
      <c r="S42" s="256" t="s">
        <v>252</v>
      </c>
      <c r="T42" s="316"/>
      <c r="U42" s="316"/>
      <c r="V42" s="256">
        <v>16</v>
      </c>
      <c r="W42" s="331"/>
      <c r="X42" s="331"/>
    </row>
    <row r="43" spans="1:24" s="8" customFormat="1">
      <c r="A43" s="247">
        <f>συμβολαια!A43</f>
        <v>0</v>
      </c>
      <c r="B43" s="248" t="str">
        <f>συμβολαια!C43</f>
        <v>γονική ΨΙΛΗΣ κυριότητας</v>
      </c>
      <c r="C43" s="249">
        <f>συμβολαια!D43</f>
        <v>6657.83</v>
      </c>
      <c r="D43" s="251">
        <f>φύλλα2α!D43</f>
        <v>4</v>
      </c>
      <c r="E43" s="251">
        <f>φύλλα2α!E43</f>
        <v>5</v>
      </c>
      <c r="F43" s="367">
        <v>2</v>
      </c>
      <c r="G43" s="367">
        <v>2</v>
      </c>
      <c r="H43" s="254">
        <f t="shared" si="3"/>
        <v>32</v>
      </c>
      <c r="I43" s="342">
        <f t="shared" si="9"/>
        <v>40</v>
      </c>
      <c r="J43" s="254">
        <f t="shared" si="10"/>
        <v>1.6</v>
      </c>
      <c r="K43" s="254">
        <f t="shared" si="4"/>
        <v>1.6</v>
      </c>
      <c r="L43" s="254">
        <f t="shared" si="1"/>
        <v>0.32</v>
      </c>
      <c r="M43" s="255">
        <f t="shared" si="5"/>
        <v>28.48</v>
      </c>
      <c r="N43" s="255">
        <f t="shared" si="6"/>
        <v>36.036036036036037</v>
      </c>
      <c r="O43" s="242">
        <f t="shared" si="11"/>
        <v>3.52</v>
      </c>
      <c r="P43" s="242">
        <f t="shared" si="7"/>
        <v>3.9639639639639639</v>
      </c>
      <c r="Q43" s="242">
        <f t="shared" si="8"/>
        <v>-0.44396396396396387</v>
      </c>
      <c r="R43" s="331"/>
      <c r="S43" s="256" t="s">
        <v>252</v>
      </c>
      <c r="T43" s="316"/>
      <c r="U43" s="316"/>
      <c r="V43" s="256">
        <v>16</v>
      </c>
      <c r="W43" s="331"/>
      <c r="X43" s="331"/>
    </row>
    <row r="44" spans="1:24" s="8" customFormat="1">
      <c r="A44" s="247">
        <f>συμβολαια!A44</f>
        <v>0</v>
      </c>
      <c r="B44" s="248" t="str">
        <f>συμβολαια!C44</f>
        <v>γονική</v>
      </c>
      <c r="C44" s="249">
        <f>συμβολαια!D44</f>
        <v>15565.31</v>
      </c>
      <c r="D44" s="251">
        <f>φύλλα2α!D44</f>
        <v>4</v>
      </c>
      <c r="E44" s="251">
        <f>φύλλα2α!E44</f>
        <v>5</v>
      </c>
      <c r="F44" s="367">
        <v>2</v>
      </c>
      <c r="G44" s="367">
        <v>2</v>
      </c>
      <c r="H44" s="254">
        <f t="shared" si="3"/>
        <v>32</v>
      </c>
      <c r="I44" s="342">
        <f t="shared" si="9"/>
        <v>40</v>
      </c>
      <c r="J44" s="254">
        <f t="shared" si="10"/>
        <v>1.6</v>
      </c>
      <c r="K44" s="254">
        <f t="shared" si="4"/>
        <v>1.6</v>
      </c>
      <c r="L44" s="254">
        <f t="shared" si="1"/>
        <v>0.32</v>
      </c>
      <c r="M44" s="255">
        <f t="shared" si="5"/>
        <v>28.48</v>
      </c>
      <c r="N44" s="255">
        <f t="shared" si="6"/>
        <v>36.036036036036037</v>
      </c>
      <c r="O44" s="242">
        <f t="shared" si="11"/>
        <v>3.52</v>
      </c>
      <c r="P44" s="242">
        <f t="shared" si="7"/>
        <v>3.9639639639639639</v>
      </c>
      <c r="Q44" s="242">
        <f t="shared" si="8"/>
        <v>-0.44396396396396387</v>
      </c>
      <c r="R44" s="331"/>
      <c r="S44" s="256" t="s">
        <v>252</v>
      </c>
      <c r="T44" s="316"/>
      <c r="U44" s="316"/>
      <c r="V44" s="256">
        <v>16</v>
      </c>
      <c r="W44" s="316"/>
      <c r="X44" s="331"/>
    </row>
    <row r="45" spans="1:24" s="8" customFormat="1">
      <c r="A45" s="247">
        <f>συμβολαια!A45</f>
        <v>0</v>
      </c>
      <c r="B45" s="248" t="str">
        <f>συμβολαια!C45</f>
        <v>αγοραπωλησίας ..???.. {{{ ή ..???.. }}} ΔΙΟΡΘΩΣΗ</v>
      </c>
      <c r="C45" s="327">
        <f>συμβολαια!D45</f>
        <v>0</v>
      </c>
      <c r="D45" s="251">
        <f>φύλλα2α!D45</f>
        <v>2</v>
      </c>
      <c r="E45" s="251">
        <f>φύλλα2α!E45</f>
        <v>2</v>
      </c>
      <c r="F45" s="367">
        <v>3</v>
      </c>
      <c r="G45" s="380">
        <v>1</v>
      </c>
      <c r="H45" s="254">
        <f t="shared" si="3"/>
        <v>24</v>
      </c>
      <c r="I45" s="341">
        <v>16</v>
      </c>
      <c r="J45" s="254">
        <f t="shared" si="10"/>
        <v>1.2000000000000002</v>
      </c>
      <c r="K45" s="254">
        <f t="shared" si="4"/>
        <v>1.2000000000000002</v>
      </c>
      <c r="L45" s="254">
        <f t="shared" si="1"/>
        <v>0.24</v>
      </c>
      <c r="M45" s="255">
        <f t="shared" si="5"/>
        <v>21.36</v>
      </c>
      <c r="N45" s="255">
        <f t="shared" si="6"/>
        <v>14.414414414414415</v>
      </c>
      <c r="O45" s="242">
        <f t="shared" si="11"/>
        <v>2.6400000000000006</v>
      </c>
      <c r="P45" s="242">
        <f t="shared" si="7"/>
        <v>1.5855855855855856</v>
      </c>
      <c r="Q45" s="242">
        <f t="shared" si="8"/>
        <v>1.054414414414415</v>
      </c>
      <c r="R45" s="256" t="s">
        <v>389</v>
      </c>
      <c r="S45" s="256" t="s">
        <v>252</v>
      </c>
      <c r="T45" s="256">
        <v>24</v>
      </c>
      <c r="U45" s="316"/>
      <c r="V45" s="256">
        <v>24</v>
      </c>
      <c r="W45" s="256" t="s">
        <v>388</v>
      </c>
      <c r="X45" s="331"/>
    </row>
    <row r="46" spans="1:24" s="8" customFormat="1">
      <c r="A46" s="247">
        <f>συμβολαια!A46</f>
        <v>0</v>
      </c>
      <c r="B46" s="248" t="str">
        <f>συμβολαια!C46</f>
        <v>πληρεξούσιο</v>
      </c>
      <c r="C46" s="327">
        <f>συμβολαια!D46</f>
        <v>0</v>
      </c>
      <c r="D46" s="251">
        <f>φύλλα2α!D46</f>
        <v>2</v>
      </c>
      <c r="E46" s="251">
        <f>φύλλα2α!E46</f>
        <v>2</v>
      </c>
      <c r="F46" s="367">
        <v>1</v>
      </c>
      <c r="G46" s="367">
        <v>1</v>
      </c>
      <c r="H46" s="254">
        <f t="shared" si="3"/>
        <v>8</v>
      </c>
      <c r="I46" s="254">
        <f t="shared" si="9"/>
        <v>8</v>
      </c>
      <c r="J46" s="254">
        <f t="shared" si="10"/>
        <v>0.4</v>
      </c>
      <c r="K46" s="254">
        <f t="shared" si="4"/>
        <v>0.4</v>
      </c>
      <c r="L46" s="254">
        <f t="shared" si="1"/>
        <v>0.08</v>
      </c>
      <c r="M46" s="255">
        <f t="shared" si="5"/>
        <v>7.12</v>
      </c>
      <c r="N46" s="255">
        <f t="shared" si="6"/>
        <v>7.2072072072072073</v>
      </c>
      <c r="O46" s="242">
        <f t="shared" si="11"/>
        <v>0.88</v>
      </c>
      <c r="P46" s="242">
        <f t="shared" si="7"/>
        <v>0.7927927927927928</v>
      </c>
      <c r="Q46" s="242">
        <f t="shared" si="8"/>
        <v>8.7207207207207205E-2</v>
      </c>
      <c r="R46" s="331"/>
      <c r="S46" s="316"/>
      <c r="T46" s="316"/>
      <c r="U46" s="316"/>
      <c r="V46" s="316"/>
      <c r="W46" s="331"/>
      <c r="X46" s="331"/>
    </row>
    <row r="47" spans="1:24" s="8" customFormat="1">
      <c r="A47" s="247">
        <f>συμβολαια!A47</f>
        <v>0</v>
      </c>
      <c r="B47" s="248" t="str">
        <f>συμβολαια!C47</f>
        <v>δωρεά</v>
      </c>
      <c r="C47" s="249">
        <f>συμβολαια!D47</f>
        <v>2859.42</v>
      </c>
      <c r="D47" s="251">
        <f>φύλλα2α!D47</f>
        <v>4</v>
      </c>
      <c r="E47" s="251">
        <f>φύλλα2α!E47</f>
        <v>5</v>
      </c>
      <c r="F47" s="367">
        <v>3</v>
      </c>
      <c r="G47" s="367">
        <v>3</v>
      </c>
      <c r="H47" s="254">
        <f t="shared" si="3"/>
        <v>48</v>
      </c>
      <c r="I47" s="342">
        <f t="shared" si="9"/>
        <v>60</v>
      </c>
      <c r="J47" s="254">
        <f t="shared" si="10"/>
        <v>2.4000000000000004</v>
      </c>
      <c r="K47" s="254">
        <f t="shared" si="4"/>
        <v>2.4000000000000004</v>
      </c>
      <c r="L47" s="254">
        <f t="shared" si="1"/>
        <v>0.48</v>
      </c>
      <c r="M47" s="255">
        <f t="shared" si="5"/>
        <v>42.72</v>
      </c>
      <c r="N47" s="255">
        <f t="shared" si="6"/>
        <v>54.054054054054056</v>
      </c>
      <c r="O47" s="242">
        <f t="shared" si="11"/>
        <v>5.2800000000000011</v>
      </c>
      <c r="P47" s="242">
        <f t="shared" si="7"/>
        <v>5.9459459459459456</v>
      </c>
      <c r="Q47" s="242">
        <f t="shared" si="8"/>
        <v>-0.66594594594594447</v>
      </c>
      <c r="R47" s="331"/>
      <c r="S47" s="256" t="s">
        <v>252</v>
      </c>
      <c r="T47" s="316"/>
      <c r="U47" s="316"/>
      <c r="V47" s="316"/>
      <c r="W47" s="331"/>
      <c r="X47" s="331"/>
    </row>
    <row r="48" spans="1:24" s="8" customFormat="1">
      <c r="A48" s="247">
        <f>συμβολαια!A48</f>
        <v>0</v>
      </c>
      <c r="B48" s="248" t="str">
        <f>συμβολαια!C48</f>
        <v>γονική</v>
      </c>
      <c r="C48" s="249">
        <f>συμβολαια!D48</f>
        <v>11336.52</v>
      </c>
      <c r="D48" s="251">
        <f>φύλλα2α!D48</f>
        <v>5</v>
      </c>
      <c r="E48" s="251">
        <f>φύλλα2α!E48</f>
        <v>5</v>
      </c>
      <c r="F48" s="367">
        <v>3</v>
      </c>
      <c r="G48" s="367">
        <v>3</v>
      </c>
      <c r="H48" s="254">
        <f t="shared" si="3"/>
        <v>60</v>
      </c>
      <c r="I48" s="254">
        <f t="shared" si="9"/>
        <v>60</v>
      </c>
      <c r="J48" s="254">
        <f t="shared" si="10"/>
        <v>3</v>
      </c>
      <c r="K48" s="254">
        <f t="shared" si="4"/>
        <v>3</v>
      </c>
      <c r="L48" s="254">
        <f t="shared" si="1"/>
        <v>0.6</v>
      </c>
      <c r="M48" s="255">
        <f t="shared" si="5"/>
        <v>53.4</v>
      </c>
      <c r="N48" s="255">
        <f t="shared" si="6"/>
        <v>54.054054054054056</v>
      </c>
      <c r="O48" s="242">
        <f t="shared" si="11"/>
        <v>6.6</v>
      </c>
      <c r="P48" s="242">
        <f t="shared" si="7"/>
        <v>5.9459459459459456</v>
      </c>
      <c r="Q48" s="242">
        <f t="shared" si="8"/>
        <v>0.65405405405405403</v>
      </c>
      <c r="R48" s="331"/>
      <c r="S48" s="256" t="s">
        <v>252</v>
      </c>
      <c r="T48" s="316"/>
      <c r="U48" s="316"/>
      <c r="V48" s="316"/>
      <c r="W48" s="331"/>
      <c r="X48" s="331"/>
    </row>
    <row r="49" spans="1:24" s="8" customFormat="1">
      <c r="A49" s="247">
        <f>συμβολαια!A49</f>
        <v>0</v>
      </c>
      <c r="B49" s="248" t="str">
        <f>συμβολαια!C49</f>
        <v>πληρεξούσιο</v>
      </c>
      <c r="C49" s="327">
        <f>συμβολαια!D49</f>
        <v>0</v>
      </c>
      <c r="D49" s="251">
        <v>3</v>
      </c>
      <c r="E49" s="251">
        <v>3</v>
      </c>
      <c r="F49" s="367">
        <v>1</v>
      </c>
      <c r="G49" s="367">
        <v>1</v>
      </c>
      <c r="H49" s="254">
        <f t="shared" si="3"/>
        <v>12</v>
      </c>
      <c r="I49" s="254">
        <f t="shared" si="9"/>
        <v>12</v>
      </c>
      <c r="J49" s="254">
        <f t="shared" si="10"/>
        <v>0.60000000000000009</v>
      </c>
      <c r="K49" s="254">
        <f t="shared" si="4"/>
        <v>0.60000000000000009</v>
      </c>
      <c r="L49" s="254">
        <f t="shared" si="1"/>
        <v>0.12</v>
      </c>
      <c r="M49" s="255">
        <f t="shared" si="5"/>
        <v>10.68</v>
      </c>
      <c r="N49" s="255">
        <f t="shared" si="6"/>
        <v>10.810810810810811</v>
      </c>
      <c r="O49" s="242">
        <f t="shared" si="11"/>
        <v>1.3200000000000003</v>
      </c>
      <c r="P49" s="242">
        <f t="shared" si="7"/>
        <v>1.1891891891891893</v>
      </c>
      <c r="Q49" s="242">
        <f t="shared" si="8"/>
        <v>0.13081081081081103</v>
      </c>
      <c r="R49" s="331"/>
      <c r="S49" s="316"/>
      <c r="T49" s="316"/>
      <c r="U49" s="316"/>
      <c r="V49" s="316"/>
      <c r="W49" s="331"/>
      <c r="X49" s="331"/>
    </row>
    <row r="50" spans="1:24" s="8" customFormat="1">
      <c r="A50" s="247">
        <f>συμβολαια!A50</f>
        <v>0</v>
      </c>
      <c r="B50" s="248" t="str">
        <f>συμβολαια!C50</f>
        <v>αγοραπωλησία τίμημα = Δ.Ο.Υ. =</v>
      </c>
      <c r="C50" s="249">
        <f>συμβολαια!D50</f>
        <v>9480.24</v>
      </c>
      <c r="D50" s="251">
        <f>φύλλα2α!D50</f>
        <v>5</v>
      </c>
      <c r="E50" s="251">
        <f>φύλλα2α!E50</f>
        <v>6</v>
      </c>
      <c r="F50" s="367">
        <v>3</v>
      </c>
      <c r="G50" s="367">
        <v>3</v>
      </c>
      <c r="H50" s="254">
        <f t="shared" si="3"/>
        <v>60</v>
      </c>
      <c r="I50" s="342">
        <f t="shared" si="9"/>
        <v>72</v>
      </c>
      <c r="J50" s="254">
        <f t="shared" si="10"/>
        <v>3</v>
      </c>
      <c r="K50" s="254">
        <f t="shared" si="4"/>
        <v>3</v>
      </c>
      <c r="L50" s="254">
        <f t="shared" si="1"/>
        <v>0.6</v>
      </c>
      <c r="M50" s="255">
        <f t="shared" si="5"/>
        <v>53.4</v>
      </c>
      <c r="N50" s="255">
        <f t="shared" si="6"/>
        <v>64.86486486486487</v>
      </c>
      <c r="O50" s="242">
        <f t="shared" si="11"/>
        <v>6.6</v>
      </c>
      <c r="P50" s="242">
        <f t="shared" si="7"/>
        <v>7.1351351351351351</v>
      </c>
      <c r="Q50" s="242">
        <f t="shared" si="8"/>
        <v>-0.53513513513513544</v>
      </c>
      <c r="R50" s="331"/>
      <c r="S50" s="256" t="s">
        <v>252</v>
      </c>
      <c r="T50" s="316"/>
      <c r="U50" s="316"/>
      <c r="V50" s="256">
        <v>20</v>
      </c>
      <c r="W50" s="331"/>
      <c r="X50" s="331"/>
    </row>
    <row r="51" spans="1:24" s="8" customFormat="1">
      <c r="A51" s="247">
        <f>συμβολαια!A51</f>
        <v>0</v>
      </c>
      <c r="B51" s="248" t="str">
        <f>συμβολαια!C51</f>
        <v>αγοραπωλησία τίμημα = Δ.Ο.Υ. =</v>
      </c>
      <c r="C51" s="249">
        <f>συμβολαια!D51</f>
        <v>10533.6</v>
      </c>
      <c r="D51" s="251">
        <f>φύλλα2α!D51</f>
        <v>5</v>
      </c>
      <c r="E51" s="251">
        <f>φύλλα2α!E51</f>
        <v>6</v>
      </c>
      <c r="F51" s="367">
        <v>3</v>
      </c>
      <c r="G51" s="367">
        <v>3</v>
      </c>
      <c r="H51" s="254">
        <f t="shared" si="3"/>
        <v>60</v>
      </c>
      <c r="I51" s="342">
        <f t="shared" si="9"/>
        <v>72</v>
      </c>
      <c r="J51" s="254">
        <f t="shared" si="10"/>
        <v>3</v>
      </c>
      <c r="K51" s="254">
        <f t="shared" si="4"/>
        <v>3</v>
      </c>
      <c r="L51" s="254">
        <f t="shared" si="1"/>
        <v>0.6</v>
      </c>
      <c r="M51" s="255">
        <f t="shared" si="5"/>
        <v>53.4</v>
      </c>
      <c r="N51" s="255">
        <f t="shared" si="6"/>
        <v>64.86486486486487</v>
      </c>
      <c r="O51" s="242">
        <f t="shared" si="11"/>
        <v>6.6</v>
      </c>
      <c r="P51" s="242">
        <f t="shared" si="7"/>
        <v>7.1351351351351351</v>
      </c>
      <c r="Q51" s="242">
        <f t="shared" si="8"/>
        <v>-0.53513513513513544</v>
      </c>
      <c r="R51" s="331"/>
      <c r="S51" s="256" t="s">
        <v>252</v>
      </c>
      <c r="T51" s="316"/>
      <c r="U51" s="316"/>
      <c r="V51" s="256">
        <v>20</v>
      </c>
      <c r="W51" s="331"/>
      <c r="X51" s="331"/>
    </row>
    <row r="52" spans="1:24" s="8" customFormat="1">
      <c r="A52" s="247">
        <f>συμβολαια!A52</f>
        <v>0</v>
      </c>
      <c r="B52" s="248" t="str">
        <f>συμβολαια!C52</f>
        <v>αγοραπωλησία τίμημα = Δ.Ο.Υ. =</v>
      </c>
      <c r="C52" s="249">
        <f>συμβολαια!D52</f>
        <v>2299.81</v>
      </c>
      <c r="D52" s="251">
        <f>φύλλα2α!D52</f>
        <v>6</v>
      </c>
      <c r="E52" s="251">
        <f>φύλλα2α!E52</f>
        <v>7</v>
      </c>
      <c r="F52" s="367">
        <v>2</v>
      </c>
      <c r="G52" s="367">
        <v>2</v>
      </c>
      <c r="H52" s="254">
        <f t="shared" si="3"/>
        <v>48</v>
      </c>
      <c r="I52" s="342">
        <f t="shared" si="9"/>
        <v>56</v>
      </c>
      <c r="J52" s="254">
        <f t="shared" si="10"/>
        <v>2.4000000000000004</v>
      </c>
      <c r="K52" s="254">
        <f t="shared" si="4"/>
        <v>2.4000000000000004</v>
      </c>
      <c r="L52" s="254">
        <f t="shared" si="1"/>
        <v>0.48</v>
      </c>
      <c r="M52" s="255">
        <f t="shared" si="5"/>
        <v>42.72</v>
      </c>
      <c r="N52" s="255">
        <f t="shared" si="6"/>
        <v>50.450450450450447</v>
      </c>
      <c r="O52" s="242">
        <f t="shared" si="11"/>
        <v>5.2800000000000011</v>
      </c>
      <c r="P52" s="242">
        <f t="shared" si="7"/>
        <v>5.5495495495495497</v>
      </c>
      <c r="Q52" s="242">
        <f t="shared" si="8"/>
        <v>-0.26954954954954857</v>
      </c>
      <c r="R52" s="331"/>
      <c r="S52" s="256" t="s">
        <v>252</v>
      </c>
      <c r="T52" s="316"/>
      <c r="U52" s="316"/>
      <c r="V52" s="256">
        <v>24</v>
      </c>
      <c r="W52" s="331"/>
      <c r="X52" s="331"/>
    </row>
    <row r="53" spans="1:24" s="8" customFormat="1">
      <c r="A53" s="247">
        <f>συμβολαια!A53</f>
        <v>0</v>
      </c>
      <c r="B53" s="248" t="str">
        <f>συμβολαια!C53</f>
        <v>παραχωρησης θεσης σταθμ.</v>
      </c>
      <c r="C53" s="327">
        <f>συμβολαια!D53</f>
        <v>0</v>
      </c>
      <c r="D53" s="251">
        <f>φύλλα2α!D53</f>
        <v>2</v>
      </c>
      <c r="E53" s="251">
        <f>φύλλα2α!E53</f>
        <v>3</v>
      </c>
      <c r="F53" s="367">
        <v>3</v>
      </c>
      <c r="G53" s="367">
        <v>3</v>
      </c>
      <c r="H53" s="254">
        <f t="shared" si="3"/>
        <v>24</v>
      </c>
      <c r="I53" s="342">
        <f t="shared" si="9"/>
        <v>36</v>
      </c>
      <c r="J53" s="254">
        <f t="shared" si="10"/>
        <v>1.2000000000000002</v>
      </c>
      <c r="K53" s="254">
        <f t="shared" si="4"/>
        <v>1.2000000000000002</v>
      </c>
      <c r="L53" s="254">
        <f t="shared" si="1"/>
        <v>0.24</v>
      </c>
      <c r="M53" s="255">
        <f t="shared" si="5"/>
        <v>21.36</v>
      </c>
      <c r="N53" s="255">
        <f t="shared" si="6"/>
        <v>32.432432432432435</v>
      </c>
      <c r="O53" s="242">
        <f t="shared" si="11"/>
        <v>2.6400000000000006</v>
      </c>
      <c r="P53" s="242">
        <f t="shared" si="7"/>
        <v>3.5675675675675675</v>
      </c>
      <c r="Q53" s="242">
        <f t="shared" si="8"/>
        <v>-0.92756756756756698</v>
      </c>
      <c r="R53" s="331"/>
      <c r="S53" s="256" t="s">
        <v>252</v>
      </c>
      <c r="T53" s="316"/>
      <c r="U53" s="316"/>
      <c r="V53" s="256">
        <v>8</v>
      </c>
      <c r="W53" s="331"/>
      <c r="X53" s="331"/>
    </row>
    <row r="54" spans="1:24" s="8" customFormat="1">
      <c r="A54" s="247">
        <f>συμβολαια!A54</f>
        <v>0</v>
      </c>
      <c r="B54" s="248" t="str">
        <f>συμβολαια!C54</f>
        <v>πληρεξούσιο</v>
      </c>
      <c r="C54" s="327">
        <f>συμβολαια!D54</f>
        <v>0</v>
      </c>
      <c r="D54" s="251">
        <f>φύλλα2α!D54</f>
        <v>2</v>
      </c>
      <c r="E54" s="251">
        <f>φύλλα2α!E54</f>
        <v>2</v>
      </c>
      <c r="F54" s="367">
        <v>1</v>
      </c>
      <c r="G54" s="367">
        <v>1</v>
      </c>
      <c r="H54" s="254">
        <f t="shared" si="3"/>
        <v>8</v>
      </c>
      <c r="I54" s="254">
        <f t="shared" si="9"/>
        <v>8</v>
      </c>
      <c r="J54" s="254">
        <f t="shared" si="10"/>
        <v>0.4</v>
      </c>
      <c r="K54" s="254">
        <f t="shared" si="4"/>
        <v>0.4</v>
      </c>
      <c r="L54" s="254">
        <f t="shared" si="1"/>
        <v>0.08</v>
      </c>
      <c r="M54" s="255">
        <f t="shared" si="5"/>
        <v>7.12</v>
      </c>
      <c r="N54" s="255">
        <f t="shared" si="6"/>
        <v>7.2072072072072073</v>
      </c>
      <c r="O54" s="242">
        <f t="shared" si="11"/>
        <v>0.88</v>
      </c>
      <c r="P54" s="242">
        <f t="shared" si="7"/>
        <v>0.7927927927927928</v>
      </c>
      <c r="Q54" s="242">
        <f t="shared" si="8"/>
        <v>8.7207207207207205E-2</v>
      </c>
      <c r="R54" s="331"/>
      <c r="S54" s="256"/>
      <c r="T54" s="316"/>
      <c r="U54" s="316"/>
      <c r="V54" s="316"/>
      <c r="W54" s="331"/>
      <c r="X54" s="331"/>
    </row>
    <row r="55" spans="1:24" s="8" customFormat="1">
      <c r="A55" s="247">
        <f>συμβολαια!A55</f>
        <v>0</v>
      </c>
      <c r="B55" s="248" t="str">
        <f>συμβολαια!C55</f>
        <v>αγοραπωλησίας ..???.. ΕΞΟΦΛΗΣΗ</v>
      </c>
      <c r="C55" s="327">
        <f>συμβολαια!D55</f>
        <v>0</v>
      </c>
      <c r="D55" s="251">
        <f>φύλλα2α!D55</f>
        <v>2</v>
      </c>
      <c r="E55" s="251">
        <f>φύλλα2α!E55</f>
        <v>3</v>
      </c>
      <c r="F55" s="367">
        <v>2</v>
      </c>
      <c r="G55" s="367">
        <v>2</v>
      </c>
      <c r="H55" s="254">
        <f t="shared" si="3"/>
        <v>16</v>
      </c>
      <c r="I55" s="342">
        <f t="shared" si="9"/>
        <v>24</v>
      </c>
      <c r="J55" s="254">
        <f t="shared" si="10"/>
        <v>0.8</v>
      </c>
      <c r="K55" s="254">
        <f t="shared" si="4"/>
        <v>0.8</v>
      </c>
      <c r="L55" s="254">
        <f t="shared" si="1"/>
        <v>0.16</v>
      </c>
      <c r="M55" s="255">
        <f t="shared" si="5"/>
        <v>14.24</v>
      </c>
      <c r="N55" s="255">
        <f t="shared" si="6"/>
        <v>21.621621621621621</v>
      </c>
      <c r="O55" s="242">
        <f t="shared" si="11"/>
        <v>1.76</v>
      </c>
      <c r="P55" s="242">
        <f t="shared" si="7"/>
        <v>2.3783783783783785</v>
      </c>
      <c r="Q55" s="242">
        <f t="shared" si="8"/>
        <v>-0.6183783783783785</v>
      </c>
      <c r="R55" s="331"/>
      <c r="S55" s="256" t="s">
        <v>252</v>
      </c>
      <c r="T55" s="316"/>
      <c r="U55" s="316"/>
      <c r="V55" s="256">
        <v>8</v>
      </c>
      <c r="W55" s="331"/>
      <c r="X55" s="331"/>
    </row>
    <row r="56" spans="1:24" s="8" customFormat="1">
      <c r="A56" s="247">
        <f>συμβολαια!A56</f>
        <v>0</v>
      </c>
      <c r="B56" s="248" t="str">
        <f>συμβολαια!C56</f>
        <v>πληρεξούσιο</v>
      </c>
      <c r="C56" s="327">
        <f>συμβολαια!D56</f>
        <v>0</v>
      </c>
      <c r="D56" s="251">
        <f>φύλλα2α!D56</f>
        <v>2</v>
      </c>
      <c r="E56" s="251">
        <f>φύλλα2α!E56</f>
        <v>2</v>
      </c>
      <c r="F56" s="367">
        <v>1</v>
      </c>
      <c r="G56" s="367">
        <v>1</v>
      </c>
      <c r="H56" s="254">
        <f t="shared" si="3"/>
        <v>8</v>
      </c>
      <c r="I56" s="254">
        <f t="shared" si="9"/>
        <v>8</v>
      </c>
      <c r="J56" s="254">
        <f t="shared" si="10"/>
        <v>0.4</v>
      </c>
      <c r="K56" s="254">
        <f t="shared" si="4"/>
        <v>0.4</v>
      </c>
      <c r="L56" s="254">
        <f t="shared" si="1"/>
        <v>0.08</v>
      </c>
      <c r="M56" s="255">
        <f t="shared" si="5"/>
        <v>7.12</v>
      </c>
      <c r="N56" s="255">
        <f t="shared" si="6"/>
        <v>7.2072072072072073</v>
      </c>
      <c r="O56" s="242">
        <f t="shared" si="11"/>
        <v>0.88</v>
      </c>
      <c r="P56" s="242">
        <f t="shared" si="7"/>
        <v>0.7927927927927928</v>
      </c>
      <c r="Q56" s="242">
        <f t="shared" si="8"/>
        <v>8.7207207207207205E-2</v>
      </c>
      <c r="R56" s="331"/>
      <c r="S56" s="316"/>
      <c r="T56" s="316"/>
      <c r="U56" s="316"/>
      <c r="V56" s="316"/>
      <c r="W56" s="331"/>
      <c r="X56" s="331"/>
    </row>
    <row r="57" spans="1:24" s="8" customFormat="1">
      <c r="A57" s="247">
        <f>συμβολαια!A57</f>
        <v>0</v>
      </c>
      <c r="B57" s="248" t="str">
        <f>συμβολαια!C57</f>
        <v>αγοραπωλησία τίμημα = Δ.Ο.Υ. =</v>
      </c>
      <c r="C57" s="249">
        <f>συμβολαια!D57</f>
        <v>20000</v>
      </c>
      <c r="D57" s="251">
        <f>φύλλα2α!D57</f>
        <v>6</v>
      </c>
      <c r="E57" s="251">
        <f>φύλλα2α!E57</f>
        <v>7</v>
      </c>
      <c r="F57" s="367">
        <v>2</v>
      </c>
      <c r="G57" s="367">
        <v>2</v>
      </c>
      <c r="H57" s="254">
        <f t="shared" si="3"/>
        <v>48</v>
      </c>
      <c r="I57" s="342">
        <f t="shared" si="9"/>
        <v>56</v>
      </c>
      <c r="J57" s="254">
        <f t="shared" si="10"/>
        <v>2.4000000000000004</v>
      </c>
      <c r="K57" s="254">
        <f t="shared" si="4"/>
        <v>2.4000000000000004</v>
      </c>
      <c r="L57" s="254">
        <f t="shared" si="1"/>
        <v>0.48</v>
      </c>
      <c r="M57" s="255">
        <f t="shared" si="5"/>
        <v>42.72</v>
      </c>
      <c r="N57" s="255">
        <f t="shared" si="6"/>
        <v>50.450450450450447</v>
      </c>
      <c r="O57" s="242">
        <f t="shared" si="11"/>
        <v>5.2800000000000011</v>
      </c>
      <c r="P57" s="242">
        <f t="shared" si="7"/>
        <v>5.5495495495495497</v>
      </c>
      <c r="Q57" s="242">
        <f t="shared" si="8"/>
        <v>-0.26954954954954857</v>
      </c>
      <c r="R57" s="331"/>
      <c r="S57" s="256" t="s">
        <v>252</v>
      </c>
      <c r="T57" s="256">
        <v>24</v>
      </c>
      <c r="U57" s="316"/>
      <c r="V57" s="256">
        <v>24</v>
      </c>
      <c r="W57" s="331"/>
      <c r="X57" s="331"/>
    </row>
    <row r="58" spans="1:24" s="8" customFormat="1">
      <c r="A58" s="247">
        <f>συμβολαια!A58</f>
        <v>0</v>
      </c>
      <c r="B58" s="248" t="str">
        <f>συμβολαια!C58</f>
        <v>πληρεξούσιο</v>
      </c>
      <c r="C58" s="327">
        <f>συμβολαια!D58</f>
        <v>0</v>
      </c>
      <c r="D58" s="251">
        <f>φύλλα2α!D58</f>
        <v>2</v>
      </c>
      <c r="E58" s="251">
        <f>φύλλα2α!E58</f>
        <v>2</v>
      </c>
      <c r="F58" s="367">
        <v>2</v>
      </c>
      <c r="G58" s="367">
        <v>2</v>
      </c>
      <c r="H58" s="254">
        <f t="shared" si="3"/>
        <v>16</v>
      </c>
      <c r="I58" s="254">
        <f t="shared" si="9"/>
        <v>16</v>
      </c>
      <c r="J58" s="254">
        <f t="shared" si="10"/>
        <v>0.8</v>
      </c>
      <c r="K58" s="254">
        <f t="shared" si="4"/>
        <v>0.8</v>
      </c>
      <c r="L58" s="254">
        <f t="shared" si="1"/>
        <v>0.16</v>
      </c>
      <c r="M58" s="255">
        <f t="shared" si="5"/>
        <v>14.24</v>
      </c>
      <c r="N58" s="255">
        <f t="shared" si="6"/>
        <v>14.414414414414415</v>
      </c>
      <c r="O58" s="242">
        <f t="shared" si="11"/>
        <v>1.76</v>
      </c>
      <c r="P58" s="242">
        <f t="shared" si="7"/>
        <v>1.5855855855855856</v>
      </c>
      <c r="Q58" s="242">
        <f t="shared" si="8"/>
        <v>0.17441441441441441</v>
      </c>
      <c r="R58" s="331"/>
      <c r="S58" s="316"/>
      <c r="T58" s="316"/>
      <c r="U58" s="316"/>
      <c r="V58" s="316"/>
      <c r="W58" s="331"/>
      <c r="X58" s="331"/>
    </row>
    <row r="59" spans="1:24" s="8" customFormat="1">
      <c r="A59" s="247">
        <f>συμβολαια!A59</f>
        <v>0</v>
      </c>
      <c r="B59" s="248" t="str">
        <f>συμβολαια!C59</f>
        <v>κληρονομιάς αποδοχή</v>
      </c>
      <c r="C59" s="327">
        <f>συμβολαια!D59</f>
        <v>0</v>
      </c>
      <c r="D59" s="251">
        <f>φύλλα2α!D59</f>
        <v>2</v>
      </c>
      <c r="E59" s="251">
        <f>φύλλα2α!E59</f>
        <v>3</v>
      </c>
      <c r="F59" s="367">
        <v>2</v>
      </c>
      <c r="G59" s="367">
        <v>2</v>
      </c>
      <c r="H59" s="254">
        <f t="shared" si="3"/>
        <v>16</v>
      </c>
      <c r="I59" s="342">
        <f t="shared" si="9"/>
        <v>24</v>
      </c>
      <c r="J59" s="254">
        <f t="shared" si="10"/>
        <v>0.8</v>
      </c>
      <c r="K59" s="254">
        <f t="shared" si="4"/>
        <v>0.8</v>
      </c>
      <c r="L59" s="254">
        <f t="shared" si="1"/>
        <v>0.16</v>
      </c>
      <c r="M59" s="255">
        <f t="shared" si="5"/>
        <v>14.24</v>
      </c>
      <c r="N59" s="255">
        <f t="shared" si="6"/>
        <v>21.621621621621621</v>
      </c>
      <c r="O59" s="242">
        <f t="shared" si="11"/>
        <v>1.76</v>
      </c>
      <c r="P59" s="242">
        <f t="shared" si="7"/>
        <v>2.3783783783783785</v>
      </c>
      <c r="Q59" s="242">
        <f t="shared" si="8"/>
        <v>-0.6183783783783785</v>
      </c>
      <c r="R59" s="331"/>
      <c r="S59" s="256" t="s">
        <v>252</v>
      </c>
      <c r="T59" s="316"/>
      <c r="U59" s="316"/>
      <c r="V59" s="256">
        <v>8</v>
      </c>
      <c r="W59" s="331"/>
      <c r="X59" s="331"/>
    </row>
    <row r="60" spans="1:24" s="8" customFormat="1">
      <c r="A60" s="247">
        <f>συμβολαια!A60</f>
        <v>0</v>
      </c>
      <c r="B60" s="248" t="str">
        <f>συμβολαια!C60</f>
        <v>γονική</v>
      </c>
      <c r="C60" s="249">
        <f>συμβολαια!D60</f>
        <v>32400.32</v>
      </c>
      <c r="D60" s="251">
        <f>φύλλα2α!D60</f>
        <v>4</v>
      </c>
      <c r="E60" s="251">
        <f>φύλλα2α!E60</f>
        <v>5</v>
      </c>
      <c r="F60" s="367">
        <v>2</v>
      </c>
      <c r="G60" s="367">
        <v>2</v>
      </c>
      <c r="H60" s="254">
        <f t="shared" si="3"/>
        <v>32</v>
      </c>
      <c r="I60" s="342">
        <f t="shared" si="9"/>
        <v>40</v>
      </c>
      <c r="J60" s="254">
        <f t="shared" si="10"/>
        <v>1.6</v>
      </c>
      <c r="K60" s="254">
        <f t="shared" si="4"/>
        <v>1.6</v>
      </c>
      <c r="L60" s="254">
        <f t="shared" si="1"/>
        <v>0.32</v>
      </c>
      <c r="M60" s="255">
        <f t="shared" si="5"/>
        <v>28.48</v>
      </c>
      <c r="N60" s="255">
        <f t="shared" si="6"/>
        <v>36.036036036036037</v>
      </c>
      <c r="O60" s="242">
        <f t="shared" si="11"/>
        <v>3.52</v>
      </c>
      <c r="P60" s="242">
        <f t="shared" si="7"/>
        <v>3.9639639639639639</v>
      </c>
      <c r="Q60" s="242">
        <f t="shared" si="8"/>
        <v>-0.44396396396396387</v>
      </c>
      <c r="R60" s="331"/>
      <c r="S60" s="256" t="s">
        <v>252</v>
      </c>
      <c r="T60" s="316"/>
      <c r="U60" s="316"/>
      <c r="V60" s="256">
        <v>16</v>
      </c>
      <c r="W60" s="331"/>
      <c r="X60" s="331"/>
    </row>
    <row r="61" spans="1:24" s="8" customFormat="1">
      <c r="A61" s="247">
        <f>συμβολαια!A61</f>
        <v>0</v>
      </c>
      <c r="B61" s="248" t="str">
        <f>συμβολαια!C61</f>
        <v>πληρεξούσιο</v>
      </c>
      <c r="C61" s="327">
        <f>συμβολαια!D61</f>
        <v>0</v>
      </c>
      <c r="D61" s="251">
        <f>φύλλα2α!D61</f>
        <v>2</v>
      </c>
      <c r="E61" s="251">
        <f>φύλλα2α!E61</f>
        <v>3</v>
      </c>
      <c r="F61" s="367">
        <v>1</v>
      </c>
      <c r="G61" s="367">
        <v>1</v>
      </c>
      <c r="H61" s="254">
        <f t="shared" si="3"/>
        <v>8</v>
      </c>
      <c r="I61" s="342">
        <f t="shared" si="9"/>
        <v>12</v>
      </c>
      <c r="J61" s="254">
        <f t="shared" si="10"/>
        <v>0.4</v>
      </c>
      <c r="K61" s="254">
        <f t="shared" si="4"/>
        <v>0.4</v>
      </c>
      <c r="L61" s="254">
        <f t="shared" si="1"/>
        <v>0.08</v>
      </c>
      <c r="M61" s="255">
        <f t="shared" si="5"/>
        <v>7.12</v>
      </c>
      <c r="N61" s="255">
        <f t="shared" si="6"/>
        <v>10.810810810810811</v>
      </c>
      <c r="O61" s="242">
        <f t="shared" si="11"/>
        <v>0.88</v>
      </c>
      <c r="P61" s="242">
        <f t="shared" si="7"/>
        <v>1.1891891891891893</v>
      </c>
      <c r="Q61" s="242">
        <f t="shared" si="8"/>
        <v>-0.30918918918918925</v>
      </c>
      <c r="R61" s="331"/>
      <c r="S61" s="316"/>
      <c r="T61" s="316"/>
      <c r="U61" s="316"/>
      <c r="V61" s="316"/>
      <c r="W61" s="331"/>
      <c r="X61" s="331"/>
    </row>
    <row r="62" spans="1:24" s="8" customFormat="1">
      <c r="A62" s="247">
        <f>συμβολαια!A62</f>
        <v>0</v>
      </c>
      <c r="B62" s="248" t="str">
        <f>συμβολαια!C62</f>
        <v>δωρεά</v>
      </c>
      <c r="C62" s="249">
        <f>συμβολαια!D62</f>
        <v>55840</v>
      </c>
      <c r="D62" s="251">
        <f>φύλλα2α!D62</f>
        <v>5</v>
      </c>
      <c r="E62" s="251">
        <f>φύλλα2α!E62</f>
        <v>5</v>
      </c>
      <c r="F62" s="367">
        <v>2</v>
      </c>
      <c r="G62" s="367">
        <v>2</v>
      </c>
      <c r="H62" s="254">
        <f t="shared" si="3"/>
        <v>40</v>
      </c>
      <c r="I62" s="254">
        <f t="shared" si="9"/>
        <v>40</v>
      </c>
      <c r="J62" s="254">
        <f t="shared" si="10"/>
        <v>2</v>
      </c>
      <c r="K62" s="254">
        <f t="shared" si="4"/>
        <v>2</v>
      </c>
      <c r="L62" s="254">
        <f t="shared" si="1"/>
        <v>0.4</v>
      </c>
      <c r="M62" s="255">
        <f t="shared" si="5"/>
        <v>35.6</v>
      </c>
      <c r="N62" s="255">
        <f t="shared" si="6"/>
        <v>36.036036036036037</v>
      </c>
      <c r="O62" s="242">
        <f t="shared" si="11"/>
        <v>4.4000000000000004</v>
      </c>
      <c r="P62" s="242">
        <f t="shared" si="7"/>
        <v>3.9639639639639639</v>
      </c>
      <c r="Q62" s="242">
        <f t="shared" si="8"/>
        <v>0.43603603603603647</v>
      </c>
      <c r="R62" s="331"/>
      <c r="S62" s="256" t="s">
        <v>252</v>
      </c>
      <c r="T62" s="316"/>
      <c r="U62" s="316"/>
      <c r="V62" s="256">
        <v>20</v>
      </c>
      <c r="W62" s="331"/>
      <c r="X62" s="331"/>
    </row>
    <row r="63" spans="1:24" s="8" customFormat="1">
      <c r="A63" s="247">
        <f>συμβολαια!A63</f>
        <v>0</v>
      </c>
      <c r="B63" s="248" t="str">
        <f>συμβολαια!C63</f>
        <v>δωρεά</v>
      </c>
      <c r="C63" s="249">
        <f>συμβολαια!D63</f>
        <v>80937.11</v>
      </c>
      <c r="D63" s="251">
        <f>φύλλα2α!D63</f>
        <v>5</v>
      </c>
      <c r="E63" s="251">
        <f>φύλλα2α!E63</f>
        <v>6</v>
      </c>
      <c r="F63" s="367">
        <v>2</v>
      </c>
      <c r="G63" s="367">
        <v>2</v>
      </c>
      <c r="H63" s="254">
        <f t="shared" si="3"/>
        <v>40</v>
      </c>
      <c r="I63" s="342">
        <f t="shared" si="9"/>
        <v>48</v>
      </c>
      <c r="J63" s="254">
        <f t="shared" si="10"/>
        <v>2</v>
      </c>
      <c r="K63" s="254">
        <f t="shared" si="4"/>
        <v>2</v>
      </c>
      <c r="L63" s="254">
        <f t="shared" si="1"/>
        <v>0.4</v>
      </c>
      <c r="M63" s="255">
        <f t="shared" si="5"/>
        <v>35.6</v>
      </c>
      <c r="N63" s="255">
        <f t="shared" si="6"/>
        <v>43.243243243243242</v>
      </c>
      <c r="O63" s="242">
        <f t="shared" si="11"/>
        <v>4.4000000000000004</v>
      </c>
      <c r="P63" s="242">
        <f t="shared" si="7"/>
        <v>4.756756756756757</v>
      </c>
      <c r="Q63" s="242">
        <f t="shared" si="8"/>
        <v>-0.35675675675675667</v>
      </c>
      <c r="R63" s="331"/>
      <c r="S63" s="256" t="s">
        <v>252</v>
      </c>
      <c r="T63" s="316"/>
      <c r="U63" s="316"/>
      <c r="V63" s="256">
        <v>20</v>
      </c>
      <c r="W63" s="331"/>
      <c r="X63" s="331"/>
    </row>
    <row r="64" spans="1:24" s="8" customFormat="1">
      <c r="A64" s="247">
        <f>συμβολαια!A64</f>
        <v>0</v>
      </c>
      <c r="B64" s="248" t="str">
        <f>συμβολαια!C64</f>
        <v>πληρεξούσιο</v>
      </c>
      <c r="C64" s="327">
        <f>συμβολαια!D64</f>
        <v>0</v>
      </c>
      <c r="D64" s="251">
        <f>φύλλα2α!D64</f>
        <v>2</v>
      </c>
      <c r="E64" s="251">
        <f>φύλλα2α!E64</f>
        <v>2</v>
      </c>
      <c r="F64" s="367">
        <v>1</v>
      </c>
      <c r="G64" s="367">
        <v>1</v>
      </c>
      <c r="H64" s="254">
        <f t="shared" si="3"/>
        <v>8</v>
      </c>
      <c r="I64" s="254">
        <f t="shared" si="9"/>
        <v>8</v>
      </c>
      <c r="J64" s="254">
        <f t="shared" si="10"/>
        <v>0.4</v>
      </c>
      <c r="K64" s="254">
        <f t="shared" si="4"/>
        <v>0.4</v>
      </c>
      <c r="L64" s="254">
        <f t="shared" si="1"/>
        <v>0.08</v>
      </c>
      <c r="M64" s="255">
        <f t="shared" si="5"/>
        <v>7.12</v>
      </c>
      <c r="N64" s="255">
        <f t="shared" si="6"/>
        <v>7.2072072072072073</v>
      </c>
      <c r="O64" s="242">
        <f t="shared" si="11"/>
        <v>0.88</v>
      </c>
      <c r="P64" s="242">
        <f t="shared" si="7"/>
        <v>0.7927927927927928</v>
      </c>
      <c r="Q64" s="242">
        <f t="shared" si="8"/>
        <v>8.7207207207207205E-2</v>
      </c>
      <c r="R64" s="331"/>
      <c r="S64" s="316"/>
      <c r="T64" s="316"/>
      <c r="U64" s="316"/>
      <c r="V64" s="316"/>
      <c r="W64" s="331"/>
      <c r="X64" s="331"/>
    </row>
    <row r="65" spans="1:24" s="8" customFormat="1">
      <c r="A65" s="247">
        <f>συμβολαια!A65</f>
        <v>0</v>
      </c>
      <c r="B65" s="248" t="str">
        <f>συμβολαια!C65</f>
        <v>αγοραπωλησία = τίμημα Δ.Ο.Υ. =</v>
      </c>
      <c r="C65" s="249">
        <f>συμβολαια!D65</f>
        <v>15729.79</v>
      </c>
      <c r="D65" s="251">
        <f>φύλλα2α!D65</f>
        <v>4</v>
      </c>
      <c r="E65" s="251">
        <f>φύλλα2α!E65</f>
        <v>4</v>
      </c>
      <c r="F65" s="367">
        <v>2</v>
      </c>
      <c r="G65" s="367">
        <v>2</v>
      </c>
      <c r="H65" s="254">
        <f t="shared" si="3"/>
        <v>32</v>
      </c>
      <c r="I65" s="254">
        <f t="shared" si="9"/>
        <v>32</v>
      </c>
      <c r="J65" s="254">
        <f t="shared" si="10"/>
        <v>1.6</v>
      </c>
      <c r="K65" s="254">
        <f t="shared" si="4"/>
        <v>1.6</v>
      </c>
      <c r="L65" s="254">
        <f t="shared" si="1"/>
        <v>0.32</v>
      </c>
      <c r="M65" s="255">
        <f t="shared" si="5"/>
        <v>28.48</v>
      </c>
      <c r="N65" s="255">
        <f t="shared" si="6"/>
        <v>28.828828828828829</v>
      </c>
      <c r="O65" s="242">
        <f t="shared" si="11"/>
        <v>3.52</v>
      </c>
      <c r="P65" s="242">
        <f t="shared" si="7"/>
        <v>3.1711711711711712</v>
      </c>
      <c r="Q65" s="242">
        <f t="shared" si="8"/>
        <v>0.34882882882882882</v>
      </c>
      <c r="R65" s="331"/>
      <c r="S65" s="256" t="s">
        <v>252</v>
      </c>
      <c r="T65" s="316"/>
      <c r="U65" s="316"/>
      <c r="V65" s="256">
        <v>16</v>
      </c>
      <c r="W65" s="331"/>
      <c r="X65" s="331"/>
    </row>
    <row r="66" spans="1:24" s="8" customFormat="1">
      <c r="A66" s="247">
        <f>συμβολαια!A66</f>
        <v>0</v>
      </c>
      <c r="B66" s="248" t="str">
        <f>συμβολαια!C66</f>
        <v>πληρεξούσιο</v>
      </c>
      <c r="C66" s="327">
        <f>συμβολαια!D66</f>
        <v>0</v>
      </c>
      <c r="D66" s="251">
        <f>φύλλα2α!D66</f>
        <v>2</v>
      </c>
      <c r="E66" s="251">
        <f>φύλλα2α!E66</f>
        <v>3</v>
      </c>
      <c r="F66" s="367">
        <v>1</v>
      </c>
      <c r="G66" s="367">
        <v>1</v>
      </c>
      <c r="H66" s="254">
        <f t="shared" si="3"/>
        <v>8</v>
      </c>
      <c r="I66" s="342">
        <f t="shared" si="9"/>
        <v>12</v>
      </c>
      <c r="J66" s="254">
        <f t="shared" si="10"/>
        <v>0.4</v>
      </c>
      <c r="K66" s="254">
        <f t="shared" si="4"/>
        <v>0.4</v>
      </c>
      <c r="L66" s="254">
        <f t="shared" si="1"/>
        <v>0.08</v>
      </c>
      <c r="M66" s="255">
        <f t="shared" si="5"/>
        <v>7.12</v>
      </c>
      <c r="N66" s="255">
        <f t="shared" si="6"/>
        <v>10.810810810810811</v>
      </c>
      <c r="O66" s="242">
        <f t="shared" si="11"/>
        <v>0.88</v>
      </c>
      <c r="P66" s="242">
        <f t="shared" si="7"/>
        <v>1.1891891891891893</v>
      </c>
      <c r="Q66" s="242">
        <f t="shared" si="8"/>
        <v>-0.30918918918918925</v>
      </c>
      <c r="R66" s="331"/>
      <c r="S66" s="316"/>
      <c r="T66" s="316"/>
      <c r="U66" s="316"/>
      <c r="V66" s="316"/>
      <c r="W66" s="331"/>
      <c r="X66" s="331"/>
    </row>
    <row r="67" spans="1:24" s="8" customFormat="1">
      <c r="A67" s="247">
        <f>συμβολαια!A67</f>
        <v>0</v>
      </c>
      <c r="B67" s="248" t="str">
        <f>συμβολαια!C67</f>
        <v>αγοραπωλησίας προσύμφωνο ..???.. ΛΥΣΗ τίμημα 4.000.000δρχ = 11.738,81€ αρραβών =325.000δρχ =</v>
      </c>
      <c r="C67" s="249">
        <f>συμβολαια!D67</f>
        <v>953.48</v>
      </c>
      <c r="D67" s="251">
        <f>φύλλα2α!D67</f>
        <v>1</v>
      </c>
      <c r="E67" s="251">
        <f>φύλλα2α!E67</f>
        <v>2</v>
      </c>
      <c r="F67" s="367">
        <v>1</v>
      </c>
      <c r="G67" s="367">
        <v>1</v>
      </c>
      <c r="H67" s="254">
        <f t="shared" si="3"/>
        <v>4</v>
      </c>
      <c r="I67" s="342">
        <f t="shared" si="9"/>
        <v>8</v>
      </c>
      <c r="J67" s="254">
        <f t="shared" si="10"/>
        <v>0.2</v>
      </c>
      <c r="K67" s="254">
        <f t="shared" si="4"/>
        <v>0.2</v>
      </c>
      <c r="L67" s="254">
        <f t="shared" ref="L67:L86" si="12">H67*1%</f>
        <v>0.04</v>
      </c>
      <c r="M67" s="255">
        <f t="shared" si="5"/>
        <v>3.56</v>
      </c>
      <c r="N67" s="255">
        <f t="shared" si="6"/>
        <v>7.2072072072072073</v>
      </c>
      <c r="O67" s="242">
        <f t="shared" ref="O67:O86" si="13">J67+K67+L67</f>
        <v>0.44</v>
      </c>
      <c r="P67" s="242">
        <f t="shared" si="7"/>
        <v>0.7927927927927928</v>
      </c>
      <c r="Q67" s="242">
        <f t="shared" si="8"/>
        <v>-0.3527927927927928</v>
      </c>
      <c r="R67" s="331"/>
      <c r="S67" s="316"/>
      <c r="T67" s="316"/>
      <c r="U67" s="316"/>
      <c r="V67" s="316"/>
      <c r="W67" s="331"/>
      <c r="X67" s="331"/>
    </row>
    <row r="68" spans="1:24" s="8" customFormat="1">
      <c r="A68" s="247">
        <f>συμβολαια!A68</f>
        <v>0</v>
      </c>
      <c r="B68" s="248" t="str">
        <f>συμβολαια!C68</f>
        <v>αγοραπωλησία τίμημα = Δ.Ο.Υ. =</v>
      </c>
      <c r="C68" s="249">
        <f>συμβολαια!D68</f>
        <v>15120</v>
      </c>
      <c r="D68" s="251">
        <f>φύλλα2α!D68</f>
        <v>5</v>
      </c>
      <c r="E68" s="251">
        <f>φύλλα2α!E68</f>
        <v>5</v>
      </c>
      <c r="F68" s="367">
        <v>2</v>
      </c>
      <c r="G68" s="367">
        <v>2</v>
      </c>
      <c r="H68" s="254">
        <f t="shared" ref="H68:H86" si="14">D68*F68*4</f>
        <v>40</v>
      </c>
      <c r="I68" s="254">
        <f t="shared" ref="I68:I86" si="15">E68*G68*4</f>
        <v>40</v>
      </c>
      <c r="J68" s="254">
        <f t="shared" si="10"/>
        <v>2</v>
      </c>
      <c r="K68" s="254">
        <f t="shared" ref="K68:K86" si="16">H68*5%</f>
        <v>2</v>
      </c>
      <c r="L68" s="254">
        <f t="shared" si="12"/>
        <v>0.4</v>
      </c>
      <c r="M68" s="255">
        <f t="shared" ref="M68:M86" si="17">H68-O68</f>
        <v>35.6</v>
      </c>
      <c r="N68" s="255">
        <f t="shared" ref="N68:N86" si="18">I68-P68</f>
        <v>36.036036036036037</v>
      </c>
      <c r="O68" s="242">
        <f t="shared" si="13"/>
        <v>4.4000000000000004</v>
      </c>
      <c r="P68" s="242">
        <f t="shared" ref="P68:P86" si="19">(11*I68)/111</f>
        <v>3.9639639639639639</v>
      </c>
      <c r="Q68" s="242">
        <f t="shared" ref="Q68:Q86" si="20">O68-P68</f>
        <v>0.43603603603603647</v>
      </c>
      <c r="R68" s="331"/>
      <c r="S68" s="256" t="s">
        <v>252</v>
      </c>
      <c r="T68" s="316"/>
      <c r="U68" s="316"/>
      <c r="V68" s="256">
        <v>20</v>
      </c>
      <c r="W68" s="331"/>
      <c r="X68" s="331"/>
    </row>
    <row r="69" spans="1:24" s="8" customFormat="1">
      <c r="A69" s="247">
        <f>συμβολαια!A69</f>
        <v>0</v>
      </c>
      <c r="B69" s="248" t="str">
        <f>συμβολαια!C69</f>
        <v>αγοραπωλησίας ΠΡΟΣΥΜΦΩΝΟ τίμημα 50.000 αρραβών =</v>
      </c>
      <c r="C69" s="249">
        <f>συμβολαια!D69</f>
        <v>15000</v>
      </c>
      <c r="D69" s="251">
        <f>φύλλα2α!D69</f>
        <v>4</v>
      </c>
      <c r="E69" s="251">
        <f>φύλλα2α!E69</f>
        <v>4</v>
      </c>
      <c r="F69" s="367">
        <v>4</v>
      </c>
      <c r="G69" s="380">
        <v>1</v>
      </c>
      <c r="H69" s="254">
        <f t="shared" si="14"/>
        <v>64</v>
      </c>
      <c r="I69" s="341">
        <f t="shared" si="15"/>
        <v>16</v>
      </c>
      <c r="J69" s="254">
        <f t="shared" si="10"/>
        <v>3.2</v>
      </c>
      <c r="K69" s="254">
        <f t="shared" si="16"/>
        <v>3.2</v>
      </c>
      <c r="L69" s="254">
        <f t="shared" si="12"/>
        <v>0.64</v>
      </c>
      <c r="M69" s="255">
        <f t="shared" si="17"/>
        <v>56.96</v>
      </c>
      <c r="N69" s="255">
        <f t="shared" si="18"/>
        <v>14.414414414414415</v>
      </c>
      <c r="O69" s="242">
        <f t="shared" si="13"/>
        <v>7.04</v>
      </c>
      <c r="P69" s="242">
        <f t="shared" si="19"/>
        <v>1.5855855855855856</v>
      </c>
      <c r="Q69" s="242">
        <f t="shared" si="20"/>
        <v>5.4544144144144147</v>
      </c>
      <c r="R69" s="331"/>
      <c r="S69" s="256" t="s">
        <v>252</v>
      </c>
      <c r="T69" s="316"/>
      <c r="U69" s="316"/>
      <c r="V69" s="316"/>
      <c r="W69" s="331"/>
      <c r="X69" s="331"/>
    </row>
    <row r="70" spans="1:24" s="8" customFormat="1">
      <c r="A70" s="247">
        <f>συμβολαια!A70</f>
        <v>0</v>
      </c>
      <c r="B70" s="248" t="str">
        <f>συμβολαια!C70</f>
        <v>πληρεξούσιο</v>
      </c>
      <c r="C70" s="327">
        <f>συμβολαια!D70</f>
        <v>0</v>
      </c>
      <c r="D70" s="251">
        <f>φύλλα2α!D70</f>
        <v>2</v>
      </c>
      <c r="E70" s="251">
        <f>φύλλα2α!E70</f>
        <v>2</v>
      </c>
      <c r="F70" s="367">
        <v>1</v>
      </c>
      <c r="G70" s="367">
        <v>1</v>
      </c>
      <c r="H70" s="254">
        <f t="shared" si="14"/>
        <v>8</v>
      </c>
      <c r="I70" s="254">
        <f t="shared" si="15"/>
        <v>8</v>
      </c>
      <c r="J70" s="254">
        <f t="shared" si="10"/>
        <v>0.4</v>
      </c>
      <c r="K70" s="254">
        <f t="shared" si="16"/>
        <v>0.4</v>
      </c>
      <c r="L70" s="254">
        <f t="shared" si="12"/>
        <v>0.08</v>
      </c>
      <c r="M70" s="255">
        <f t="shared" si="17"/>
        <v>7.12</v>
      </c>
      <c r="N70" s="255">
        <f t="shared" si="18"/>
        <v>7.2072072072072073</v>
      </c>
      <c r="O70" s="242">
        <f t="shared" si="13"/>
        <v>0.88</v>
      </c>
      <c r="P70" s="242">
        <f t="shared" si="19"/>
        <v>0.7927927927927928</v>
      </c>
      <c r="Q70" s="242">
        <f t="shared" si="20"/>
        <v>8.7207207207207205E-2</v>
      </c>
      <c r="R70" s="331"/>
      <c r="S70" s="316"/>
      <c r="T70" s="316"/>
      <c r="U70" s="316"/>
      <c r="V70" s="316"/>
      <c r="W70" s="331"/>
      <c r="X70" s="331"/>
    </row>
    <row r="71" spans="1:24" s="8" customFormat="1">
      <c r="A71" s="247">
        <f>συμβολαια!A71</f>
        <v>0</v>
      </c>
      <c r="B71" s="248" t="str">
        <f>συμβολαια!C71</f>
        <v>διανομή</v>
      </c>
      <c r="C71" s="249">
        <f>συμβολαια!D71</f>
        <v>144216.06</v>
      </c>
      <c r="D71" s="251">
        <f>φύλλα2α!D71</f>
        <v>8</v>
      </c>
      <c r="E71" s="251">
        <f>φύλλα2α!E71</f>
        <v>9</v>
      </c>
      <c r="F71" s="367">
        <v>5</v>
      </c>
      <c r="G71" s="380">
        <v>4</v>
      </c>
      <c r="H71" s="254">
        <f t="shared" si="14"/>
        <v>160</v>
      </c>
      <c r="I71" s="341">
        <f t="shared" si="15"/>
        <v>144</v>
      </c>
      <c r="J71" s="254">
        <f t="shared" si="10"/>
        <v>8</v>
      </c>
      <c r="K71" s="254">
        <f t="shared" si="16"/>
        <v>8</v>
      </c>
      <c r="L71" s="254">
        <f t="shared" si="12"/>
        <v>1.6</v>
      </c>
      <c r="M71" s="255">
        <f t="shared" si="17"/>
        <v>142.4</v>
      </c>
      <c r="N71" s="255">
        <f t="shared" si="18"/>
        <v>129.72972972972974</v>
      </c>
      <c r="O71" s="242">
        <f t="shared" si="13"/>
        <v>17.600000000000001</v>
      </c>
      <c r="P71" s="242">
        <f t="shared" si="19"/>
        <v>14.27027027027027</v>
      </c>
      <c r="Q71" s="242">
        <f t="shared" si="20"/>
        <v>3.3297297297297312</v>
      </c>
      <c r="R71" s="331"/>
      <c r="S71" s="256" t="s">
        <v>252</v>
      </c>
      <c r="T71" s="256">
        <v>36</v>
      </c>
      <c r="U71" s="316"/>
      <c r="V71" s="256">
        <v>36</v>
      </c>
      <c r="W71" s="331"/>
      <c r="X71" s="331"/>
    </row>
    <row r="72" spans="1:24" s="8" customFormat="1">
      <c r="A72" s="247">
        <f>συμβολαια!A72</f>
        <v>0</v>
      </c>
      <c r="B72" s="248" t="str">
        <f>συμβολαια!C72</f>
        <v>γονική ΨΙΛΗΣ κυριότητας</v>
      </c>
      <c r="C72" s="249">
        <f>συμβολαια!D72</f>
        <v>3700.2</v>
      </c>
      <c r="D72" s="251">
        <f>φύλλα2α!D72</f>
        <v>5</v>
      </c>
      <c r="E72" s="251">
        <f>φύλλα2α!E72</f>
        <v>5</v>
      </c>
      <c r="F72" s="367">
        <v>2</v>
      </c>
      <c r="G72" s="367">
        <v>2</v>
      </c>
      <c r="H72" s="254">
        <f t="shared" si="14"/>
        <v>40</v>
      </c>
      <c r="I72" s="254">
        <f t="shared" si="15"/>
        <v>40</v>
      </c>
      <c r="J72" s="254">
        <f t="shared" si="10"/>
        <v>2</v>
      </c>
      <c r="K72" s="254">
        <f t="shared" si="16"/>
        <v>2</v>
      </c>
      <c r="L72" s="254">
        <f t="shared" si="12"/>
        <v>0.4</v>
      </c>
      <c r="M72" s="255">
        <f t="shared" si="17"/>
        <v>35.6</v>
      </c>
      <c r="N72" s="255">
        <f t="shared" si="18"/>
        <v>36.036036036036037</v>
      </c>
      <c r="O72" s="242">
        <f t="shared" si="13"/>
        <v>4.4000000000000004</v>
      </c>
      <c r="P72" s="242">
        <f t="shared" si="19"/>
        <v>3.9639639639639639</v>
      </c>
      <c r="Q72" s="242">
        <f t="shared" si="20"/>
        <v>0.43603603603603647</v>
      </c>
      <c r="R72" s="331"/>
      <c r="S72" s="256" t="s">
        <v>252</v>
      </c>
      <c r="T72" s="316"/>
      <c r="U72" s="316"/>
      <c r="V72" s="256">
        <v>20</v>
      </c>
      <c r="W72" s="331"/>
      <c r="X72" s="331"/>
    </row>
    <row r="73" spans="1:24" s="8" customFormat="1">
      <c r="A73" s="247">
        <f>συμβολαια!A73</f>
        <v>0</v>
      </c>
      <c r="B73" s="248" t="str">
        <f>συμβολαια!C73</f>
        <v>δωρεά ΨΙΛΗΣ κυριότητας</v>
      </c>
      <c r="C73" s="249">
        <f>συμβολαια!D73</f>
        <v>14601.6</v>
      </c>
      <c r="D73" s="251">
        <f>φύλλα2α!D73</f>
        <v>5</v>
      </c>
      <c r="E73" s="251">
        <f>φύλλα2α!E73</f>
        <v>5</v>
      </c>
      <c r="F73" s="367">
        <v>2</v>
      </c>
      <c r="G73" s="367">
        <v>2</v>
      </c>
      <c r="H73" s="254">
        <f t="shared" si="14"/>
        <v>40</v>
      </c>
      <c r="I73" s="254">
        <f t="shared" si="15"/>
        <v>40</v>
      </c>
      <c r="J73" s="254">
        <f t="shared" si="10"/>
        <v>2</v>
      </c>
      <c r="K73" s="254">
        <f t="shared" si="16"/>
        <v>2</v>
      </c>
      <c r="L73" s="254">
        <f t="shared" si="12"/>
        <v>0.4</v>
      </c>
      <c r="M73" s="255">
        <f t="shared" si="17"/>
        <v>35.6</v>
      </c>
      <c r="N73" s="255">
        <f t="shared" si="18"/>
        <v>36.036036036036037</v>
      </c>
      <c r="O73" s="242">
        <f t="shared" si="13"/>
        <v>4.4000000000000004</v>
      </c>
      <c r="P73" s="242">
        <f t="shared" si="19"/>
        <v>3.9639639639639639</v>
      </c>
      <c r="Q73" s="242">
        <f t="shared" si="20"/>
        <v>0.43603603603603647</v>
      </c>
      <c r="R73" s="331"/>
      <c r="S73" s="256" t="s">
        <v>252</v>
      </c>
      <c r="T73" s="316"/>
      <c r="U73" s="316"/>
      <c r="V73" s="256">
        <v>20</v>
      </c>
      <c r="W73" s="331"/>
      <c r="X73" s="331"/>
    </row>
    <row r="74" spans="1:24" s="8" customFormat="1">
      <c r="A74" s="247">
        <f>συμβολαια!A74</f>
        <v>0</v>
      </c>
      <c r="B74" s="248" t="str">
        <f>συμβολαια!C74</f>
        <v>δωρεά ΨΙΛΗΣ κυριότητας</v>
      </c>
      <c r="C74" s="249">
        <f>συμβολαια!D74</f>
        <v>70347.649999999994</v>
      </c>
      <c r="D74" s="251">
        <f>φύλλα2α!D74</f>
        <v>5</v>
      </c>
      <c r="E74" s="251">
        <f>φύλλα2α!E74</f>
        <v>5</v>
      </c>
      <c r="F74" s="367">
        <v>2</v>
      </c>
      <c r="G74" s="367">
        <v>2</v>
      </c>
      <c r="H74" s="254">
        <f t="shared" si="14"/>
        <v>40</v>
      </c>
      <c r="I74" s="254">
        <f t="shared" si="15"/>
        <v>40</v>
      </c>
      <c r="J74" s="254">
        <f t="shared" si="10"/>
        <v>2</v>
      </c>
      <c r="K74" s="254">
        <f t="shared" si="16"/>
        <v>2</v>
      </c>
      <c r="L74" s="254">
        <f t="shared" si="12"/>
        <v>0.4</v>
      </c>
      <c r="M74" s="255">
        <f t="shared" si="17"/>
        <v>35.6</v>
      </c>
      <c r="N74" s="255">
        <f t="shared" si="18"/>
        <v>36.036036036036037</v>
      </c>
      <c r="O74" s="242">
        <f t="shared" si="13"/>
        <v>4.4000000000000004</v>
      </c>
      <c r="P74" s="242">
        <f t="shared" si="19"/>
        <v>3.9639639639639639</v>
      </c>
      <c r="Q74" s="242">
        <f t="shared" si="20"/>
        <v>0.43603603603603647</v>
      </c>
      <c r="R74" s="331"/>
      <c r="S74" s="256" t="s">
        <v>252</v>
      </c>
      <c r="T74" s="316"/>
      <c r="U74" s="316"/>
      <c r="V74" s="256">
        <v>20</v>
      </c>
      <c r="W74" s="331"/>
      <c r="X74" s="331"/>
    </row>
    <row r="75" spans="1:24" s="8" customFormat="1">
      <c r="A75" s="247">
        <f>συμβολαια!A75</f>
        <v>0</v>
      </c>
      <c r="B75" s="248" t="str">
        <f>συμβολαια!C75</f>
        <v>γονική ΨΙΛΗΣ κυριότητας</v>
      </c>
      <c r="C75" s="249">
        <f>συμβολαια!D75</f>
        <v>3641.4</v>
      </c>
      <c r="D75" s="251">
        <f>φύλλα2α!D75</f>
        <v>5</v>
      </c>
      <c r="E75" s="251">
        <f>φύλλα2α!E75</f>
        <v>5</v>
      </c>
      <c r="F75" s="367">
        <v>2</v>
      </c>
      <c r="G75" s="367">
        <v>2</v>
      </c>
      <c r="H75" s="254">
        <f t="shared" si="14"/>
        <v>40</v>
      </c>
      <c r="I75" s="254">
        <f t="shared" si="15"/>
        <v>40</v>
      </c>
      <c r="J75" s="254">
        <f t="shared" si="10"/>
        <v>2</v>
      </c>
      <c r="K75" s="254">
        <f t="shared" si="16"/>
        <v>2</v>
      </c>
      <c r="L75" s="254">
        <f t="shared" si="12"/>
        <v>0.4</v>
      </c>
      <c r="M75" s="255">
        <f t="shared" si="17"/>
        <v>35.6</v>
      </c>
      <c r="N75" s="255">
        <f t="shared" si="18"/>
        <v>36.036036036036037</v>
      </c>
      <c r="O75" s="242">
        <f t="shared" si="13"/>
        <v>4.4000000000000004</v>
      </c>
      <c r="P75" s="242">
        <f t="shared" si="19"/>
        <v>3.9639639639639639</v>
      </c>
      <c r="Q75" s="242">
        <f t="shared" si="20"/>
        <v>0.43603603603603647</v>
      </c>
      <c r="R75" s="331"/>
      <c r="S75" s="256" t="s">
        <v>252</v>
      </c>
      <c r="T75" s="316"/>
      <c r="U75" s="316"/>
      <c r="V75" s="256">
        <v>20</v>
      </c>
      <c r="W75" s="331"/>
      <c r="X75" s="331"/>
    </row>
    <row r="76" spans="1:24" s="8" customFormat="1">
      <c r="A76" s="247">
        <f>συμβολαια!A76</f>
        <v>0</v>
      </c>
      <c r="B76" s="248" t="str">
        <f>συμβολαια!C76</f>
        <v>πληρεξούσιο</v>
      </c>
      <c r="C76" s="327">
        <f>συμβολαια!D76</f>
        <v>0</v>
      </c>
      <c r="D76" s="251">
        <f>φύλλα2α!D76</f>
        <v>3</v>
      </c>
      <c r="E76" s="251">
        <f>φύλλα2α!E76</f>
        <v>3</v>
      </c>
      <c r="F76" s="367">
        <v>1</v>
      </c>
      <c r="G76" s="367">
        <v>1</v>
      </c>
      <c r="H76" s="254">
        <f t="shared" si="14"/>
        <v>12</v>
      </c>
      <c r="I76" s="254">
        <f t="shared" si="15"/>
        <v>12</v>
      </c>
      <c r="J76" s="254">
        <f t="shared" si="10"/>
        <v>0.60000000000000009</v>
      </c>
      <c r="K76" s="254">
        <f t="shared" si="16"/>
        <v>0.60000000000000009</v>
      </c>
      <c r="L76" s="254">
        <f t="shared" si="12"/>
        <v>0.12</v>
      </c>
      <c r="M76" s="255">
        <f t="shared" si="17"/>
        <v>10.68</v>
      </c>
      <c r="N76" s="255">
        <f t="shared" si="18"/>
        <v>10.810810810810811</v>
      </c>
      <c r="O76" s="242">
        <f t="shared" si="13"/>
        <v>1.3200000000000003</v>
      </c>
      <c r="P76" s="242">
        <f t="shared" si="19"/>
        <v>1.1891891891891893</v>
      </c>
      <c r="Q76" s="242">
        <f t="shared" si="20"/>
        <v>0.13081081081081103</v>
      </c>
      <c r="R76" s="331"/>
      <c r="S76" s="256"/>
      <c r="T76" s="316"/>
      <c r="U76" s="316"/>
      <c r="V76" s="316"/>
      <c r="W76" s="331"/>
      <c r="X76" s="331"/>
    </row>
    <row r="77" spans="1:24" s="8" customFormat="1">
      <c r="A77" s="247">
        <f>συμβολαια!A77</f>
        <v>0</v>
      </c>
      <c r="B77" s="248" t="str">
        <f>συμβολαια!C77</f>
        <v>αγοραπωλησίας …… ;;;?????;;;;; ΕΞΟΦΛΗΣΗ</v>
      </c>
      <c r="C77" s="327">
        <f>συμβολαια!D77</f>
        <v>0</v>
      </c>
      <c r="D77" s="251">
        <f>φύλλα2α!D77</f>
        <v>3</v>
      </c>
      <c r="E77" s="251">
        <f>φύλλα2α!E77</f>
        <v>3</v>
      </c>
      <c r="F77" s="367">
        <v>1</v>
      </c>
      <c r="G77" s="367">
        <v>1</v>
      </c>
      <c r="H77" s="254">
        <f t="shared" si="14"/>
        <v>12</v>
      </c>
      <c r="I77" s="254">
        <f t="shared" si="15"/>
        <v>12</v>
      </c>
      <c r="J77" s="254">
        <f t="shared" si="10"/>
        <v>0.60000000000000009</v>
      </c>
      <c r="K77" s="254">
        <f t="shared" si="16"/>
        <v>0.60000000000000009</v>
      </c>
      <c r="L77" s="254">
        <f t="shared" si="12"/>
        <v>0.12</v>
      </c>
      <c r="M77" s="255">
        <f t="shared" si="17"/>
        <v>10.68</v>
      </c>
      <c r="N77" s="255">
        <f t="shared" si="18"/>
        <v>10.810810810810811</v>
      </c>
      <c r="O77" s="242">
        <f t="shared" si="13"/>
        <v>1.3200000000000003</v>
      </c>
      <c r="P77" s="242">
        <f t="shared" si="19"/>
        <v>1.1891891891891893</v>
      </c>
      <c r="Q77" s="242">
        <f t="shared" si="20"/>
        <v>0.13081081081081103</v>
      </c>
      <c r="R77" s="331"/>
      <c r="S77" s="256" t="s">
        <v>252</v>
      </c>
      <c r="T77" s="256">
        <v>12</v>
      </c>
      <c r="U77" s="316"/>
      <c r="V77" s="316"/>
      <c r="W77" s="331"/>
      <c r="X77" s="331"/>
    </row>
    <row r="78" spans="1:24" s="8" customFormat="1">
      <c r="A78" s="247">
        <f>συμβολαια!A78</f>
        <v>0</v>
      </c>
      <c r="B78" s="248" t="str">
        <f>συμβολαια!C78</f>
        <v>πληρεξούσιο</v>
      </c>
      <c r="C78" s="327">
        <f>συμβολαια!D78</f>
        <v>0</v>
      </c>
      <c r="D78" s="251">
        <f>φύλλα2α!D78</f>
        <v>1</v>
      </c>
      <c r="E78" s="251">
        <f>φύλλα2α!E78</f>
        <v>2</v>
      </c>
      <c r="F78" s="367">
        <v>1</v>
      </c>
      <c r="G78" s="367">
        <v>1</v>
      </c>
      <c r="H78" s="254">
        <f t="shared" si="14"/>
        <v>4</v>
      </c>
      <c r="I78" s="342">
        <f t="shared" si="15"/>
        <v>8</v>
      </c>
      <c r="J78" s="254">
        <f t="shared" ref="J78:J86" si="21">H78*5%</f>
        <v>0.2</v>
      </c>
      <c r="K78" s="254">
        <f t="shared" si="16"/>
        <v>0.2</v>
      </c>
      <c r="L78" s="254">
        <f t="shared" si="12"/>
        <v>0.04</v>
      </c>
      <c r="M78" s="255">
        <f t="shared" si="17"/>
        <v>3.56</v>
      </c>
      <c r="N78" s="255">
        <f t="shared" si="18"/>
        <v>7.2072072072072073</v>
      </c>
      <c r="O78" s="242">
        <f t="shared" si="13"/>
        <v>0.44</v>
      </c>
      <c r="P78" s="242">
        <f t="shared" si="19"/>
        <v>0.7927927927927928</v>
      </c>
      <c r="Q78" s="242">
        <f t="shared" si="20"/>
        <v>-0.3527927927927928</v>
      </c>
      <c r="R78" s="331"/>
      <c r="S78" s="316"/>
      <c r="T78" s="316"/>
      <c r="U78" s="316"/>
      <c r="V78" s="316"/>
      <c r="W78" s="331"/>
      <c r="X78" s="331"/>
    </row>
    <row r="79" spans="1:24" s="8" customFormat="1">
      <c r="A79" s="247">
        <f>συμβολαια!A79</f>
        <v>0</v>
      </c>
      <c r="B79" s="248" t="str">
        <f>συμβολαια!C79</f>
        <v>πληρεξούσιο</v>
      </c>
      <c r="C79" s="327">
        <f>συμβολαια!D79</f>
        <v>0</v>
      </c>
      <c r="D79" s="251">
        <f>φύλλα2α!D79</f>
        <v>2</v>
      </c>
      <c r="E79" s="251">
        <f>φύλλα2α!E79</f>
        <v>2</v>
      </c>
      <c r="F79" s="367">
        <v>1</v>
      </c>
      <c r="G79" s="367">
        <v>1</v>
      </c>
      <c r="H79" s="254">
        <f t="shared" si="14"/>
        <v>8</v>
      </c>
      <c r="I79" s="254">
        <f t="shared" si="15"/>
        <v>8</v>
      </c>
      <c r="J79" s="254">
        <f t="shared" si="21"/>
        <v>0.4</v>
      </c>
      <c r="K79" s="254">
        <f t="shared" si="16"/>
        <v>0.4</v>
      </c>
      <c r="L79" s="254">
        <f t="shared" si="12"/>
        <v>0.08</v>
      </c>
      <c r="M79" s="255">
        <f t="shared" si="17"/>
        <v>7.12</v>
      </c>
      <c r="N79" s="255">
        <f t="shared" si="18"/>
        <v>7.2072072072072073</v>
      </c>
      <c r="O79" s="242">
        <f t="shared" si="13"/>
        <v>0.88</v>
      </c>
      <c r="P79" s="242">
        <f t="shared" si="19"/>
        <v>0.7927927927927928</v>
      </c>
      <c r="Q79" s="242">
        <f t="shared" si="20"/>
        <v>8.7207207207207205E-2</v>
      </c>
      <c r="R79" s="331"/>
      <c r="S79" s="316"/>
      <c r="T79" s="316"/>
      <c r="U79" s="316"/>
      <c r="V79" s="316"/>
      <c r="W79" s="331"/>
      <c r="X79" s="331"/>
    </row>
    <row r="80" spans="1:24" s="8" customFormat="1">
      <c r="A80" s="247">
        <f>συμβολαια!A80</f>
        <v>0</v>
      </c>
      <c r="B80" s="248" t="str">
        <f>συμβολαια!C80</f>
        <v>αγοραπωλησία τίμημα = Δ.Ο.Υ. =</v>
      </c>
      <c r="C80" s="249">
        <f>συμβολαια!D80</f>
        <v>9576</v>
      </c>
      <c r="D80" s="251">
        <f>φύλλα2α!D80</f>
        <v>5</v>
      </c>
      <c r="E80" s="251">
        <f>φύλλα2α!E80</f>
        <v>5</v>
      </c>
      <c r="F80" s="367">
        <v>2</v>
      </c>
      <c r="G80" s="367">
        <v>2</v>
      </c>
      <c r="H80" s="254">
        <f t="shared" si="14"/>
        <v>40</v>
      </c>
      <c r="I80" s="254">
        <f t="shared" si="15"/>
        <v>40</v>
      </c>
      <c r="J80" s="254">
        <f t="shared" si="21"/>
        <v>2</v>
      </c>
      <c r="K80" s="254">
        <f t="shared" si="16"/>
        <v>2</v>
      </c>
      <c r="L80" s="254">
        <f t="shared" si="12"/>
        <v>0.4</v>
      </c>
      <c r="M80" s="255">
        <f t="shared" si="17"/>
        <v>35.6</v>
      </c>
      <c r="N80" s="255">
        <f t="shared" si="18"/>
        <v>36.036036036036037</v>
      </c>
      <c r="O80" s="242">
        <f t="shared" si="13"/>
        <v>4.4000000000000004</v>
      </c>
      <c r="P80" s="242">
        <f t="shared" si="19"/>
        <v>3.9639639639639639</v>
      </c>
      <c r="Q80" s="242">
        <f t="shared" si="20"/>
        <v>0.43603603603603647</v>
      </c>
      <c r="R80" s="331"/>
      <c r="S80" s="256" t="s">
        <v>252</v>
      </c>
      <c r="T80" s="316"/>
      <c r="U80" s="316"/>
      <c r="V80" s="256">
        <v>20</v>
      </c>
      <c r="W80" s="331"/>
      <c r="X80" s="331"/>
    </row>
    <row r="81" spans="1:27" s="8" customFormat="1">
      <c r="A81" s="247">
        <f>συμβολαια!A81</f>
        <v>0</v>
      </c>
      <c r="B81" s="248" t="str">
        <f>συμβολαια!C81</f>
        <v>αγοραπωλησία ΒΑΣΕΙ προσυμφώνου ..???.. τίμημα = αρραβών = Δ.Ο.Υ = 20518,31</v>
      </c>
      <c r="C81" s="327">
        <f>συμβολαια!D81</f>
        <v>0</v>
      </c>
      <c r="D81" s="251">
        <f>φύλλα2α!D81</f>
        <v>5</v>
      </c>
      <c r="E81" s="251">
        <f>φύλλα2α!E81</f>
        <v>6</v>
      </c>
      <c r="F81" s="367">
        <v>3</v>
      </c>
      <c r="G81" s="380">
        <v>2</v>
      </c>
      <c r="H81" s="254">
        <f t="shared" si="14"/>
        <v>60</v>
      </c>
      <c r="I81" s="341">
        <f t="shared" si="15"/>
        <v>48</v>
      </c>
      <c r="J81" s="254">
        <f t="shared" si="21"/>
        <v>3</v>
      </c>
      <c r="K81" s="254">
        <f t="shared" si="16"/>
        <v>3</v>
      </c>
      <c r="L81" s="254">
        <f t="shared" si="12"/>
        <v>0.6</v>
      </c>
      <c r="M81" s="255">
        <f t="shared" si="17"/>
        <v>53.4</v>
      </c>
      <c r="N81" s="255">
        <f t="shared" si="18"/>
        <v>43.243243243243242</v>
      </c>
      <c r="O81" s="242">
        <f t="shared" si="13"/>
        <v>6.6</v>
      </c>
      <c r="P81" s="242">
        <f t="shared" si="19"/>
        <v>4.756756756756757</v>
      </c>
      <c r="Q81" s="242">
        <f t="shared" si="20"/>
        <v>1.8432432432432426</v>
      </c>
      <c r="R81" s="331"/>
      <c r="S81" s="256" t="s">
        <v>252</v>
      </c>
      <c r="T81" s="256">
        <v>20</v>
      </c>
      <c r="U81" s="316"/>
      <c r="V81" s="256">
        <v>20</v>
      </c>
      <c r="W81" s="331"/>
      <c r="X81" s="331"/>
    </row>
    <row r="82" spans="1:27" s="8" customFormat="1">
      <c r="A82" s="247">
        <f>συμβολαια!A82</f>
        <v>0</v>
      </c>
      <c r="B82" s="248" t="str">
        <f>συμβολαια!C82</f>
        <v>πληρεξούσιο</v>
      </c>
      <c r="C82" s="327">
        <f>συμβολαια!D82</f>
        <v>0</v>
      </c>
      <c r="D82" s="251">
        <f>φύλλα2α!D82</f>
        <v>1</v>
      </c>
      <c r="E82" s="251">
        <f>φύλλα2α!E82</f>
        <v>2</v>
      </c>
      <c r="F82" s="367">
        <v>1</v>
      </c>
      <c r="G82" s="380"/>
      <c r="H82" s="254">
        <f t="shared" si="14"/>
        <v>4</v>
      </c>
      <c r="I82" s="342">
        <v>8</v>
      </c>
      <c r="J82" s="254">
        <f t="shared" si="21"/>
        <v>0.2</v>
      </c>
      <c r="K82" s="254">
        <f t="shared" si="16"/>
        <v>0.2</v>
      </c>
      <c r="L82" s="254">
        <f t="shared" si="12"/>
        <v>0.04</v>
      </c>
      <c r="M82" s="255">
        <f t="shared" si="17"/>
        <v>3.56</v>
      </c>
      <c r="N82" s="255">
        <f t="shared" si="18"/>
        <v>7.2072072072072073</v>
      </c>
      <c r="O82" s="242">
        <f t="shared" si="13"/>
        <v>0.44</v>
      </c>
      <c r="P82" s="242">
        <f t="shared" si="19"/>
        <v>0.7927927927927928</v>
      </c>
      <c r="Q82" s="242">
        <f t="shared" si="20"/>
        <v>-0.3527927927927928</v>
      </c>
      <c r="R82" s="256" t="s">
        <v>337</v>
      </c>
      <c r="S82" s="316"/>
      <c r="T82" s="316"/>
      <c r="U82" s="316"/>
      <c r="V82" s="316"/>
      <c r="W82" s="256" t="s">
        <v>448</v>
      </c>
      <c r="X82" s="331"/>
    </row>
    <row r="83" spans="1:27" s="8" customFormat="1">
      <c r="A83" s="247">
        <f>συμβολαια!A83</f>
        <v>0</v>
      </c>
      <c r="B83" s="248" t="str">
        <f>συμβολαια!C83</f>
        <v>πληρεξούσιο</v>
      </c>
      <c r="C83" s="327">
        <f>συμβολαια!D83</f>
        <v>0</v>
      </c>
      <c r="D83" s="251">
        <f>φύλλα2α!D83</f>
        <v>1</v>
      </c>
      <c r="E83" s="251">
        <f>φύλλα2α!E83</f>
        <v>2</v>
      </c>
      <c r="F83" s="367">
        <v>1</v>
      </c>
      <c r="G83" s="380"/>
      <c r="H83" s="254">
        <f t="shared" si="14"/>
        <v>4</v>
      </c>
      <c r="I83" s="341">
        <f t="shared" si="15"/>
        <v>0</v>
      </c>
      <c r="J83" s="254">
        <f t="shared" si="21"/>
        <v>0.2</v>
      </c>
      <c r="K83" s="254">
        <f t="shared" si="16"/>
        <v>0.2</v>
      </c>
      <c r="L83" s="254">
        <f t="shared" si="12"/>
        <v>0.04</v>
      </c>
      <c r="M83" s="255">
        <f t="shared" si="17"/>
        <v>3.56</v>
      </c>
      <c r="N83" s="255">
        <f t="shared" si="18"/>
        <v>0</v>
      </c>
      <c r="O83" s="242">
        <f t="shared" si="13"/>
        <v>0.44</v>
      </c>
      <c r="P83" s="242">
        <f t="shared" si="19"/>
        <v>0</v>
      </c>
      <c r="Q83" s="242">
        <f t="shared" si="20"/>
        <v>0.44</v>
      </c>
      <c r="R83" s="256" t="s">
        <v>337</v>
      </c>
      <c r="S83" s="316"/>
      <c r="T83" s="316"/>
      <c r="U83" s="316"/>
      <c r="V83" s="316"/>
      <c r="W83" s="256" t="s">
        <v>448</v>
      </c>
      <c r="X83" s="331"/>
    </row>
    <row r="84" spans="1:27" s="8" customFormat="1">
      <c r="A84" s="247">
        <f>συμβολαια!A84</f>
        <v>0</v>
      </c>
      <c r="B84" s="248" t="str">
        <f>συμβολαια!C84</f>
        <v>αγοραπωλησία τίμημα = Δ.Ο.Υ. =</v>
      </c>
      <c r="C84" s="249">
        <f>συμβολαια!D84</f>
        <v>5396.27</v>
      </c>
      <c r="D84" s="251">
        <f>φύλλα2α!D84</f>
        <v>5</v>
      </c>
      <c r="E84" s="251">
        <f>φύλλα2α!E84</f>
        <v>5</v>
      </c>
      <c r="F84" s="367">
        <v>2</v>
      </c>
      <c r="G84" s="367">
        <v>2</v>
      </c>
      <c r="H84" s="254">
        <f t="shared" si="14"/>
        <v>40</v>
      </c>
      <c r="I84" s="254">
        <f t="shared" si="15"/>
        <v>40</v>
      </c>
      <c r="J84" s="254">
        <f t="shared" si="21"/>
        <v>2</v>
      </c>
      <c r="K84" s="254">
        <f t="shared" si="16"/>
        <v>2</v>
      </c>
      <c r="L84" s="254">
        <f t="shared" si="12"/>
        <v>0.4</v>
      </c>
      <c r="M84" s="255">
        <f t="shared" si="17"/>
        <v>35.6</v>
      </c>
      <c r="N84" s="255">
        <f t="shared" si="18"/>
        <v>36.036036036036037</v>
      </c>
      <c r="O84" s="242">
        <f t="shared" si="13"/>
        <v>4.4000000000000004</v>
      </c>
      <c r="P84" s="242">
        <f t="shared" si="19"/>
        <v>3.9639639639639639</v>
      </c>
      <c r="Q84" s="242">
        <f t="shared" si="20"/>
        <v>0.43603603603603647</v>
      </c>
      <c r="R84" s="331"/>
      <c r="S84" s="316"/>
      <c r="T84" s="316"/>
      <c r="U84" s="256">
        <v>20</v>
      </c>
      <c r="V84" s="256">
        <v>20</v>
      </c>
      <c r="W84" s="256" t="s">
        <v>450</v>
      </c>
      <c r="X84" s="331"/>
    </row>
    <row r="85" spans="1:27" s="8" customFormat="1">
      <c r="A85" s="247">
        <f>συμβολαια!A85</f>
        <v>0</v>
      </c>
      <c r="B85" s="248" t="str">
        <f>συμβολαια!C85</f>
        <v>διαθήκη</v>
      </c>
      <c r="C85" s="327">
        <f>συμβολαια!D85</f>
        <v>0</v>
      </c>
      <c r="D85" s="251">
        <f>φύλλα2α!D85</f>
        <v>2</v>
      </c>
      <c r="E85" s="251">
        <f>φύλλα2α!E85</f>
        <v>2</v>
      </c>
      <c r="F85" s="382"/>
      <c r="G85" s="382"/>
      <c r="H85" s="453">
        <f t="shared" si="14"/>
        <v>0</v>
      </c>
      <c r="I85" s="453">
        <f t="shared" si="15"/>
        <v>0</v>
      </c>
      <c r="J85" s="453">
        <f t="shared" si="21"/>
        <v>0</v>
      </c>
      <c r="K85" s="453">
        <f t="shared" si="16"/>
        <v>0</v>
      </c>
      <c r="L85" s="453">
        <f t="shared" si="12"/>
        <v>0</v>
      </c>
      <c r="M85" s="454">
        <f t="shared" si="17"/>
        <v>0</v>
      </c>
      <c r="N85" s="454">
        <f t="shared" si="18"/>
        <v>0</v>
      </c>
      <c r="O85" s="323">
        <f t="shared" si="13"/>
        <v>0</v>
      </c>
      <c r="P85" s="323">
        <f t="shared" si="19"/>
        <v>0</v>
      </c>
      <c r="Q85" s="323">
        <f t="shared" si="20"/>
        <v>0</v>
      </c>
      <c r="R85" s="331"/>
      <c r="S85" s="316"/>
      <c r="T85" s="316"/>
      <c r="U85" s="316"/>
      <c r="V85" s="316"/>
      <c r="W85" s="331"/>
      <c r="X85" s="331"/>
    </row>
    <row r="86" spans="1:27" s="8" customFormat="1">
      <c r="A86" s="247">
        <f>συμβολαια!A86</f>
        <v>0</v>
      </c>
      <c r="B86" s="248" t="str">
        <f>συμβολαια!C86</f>
        <v>πληρεξούσιο</v>
      </c>
      <c r="C86" s="327">
        <f>συμβολαια!D86</f>
        <v>0</v>
      </c>
      <c r="D86" s="251">
        <f>φύλλα2α!D86</f>
        <v>3</v>
      </c>
      <c r="E86" s="251">
        <f>φύλλα2α!E86</f>
        <v>3</v>
      </c>
      <c r="F86" s="367">
        <v>1</v>
      </c>
      <c r="G86" s="367">
        <v>1</v>
      </c>
      <c r="H86" s="254">
        <f t="shared" si="14"/>
        <v>12</v>
      </c>
      <c r="I86" s="254">
        <f t="shared" si="15"/>
        <v>12</v>
      </c>
      <c r="J86" s="254">
        <f t="shared" si="21"/>
        <v>0.60000000000000009</v>
      </c>
      <c r="K86" s="254">
        <f t="shared" si="16"/>
        <v>0.60000000000000009</v>
      </c>
      <c r="L86" s="254">
        <f t="shared" si="12"/>
        <v>0.12</v>
      </c>
      <c r="M86" s="255">
        <f t="shared" si="17"/>
        <v>10.68</v>
      </c>
      <c r="N86" s="255">
        <f t="shared" si="18"/>
        <v>10.810810810810811</v>
      </c>
      <c r="O86" s="242">
        <f t="shared" si="13"/>
        <v>1.3200000000000003</v>
      </c>
      <c r="P86" s="242">
        <f t="shared" si="19"/>
        <v>1.1891891891891893</v>
      </c>
      <c r="Q86" s="242">
        <f t="shared" si="20"/>
        <v>0.13081081081081103</v>
      </c>
      <c r="R86" s="331"/>
      <c r="S86" s="316"/>
      <c r="T86" s="316"/>
      <c r="U86" s="316"/>
      <c r="V86" s="316"/>
      <c r="W86" s="331"/>
      <c r="X86" s="331"/>
    </row>
    <row r="87" spans="1:27">
      <c r="A87" s="484" t="s">
        <v>80</v>
      </c>
      <c r="B87" s="485"/>
      <c r="C87" s="485"/>
      <c r="D87" s="485"/>
      <c r="E87" s="485"/>
      <c r="F87" s="521"/>
      <c r="G87" s="149"/>
      <c r="H87" s="63">
        <f t="shared" ref="H87:O87" si="22">SUM(H3:H86)</f>
        <v>2368</v>
      </c>
      <c r="I87" s="63">
        <f t="shared" si="22"/>
        <v>2484</v>
      </c>
      <c r="J87" s="63">
        <f t="shared" si="22"/>
        <v>118.40000000000005</v>
      </c>
      <c r="K87" s="63">
        <f t="shared" si="22"/>
        <v>118.40000000000005</v>
      </c>
      <c r="L87" s="63">
        <f t="shared" si="22"/>
        <v>23.679999999999986</v>
      </c>
      <c r="M87" s="63">
        <f t="shared" si="22"/>
        <v>2107.5199999999986</v>
      </c>
      <c r="N87" s="63">
        <f t="shared" si="22"/>
        <v>2237.8378378378384</v>
      </c>
      <c r="O87" s="63">
        <f t="shared" si="22"/>
        <v>260.4799999999999</v>
      </c>
      <c r="P87" s="63"/>
      <c r="Q87" s="63">
        <f>SUM(Q3:Q86)</f>
        <v>14.317837837837853</v>
      </c>
      <c r="S87" s="143">
        <f t="shared" ref="S87:U87" si="23">SUM(S3:S86)</f>
        <v>0</v>
      </c>
      <c r="T87" s="143">
        <f t="shared" si="23"/>
        <v>192</v>
      </c>
      <c r="U87" s="143">
        <f t="shared" si="23"/>
        <v>20</v>
      </c>
      <c r="V87" s="143">
        <f>SUM(V3:V86)</f>
        <v>740</v>
      </c>
    </row>
    <row r="88" spans="1:27" ht="15.75">
      <c r="A88" s="225"/>
      <c r="B88" s="225"/>
      <c r="C88" s="225"/>
      <c r="D88" s="225"/>
      <c r="E88" s="225"/>
      <c r="F88" s="225"/>
      <c r="G88" s="225"/>
      <c r="H88" s="225"/>
      <c r="I88" s="225"/>
    </row>
    <row r="89" spans="1:27" ht="15.75">
      <c r="A89" s="556" t="s">
        <v>295</v>
      </c>
      <c r="B89" s="556"/>
      <c r="R89" s="548" t="s">
        <v>182</v>
      </c>
      <c r="S89" s="548"/>
      <c r="T89" s="548"/>
      <c r="U89" s="548"/>
      <c r="V89" s="548"/>
      <c r="W89" s="548"/>
      <c r="X89" s="548"/>
      <c r="Y89" s="548"/>
      <c r="Z89" s="548"/>
      <c r="AA89" s="548"/>
    </row>
    <row r="90" spans="1:27">
      <c r="S90" s="548" t="s">
        <v>183</v>
      </c>
      <c r="T90" s="548"/>
      <c r="U90" s="548"/>
      <c r="V90" s="548"/>
      <c r="W90" s="548"/>
      <c r="X90" s="548"/>
      <c r="Z90" s="213"/>
      <c r="AA90" s="213"/>
    </row>
    <row r="91" spans="1:27">
      <c r="T91" s="215" t="s">
        <v>273</v>
      </c>
    </row>
    <row r="92" spans="1:27">
      <c r="U92" s="221" t="s">
        <v>274</v>
      </c>
      <c r="V92" s="221"/>
      <c r="W92" s="221"/>
    </row>
    <row r="93" spans="1:27">
      <c r="V93" s="215" t="s">
        <v>275</v>
      </c>
    </row>
    <row r="94" spans="1:27" ht="15.75">
      <c r="E94" s="455" t="s">
        <v>455</v>
      </c>
      <c r="I94" s="456">
        <f>H87-I87</f>
        <v>-116</v>
      </c>
      <c r="S94" s="436"/>
      <c r="T94" s="436"/>
      <c r="U94" s="436"/>
      <c r="V94" s="436"/>
    </row>
  </sheetData>
  <mergeCells count="13">
    <mergeCell ref="R89:AA89"/>
    <mergeCell ref="S90:X90"/>
    <mergeCell ref="R1:X2"/>
    <mergeCell ref="A87:F87"/>
    <mergeCell ref="O1:Q1"/>
    <mergeCell ref="A1:A2"/>
    <mergeCell ref="B1:B2"/>
    <mergeCell ref="D1:E1"/>
    <mergeCell ref="M1:N1"/>
    <mergeCell ref="C1:C2"/>
    <mergeCell ref="F1:L1"/>
    <mergeCell ref="A89:B89"/>
    <mergeCell ref="A35:A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7"/>
  <sheetViews>
    <sheetView workbookViewId="0">
      <pane ySplit="2" topLeftCell="A3" activePane="bottomLeft" state="frozen"/>
      <selection pane="bottomLeft" activeCell="B25" sqref="B25"/>
    </sheetView>
  </sheetViews>
  <sheetFormatPr defaultRowHeight="11.25"/>
  <cols>
    <col min="1" max="1" width="7.42578125" style="6" bestFit="1" customWidth="1"/>
    <col min="2" max="2" width="66.140625" style="154" bestFit="1" customWidth="1"/>
    <col min="3" max="3" width="12.5703125" style="6" customWidth="1"/>
    <col min="4" max="4" width="13.140625" style="6" customWidth="1"/>
    <col min="5" max="5" width="8.5703125" style="6" customWidth="1"/>
    <col min="6" max="6" width="8.5703125" style="3" customWidth="1"/>
    <col min="7" max="7" width="10.28515625" style="3" customWidth="1"/>
    <col min="8" max="8" width="9.5703125" style="3" customWidth="1"/>
    <col min="9" max="9" width="9.140625" style="3" customWidth="1"/>
    <col min="10" max="10" width="9.5703125" style="3" customWidth="1"/>
    <col min="11" max="11" width="11.28515625" style="3" customWidth="1"/>
    <col min="12" max="12" width="14" style="3" customWidth="1"/>
    <col min="13" max="13" width="19.7109375" style="6" customWidth="1"/>
    <col min="14" max="14" width="10.42578125" style="3" customWidth="1"/>
    <col min="15" max="15" width="9.140625" style="6"/>
    <col min="16" max="16" width="8.140625" style="12" bestFit="1" customWidth="1"/>
    <col min="17" max="17" width="9.7109375" style="6" bestFit="1" customWidth="1"/>
    <col min="18" max="18" width="13.140625" style="6" bestFit="1" customWidth="1"/>
    <col min="19" max="19" width="13.140625" style="6" customWidth="1"/>
    <col min="20" max="20" width="9.42578125" style="3" bestFit="1" customWidth="1"/>
    <col min="21" max="21" width="36.140625" style="375" bestFit="1" customWidth="1"/>
    <col min="22" max="22" width="10.140625" style="6" bestFit="1" customWidth="1"/>
    <col min="23" max="24" width="8.85546875" style="6" bestFit="1" customWidth="1"/>
    <col min="25" max="25" width="8.7109375" style="40" bestFit="1" customWidth="1"/>
    <col min="26" max="26" width="10.7109375" style="6" customWidth="1"/>
    <col min="27" max="27" width="9.7109375" style="6" bestFit="1" customWidth="1"/>
    <col min="28" max="28" width="6" style="6" bestFit="1" customWidth="1"/>
    <col min="29" max="29" width="4.42578125" style="6" bestFit="1" customWidth="1"/>
    <col min="30" max="30" width="10.5703125" style="6" bestFit="1" customWidth="1"/>
    <col min="31" max="32" width="10.5703125" style="12" customWidth="1"/>
    <col min="33" max="33" width="9.140625" style="6"/>
    <col min="34" max="34" width="5.7109375" style="6" bestFit="1" customWidth="1"/>
    <col min="35" max="35" width="3.140625" style="6" bestFit="1" customWidth="1"/>
    <col min="36" max="36" width="7.140625" style="6" bestFit="1" customWidth="1"/>
    <col min="37" max="37" width="8.7109375" style="6" bestFit="1" customWidth="1"/>
    <col min="38" max="38" width="10.140625" style="6" bestFit="1" customWidth="1"/>
    <col min="39" max="39" width="5.7109375" style="6" bestFit="1" customWidth="1"/>
    <col min="40" max="40" width="7.5703125" style="6" bestFit="1" customWidth="1"/>
    <col min="41" max="41" width="10.140625" style="6" bestFit="1" customWidth="1"/>
    <col min="42" max="43" width="8.85546875" style="6" bestFit="1" customWidth="1"/>
    <col min="44" max="44" width="7.5703125" style="6" bestFit="1" customWidth="1"/>
    <col min="45" max="45" width="3.5703125" style="6" bestFit="1" customWidth="1"/>
    <col min="46" max="46" width="7.140625" style="6" bestFit="1" customWidth="1"/>
    <col min="47" max="47" width="12.28515625" style="6" customWidth="1"/>
    <col min="48" max="48" width="6" style="6" bestFit="1" customWidth="1"/>
    <col min="49" max="49" width="3.5703125" style="6" bestFit="1" customWidth="1"/>
    <col min="50" max="50" width="10.42578125" style="6" bestFit="1" customWidth="1"/>
    <col min="51" max="51" width="8.85546875" style="6" bestFit="1" customWidth="1"/>
    <col min="52" max="53" width="6.7109375" style="6" bestFit="1" customWidth="1"/>
    <col min="54" max="54" width="8.7109375" style="40" bestFit="1" customWidth="1"/>
    <col min="55" max="56" width="8.85546875" style="6" bestFit="1" customWidth="1"/>
    <col min="57" max="16384" width="9.140625" style="6"/>
  </cols>
  <sheetData>
    <row r="1" spans="1:56" s="117" customFormat="1" ht="15.75" customHeight="1">
      <c r="A1" s="560" t="s">
        <v>50</v>
      </c>
      <c r="B1" s="561"/>
      <c r="C1" s="561"/>
      <c r="D1" s="562"/>
      <c r="E1" s="564" t="s">
        <v>120</v>
      </c>
      <c r="F1" s="565"/>
      <c r="G1" s="565"/>
      <c r="H1" s="565"/>
      <c r="I1" s="565"/>
      <c r="J1" s="565"/>
      <c r="K1" s="565"/>
      <c r="L1" s="566"/>
      <c r="M1" s="567" t="s">
        <v>119</v>
      </c>
      <c r="N1" s="572" t="s">
        <v>72</v>
      </c>
      <c r="O1" s="560" t="s">
        <v>14</v>
      </c>
      <c r="P1" s="561"/>
      <c r="Q1" s="561"/>
      <c r="R1" s="561"/>
      <c r="S1" s="561"/>
      <c r="T1" s="561"/>
      <c r="U1" s="561"/>
      <c r="V1" s="561"/>
      <c r="W1" s="561"/>
      <c r="X1" s="562"/>
      <c r="Y1" s="563" t="s">
        <v>15</v>
      </c>
      <c r="Z1" s="563"/>
      <c r="AA1" s="563"/>
      <c r="AB1" s="563"/>
      <c r="AC1" s="563"/>
      <c r="AD1" s="563"/>
      <c r="AE1" s="563"/>
      <c r="AF1" s="563"/>
      <c r="AG1" s="563"/>
      <c r="AH1" s="560" t="s">
        <v>16</v>
      </c>
      <c r="AI1" s="561"/>
      <c r="AJ1" s="561"/>
      <c r="AK1" s="561"/>
      <c r="AL1" s="561"/>
      <c r="AM1" s="561"/>
      <c r="AN1" s="561"/>
      <c r="AO1" s="561"/>
      <c r="AP1" s="561"/>
      <c r="AQ1" s="562"/>
      <c r="AR1" s="574" t="s">
        <v>17</v>
      </c>
      <c r="AS1" s="574"/>
      <c r="AT1" s="574"/>
      <c r="AU1" s="574"/>
      <c r="AV1" s="574"/>
      <c r="AW1" s="574"/>
      <c r="AX1" s="574"/>
      <c r="AY1" s="574"/>
      <c r="AZ1" s="575" t="s">
        <v>18</v>
      </c>
      <c r="BA1" s="576"/>
      <c r="BB1" s="576"/>
      <c r="BC1" s="576"/>
      <c r="BD1" s="577"/>
    </row>
    <row r="2" spans="1:56" s="7" customFormat="1" ht="36.75" customHeight="1" thickBot="1">
      <c r="A2" s="118" t="s">
        <v>26</v>
      </c>
      <c r="B2" s="118" t="s">
        <v>0</v>
      </c>
      <c r="C2" s="119" t="s">
        <v>12</v>
      </c>
      <c r="D2" s="134" t="s">
        <v>13</v>
      </c>
      <c r="E2" s="292" t="s">
        <v>121</v>
      </c>
      <c r="F2" s="293" t="s">
        <v>122</v>
      </c>
      <c r="G2" s="293" t="s">
        <v>156</v>
      </c>
      <c r="H2" s="293" t="s">
        <v>157</v>
      </c>
      <c r="I2" s="293" t="s">
        <v>239</v>
      </c>
      <c r="J2" s="293" t="s">
        <v>326</v>
      </c>
      <c r="K2" s="294" t="s">
        <v>248</v>
      </c>
      <c r="L2" s="295" t="s">
        <v>249</v>
      </c>
      <c r="M2" s="568"/>
      <c r="N2" s="573"/>
      <c r="O2" s="97" t="s">
        <v>51</v>
      </c>
      <c r="P2" s="16" t="s">
        <v>26</v>
      </c>
      <c r="Q2" s="68" t="s">
        <v>27</v>
      </c>
      <c r="R2" s="16" t="s">
        <v>28</v>
      </c>
      <c r="S2" s="190" t="s">
        <v>29</v>
      </c>
      <c r="T2" s="68" t="s">
        <v>30</v>
      </c>
      <c r="U2" s="370" t="s">
        <v>31</v>
      </c>
      <c r="V2" s="68" t="s">
        <v>32</v>
      </c>
      <c r="W2" s="68" t="s">
        <v>33</v>
      </c>
      <c r="X2" s="55" t="s">
        <v>34</v>
      </c>
      <c r="Y2" s="97" t="s">
        <v>25</v>
      </c>
      <c r="Z2" s="97" t="s">
        <v>26</v>
      </c>
      <c r="AA2" s="68" t="s">
        <v>27</v>
      </c>
      <c r="AB2" s="16" t="s">
        <v>36</v>
      </c>
      <c r="AC2" s="16" t="s">
        <v>26</v>
      </c>
      <c r="AD2" s="68" t="s">
        <v>37</v>
      </c>
      <c r="AE2" s="132" t="s">
        <v>123</v>
      </c>
      <c r="AF2" s="132" t="s">
        <v>124</v>
      </c>
      <c r="AG2" s="79" t="s">
        <v>38</v>
      </c>
      <c r="AH2" s="97" t="s">
        <v>25</v>
      </c>
      <c r="AI2" s="97" t="s">
        <v>26</v>
      </c>
      <c r="AJ2" s="68" t="s">
        <v>27</v>
      </c>
      <c r="AK2" s="16" t="s">
        <v>28</v>
      </c>
      <c r="AL2" s="16" t="s">
        <v>29</v>
      </c>
      <c r="AM2" s="68" t="s">
        <v>30</v>
      </c>
      <c r="AN2" s="68" t="s">
        <v>31</v>
      </c>
      <c r="AO2" s="68" t="s">
        <v>32</v>
      </c>
      <c r="AP2" s="68" t="s">
        <v>33</v>
      </c>
      <c r="AQ2" s="55" t="s">
        <v>34</v>
      </c>
      <c r="AR2" s="97" t="s">
        <v>25</v>
      </c>
      <c r="AS2" s="68" t="s">
        <v>26</v>
      </c>
      <c r="AT2" s="68" t="s">
        <v>27</v>
      </c>
      <c r="AU2" s="68" t="s">
        <v>35</v>
      </c>
      <c r="AV2" s="16" t="s">
        <v>36</v>
      </c>
      <c r="AW2" s="16" t="s">
        <v>26</v>
      </c>
      <c r="AX2" s="68" t="s">
        <v>37</v>
      </c>
      <c r="AY2" s="69" t="s">
        <v>38</v>
      </c>
      <c r="AZ2" s="98" t="s">
        <v>39</v>
      </c>
      <c r="BA2" s="98" t="s">
        <v>26</v>
      </c>
      <c r="BB2" s="99" t="s">
        <v>25</v>
      </c>
      <c r="BC2" s="578" t="s">
        <v>38</v>
      </c>
      <c r="BD2" s="579"/>
    </row>
    <row r="3" spans="1:56" s="264" customFormat="1">
      <c r="A3" s="257">
        <f>συμβολαια!A3</f>
        <v>0</v>
      </c>
      <c r="B3" s="258" t="str">
        <f>συμβολαια!C3</f>
        <v>πληρεξούσιο</v>
      </c>
      <c r="C3" s="348" t="str">
        <f>πολλΣυμβ!D3</f>
        <v>..???..</v>
      </c>
      <c r="D3" s="348">
        <f>πολλΣυμβ!I3</f>
        <v>0</v>
      </c>
      <c r="E3" s="348"/>
      <c r="F3" s="327"/>
      <c r="G3" s="327"/>
      <c r="H3" s="327"/>
      <c r="I3" s="327"/>
      <c r="J3" s="320"/>
      <c r="K3" s="327"/>
      <c r="L3" s="327"/>
      <c r="M3" s="348"/>
      <c r="N3" s="327"/>
      <c r="O3" s="349"/>
      <c r="P3" s="350"/>
      <c r="Q3" s="345"/>
      <c r="R3" s="345"/>
      <c r="S3" s="262" t="s">
        <v>10</v>
      </c>
      <c r="T3" s="263"/>
      <c r="U3" s="371"/>
      <c r="V3" s="261"/>
      <c r="W3" s="261"/>
      <c r="X3" s="257"/>
      <c r="Y3" s="260"/>
      <c r="Z3" s="257"/>
      <c r="AA3" s="257"/>
      <c r="AB3" s="257"/>
      <c r="AC3" s="257"/>
      <c r="AD3" s="260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60"/>
      <c r="AR3" s="257"/>
      <c r="AS3" s="257"/>
      <c r="AT3" s="257"/>
      <c r="AU3" s="263"/>
      <c r="AV3" s="263"/>
      <c r="AW3" s="263"/>
      <c r="AX3" s="263"/>
      <c r="AY3" s="263"/>
      <c r="AZ3" s="257"/>
      <c r="BA3" s="257"/>
      <c r="BB3" s="260"/>
      <c r="BC3" s="263"/>
      <c r="BD3" s="263"/>
    </row>
    <row r="4" spans="1:56" s="264" customFormat="1">
      <c r="A4" s="281">
        <f>συμβολαια!A4</f>
        <v>0</v>
      </c>
      <c r="B4" s="258" t="str">
        <f>συμβολαια!C4</f>
        <v>πληρεξούσιο</v>
      </c>
      <c r="C4" s="337" t="str">
        <f>πολλΣυμβ!D4</f>
        <v>..???..</v>
      </c>
      <c r="D4" s="337">
        <f>πολλΣυμβ!I4</f>
        <v>0</v>
      </c>
      <c r="E4" s="337"/>
      <c r="F4" s="327"/>
      <c r="G4" s="327"/>
      <c r="H4" s="327"/>
      <c r="I4" s="327"/>
      <c r="J4" s="320"/>
      <c r="K4" s="323"/>
      <c r="L4" s="323"/>
      <c r="M4" s="337"/>
      <c r="N4" s="327"/>
      <c r="O4" s="343"/>
      <c r="P4" s="344"/>
      <c r="Q4" s="345"/>
      <c r="R4" s="346"/>
      <c r="S4" s="262" t="s">
        <v>10</v>
      </c>
      <c r="T4" s="284"/>
      <c r="U4" s="372"/>
      <c r="V4" s="283"/>
      <c r="W4" s="283"/>
      <c r="X4" s="281"/>
      <c r="Y4" s="282"/>
      <c r="Z4" s="281"/>
      <c r="AA4" s="281"/>
      <c r="AB4" s="281"/>
      <c r="AC4" s="281"/>
      <c r="AD4" s="282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  <c r="AR4" s="281"/>
      <c r="AS4" s="281"/>
      <c r="AT4" s="281"/>
      <c r="AU4" s="284"/>
      <c r="AV4" s="284"/>
      <c r="AW4" s="284"/>
      <c r="AX4" s="284"/>
      <c r="AY4" s="284"/>
      <c r="AZ4" s="281"/>
      <c r="BA4" s="281"/>
      <c r="BB4" s="282"/>
      <c r="BC4" s="284"/>
      <c r="BD4" s="284"/>
    </row>
    <row r="5" spans="1:56" s="264" customFormat="1">
      <c r="A5" s="281">
        <f>συμβολαια!A5</f>
        <v>0</v>
      </c>
      <c r="B5" s="258" t="str">
        <f>συμβολαια!C5</f>
        <v>πληρεξούσιο</v>
      </c>
      <c r="C5" s="337" t="str">
        <f>πολλΣυμβ!D5</f>
        <v>..???..</v>
      </c>
      <c r="D5" s="337">
        <f>πολλΣυμβ!I5</f>
        <v>0</v>
      </c>
      <c r="E5" s="337"/>
      <c r="F5" s="327"/>
      <c r="G5" s="327"/>
      <c r="H5" s="327"/>
      <c r="I5" s="327"/>
      <c r="J5" s="320"/>
      <c r="K5" s="323"/>
      <c r="L5" s="323"/>
      <c r="M5" s="337"/>
      <c r="N5" s="327"/>
      <c r="O5" s="343"/>
      <c r="P5" s="344"/>
      <c r="Q5" s="345"/>
      <c r="R5" s="346"/>
      <c r="S5" s="262" t="s">
        <v>10</v>
      </c>
      <c r="T5" s="284"/>
      <c r="U5" s="372"/>
      <c r="V5" s="283"/>
      <c r="W5" s="283"/>
      <c r="X5" s="281"/>
      <c r="Y5" s="282"/>
      <c r="Z5" s="281"/>
      <c r="AA5" s="281"/>
      <c r="AB5" s="281"/>
      <c r="AC5" s="281"/>
      <c r="AD5" s="282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2"/>
      <c r="AR5" s="281"/>
      <c r="AS5" s="281"/>
      <c r="AT5" s="281"/>
      <c r="AU5" s="284"/>
      <c r="AV5" s="284"/>
      <c r="AW5" s="284"/>
      <c r="AX5" s="284"/>
      <c r="AY5" s="284"/>
      <c r="AZ5" s="281"/>
      <c r="BA5" s="281"/>
      <c r="BB5" s="282"/>
      <c r="BC5" s="284"/>
      <c r="BD5" s="284"/>
    </row>
    <row r="6" spans="1:56" s="264" customFormat="1">
      <c r="A6" s="281">
        <f>συμβολαια!A6</f>
        <v>0</v>
      </c>
      <c r="B6" s="258" t="str">
        <f>συμβολαια!C6</f>
        <v>δωρεά</v>
      </c>
      <c r="C6" s="252">
        <f>πολλΣυμβ!D6</f>
        <v>0</v>
      </c>
      <c r="D6" s="252" t="str">
        <f>πολλΣυμβ!I6</f>
        <v>..???..</v>
      </c>
      <c r="E6" s="252">
        <v>2</v>
      </c>
      <c r="F6" s="249">
        <f t="shared" ref="F6:F53" si="0">E6*6</f>
        <v>12</v>
      </c>
      <c r="G6" s="249">
        <v>7.4</v>
      </c>
      <c r="H6" s="249">
        <v>7.4</v>
      </c>
      <c r="I6" s="249">
        <f t="shared" ref="I6:I38" si="1">F6+G6+H6</f>
        <v>26.799999999999997</v>
      </c>
      <c r="J6" s="259" t="s">
        <v>300</v>
      </c>
      <c r="K6" s="242"/>
      <c r="L6" s="242"/>
      <c r="M6" s="298" t="s">
        <v>327</v>
      </c>
      <c r="N6" s="249"/>
      <c r="O6" s="299"/>
      <c r="P6" s="281"/>
      <c r="Q6" s="261" t="s">
        <v>250</v>
      </c>
      <c r="R6" s="283"/>
      <c r="S6" s="262" t="s">
        <v>10</v>
      </c>
      <c r="T6" s="284"/>
      <c r="U6" s="372"/>
      <c r="V6" s="283"/>
      <c r="W6" s="283"/>
      <c r="X6" s="281"/>
      <c r="Y6" s="282"/>
      <c r="Z6" s="281"/>
      <c r="AA6" s="281"/>
      <c r="AB6" s="281"/>
      <c r="AC6" s="281"/>
      <c r="AD6" s="282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2"/>
      <c r="AR6" s="281"/>
      <c r="AS6" s="281"/>
      <c r="AT6" s="281"/>
      <c r="AU6" s="284"/>
      <c r="AV6" s="284"/>
      <c r="AW6" s="284"/>
      <c r="AX6" s="284"/>
      <c r="AY6" s="284"/>
      <c r="AZ6" s="281"/>
      <c r="BA6" s="281"/>
      <c r="BB6" s="282"/>
      <c r="BC6" s="284"/>
      <c r="BD6" s="284"/>
    </row>
    <row r="7" spans="1:56" s="264" customFormat="1">
      <c r="A7" s="281">
        <f>συμβολαια!A7</f>
        <v>0</v>
      </c>
      <c r="B7" s="258" t="str">
        <f>συμβολαια!C7</f>
        <v>αγοραπωλησία τίμημα = Δ.Ο.Υ. =</v>
      </c>
      <c r="C7" s="252">
        <f>πολλΣυμβ!D7</f>
        <v>0</v>
      </c>
      <c r="D7" s="252" t="str">
        <f>πολλΣυμβ!I7</f>
        <v>..???..</v>
      </c>
      <c r="E7" s="252">
        <v>3</v>
      </c>
      <c r="F7" s="249">
        <f t="shared" si="0"/>
        <v>18</v>
      </c>
      <c r="G7" s="249">
        <v>7.4</v>
      </c>
      <c r="H7" s="249">
        <v>7.4</v>
      </c>
      <c r="I7" s="249">
        <f t="shared" si="1"/>
        <v>32.799999999999997</v>
      </c>
      <c r="J7" s="259" t="s">
        <v>300</v>
      </c>
      <c r="K7" s="242"/>
      <c r="L7" s="242"/>
      <c r="M7" s="298" t="s">
        <v>327</v>
      </c>
      <c r="N7" s="249"/>
      <c r="O7" s="299"/>
      <c r="P7" s="281"/>
      <c r="Q7" s="261" t="s">
        <v>250</v>
      </c>
      <c r="R7" s="283"/>
      <c r="S7" s="262" t="s">
        <v>10</v>
      </c>
      <c r="T7" s="284"/>
      <c r="U7" s="372"/>
      <c r="V7" s="283"/>
      <c r="W7" s="283"/>
      <c r="X7" s="281"/>
      <c r="Y7" s="282"/>
      <c r="Z7" s="281"/>
      <c r="AA7" s="281"/>
      <c r="AB7" s="281"/>
      <c r="AC7" s="281"/>
      <c r="AD7" s="282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2"/>
      <c r="AR7" s="281"/>
      <c r="AS7" s="281"/>
      <c r="AT7" s="281"/>
      <c r="AU7" s="284"/>
      <c r="AV7" s="284"/>
      <c r="AW7" s="284"/>
      <c r="AX7" s="284"/>
      <c r="AY7" s="284"/>
      <c r="AZ7" s="281"/>
      <c r="BA7" s="281"/>
      <c r="BB7" s="282"/>
      <c r="BC7" s="284"/>
      <c r="BD7" s="284"/>
    </row>
    <row r="8" spans="1:56" s="264" customFormat="1">
      <c r="A8" s="281">
        <f>συμβολαια!A8</f>
        <v>0</v>
      </c>
      <c r="B8" s="258" t="str">
        <f>συμβολαια!C8</f>
        <v>αγοραπωλησία τίμημα = Δ.Ο.Υ. =</v>
      </c>
      <c r="C8" s="252">
        <f>πολλΣυμβ!D8</f>
        <v>0</v>
      </c>
      <c r="D8" s="252" t="str">
        <f>πολλΣυμβ!I8</f>
        <v>..???..</v>
      </c>
      <c r="E8" s="252">
        <v>2</v>
      </c>
      <c r="F8" s="249">
        <f t="shared" si="0"/>
        <v>12</v>
      </c>
      <c r="G8" s="249">
        <v>7.4</v>
      </c>
      <c r="H8" s="249">
        <v>7.4</v>
      </c>
      <c r="I8" s="249">
        <f t="shared" si="1"/>
        <v>26.799999999999997</v>
      </c>
      <c r="J8" s="259" t="s">
        <v>300</v>
      </c>
      <c r="K8" s="242"/>
      <c r="L8" s="242"/>
      <c r="M8" s="298" t="s">
        <v>327</v>
      </c>
      <c r="N8" s="249"/>
      <c r="O8" s="299"/>
      <c r="P8" s="281"/>
      <c r="Q8" s="261" t="s">
        <v>250</v>
      </c>
      <c r="R8" s="283"/>
      <c r="S8" s="262" t="s">
        <v>10</v>
      </c>
      <c r="T8" s="284"/>
      <c r="U8" s="372"/>
      <c r="V8" s="283"/>
      <c r="W8" s="283"/>
      <c r="X8" s="281"/>
      <c r="Y8" s="282"/>
      <c r="Z8" s="281"/>
      <c r="AA8" s="281"/>
      <c r="AB8" s="281"/>
      <c r="AC8" s="281"/>
      <c r="AD8" s="282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2"/>
      <c r="AR8" s="281"/>
      <c r="AS8" s="281"/>
      <c r="AT8" s="281"/>
      <c r="AU8" s="284"/>
      <c r="AV8" s="284"/>
      <c r="AW8" s="284"/>
      <c r="AX8" s="284"/>
      <c r="AY8" s="284"/>
      <c r="AZ8" s="281"/>
      <c r="BA8" s="281"/>
      <c r="BB8" s="282"/>
      <c r="BC8" s="284"/>
      <c r="BD8" s="284"/>
    </row>
    <row r="9" spans="1:56" s="264" customFormat="1">
      <c r="A9" s="281">
        <f>συμβολαια!A9</f>
        <v>0</v>
      </c>
      <c r="B9" s="258" t="str">
        <f>συμβολαια!C9</f>
        <v>αγοραπωλησίας ΠΡΟΣΥΜΦΩΝΟ τίμημα = αρραβών =</v>
      </c>
      <c r="C9" s="252">
        <f>πολλΣυμβ!D9</f>
        <v>0</v>
      </c>
      <c r="D9" s="252" t="str">
        <f>πολλΣυμβ!I9</f>
        <v>..???..</v>
      </c>
      <c r="E9" s="252"/>
      <c r="F9" s="249"/>
      <c r="G9" s="249"/>
      <c r="H9" s="249"/>
      <c r="I9" s="249"/>
      <c r="J9" s="326" t="s">
        <v>332</v>
      </c>
      <c r="K9" s="242"/>
      <c r="L9" s="326" t="s">
        <v>332</v>
      </c>
      <c r="M9" s="279" t="s">
        <v>333</v>
      </c>
      <c r="N9" s="249"/>
      <c r="O9" s="325">
        <v>42920</v>
      </c>
      <c r="P9" s="281">
        <v>14589</v>
      </c>
      <c r="Q9" s="261" t="s">
        <v>250</v>
      </c>
      <c r="R9" s="283" t="s">
        <v>334</v>
      </c>
      <c r="S9" s="262" t="s">
        <v>10</v>
      </c>
      <c r="T9" s="284">
        <v>126.52</v>
      </c>
      <c r="U9" s="372"/>
      <c r="V9" s="283"/>
      <c r="W9" s="283"/>
      <c r="X9" s="281"/>
      <c r="Y9" s="282"/>
      <c r="Z9" s="281"/>
      <c r="AA9" s="281"/>
      <c r="AB9" s="281"/>
      <c r="AC9" s="281"/>
      <c r="AD9" s="282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2"/>
      <c r="AR9" s="281"/>
      <c r="AS9" s="281"/>
      <c r="AT9" s="281"/>
      <c r="AU9" s="284"/>
      <c r="AV9" s="284"/>
      <c r="AW9" s="284"/>
      <c r="AX9" s="284"/>
      <c r="AY9" s="284"/>
      <c r="AZ9" s="281"/>
      <c r="BA9" s="281"/>
      <c r="BB9" s="282"/>
      <c r="BC9" s="284"/>
      <c r="BD9" s="284"/>
    </row>
    <row r="10" spans="1:56" s="264" customFormat="1">
      <c r="A10" s="281">
        <f>συμβολαια!A10</f>
        <v>0</v>
      </c>
      <c r="B10" s="258" t="str">
        <f>συμβολαια!C10</f>
        <v>πληρεξούσιο</v>
      </c>
      <c r="C10" s="337" t="str">
        <f>πολλΣυμβ!D10</f>
        <v>..???..</v>
      </c>
      <c r="D10" s="337">
        <f>πολλΣυμβ!I10</f>
        <v>0</v>
      </c>
      <c r="E10" s="337"/>
      <c r="F10" s="327"/>
      <c r="G10" s="327"/>
      <c r="H10" s="327"/>
      <c r="I10" s="327"/>
      <c r="J10" s="320"/>
      <c r="K10" s="323"/>
      <c r="L10" s="323"/>
      <c r="M10" s="337"/>
      <c r="N10" s="327"/>
      <c r="O10" s="343"/>
      <c r="P10" s="344"/>
      <c r="Q10" s="345"/>
      <c r="R10" s="346"/>
      <c r="S10" s="262" t="s">
        <v>10</v>
      </c>
      <c r="T10" s="284"/>
      <c r="U10" s="372"/>
      <c r="V10" s="283"/>
      <c r="W10" s="283"/>
      <c r="X10" s="281"/>
      <c r="Y10" s="282"/>
      <c r="Z10" s="281"/>
      <c r="AA10" s="281"/>
      <c r="AB10" s="281"/>
      <c r="AC10" s="281"/>
      <c r="AD10" s="282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2"/>
      <c r="AR10" s="281"/>
      <c r="AS10" s="281"/>
      <c r="AT10" s="281"/>
      <c r="AU10" s="284"/>
      <c r="AV10" s="284"/>
      <c r="AW10" s="284"/>
      <c r="AX10" s="284"/>
      <c r="AY10" s="284"/>
      <c r="AZ10" s="281"/>
      <c r="BA10" s="281"/>
      <c r="BB10" s="282"/>
      <c r="BC10" s="284"/>
      <c r="BD10" s="284"/>
    </row>
    <row r="11" spans="1:56" s="264" customFormat="1">
      <c r="A11" s="281">
        <f>συμβολαια!A11</f>
        <v>0</v>
      </c>
      <c r="B11" s="258" t="str">
        <f>συμβολαια!C11</f>
        <v>δωρεά</v>
      </c>
      <c r="C11" s="252">
        <f>πολλΣυμβ!D11</f>
        <v>0</v>
      </c>
      <c r="D11" s="252" t="str">
        <f>πολλΣυμβ!I11</f>
        <v>..???..</v>
      </c>
      <c r="E11" s="252">
        <v>2</v>
      </c>
      <c r="F11" s="249">
        <f t="shared" si="0"/>
        <v>12</v>
      </c>
      <c r="G11" s="249">
        <v>7.4</v>
      </c>
      <c r="H11" s="249">
        <v>7.4</v>
      </c>
      <c r="I11" s="249">
        <f t="shared" si="1"/>
        <v>26.799999999999997</v>
      </c>
      <c r="J11" s="259" t="s">
        <v>300</v>
      </c>
      <c r="K11" s="242"/>
      <c r="L11" s="242"/>
      <c r="M11" s="252"/>
      <c r="N11" s="249"/>
      <c r="O11" s="282">
        <v>39086</v>
      </c>
      <c r="P11" s="281"/>
      <c r="Q11" s="261" t="s">
        <v>250</v>
      </c>
      <c r="R11" s="283"/>
      <c r="S11" s="262" t="s">
        <v>10</v>
      </c>
      <c r="T11" s="284"/>
      <c r="U11" s="372"/>
      <c r="V11" s="283"/>
      <c r="W11" s="283"/>
      <c r="X11" s="281"/>
      <c r="Y11" s="282">
        <v>39086</v>
      </c>
      <c r="Z11" s="281" t="s">
        <v>335</v>
      </c>
      <c r="AA11" s="261" t="s">
        <v>250</v>
      </c>
      <c r="AB11" s="281"/>
      <c r="AC11" s="281"/>
      <c r="AD11" s="282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2"/>
      <c r="AR11" s="281"/>
      <c r="AS11" s="281"/>
      <c r="AT11" s="281"/>
      <c r="AU11" s="284"/>
      <c r="AV11" s="284"/>
      <c r="AW11" s="284"/>
      <c r="AX11" s="284"/>
      <c r="AY11" s="284"/>
      <c r="AZ11" s="281"/>
      <c r="BA11" s="281"/>
      <c r="BB11" s="282"/>
      <c r="BC11" s="284"/>
      <c r="BD11" s="284"/>
    </row>
    <row r="12" spans="1:56" s="264" customFormat="1">
      <c r="A12" s="281">
        <f>συμβολαια!A12</f>
        <v>0</v>
      </c>
      <c r="B12" s="258" t="str">
        <f>συμβολαια!C12</f>
        <v>πληρεξούσιο</v>
      </c>
      <c r="C12" s="337" t="str">
        <f>πολλΣυμβ!D12</f>
        <v>..???..</v>
      </c>
      <c r="D12" s="337">
        <f>πολλΣυμβ!I12</f>
        <v>0</v>
      </c>
      <c r="E12" s="337"/>
      <c r="F12" s="327"/>
      <c r="G12" s="327"/>
      <c r="H12" s="327"/>
      <c r="I12" s="327"/>
      <c r="J12" s="320"/>
      <c r="K12" s="323"/>
      <c r="L12" s="323"/>
      <c r="M12" s="337"/>
      <c r="N12" s="327"/>
      <c r="O12" s="343"/>
      <c r="P12" s="344"/>
      <c r="Q12" s="345"/>
      <c r="R12" s="346"/>
      <c r="S12" s="347"/>
      <c r="T12" s="284"/>
      <c r="U12" s="372"/>
      <c r="V12" s="283"/>
      <c r="W12" s="283"/>
      <c r="X12" s="281"/>
      <c r="Y12" s="282"/>
      <c r="Z12" s="281"/>
      <c r="AA12" s="261" t="s">
        <v>250</v>
      </c>
      <c r="AB12" s="281"/>
      <c r="AC12" s="281"/>
      <c r="AD12" s="282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2"/>
      <c r="AR12" s="281"/>
      <c r="AS12" s="281"/>
      <c r="AT12" s="281"/>
      <c r="AU12" s="284"/>
      <c r="AV12" s="284"/>
      <c r="AW12" s="284"/>
      <c r="AX12" s="284"/>
      <c r="AY12" s="284"/>
      <c r="AZ12" s="281"/>
      <c r="BA12" s="281"/>
      <c r="BB12" s="282"/>
      <c r="BC12" s="284"/>
      <c r="BD12" s="284"/>
    </row>
    <row r="13" spans="1:56" s="264" customFormat="1">
      <c r="A13" s="281">
        <f>συμβολαια!A13</f>
        <v>0</v>
      </c>
      <c r="B13" s="258" t="str">
        <f>συμβολαια!C13</f>
        <v>πληρεξούσιο</v>
      </c>
      <c r="C13" s="337" t="str">
        <f>πολλΣυμβ!D13</f>
        <v>..???..</v>
      </c>
      <c r="D13" s="337">
        <f>πολλΣυμβ!I13</f>
        <v>0</v>
      </c>
      <c r="E13" s="337"/>
      <c r="F13" s="327"/>
      <c r="G13" s="327"/>
      <c r="H13" s="327"/>
      <c r="I13" s="327"/>
      <c r="J13" s="320"/>
      <c r="K13" s="323"/>
      <c r="L13" s="323"/>
      <c r="M13" s="337"/>
      <c r="N13" s="327"/>
      <c r="O13" s="343"/>
      <c r="P13" s="344"/>
      <c r="Q13" s="345"/>
      <c r="R13" s="346"/>
      <c r="S13" s="347"/>
      <c r="T13" s="284"/>
      <c r="U13" s="372"/>
      <c r="V13" s="283"/>
      <c r="W13" s="283"/>
      <c r="X13" s="281"/>
      <c r="Y13" s="282"/>
      <c r="Z13" s="281"/>
      <c r="AA13" s="261" t="s">
        <v>250</v>
      </c>
      <c r="AB13" s="281"/>
      <c r="AC13" s="281"/>
      <c r="AD13" s="282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2"/>
      <c r="AR13" s="281"/>
      <c r="AS13" s="281"/>
      <c r="AT13" s="281"/>
      <c r="AU13" s="284"/>
      <c r="AV13" s="284"/>
      <c r="AW13" s="284"/>
      <c r="AX13" s="284"/>
      <c r="AY13" s="284"/>
      <c r="AZ13" s="281"/>
      <c r="BA13" s="281"/>
      <c r="BB13" s="282"/>
      <c r="BC13" s="284"/>
      <c r="BD13" s="284"/>
    </row>
    <row r="14" spans="1:56" s="264" customFormat="1">
      <c r="A14" s="281">
        <f>συμβολαια!A14</f>
        <v>0</v>
      </c>
      <c r="B14" s="258" t="str">
        <f>συμβολαια!C14</f>
        <v>πληρεξούσιο</v>
      </c>
      <c r="C14" s="337" t="str">
        <f>πολλΣυμβ!D14</f>
        <v>..???..</v>
      </c>
      <c r="D14" s="337">
        <f>πολλΣυμβ!I14</f>
        <v>0</v>
      </c>
      <c r="E14" s="337"/>
      <c r="F14" s="327"/>
      <c r="G14" s="327"/>
      <c r="H14" s="327"/>
      <c r="I14" s="327"/>
      <c r="J14" s="320"/>
      <c r="K14" s="323"/>
      <c r="L14" s="323"/>
      <c r="M14" s="337"/>
      <c r="N14" s="327"/>
      <c r="O14" s="343"/>
      <c r="P14" s="344"/>
      <c r="Q14" s="345"/>
      <c r="R14" s="346"/>
      <c r="S14" s="347"/>
      <c r="T14" s="284"/>
      <c r="U14" s="372"/>
      <c r="V14" s="283"/>
      <c r="W14" s="283"/>
      <c r="X14" s="281"/>
      <c r="Y14" s="282"/>
      <c r="Z14" s="281"/>
      <c r="AA14" s="261" t="s">
        <v>250</v>
      </c>
      <c r="AB14" s="281"/>
      <c r="AC14" s="281"/>
      <c r="AD14" s="282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2"/>
      <c r="AR14" s="281"/>
      <c r="AS14" s="281"/>
      <c r="AT14" s="281"/>
      <c r="AU14" s="284"/>
      <c r="AV14" s="284"/>
      <c r="AW14" s="284"/>
      <c r="AX14" s="284"/>
      <c r="AY14" s="284"/>
      <c r="AZ14" s="281"/>
      <c r="BA14" s="281"/>
      <c r="BB14" s="282"/>
      <c r="BC14" s="284"/>
      <c r="BD14" s="284"/>
    </row>
    <row r="15" spans="1:56" s="264" customFormat="1">
      <c r="A15" s="281">
        <f>συμβολαια!A15</f>
        <v>0</v>
      </c>
      <c r="B15" s="258" t="str">
        <f>συμβολαια!C15</f>
        <v>πληρεξούσιο</v>
      </c>
      <c r="C15" s="337" t="str">
        <f>πολλΣυμβ!D15</f>
        <v>..???..</v>
      </c>
      <c r="D15" s="337">
        <f>πολλΣυμβ!I15</f>
        <v>0</v>
      </c>
      <c r="E15" s="337"/>
      <c r="F15" s="327"/>
      <c r="G15" s="327"/>
      <c r="H15" s="327"/>
      <c r="I15" s="327"/>
      <c r="J15" s="320"/>
      <c r="K15" s="323"/>
      <c r="L15" s="323"/>
      <c r="M15" s="337"/>
      <c r="N15" s="327"/>
      <c r="O15" s="343"/>
      <c r="P15" s="344"/>
      <c r="Q15" s="345"/>
      <c r="R15" s="346"/>
      <c r="S15" s="347"/>
      <c r="T15" s="284"/>
      <c r="U15" s="372"/>
      <c r="V15" s="283"/>
      <c r="W15" s="283"/>
      <c r="X15" s="281"/>
      <c r="Y15" s="282"/>
      <c r="Z15" s="281"/>
      <c r="AA15" s="261" t="s">
        <v>250</v>
      </c>
      <c r="AB15" s="281"/>
      <c r="AC15" s="281"/>
      <c r="AD15" s="282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2"/>
      <c r="AR15" s="281"/>
      <c r="AS15" s="281"/>
      <c r="AT15" s="281"/>
      <c r="AU15" s="284"/>
      <c r="AV15" s="284"/>
      <c r="AW15" s="284"/>
      <c r="AX15" s="284"/>
      <c r="AY15" s="284"/>
      <c r="AZ15" s="281"/>
      <c r="BA15" s="281"/>
      <c r="BB15" s="282"/>
      <c r="BC15" s="284"/>
      <c r="BD15" s="284"/>
    </row>
    <row r="16" spans="1:56" s="264" customFormat="1">
      <c r="A16" s="281">
        <f>συμβολαια!A16</f>
        <v>0</v>
      </c>
      <c r="B16" s="258" t="str">
        <f>συμβολαια!C16</f>
        <v>πληρεξούσιο</v>
      </c>
      <c r="C16" s="337" t="str">
        <f>πολλΣυμβ!D16</f>
        <v>..???..</v>
      </c>
      <c r="D16" s="337">
        <f>πολλΣυμβ!I16</f>
        <v>0</v>
      </c>
      <c r="E16" s="337"/>
      <c r="F16" s="327"/>
      <c r="G16" s="327"/>
      <c r="H16" s="327"/>
      <c r="I16" s="327"/>
      <c r="J16" s="320"/>
      <c r="K16" s="323"/>
      <c r="L16" s="323"/>
      <c r="M16" s="337"/>
      <c r="N16" s="327"/>
      <c r="O16" s="343"/>
      <c r="P16" s="344"/>
      <c r="Q16" s="345"/>
      <c r="R16" s="346"/>
      <c r="S16" s="347"/>
      <c r="T16" s="284"/>
      <c r="U16" s="372"/>
      <c r="V16" s="283"/>
      <c r="W16" s="283"/>
      <c r="X16" s="281"/>
      <c r="Y16" s="282"/>
      <c r="Z16" s="281"/>
      <c r="AA16" s="261" t="s">
        <v>250</v>
      </c>
      <c r="AB16" s="281"/>
      <c r="AC16" s="281"/>
      <c r="AD16" s="282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2"/>
      <c r="AR16" s="281"/>
      <c r="AS16" s="281"/>
      <c r="AT16" s="281"/>
      <c r="AU16" s="284"/>
      <c r="AV16" s="284"/>
      <c r="AW16" s="284"/>
      <c r="AX16" s="284"/>
      <c r="AY16" s="284"/>
      <c r="AZ16" s="281"/>
      <c r="BA16" s="281"/>
      <c r="BB16" s="282"/>
      <c r="BC16" s="284"/>
      <c r="BD16" s="284"/>
    </row>
    <row r="17" spans="1:56" s="264" customFormat="1">
      <c r="A17" s="281">
        <f>συμβολαια!A17</f>
        <v>0</v>
      </c>
      <c r="B17" s="258" t="str">
        <f>συμβολαια!C17</f>
        <v>γονική</v>
      </c>
      <c r="C17" s="252">
        <f>πολλΣυμβ!D17</f>
        <v>0</v>
      </c>
      <c r="D17" s="252" t="str">
        <f>πολλΣυμβ!I17</f>
        <v>..???..</v>
      </c>
      <c r="E17" s="252">
        <v>2</v>
      </c>
      <c r="F17" s="249">
        <f t="shared" si="0"/>
        <v>12</v>
      </c>
      <c r="G17" s="249">
        <v>7.4</v>
      </c>
      <c r="H17" s="249">
        <v>7.4</v>
      </c>
      <c r="I17" s="249">
        <f t="shared" si="1"/>
        <v>26.799999999999997</v>
      </c>
      <c r="J17" s="259" t="s">
        <v>300</v>
      </c>
      <c r="K17" s="242"/>
      <c r="L17" s="242"/>
      <c r="M17" s="298" t="s">
        <v>340</v>
      </c>
      <c r="N17" s="249"/>
      <c r="O17" s="299"/>
      <c r="P17" s="281"/>
      <c r="Q17" s="261" t="s">
        <v>250</v>
      </c>
      <c r="R17" s="283"/>
      <c r="S17" s="262" t="s">
        <v>10</v>
      </c>
      <c r="T17" s="284"/>
      <c r="U17" s="372"/>
      <c r="V17" s="283"/>
      <c r="W17" s="283"/>
      <c r="X17" s="281"/>
      <c r="Y17" s="282"/>
      <c r="Z17" s="281"/>
      <c r="AA17" s="261" t="s">
        <v>250</v>
      </c>
      <c r="AB17" s="281"/>
      <c r="AC17" s="281"/>
      <c r="AD17" s="282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2"/>
      <c r="AR17" s="281"/>
      <c r="AS17" s="281"/>
      <c r="AT17" s="281"/>
      <c r="AU17" s="284"/>
      <c r="AV17" s="284"/>
      <c r="AW17" s="284"/>
      <c r="AX17" s="284"/>
      <c r="AY17" s="284"/>
      <c r="AZ17" s="281"/>
      <c r="BA17" s="281"/>
      <c r="BB17" s="282"/>
      <c r="BC17" s="284"/>
      <c r="BD17" s="284"/>
    </row>
    <row r="18" spans="1:56" s="264" customFormat="1">
      <c r="A18" s="281">
        <f>συμβολαια!A18</f>
        <v>0</v>
      </c>
      <c r="B18" s="258" t="str">
        <f>συμβολαια!C18</f>
        <v>δωρεά ΨΙΛΗΣ κυριότητας</v>
      </c>
      <c r="C18" s="252">
        <f>πολλΣυμβ!D18</f>
        <v>0</v>
      </c>
      <c r="D18" s="252" t="str">
        <f>πολλΣυμβ!I18</f>
        <v>..???..</v>
      </c>
      <c r="E18" s="252">
        <v>2</v>
      </c>
      <c r="F18" s="249">
        <f t="shared" si="0"/>
        <v>12</v>
      </c>
      <c r="G18" s="249">
        <v>7.4</v>
      </c>
      <c r="H18" s="249">
        <v>7.4</v>
      </c>
      <c r="I18" s="249">
        <f t="shared" si="1"/>
        <v>26.799999999999997</v>
      </c>
      <c r="J18" s="259" t="s">
        <v>300</v>
      </c>
      <c r="K18" s="242"/>
      <c r="L18" s="242"/>
      <c r="M18" s="298" t="s">
        <v>340</v>
      </c>
      <c r="N18" s="249"/>
      <c r="O18" s="299"/>
      <c r="P18" s="281"/>
      <c r="Q18" s="261" t="s">
        <v>250</v>
      </c>
      <c r="R18" s="283"/>
      <c r="S18" s="262" t="s">
        <v>10</v>
      </c>
      <c r="T18" s="284"/>
      <c r="U18" s="372"/>
      <c r="V18" s="283"/>
      <c r="W18" s="283"/>
      <c r="X18" s="281"/>
      <c r="Y18" s="282"/>
      <c r="Z18" s="281"/>
      <c r="AA18" s="261" t="s">
        <v>250</v>
      </c>
      <c r="AB18" s="281"/>
      <c r="AC18" s="281"/>
      <c r="AD18" s="282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2"/>
      <c r="AR18" s="281"/>
      <c r="AS18" s="281"/>
      <c r="AT18" s="281"/>
      <c r="AU18" s="284"/>
      <c r="AV18" s="284"/>
      <c r="AW18" s="284"/>
      <c r="AX18" s="284"/>
      <c r="AY18" s="284"/>
      <c r="AZ18" s="281"/>
      <c r="BA18" s="281"/>
      <c r="BB18" s="282"/>
      <c r="BC18" s="284"/>
      <c r="BD18" s="284"/>
    </row>
    <row r="19" spans="1:56" s="264" customFormat="1">
      <c r="A19" s="281">
        <f>συμβολαια!A19</f>
        <v>0</v>
      </c>
      <c r="B19" s="258" t="str">
        <f>συμβολαια!C19</f>
        <v>δωρεά</v>
      </c>
      <c r="C19" s="252">
        <f>πολλΣυμβ!D19</f>
        <v>0</v>
      </c>
      <c r="D19" s="252" t="str">
        <f>πολλΣυμβ!I19</f>
        <v>..???..</v>
      </c>
      <c r="E19" s="252">
        <v>2</v>
      </c>
      <c r="F19" s="249">
        <f t="shared" si="0"/>
        <v>12</v>
      </c>
      <c r="G19" s="249">
        <v>7.4</v>
      </c>
      <c r="H19" s="249">
        <v>7.4</v>
      </c>
      <c r="I19" s="249">
        <f t="shared" si="1"/>
        <v>26.799999999999997</v>
      </c>
      <c r="J19" s="259" t="s">
        <v>300</v>
      </c>
      <c r="K19" s="242"/>
      <c r="L19" s="242"/>
      <c r="M19" s="298" t="s">
        <v>340</v>
      </c>
      <c r="N19" s="249"/>
      <c r="O19" s="299"/>
      <c r="P19" s="281"/>
      <c r="Q19" s="261" t="s">
        <v>250</v>
      </c>
      <c r="R19" s="283"/>
      <c r="S19" s="262" t="s">
        <v>10</v>
      </c>
      <c r="T19" s="284"/>
      <c r="U19" s="372"/>
      <c r="V19" s="283"/>
      <c r="W19" s="283"/>
      <c r="X19" s="281"/>
      <c r="Y19" s="282"/>
      <c r="Z19" s="281"/>
      <c r="AA19" s="261" t="s">
        <v>250</v>
      </c>
      <c r="AB19" s="281"/>
      <c r="AC19" s="281"/>
      <c r="AD19" s="282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2"/>
      <c r="AR19" s="281"/>
      <c r="AS19" s="281"/>
      <c r="AT19" s="281"/>
      <c r="AU19" s="284"/>
      <c r="AV19" s="284"/>
      <c r="AW19" s="284"/>
      <c r="AX19" s="284"/>
      <c r="AY19" s="284"/>
      <c r="AZ19" s="281"/>
      <c r="BA19" s="281"/>
      <c r="BB19" s="282"/>
      <c r="BC19" s="284"/>
      <c r="BD19" s="284"/>
    </row>
    <row r="20" spans="1:56" s="264" customFormat="1">
      <c r="A20" s="281">
        <f>συμβολαια!A20</f>
        <v>0</v>
      </c>
      <c r="B20" s="258" t="str">
        <f>συμβολαια!C20</f>
        <v>γονική ΨΙΛΗΣ κυριότητας</v>
      </c>
      <c r="C20" s="252">
        <f>πολλΣυμβ!D20</f>
        <v>0</v>
      </c>
      <c r="D20" s="252" t="str">
        <f>πολλΣυμβ!I20</f>
        <v>..???..</v>
      </c>
      <c r="E20" s="252">
        <v>2</v>
      </c>
      <c r="F20" s="249">
        <f t="shared" si="0"/>
        <v>12</v>
      </c>
      <c r="G20" s="249">
        <v>7.4</v>
      </c>
      <c r="H20" s="249">
        <v>7.4</v>
      </c>
      <c r="I20" s="249">
        <f t="shared" si="1"/>
        <v>26.799999999999997</v>
      </c>
      <c r="J20" s="259" t="s">
        <v>300</v>
      </c>
      <c r="K20" s="242"/>
      <c r="L20" s="242"/>
      <c r="M20" s="298" t="s">
        <v>342</v>
      </c>
      <c r="N20" s="249"/>
      <c r="O20" s="282">
        <v>43690</v>
      </c>
      <c r="P20" s="281"/>
      <c r="Q20" s="261" t="s">
        <v>344</v>
      </c>
      <c r="R20" s="283"/>
      <c r="S20" s="262" t="s">
        <v>10</v>
      </c>
      <c r="T20" s="284"/>
      <c r="U20" s="372"/>
      <c r="V20" s="283"/>
      <c r="W20" s="283"/>
      <c r="X20" s="281"/>
      <c r="Y20" s="282">
        <v>43690</v>
      </c>
      <c r="Z20" s="281" t="s">
        <v>343</v>
      </c>
      <c r="AA20" s="261" t="s">
        <v>344</v>
      </c>
      <c r="AB20" s="281">
        <v>609</v>
      </c>
      <c r="AC20" s="281">
        <v>15</v>
      </c>
      <c r="AD20" s="282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2"/>
      <c r="AR20" s="281"/>
      <c r="AS20" s="281"/>
      <c r="AT20" s="281"/>
      <c r="AU20" s="284"/>
      <c r="AV20" s="284"/>
      <c r="AW20" s="284"/>
      <c r="AX20" s="284"/>
      <c r="AY20" s="284"/>
      <c r="AZ20" s="281"/>
      <c r="BA20" s="281"/>
      <c r="BB20" s="282"/>
      <c r="BC20" s="284"/>
      <c r="BD20" s="284"/>
    </row>
    <row r="21" spans="1:56" s="264" customFormat="1">
      <c r="A21" s="281">
        <f>συμβολαια!A21</f>
        <v>0</v>
      </c>
      <c r="B21" s="258" t="str">
        <f>συμβολαια!C21</f>
        <v>πληρεξούσιο</v>
      </c>
      <c r="C21" s="337" t="str">
        <f>πολλΣυμβ!D21</f>
        <v>..???..</v>
      </c>
      <c r="D21" s="337">
        <f>πολλΣυμβ!I21</f>
        <v>0</v>
      </c>
      <c r="E21" s="337"/>
      <c r="F21" s="327"/>
      <c r="G21" s="327"/>
      <c r="H21" s="327"/>
      <c r="I21" s="327"/>
      <c r="J21" s="320"/>
      <c r="K21" s="323"/>
      <c r="L21" s="323"/>
      <c r="M21" s="337"/>
      <c r="N21" s="327"/>
      <c r="O21" s="343"/>
      <c r="P21" s="344"/>
      <c r="Q21" s="345"/>
      <c r="R21" s="346"/>
      <c r="S21" s="262"/>
      <c r="T21" s="284"/>
      <c r="U21" s="372"/>
      <c r="V21" s="283"/>
      <c r="W21" s="283"/>
      <c r="X21" s="281"/>
      <c r="Y21" s="282"/>
      <c r="Z21" s="281"/>
      <c r="AA21" s="261" t="s">
        <v>250</v>
      </c>
      <c r="AB21" s="281"/>
      <c r="AC21" s="281"/>
      <c r="AD21" s="282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2"/>
      <c r="AR21" s="281"/>
      <c r="AS21" s="281"/>
      <c r="AT21" s="281"/>
      <c r="AU21" s="284"/>
      <c r="AV21" s="284"/>
      <c r="AW21" s="284"/>
      <c r="AX21" s="284"/>
      <c r="AY21" s="284"/>
      <c r="AZ21" s="281"/>
      <c r="BA21" s="281"/>
      <c r="BB21" s="282"/>
      <c r="BC21" s="284"/>
      <c r="BD21" s="284"/>
    </row>
    <row r="22" spans="1:56" s="264" customFormat="1">
      <c r="A22" s="281">
        <f>συμβολαια!A22</f>
        <v>0</v>
      </c>
      <c r="B22" s="258" t="str">
        <f>συμβολαια!C22</f>
        <v>αγοραπωλησίας προσυμφώνου ..???.. ΛΥΣΗ τίμημα 35.000 αρραβών =</v>
      </c>
      <c r="C22" s="337" t="str">
        <f>πολλΣυμβ!D22</f>
        <v>..???..</v>
      </c>
      <c r="D22" s="337" t="str">
        <f>πολλΣυμβ!I22</f>
        <v>..???..</v>
      </c>
      <c r="E22" s="396"/>
      <c r="F22" s="327"/>
      <c r="G22" s="327"/>
      <c r="H22" s="327"/>
      <c r="I22" s="327"/>
      <c r="J22" s="320"/>
      <c r="K22" s="397"/>
      <c r="L22" s="397"/>
      <c r="M22" s="396"/>
      <c r="N22" s="327"/>
      <c r="O22" s="398"/>
      <c r="P22" s="399"/>
      <c r="Q22" s="345"/>
      <c r="R22" s="400"/>
      <c r="S22" s="347"/>
      <c r="T22" s="388"/>
      <c r="U22" s="389"/>
      <c r="V22" s="387"/>
      <c r="W22" s="387"/>
      <c r="X22" s="386"/>
      <c r="Y22" s="385"/>
      <c r="Z22" s="386"/>
      <c r="AA22" s="261" t="s">
        <v>250</v>
      </c>
      <c r="AB22" s="386"/>
      <c r="AC22" s="386"/>
      <c r="AD22" s="385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5"/>
      <c r="AR22" s="386"/>
      <c r="AS22" s="386"/>
      <c r="AT22" s="386"/>
      <c r="AU22" s="388"/>
      <c r="AV22" s="388"/>
      <c r="AW22" s="388"/>
      <c r="AX22" s="388"/>
      <c r="AY22" s="388"/>
      <c r="AZ22" s="386"/>
      <c r="BA22" s="386"/>
      <c r="BB22" s="385"/>
      <c r="BC22" s="388"/>
      <c r="BD22" s="388"/>
    </row>
    <row r="23" spans="1:56" s="8" customFormat="1">
      <c r="A23" s="281">
        <f>συμβολαια!A23</f>
        <v>0</v>
      </c>
      <c r="B23" s="258" t="str">
        <f>συμβολαια!C23</f>
        <v>αγοραπωλησία τίμημα = Δ.Ο.Υ. =</v>
      </c>
      <c r="C23" s="252" t="str">
        <f>πολλΣυμβ!D23</f>
        <v>..???..</v>
      </c>
      <c r="D23" s="252" t="str">
        <f>πολλΣυμβ!I23</f>
        <v>..???..</v>
      </c>
      <c r="E23" s="252">
        <v>2</v>
      </c>
      <c r="F23" s="249">
        <f t="shared" si="0"/>
        <v>12</v>
      </c>
      <c r="G23" s="249">
        <v>7.4</v>
      </c>
      <c r="H23" s="249">
        <v>7.4</v>
      </c>
      <c r="I23" s="249">
        <f t="shared" si="1"/>
        <v>26.799999999999997</v>
      </c>
      <c r="J23" s="259" t="s">
        <v>300</v>
      </c>
      <c r="K23" s="242"/>
      <c r="L23" s="242"/>
      <c r="M23" s="252"/>
      <c r="N23" s="249"/>
      <c r="O23" s="368">
        <v>39092</v>
      </c>
      <c r="P23" s="367">
        <v>10264</v>
      </c>
      <c r="Q23" s="261" t="s">
        <v>250</v>
      </c>
      <c r="R23" s="228" t="s">
        <v>10</v>
      </c>
      <c r="S23" s="262" t="s">
        <v>10</v>
      </c>
      <c r="T23" s="378">
        <v>63.67</v>
      </c>
      <c r="U23" s="373" t="s">
        <v>351</v>
      </c>
      <c r="V23" s="228"/>
      <c r="W23" s="228"/>
      <c r="X23" s="228"/>
      <c r="Y23" s="368">
        <v>39092</v>
      </c>
      <c r="Z23" s="228" t="s">
        <v>370</v>
      </c>
      <c r="AA23" s="261" t="s">
        <v>250</v>
      </c>
      <c r="AB23" s="228">
        <v>437</v>
      </c>
      <c r="AC23" s="228">
        <v>67</v>
      </c>
      <c r="AD23" s="228"/>
      <c r="AE23" s="367"/>
      <c r="AF23" s="367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368"/>
      <c r="BC23" s="228"/>
      <c r="BD23" s="228"/>
    </row>
    <row r="24" spans="1:56" s="8" customFormat="1">
      <c r="A24" s="281">
        <f>συμβολαια!A24</f>
        <v>0</v>
      </c>
      <c r="B24" s="258" t="str">
        <f>συμβολαια!C24</f>
        <v>πληρεξούσιο</v>
      </c>
      <c r="C24" s="337" t="str">
        <f>πολλΣυμβ!D24</f>
        <v>..???..</v>
      </c>
      <c r="D24" s="337">
        <f>πολλΣυμβ!I24</f>
        <v>0</v>
      </c>
      <c r="E24" s="337"/>
      <c r="F24" s="327"/>
      <c r="G24" s="327"/>
      <c r="H24" s="327"/>
      <c r="I24" s="327"/>
      <c r="J24" s="320"/>
      <c r="K24" s="323"/>
      <c r="L24" s="323"/>
      <c r="M24" s="337"/>
      <c r="N24" s="327"/>
      <c r="O24" s="331"/>
      <c r="P24" s="382"/>
      <c r="Q24" s="345"/>
      <c r="R24" s="331"/>
      <c r="S24" s="347"/>
      <c r="T24" s="226"/>
      <c r="U24" s="373"/>
      <c r="V24" s="228"/>
      <c r="W24" s="228"/>
      <c r="X24" s="228"/>
      <c r="Y24" s="368"/>
      <c r="Z24" s="228"/>
      <c r="AA24" s="261" t="s">
        <v>250</v>
      </c>
      <c r="AB24" s="228"/>
      <c r="AC24" s="228"/>
      <c r="AD24" s="228"/>
      <c r="AE24" s="367"/>
      <c r="AF24" s="367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368"/>
      <c r="BC24" s="228"/>
      <c r="BD24" s="228"/>
    </row>
    <row r="25" spans="1:56" s="8" customFormat="1">
      <c r="A25" s="281">
        <f>συμβολαια!A25</f>
        <v>0</v>
      </c>
      <c r="B25" s="258" t="str">
        <f>συμβολαια!C25</f>
        <v>κατάθεση ένορκη</v>
      </c>
      <c r="C25" s="337">
        <f>πολλΣυμβ!D25</f>
        <v>0</v>
      </c>
      <c r="D25" s="337" t="str">
        <f>πολλΣυμβ!I25</f>
        <v>..???..</v>
      </c>
      <c r="E25" s="337"/>
      <c r="F25" s="327"/>
      <c r="G25" s="327"/>
      <c r="H25" s="327"/>
      <c r="I25" s="327"/>
      <c r="J25" s="320"/>
      <c r="K25" s="323"/>
      <c r="L25" s="323"/>
      <c r="M25" s="337"/>
      <c r="N25" s="327"/>
      <c r="O25" s="331"/>
      <c r="P25" s="382"/>
      <c r="Q25" s="345"/>
      <c r="R25" s="331"/>
      <c r="S25" s="347"/>
      <c r="T25" s="226"/>
      <c r="U25" s="373"/>
      <c r="V25" s="228"/>
      <c r="W25" s="228"/>
      <c r="X25" s="228"/>
      <c r="Y25" s="368"/>
      <c r="Z25" s="228"/>
      <c r="AA25" s="261" t="s">
        <v>250</v>
      </c>
      <c r="AB25" s="228"/>
      <c r="AC25" s="228"/>
      <c r="AD25" s="228"/>
      <c r="AE25" s="367"/>
      <c r="AF25" s="367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368"/>
      <c r="BC25" s="228"/>
      <c r="BD25" s="228"/>
    </row>
    <row r="26" spans="1:56" s="8" customFormat="1">
      <c r="A26" s="281">
        <f>συμβολαια!A26</f>
        <v>0</v>
      </c>
      <c r="B26" s="258" t="str">
        <f>συμβολαια!C26</f>
        <v>κατάθεση ένορκη</v>
      </c>
      <c r="C26" s="337">
        <f>πολλΣυμβ!D26</f>
        <v>0</v>
      </c>
      <c r="D26" s="337" t="str">
        <f>πολλΣυμβ!I26</f>
        <v>..???..</v>
      </c>
      <c r="E26" s="337"/>
      <c r="F26" s="327"/>
      <c r="G26" s="327"/>
      <c r="H26" s="327"/>
      <c r="I26" s="327"/>
      <c r="J26" s="320"/>
      <c r="K26" s="323"/>
      <c r="L26" s="323"/>
      <c r="M26" s="337"/>
      <c r="N26" s="327"/>
      <c r="O26" s="331"/>
      <c r="P26" s="382"/>
      <c r="Q26" s="345"/>
      <c r="R26" s="331"/>
      <c r="S26" s="347"/>
      <c r="T26" s="226"/>
      <c r="U26" s="373"/>
      <c r="V26" s="228"/>
      <c r="W26" s="228"/>
      <c r="X26" s="228"/>
      <c r="Y26" s="368"/>
      <c r="Z26" s="228"/>
      <c r="AA26" s="261" t="s">
        <v>250</v>
      </c>
      <c r="AB26" s="228"/>
      <c r="AC26" s="228"/>
      <c r="AD26" s="228"/>
      <c r="AE26" s="367"/>
      <c r="AF26" s="367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368"/>
      <c r="BC26" s="228"/>
      <c r="BD26" s="228"/>
    </row>
    <row r="27" spans="1:56" s="8" customFormat="1">
      <c r="A27" s="281">
        <f>συμβολαια!A27</f>
        <v>0</v>
      </c>
      <c r="B27" s="258" t="str">
        <f>συμβολαια!C27</f>
        <v>βεβαίωση ένορκος</v>
      </c>
      <c r="C27" s="337">
        <f>πολλΣυμβ!D27</f>
        <v>0</v>
      </c>
      <c r="D27" s="337" t="str">
        <f>πολλΣυμβ!I27</f>
        <v>..???..</v>
      </c>
      <c r="E27" s="337"/>
      <c r="F27" s="327"/>
      <c r="G27" s="327"/>
      <c r="H27" s="327"/>
      <c r="I27" s="327"/>
      <c r="J27" s="320"/>
      <c r="K27" s="323"/>
      <c r="L27" s="323"/>
      <c r="M27" s="337"/>
      <c r="N27" s="327"/>
      <c r="O27" s="331"/>
      <c r="P27" s="382"/>
      <c r="Q27" s="345"/>
      <c r="R27" s="331"/>
      <c r="S27" s="347"/>
      <c r="T27" s="226"/>
      <c r="U27" s="373"/>
      <c r="V27" s="228"/>
      <c r="W27" s="228"/>
      <c r="X27" s="228"/>
      <c r="Y27" s="368"/>
      <c r="Z27" s="228"/>
      <c r="AA27" s="261" t="s">
        <v>250</v>
      </c>
      <c r="AB27" s="228"/>
      <c r="AC27" s="228"/>
      <c r="AD27" s="228"/>
      <c r="AE27" s="367"/>
      <c r="AF27" s="367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368"/>
      <c r="BC27" s="228"/>
      <c r="BD27" s="228"/>
    </row>
    <row r="28" spans="1:56" s="8" customFormat="1">
      <c r="A28" s="281">
        <f>συμβολαια!A28</f>
        <v>0</v>
      </c>
      <c r="B28" s="258" t="str">
        <f>συμβολαια!C28</f>
        <v>κληρονομιάς αποδοχή</v>
      </c>
      <c r="C28" s="252">
        <f>πολλΣυμβ!D28</f>
        <v>0</v>
      </c>
      <c r="D28" s="252" t="str">
        <f>πολλΣυμβ!I28</f>
        <v>..???..</v>
      </c>
      <c r="E28" s="252">
        <v>2</v>
      </c>
      <c r="F28" s="249">
        <f t="shared" si="0"/>
        <v>12</v>
      </c>
      <c r="G28" s="249">
        <v>7.4</v>
      </c>
      <c r="H28" s="249">
        <v>7.4</v>
      </c>
      <c r="I28" s="249">
        <f t="shared" si="1"/>
        <v>26.799999999999997</v>
      </c>
      <c r="J28" s="259" t="s">
        <v>300</v>
      </c>
      <c r="K28" s="242"/>
      <c r="L28" s="242"/>
      <c r="M28" s="252"/>
      <c r="N28" s="249"/>
      <c r="O28" s="368">
        <v>39092</v>
      </c>
      <c r="P28" s="367">
        <v>10264</v>
      </c>
      <c r="Q28" s="261" t="s">
        <v>250</v>
      </c>
      <c r="R28" s="228" t="s">
        <v>10</v>
      </c>
      <c r="S28" s="262" t="s">
        <v>10</v>
      </c>
      <c r="T28" s="378"/>
      <c r="U28" s="373" t="s">
        <v>350</v>
      </c>
      <c r="V28" s="228"/>
      <c r="W28" s="228"/>
      <c r="X28" s="228"/>
      <c r="Y28" s="368">
        <v>39092</v>
      </c>
      <c r="Z28" s="228" t="s">
        <v>354</v>
      </c>
      <c r="AA28" s="261" t="s">
        <v>250</v>
      </c>
      <c r="AB28" s="228">
        <v>437</v>
      </c>
      <c r="AC28" s="228">
        <v>68</v>
      </c>
      <c r="AD28" s="228"/>
      <c r="AE28" s="367"/>
      <c r="AF28" s="367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368"/>
      <c r="BC28" s="228"/>
      <c r="BD28" s="228"/>
    </row>
    <row r="29" spans="1:56" s="8" customFormat="1">
      <c r="A29" s="281">
        <f>συμβολαια!A29</f>
        <v>0</v>
      </c>
      <c r="B29" s="258" t="str">
        <f>συμβολαια!C29</f>
        <v>πληρεξούσιο</v>
      </c>
      <c r="C29" s="337" t="str">
        <f>πολλΣυμβ!D29</f>
        <v>..???..</v>
      </c>
      <c r="D29" s="337">
        <f>πολλΣυμβ!I29</f>
        <v>0</v>
      </c>
      <c r="E29" s="337"/>
      <c r="F29" s="327"/>
      <c r="G29" s="327"/>
      <c r="H29" s="327"/>
      <c r="I29" s="327"/>
      <c r="J29" s="320"/>
      <c r="K29" s="323"/>
      <c r="L29" s="323"/>
      <c r="M29" s="337"/>
      <c r="N29" s="327"/>
      <c r="O29" s="331"/>
      <c r="P29" s="382"/>
      <c r="Q29" s="345"/>
      <c r="R29" s="331"/>
      <c r="S29" s="347"/>
      <c r="T29" s="226"/>
      <c r="U29" s="373"/>
      <c r="V29" s="228"/>
      <c r="W29" s="228"/>
      <c r="X29" s="228"/>
      <c r="Y29" s="368"/>
      <c r="Z29" s="228"/>
      <c r="AA29" s="261" t="s">
        <v>250</v>
      </c>
      <c r="AB29" s="228"/>
      <c r="AC29" s="228"/>
      <c r="AD29" s="228"/>
      <c r="AE29" s="367"/>
      <c r="AF29" s="367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368"/>
      <c r="BC29" s="228"/>
      <c r="BD29" s="228"/>
    </row>
    <row r="30" spans="1:56" s="8" customFormat="1">
      <c r="A30" s="281">
        <f>συμβολαια!A30</f>
        <v>0</v>
      </c>
      <c r="B30" s="258" t="str">
        <f>συμβολαια!C30</f>
        <v>κληρονομιάς αποδοχή ..???.. ΔΙΟΡΘΩΣΗ</v>
      </c>
      <c r="C30" s="252">
        <f>πολλΣυμβ!D30</f>
        <v>0</v>
      </c>
      <c r="D30" s="252" t="str">
        <f>πολλΣυμβ!I30</f>
        <v>..???..</v>
      </c>
      <c r="E30" s="252">
        <v>3</v>
      </c>
      <c r="F30" s="249">
        <f t="shared" si="0"/>
        <v>18</v>
      </c>
      <c r="G30" s="249">
        <v>7.4</v>
      </c>
      <c r="H30" s="249">
        <v>7.4</v>
      </c>
      <c r="I30" s="249">
        <f t="shared" si="1"/>
        <v>32.799999999999997</v>
      </c>
      <c r="J30" s="259" t="s">
        <v>300</v>
      </c>
      <c r="K30" s="242"/>
      <c r="L30" s="242"/>
      <c r="M30" s="252"/>
      <c r="N30" s="249"/>
      <c r="O30" s="368">
        <v>39092</v>
      </c>
      <c r="P30" s="367">
        <v>10264</v>
      </c>
      <c r="Q30" s="261" t="s">
        <v>250</v>
      </c>
      <c r="R30" s="228" t="s">
        <v>10</v>
      </c>
      <c r="S30" s="262" t="s">
        <v>10</v>
      </c>
      <c r="T30" s="378"/>
      <c r="U30" s="373" t="s">
        <v>352</v>
      </c>
      <c r="V30" s="228"/>
      <c r="W30" s="228"/>
      <c r="X30" s="228"/>
      <c r="Y30" s="368"/>
      <c r="Z30" s="228"/>
      <c r="AA30" s="261" t="s">
        <v>250</v>
      </c>
      <c r="AB30" s="228"/>
      <c r="AC30" s="228"/>
      <c r="AD30" s="228"/>
      <c r="AE30" s="367"/>
      <c r="AF30" s="367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368"/>
      <c r="BC30" s="228"/>
      <c r="BD30" s="228"/>
    </row>
    <row r="31" spans="1:56" s="8" customFormat="1">
      <c r="A31" s="281">
        <f>συμβολαια!A31</f>
        <v>0</v>
      </c>
      <c r="B31" s="258" t="str">
        <f>συμβολαια!C31</f>
        <v>πληρεξούσιο</v>
      </c>
      <c r="C31" s="337" t="str">
        <f>πολλΣυμβ!D31</f>
        <v>..???..</v>
      </c>
      <c r="D31" s="337">
        <f>πολλΣυμβ!I31</f>
        <v>0</v>
      </c>
      <c r="E31" s="337"/>
      <c r="F31" s="327"/>
      <c r="G31" s="327"/>
      <c r="H31" s="327"/>
      <c r="I31" s="327"/>
      <c r="J31" s="320"/>
      <c r="K31" s="323"/>
      <c r="L31" s="323"/>
      <c r="M31" s="337"/>
      <c r="N31" s="327"/>
      <c r="O31" s="331"/>
      <c r="P31" s="382"/>
      <c r="Q31" s="345"/>
      <c r="R31" s="331"/>
      <c r="S31" s="347"/>
      <c r="T31" s="226"/>
      <c r="U31" s="373"/>
      <c r="V31" s="228"/>
      <c r="W31" s="228"/>
      <c r="X31" s="228"/>
      <c r="Y31" s="368"/>
      <c r="Z31" s="228"/>
      <c r="AA31" s="261" t="s">
        <v>250</v>
      </c>
      <c r="AB31" s="228"/>
      <c r="AC31" s="228"/>
      <c r="AD31" s="228"/>
      <c r="AE31" s="367"/>
      <c r="AF31" s="367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368"/>
      <c r="BC31" s="228"/>
      <c r="BD31" s="228"/>
    </row>
    <row r="32" spans="1:56" s="8" customFormat="1">
      <c r="A32" s="281">
        <f>συμβολαια!A32</f>
        <v>0</v>
      </c>
      <c r="B32" s="258" t="str">
        <f>συμβολαια!C32</f>
        <v>κληρονομιάς αποδοχή</v>
      </c>
      <c r="C32" s="252">
        <f>πολλΣυμβ!D32</f>
        <v>0</v>
      </c>
      <c r="D32" s="252" t="str">
        <f>πολλΣυμβ!I32</f>
        <v>..???..</v>
      </c>
      <c r="E32" s="252">
        <v>2</v>
      </c>
      <c r="F32" s="249">
        <f t="shared" si="0"/>
        <v>12</v>
      </c>
      <c r="G32" s="249">
        <v>7.4</v>
      </c>
      <c r="H32" s="249">
        <v>7.4</v>
      </c>
      <c r="I32" s="249">
        <f t="shared" si="1"/>
        <v>26.799999999999997</v>
      </c>
      <c r="J32" s="259" t="s">
        <v>300</v>
      </c>
      <c r="K32" s="242"/>
      <c r="L32" s="242"/>
      <c r="M32" s="252"/>
      <c r="N32" s="249"/>
      <c r="O32" s="368">
        <v>39092</v>
      </c>
      <c r="P32" s="367">
        <v>10264</v>
      </c>
      <c r="Q32" s="261" t="s">
        <v>250</v>
      </c>
      <c r="R32" s="228" t="s">
        <v>10</v>
      </c>
      <c r="S32" s="262" t="s">
        <v>10</v>
      </c>
      <c r="T32" s="378"/>
      <c r="U32" s="373" t="s">
        <v>353</v>
      </c>
      <c r="V32" s="228"/>
      <c r="W32" s="228"/>
      <c r="X32" s="228"/>
      <c r="Y32" s="368"/>
      <c r="Z32" s="228"/>
      <c r="AA32" s="261" t="s">
        <v>250</v>
      </c>
      <c r="AB32" s="228"/>
      <c r="AC32" s="228"/>
      <c r="AD32" s="228"/>
      <c r="AE32" s="367"/>
      <c r="AF32" s="367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368"/>
      <c r="BC32" s="228"/>
      <c r="BD32" s="228"/>
    </row>
    <row r="33" spans="1:56" s="8" customFormat="1">
      <c r="A33" s="281">
        <f>συμβολαια!A33</f>
        <v>0</v>
      </c>
      <c r="B33" s="258" t="str">
        <f>συμβολαια!C33</f>
        <v>πληρεξούσιο</v>
      </c>
      <c r="C33" s="337" t="str">
        <f>πολλΣυμβ!D33</f>
        <v>..???..</v>
      </c>
      <c r="D33" s="337">
        <f>πολλΣυμβ!I33</f>
        <v>0</v>
      </c>
      <c r="E33" s="337"/>
      <c r="F33" s="327"/>
      <c r="G33" s="327"/>
      <c r="H33" s="327"/>
      <c r="I33" s="327"/>
      <c r="J33" s="320"/>
      <c r="K33" s="323"/>
      <c r="L33" s="323"/>
      <c r="M33" s="337"/>
      <c r="N33" s="327"/>
      <c r="O33" s="331"/>
      <c r="P33" s="382"/>
      <c r="Q33" s="345"/>
      <c r="R33" s="331"/>
      <c r="S33" s="347"/>
      <c r="T33" s="226"/>
      <c r="U33" s="373"/>
      <c r="V33" s="228"/>
      <c r="W33" s="228"/>
      <c r="X33" s="228"/>
      <c r="Y33" s="368"/>
      <c r="Z33" s="228"/>
      <c r="AA33" s="261" t="s">
        <v>250</v>
      </c>
      <c r="AB33" s="228"/>
      <c r="AC33" s="228"/>
      <c r="AD33" s="228"/>
      <c r="AE33" s="367"/>
      <c r="AF33" s="367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368"/>
      <c r="BC33" s="228"/>
      <c r="BD33" s="228"/>
    </row>
    <row r="34" spans="1:56" s="8" customFormat="1">
      <c r="A34" s="281">
        <f>συμβολαια!A34</f>
        <v>0</v>
      </c>
      <c r="B34" s="258" t="str">
        <f>συμβολαια!C34</f>
        <v>αγοραπωλησία ΒΑΣΕΙ προσυμφώνου ..???.. τίμημα = αρραβών = 2.934,7 Δ.Ο.Υ = 11.143,31</v>
      </c>
      <c r="C34" s="252">
        <f>πολλΣυμβ!D34</f>
        <v>0</v>
      </c>
      <c r="D34" s="252" t="str">
        <f>πολλΣυμβ!I34</f>
        <v>..???..</v>
      </c>
      <c r="E34" s="252">
        <v>2</v>
      </c>
      <c r="F34" s="249">
        <f t="shared" si="0"/>
        <v>12</v>
      </c>
      <c r="G34" s="249">
        <v>7.4</v>
      </c>
      <c r="H34" s="249">
        <v>7.4</v>
      </c>
      <c r="I34" s="249">
        <f t="shared" si="1"/>
        <v>26.799999999999997</v>
      </c>
      <c r="J34" s="259" t="s">
        <v>300</v>
      </c>
      <c r="K34" s="242"/>
      <c r="L34" s="242"/>
      <c r="M34" s="252"/>
      <c r="N34" s="249"/>
      <c r="O34" s="368">
        <v>39097</v>
      </c>
      <c r="P34" s="367">
        <v>10288</v>
      </c>
      <c r="Q34" s="261" t="s">
        <v>250</v>
      </c>
      <c r="R34" s="228" t="s">
        <v>10</v>
      </c>
      <c r="S34" s="262" t="s">
        <v>10</v>
      </c>
      <c r="T34" s="379">
        <v>1608.89</v>
      </c>
      <c r="U34" s="373" t="s">
        <v>359</v>
      </c>
      <c r="V34" s="228"/>
      <c r="W34" s="228"/>
      <c r="X34" s="228"/>
      <c r="Y34" s="368">
        <v>39097</v>
      </c>
      <c r="Z34" s="228" t="s">
        <v>367</v>
      </c>
      <c r="AA34" s="261" t="s">
        <v>250</v>
      </c>
      <c r="AB34" s="228">
        <v>437</v>
      </c>
      <c r="AC34" s="228">
        <v>80</v>
      </c>
      <c r="AD34" s="228"/>
      <c r="AE34" s="367"/>
      <c r="AF34" s="367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368"/>
      <c r="BC34" s="228"/>
      <c r="BD34" s="228"/>
    </row>
    <row r="35" spans="1:56" s="8" customFormat="1">
      <c r="A35" s="569" t="str">
        <f>συμβολαια!A35</f>
        <v>..???..</v>
      </c>
      <c r="B35" s="258" t="str">
        <f>συμβολαια!C35</f>
        <v>διανομή ( 52.747,66 &amp; 7.650,36 )</v>
      </c>
      <c r="C35" s="252" t="str">
        <f>πολλΣυμβ!D35</f>
        <v>..???..</v>
      </c>
      <c r="D35" s="252" t="str">
        <f>πολλΣυμβ!I35</f>
        <v>..???..</v>
      </c>
      <c r="E35" s="252">
        <v>3</v>
      </c>
      <c r="F35" s="249">
        <f t="shared" si="0"/>
        <v>18</v>
      </c>
      <c r="G35" s="249">
        <v>7.4</v>
      </c>
      <c r="H35" s="249">
        <v>7.4</v>
      </c>
      <c r="I35" s="249">
        <f t="shared" si="1"/>
        <v>32.799999999999997</v>
      </c>
      <c r="J35" s="259" t="s">
        <v>300</v>
      </c>
      <c r="K35" s="242"/>
      <c r="L35" s="242"/>
      <c r="M35" s="252"/>
      <c r="N35" s="249"/>
      <c r="O35" s="368">
        <v>39113</v>
      </c>
      <c r="P35" s="367"/>
      <c r="Q35" s="261" t="s">
        <v>250</v>
      </c>
      <c r="R35" s="228"/>
      <c r="S35" s="262" t="s">
        <v>10</v>
      </c>
      <c r="T35" s="226"/>
      <c r="U35" s="373"/>
      <c r="V35" s="228"/>
      <c r="W35" s="228"/>
      <c r="X35" s="228"/>
      <c r="Y35" s="368">
        <v>39113</v>
      </c>
      <c r="Z35" s="228" t="s">
        <v>463</v>
      </c>
      <c r="AA35" s="261" t="s">
        <v>250</v>
      </c>
      <c r="AB35" s="228">
        <v>439</v>
      </c>
      <c r="AC35" s="228">
        <v>24</v>
      </c>
      <c r="AD35" s="228"/>
      <c r="AE35" s="367"/>
      <c r="AF35" s="367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368"/>
      <c r="BC35" s="228"/>
      <c r="BD35" s="228"/>
    </row>
    <row r="36" spans="1:56" s="8" customFormat="1">
      <c r="A36" s="570"/>
      <c r="B36" s="258" t="str">
        <f>συμβολαια!C36</f>
        <v xml:space="preserve">οριζόντιος σύσταση ΠΡΟ </v>
      </c>
      <c r="C36" s="252" t="str">
        <f>πολλΣυμβ!D36</f>
        <v>..???..</v>
      </c>
      <c r="D36" s="252" t="str">
        <f>πολλΣυμβ!I36</f>
        <v>..???..</v>
      </c>
      <c r="E36" s="252">
        <v>3</v>
      </c>
      <c r="F36" s="249">
        <f t="shared" si="0"/>
        <v>18</v>
      </c>
      <c r="G36" s="249">
        <v>7.4</v>
      </c>
      <c r="H36" s="249">
        <v>7.4</v>
      </c>
      <c r="I36" s="249">
        <f t="shared" si="1"/>
        <v>32.799999999999997</v>
      </c>
      <c r="J36" s="259" t="s">
        <v>300</v>
      </c>
      <c r="K36" s="242"/>
      <c r="L36" s="242"/>
      <c r="M36" s="252"/>
      <c r="N36" s="249"/>
      <c r="O36" s="368">
        <v>39113</v>
      </c>
      <c r="P36" s="367"/>
      <c r="Q36" s="261" t="s">
        <v>250</v>
      </c>
      <c r="R36" s="228"/>
      <c r="S36" s="262" t="s">
        <v>10</v>
      </c>
      <c r="T36" s="226"/>
      <c r="U36" s="373"/>
      <c r="V36" s="228"/>
      <c r="W36" s="228"/>
      <c r="X36" s="228"/>
      <c r="Y36" s="368"/>
      <c r="Z36" s="228"/>
      <c r="AA36" s="261" t="s">
        <v>250</v>
      </c>
      <c r="AB36" s="228">
        <v>439</v>
      </c>
      <c r="AC36" s="228">
        <v>25</v>
      </c>
      <c r="AD36" s="228"/>
      <c r="AE36" s="367"/>
      <c r="AF36" s="367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368"/>
      <c r="BC36" s="228"/>
      <c r="BD36" s="228"/>
    </row>
    <row r="37" spans="1:56" s="8" customFormat="1">
      <c r="A37" s="281">
        <f>συμβολαια!A37</f>
        <v>0</v>
      </c>
      <c r="B37" s="258" t="str">
        <f>συμβολαια!C37</f>
        <v>πληρεξούσιο</v>
      </c>
      <c r="C37" s="337" t="str">
        <f>πολλΣυμβ!D37</f>
        <v>..???..</v>
      </c>
      <c r="D37" s="337">
        <f>πολλΣυμβ!I37</f>
        <v>0</v>
      </c>
      <c r="E37" s="337"/>
      <c r="F37" s="327"/>
      <c r="G37" s="327"/>
      <c r="H37" s="327"/>
      <c r="I37" s="327"/>
      <c r="J37" s="320"/>
      <c r="K37" s="323"/>
      <c r="L37" s="323"/>
      <c r="M37" s="337"/>
      <c r="N37" s="327"/>
      <c r="O37" s="411"/>
      <c r="P37" s="382"/>
      <c r="Q37" s="345"/>
      <c r="R37" s="331"/>
      <c r="S37" s="347"/>
      <c r="T37" s="226"/>
      <c r="U37" s="373"/>
      <c r="V37" s="228"/>
      <c r="W37" s="228"/>
      <c r="X37" s="228"/>
      <c r="Y37" s="368"/>
      <c r="Z37" s="228"/>
      <c r="AA37" s="261"/>
      <c r="AB37" s="228"/>
      <c r="AC37" s="228"/>
      <c r="AD37" s="228"/>
      <c r="AE37" s="367"/>
      <c r="AF37" s="367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368"/>
      <c r="BC37" s="228"/>
      <c r="BD37" s="228"/>
    </row>
    <row r="38" spans="1:56" s="8" customFormat="1">
      <c r="A38" s="281">
        <f>συμβολαια!A38</f>
        <v>0</v>
      </c>
      <c r="B38" s="258" t="str">
        <f>συμβολαια!C38</f>
        <v>κληρονομιάς αποδοχή</v>
      </c>
      <c r="C38" s="252">
        <f>πολλΣυμβ!D38</f>
        <v>0</v>
      </c>
      <c r="D38" s="252" t="str">
        <f>πολλΣυμβ!I38</f>
        <v>..???..</v>
      </c>
      <c r="E38" s="252">
        <v>3</v>
      </c>
      <c r="F38" s="249">
        <f t="shared" si="0"/>
        <v>18</v>
      </c>
      <c r="G38" s="249">
        <v>7.4</v>
      </c>
      <c r="H38" s="249">
        <v>7.4</v>
      </c>
      <c r="I38" s="249">
        <f t="shared" si="1"/>
        <v>32.799999999999997</v>
      </c>
      <c r="J38" s="259" t="s">
        <v>300</v>
      </c>
      <c r="K38" s="242"/>
      <c r="L38" s="242"/>
      <c r="M38" s="252"/>
      <c r="N38" s="249"/>
      <c r="O38" s="368">
        <v>39097</v>
      </c>
      <c r="P38" s="367">
        <v>10288</v>
      </c>
      <c r="Q38" s="261" t="s">
        <v>250</v>
      </c>
      <c r="R38" s="228" t="s">
        <v>10</v>
      </c>
      <c r="S38" s="262" t="s">
        <v>10</v>
      </c>
      <c r="T38" s="379"/>
      <c r="U38" s="373" t="s">
        <v>360</v>
      </c>
      <c r="V38" s="228"/>
      <c r="W38" s="228"/>
      <c r="X38" s="228"/>
      <c r="Y38" s="368">
        <v>39097</v>
      </c>
      <c r="Z38" s="228" t="s">
        <v>375</v>
      </c>
      <c r="AA38" s="261" t="s">
        <v>250</v>
      </c>
      <c r="AB38" s="228">
        <v>437</v>
      </c>
      <c r="AC38" s="228">
        <v>89</v>
      </c>
      <c r="AD38" s="228"/>
      <c r="AE38" s="367"/>
      <c r="AF38" s="367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368"/>
      <c r="BC38" s="228"/>
      <c r="BD38" s="228"/>
    </row>
    <row r="39" spans="1:56" s="8" customFormat="1">
      <c r="A39" s="281">
        <f>συμβολαια!A39</f>
        <v>0</v>
      </c>
      <c r="B39" s="258" t="str">
        <f>συμβολαια!C39</f>
        <v>γονική</v>
      </c>
      <c r="C39" s="252">
        <f>πολλΣυμβ!D39</f>
        <v>0</v>
      </c>
      <c r="D39" s="252" t="str">
        <f>πολλΣυμβ!I39</f>
        <v>..???..</v>
      </c>
      <c r="E39" s="252">
        <v>3</v>
      </c>
      <c r="F39" s="249">
        <f t="shared" si="0"/>
        <v>18</v>
      </c>
      <c r="G39" s="249">
        <v>7.4</v>
      </c>
      <c r="H39" s="249">
        <v>7.4</v>
      </c>
      <c r="I39" s="249">
        <f t="shared" ref="I39:I68" si="2">F39+G39+H39</f>
        <v>32.799999999999997</v>
      </c>
      <c r="J39" s="259" t="s">
        <v>300</v>
      </c>
      <c r="K39" s="242"/>
      <c r="L39" s="242"/>
      <c r="M39" s="252"/>
      <c r="N39" s="249"/>
      <c r="O39" s="368">
        <v>39097</v>
      </c>
      <c r="P39" s="367">
        <v>10288</v>
      </c>
      <c r="Q39" s="261" t="s">
        <v>250</v>
      </c>
      <c r="R39" s="228" t="s">
        <v>10</v>
      </c>
      <c r="S39" s="262" t="s">
        <v>10</v>
      </c>
      <c r="T39" s="379"/>
      <c r="U39" s="373" t="s">
        <v>361</v>
      </c>
      <c r="V39" s="228"/>
      <c r="W39" s="228"/>
      <c r="X39" s="228"/>
      <c r="Y39" s="368">
        <v>39097</v>
      </c>
      <c r="Z39" s="228" t="s">
        <v>374</v>
      </c>
      <c r="AA39" s="261" t="s">
        <v>250</v>
      </c>
      <c r="AB39" s="228">
        <v>437</v>
      </c>
      <c r="AC39" s="228">
        <v>90</v>
      </c>
      <c r="AD39" s="228"/>
      <c r="AE39" s="367"/>
      <c r="AF39" s="367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368"/>
      <c r="BC39" s="228"/>
      <c r="BD39" s="228"/>
    </row>
    <row r="40" spans="1:56" s="8" customFormat="1">
      <c r="A40" s="281">
        <f>συμβολαια!A40</f>
        <v>0</v>
      </c>
      <c r="B40" s="258" t="str">
        <f>συμβολαια!C40</f>
        <v>δωρεά</v>
      </c>
      <c r="C40" s="252">
        <f>πολλΣυμβ!D40</f>
        <v>0</v>
      </c>
      <c r="D40" s="252" t="str">
        <f>πολλΣυμβ!I40</f>
        <v>..???..</v>
      </c>
      <c r="E40" s="252">
        <v>2</v>
      </c>
      <c r="F40" s="249">
        <f t="shared" si="0"/>
        <v>12</v>
      </c>
      <c r="G40" s="249">
        <v>7.4</v>
      </c>
      <c r="H40" s="249">
        <v>7.4</v>
      </c>
      <c r="I40" s="249">
        <f t="shared" si="2"/>
        <v>26.799999999999997</v>
      </c>
      <c r="J40" s="259" t="s">
        <v>300</v>
      </c>
      <c r="K40" s="242"/>
      <c r="L40" s="242"/>
      <c r="M40" s="252"/>
      <c r="N40" s="249"/>
      <c r="O40" s="368">
        <v>39097</v>
      </c>
      <c r="P40" s="367">
        <v>10288</v>
      </c>
      <c r="Q40" s="261" t="s">
        <v>250</v>
      </c>
      <c r="R40" s="228" t="s">
        <v>10</v>
      </c>
      <c r="S40" s="262" t="s">
        <v>10</v>
      </c>
      <c r="T40" s="379"/>
      <c r="U40" s="373" t="s">
        <v>362</v>
      </c>
      <c r="V40" s="228"/>
      <c r="W40" s="228"/>
      <c r="X40" s="228"/>
      <c r="Y40" s="368">
        <v>39097</v>
      </c>
      <c r="Z40" s="228" t="s">
        <v>376</v>
      </c>
      <c r="AA40" s="261" t="s">
        <v>250</v>
      </c>
      <c r="AB40" s="228">
        <v>437</v>
      </c>
      <c r="AC40" s="228">
        <v>91</v>
      </c>
      <c r="AD40" s="228"/>
      <c r="AE40" s="367"/>
      <c r="AF40" s="367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368"/>
      <c r="BC40" s="228"/>
      <c r="BD40" s="228"/>
    </row>
    <row r="41" spans="1:56" s="8" customFormat="1">
      <c r="A41" s="281">
        <f>συμβολαια!A41</f>
        <v>0</v>
      </c>
      <c r="B41" s="258" t="str">
        <f>συμβολαια!C41</f>
        <v>δωρεά</v>
      </c>
      <c r="C41" s="252">
        <f>πολλΣυμβ!D41</f>
        <v>0</v>
      </c>
      <c r="D41" s="252" t="str">
        <f>πολλΣυμβ!I41</f>
        <v>..???..</v>
      </c>
      <c r="E41" s="252">
        <v>2</v>
      </c>
      <c r="F41" s="249">
        <f t="shared" si="0"/>
        <v>12</v>
      </c>
      <c r="G41" s="249">
        <v>7.4</v>
      </c>
      <c r="H41" s="249">
        <v>7.4</v>
      </c>
      <c r="I41" s="249">
        <f t="shared" si="2"/>
        <v>26.799999999999997</v>
      </c>
      <c r="J41" s="259" t="s">
        <v>300</v>
      </c>
      <c r="K41" s="242"/>
      <c r="L41" s="242"/>
      <c r="M41" s="252"/>
      <c r="N41" s="249"/>
      <c r="O41" s="368">
        <v>39097</v>
      </c>
      <c r="P41" s="367">
        <v>10288</v>
      </c>
      <c r="Q41" s="261" t="s">
        <v>250</v>
      </c>
      <c r="R41" s="228" t="s">
        <v>10</v>
      </c>
      <c r="S41" s="262" t="s">
        <v>10</v>
      </c>
      <c r="T41" s="379"/>
      <c r="U41" s="373" t="s">
        <v>363</v>
      </c>
      <c r="V41" s="228"/>
      <c r="W41" s="228"/>
      <c r="X41" s="228"/>
      <c r="Y41" s="368">
        <v>39097</v>
      </c>
      <c r="Z41" s="228" t="s">
        <v>377</v>
      </c>
      <c r="AA41" s="261" t="s">
        <v>250</v>
      </c>
      <c r="AB41" s="228">
        <v>437</v>
      </c>
      <c r="AC41" s="228">
        <v>92</v>
      </c>
      <c r="AD41" s="228"/>
      <c r="AE41" s="367"/>
      <c r="AF41" s="367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368"/>
      <c r="BC41" s="228"/>
      <c r="BD41" s="228"/>
    </row>
    <row r="42" spans="1:56" s="8" customFormat="1">
      <c r="A42" s="281">
        <f>συμβολαια!A42</f>
        <v>0</v>
      </c>
      <c r="B42" s="258" t="str">
        <f>συμβολαια!C42</f>
        <v>δωρεά ΨΙΛΗΣ κυριότητας</v>
      </c>
      <c r="C42" s="252">
        <f>πολλΣυμβ!D42</f>
        <v>0</v>
      </c>
      <c r="D42" s="252" t="str">
        <f>πολλΣυμβ!I42</f>
        <v>..???..</v>
      </c>
      <c r="E42" s="252">
        <v>2</v>
      </c>
      <c r="F42" s="249">
        <f t="shared" si="0"/>
        <v>12</v>
      </c>
      <c r="G42" s="249">
        <v>7.4</v>
      </c>
      <c r="H42" s="249">
        <v>7.4</v>
      </c>
      <c r="I42" s="249">
        <f t="shared" si="2"/>
        <v>26.799999999999997</v>
      </c>
      <c r="J42" s="259" t="s">
        <v>300</v>
      </c>
      <c r="K42" s="242"/>
      <c r="L42" s="242"/>
      <c r="M42" s="252"/>
      <c r="N42" s="249"/>
      <c r="O42" s="368">
        <v>39097</v>
      </c>
      <c r="P42" s="367">
        <v>10288</v>
      </c>
      <c r="Q42" s="261" t="s">
        <v>250</v>
      </c>
      <c r="R42" s="228" t="s">
        <v>10</v>
      </c>
      <c r="S42" s="262" t="s">
        <v>10</v>
      </c>
      <c r="T42" s="379"/>
      <c r="U42" s="373" t="s">
        <v>364</v>
      </c>
      <c r="V42" s="228"/>
      <c r="W42" s="228"/>
      <c r="X42" s="228"/>
      <c r="Y42" s="368">
        <v>39097</v>
      </c>
      <c r="Z42" s="228" t="s">
        <v>378</v>
      </c>
      <c r="AA42" s="261" t="s">
        <v>250</v>
      </c>
      <c r="AB42" s="228">
        <v>437</v>
      </c>
      <c r="AC42" s="228">
        <v>93</v>
      </c>
      <c r="AD42" s="228"/>
      <c r="AE42" s="367"/>
      <c r="AF42" s="367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368"/>
      <c r="BC42" s="228"/>
      <c r="BD42" s="228"/>
    </row>
    <row r="43" spans="1:56" s="8" customFormat="1">
      <c r="A43" s="281">
        <f>συμβολαια!A43</f>
        <v>0</v>
      </c>
      <c r="B43" s="258" t="str">
        <f>συμβολαια!C43</f>
        <v>γονική ΨΙΛΗΣ κυριότητας</v>
      </c>
      <c r="C43" s="252">
        <f>πολλΣυμβ!D43</f>
        <v>0</v>
      </c>
      <c r="D43" s="252" t="str">
        <f>πολλΣυμβ!I43</f>
        <v>..???..</v>
      </c>
      <c r="E43" s="252">
        <v>2</v>
      </c>
      <c r="F43" s="249">
        <f t="shared" si="0"/>
        <v>12</v>
      </c>
      <c r="G43" s="249">
        <v>7.4</v>
      </c>
      <c r="H43" s="249">
        <v>7.4</v>
      </c>
      <c r="I43" s="249">
        <f t="shared" si="2"/>
        <v>26.799999999999997</v>
      </c>
      <c r="J43" s="259" t="s">
        <v>300</v>
      </c>
      <c r="K43" s="242"/>
      <c r="L43" s="242"/>
      <c r="M43" s="252"/>
      <c r="N43" s="249"/>
      <c r="O43" s="368">
        <v>39097</v>
      </c>
      <c r="P43" s="367">
        <v>10288</v>
      </c>
      <c r="Q43" s="261" t="s">
        <v>250</v>
      </c>
      <c r="R43" s="228" t="s">
        <v>10</v>
      </c>
      <c r="S43" s="262" t="s">
        <v>10</v>
      </c>
      <c r="T43" s="379"/>
      <c r="U43" s="373" t="s">
        <v>365</v>
      </c>
      <c r="V43" s="228"/>
      <c r="W43" s="228"/>
      <c r="X43" s="228"/>
      <c r="Y43" s="368">
        <v>39097</v>
      </c>
      <c r="Z43" s="228" t="s">
        <v>379</v>
      </c>
      <c r="AA43" s="261" t="s">
        <v>250</v>
      </c>
      <c r="AB43" s="228">
        <v>437</v>
      </c>
      <c r="AC43" s="228">
        <v>94</v>
      </c>
      <c r="AD43" s="228"/>
      <c r="AE43" s="367"/>
      <c r="AF43" s="367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368"/>
      <c r="BC43" s="228"/>
      <c r="BD43" s="228"/>
    </row>
    <row r="44" spans="1:56" s="8" customFormat="1">
      <c r="A44" s="281">
        <f>συμβολαια!A44</f>
        <v>0</v>
      </c>
      <c r="B44" s="258" t="str">
        <f>συμβολαια!C44</f>
        <v>γονική</v>
      </c>
      <c r="C44" s="252">
        <f>πολλΣυμβ!D44</f>
        <v>0</v>
      </c>
      <c r="D44" s="252" t="str">
        <f>πολλΣυμβ!I44</f>
        <v>..???..</v>
      </c>
      <c r="E44" s="252">
        <v>2</v>
      </c>
      <c r="F44" s="249">
        <f t="shared" si="0"/>
        <v>12</v>
      </c>
      <c r="G44" s="249">
        <v>7.4</v>
      </c>
      <c r="H44" s="249">
        <v>7.4</v>
      </c>
      <c r="I44" s="249">
        <f t="shared" si="2"/>
        <v>26.799999999999997</v>
      </c>
      <c r="J44" s="259" t="s">
        <v>300</v>
      </c>
      <c r="K44" s="242"/>
      <c r="L44" s="242"/>
      <c r="M44" s="252"/>
      <c r="N44" s="249"/>
      <c r="O44" s="368">
        <v>39097</v>
      </c>
      <c r="P44" s="367">
        <v>10288</v>
      </c>
      <c r="Q44" s="261" t="s">
        <v>250</v>
      </c>
      <c r="R44" s="228" t="s">
        <v>10</v>
      </c>
      <c r="S44" s="262" t="s">
        <v>10</v>
      </c>
      <c r="T44" s="379"/>
      <c r="U44" s="373" t="s">
        <v>366</v>
      </c>
      <c r="V44" s="228"/>
      <c r="W44" s="228"/>
      <c r="X44" s="228"/>
      <c r="Y44" s="368">
        <v>39097</v>
      </c>
      <c r="Z44" s="228" t="s">
        <v>381</v>
      </c>
      <c r="AA44" s="261" t="s">
        <v>250</v>
      </c>
      <c r="AB44" s="228">
        <v>437</v>
      </c>
      <c r="AC44" s="228">
        <v>95</v>
      </c>
      <c r="AD44" s="228"/>
      <c r="AE44" s="367"/>
      <c r="AF44" s="367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368"/>
      <c r="BC44" s="228"/>
      <c r="BD44" s="228"/>
    </row>
    <row r="45" spans="1:56" s="8" customFormat="1">
      <c r="A45" s="281">
        <f>συμβολαια!A45</f>
        <v>0</v>
      </c>
      <c r="B45" s="258" t="str">
        <f>συμβολαια!C45</f>
        <v>αγοραπωλησίας ..???.. {{{ ή ..???.. }}} ΔΙΟΡΘΩΣΗ</v>
      </c>
      <c r="C45" s="252">
        <f>πολλΣυμβ!D45</f>
        <v>0</v>
      </c>
      <c r="D45" s="252" t="str">
        <f>πολλΣυμβ!I45</f>
        <v>..???..</v>
      </c>
      <c r="E45" s="252">
        <v>2</v>
      </c>
      <c r="F45" s="249">
        <f t="shared" si="0"/>
        <v>12</v>
      </c>
      <c r="G45" s="249">
        <v>7.4</v>
      </c>
      <c r="H45" s="249">
        <v>7.4</v>
      </c>
      <c r="I45" s="249">
        <f t="shared" si="2"/>
        <v>26.799999999999997</v>
      </c>
      <c r="J45" s="259" t="s">
        <v>300</v>
      </c>
      <c r="K45" s="242"/>
      <c r="L45" s="242"/>
      <c r="M45" s="252"/>
      <c r="N45" s="249"/>
      <c r="O45" s="368">
        <v>39099</v>
      </c>
      <c r="P45" s="367">
        <v>10310</v>
      </c>
      <c r="Q45" s="261" t="s">
        <v>250</v>
      </c>
      <c r="R45" s="228" t="s">
        <v>10</v>
      </c>
      <c r="S45" s="262" t="s">
        <v>10</v>
      </c>
      <c r="T45" s="407">
        <v>325.5</v>
      </c>
      <c r="U45" s="373" t="s">
        <v>382</v>
      </c>
      <c r="V45" s="228"/>
      <c r="W45" s="228"/>
      <c r="X45" s="228"/>
      <c r="Y45" s="368">
        <v>39099</v>
      </c>
      <c r="Z45" s="228" t="s">
        <v>387</v>
      </c>
      <c r="AA45" s="261" t="s">
        <v>250</v>
      </c>
      <c r="AB45" s="228">
        <v>438</v>
      </c>
      <c r="AC45" s="228">
        <v>17</v>
      </c>
      <c r="AD45" s="228"/>
      <c r="AE45" s="367"/>
      <c r="AF45" s="367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368"/>
      <c r="BC45" s="228"/>
      <c r="BD45" s="228"/>
    </row>
    <row r="46" spans="1:56" s="8" customFormat="1">
      <c r="A46" s="281">
        <f>συμβολαια!A46</f>
        <v>0</v>
      </c>
      <c r="B46" s="258" t="str">
        <f>συμβολαια!C46</f>
        <v>πληρεξούσιο</v>
      </c>
      <c r="C46" s="337" t="str">
        <f>πολλΣυμβ!D46</f>
        <v>..???..</v>
      </c>
      <c r="D46" s="337">
        <f>πολλΣυμβ!I46</f>
        <v>0</v>
      </c>
      <c r="E46" s="337"/>
      <c r="F46" s="327"/>
      <c r="G46" s="327"/>
      <c r="H46" s="327"/>
      <c r="I46" s="327"/>
      <c r="J46" s="320"/>
      <c r="K46" s="323"/>
      <c r="L46" s="323"/>
      <c r="M46" s="337"/>
      <c r="N46" s="327"/>
      <c r="O46" s="331"/>
      <c r="P46" s="382"/>
      <c r="Q46" s="345"/>
      <c r="R46" s="331"/>
      <c r="S46" s="347"/>
      <c r="T46" s="226"/>
      <c r="U46" s="373"/>
      <c r="V46" s="228"/>
      <c r="W46" s="228"/>
      <c r="X46" s="228"/>
      <c r="Y46" s="368"/>
      <c r="Z46" s="228"/>
      <c r="AA46" s="261" t="s">
        <v>250</v>
      </c>
      <c r="AB46" s="228"/>
      <c r="AC46" s="228"/>
      <c r="AD46" s="228"/>
      <c r="AE46" s="367"/>
      <c r="AF46" s="367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368"/>
      <c r="BC46" s="228"/>
      <c r="BD46" s="228"/>
    </row>
    <row r="47" spans="1:56" s="8" customFormat="1">
      <c r="A47" s="281">
        <f>συμβολαια!A47</f>
        <v>0</v>
      </c>
      <c r="B47" s="258" t="str">
        <f>συμβολαια!C47</f>
        <v>δωρεά</v>
      </c>
      <c r="C47" s="252">
        <f>πολλΣυμβ!D47</f>
        <v>0</v>
      </c>
      <c r="D47" s="252" t="str">
        <f>πολλΣυμβ!I47</f>
        <v>..???..</v>
      </c>
      <c r="E47" s="252">
        <v>3</v>
      </c>
      <c r="F47" s="249">
        <f t="shared" si="0"/>
        <v>18</v>
      </c>
      <c r="G47" s="249">
        <v>7.4</v>
      </c>
      <c r="H47" s="249">
        <v>7.4</v>
      </c>
      <c r="I47" s="249">
        <f t="shared" si="2"/>
        <v>32.799999999999997</v>
      </c>
      <c r="J47" s="259" t="s">
        <v>300</v>
      </c>
      <c r="K47" s="242"/>
      <c r="L47" s="242"/>
      <c r="M47" s="252"/>
      <c r="N47" s="249"/>
      <c r="O47" s="368">
        <v>39099</v>
      </c>
      <c r="P47" s="367">
        <v>10310</v>
      </c>
      <c r="Q47" s="261" t="s">
        <v>250</v>
      </c>
      <c r="R47" s="228" t="s">
        <v>10</v>
      </c>
      <c r="S47" s="262" t="s">
        <v>10</v>
      </c>
      <c r="T47" s="407"/>
      <c r="U47" s="373" t="s">
        <v>383</v>
      </c>
      <c r="V47" s="228"/>
      <c r="W47" s="228"/>
      <c r="X47" s="228"/>
      <c r="Y47" s="368">
        <v>39099</v>
      </c>
      <c r="Z47" s="228" t="s">
        <v>391</v>
      </c>
      <c r="AA47" s="261" t="s">
        <v>250</v>
      </c>
      <c r="AB47" s="228">
        <v>438</v>
      </c>
      <c r="AC47" s="228">
        <v>18</v>
      </c>
      <c r="AD47" s="228"/>
      <c r="AE47" s="367"/>
      <c r="AF47" s="367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368"/>
      <c r="BC47" s="228"/>
      <c r="BD47" s="228"/>
    </row>
    <row r="48" spans="1:56" s="8" customFormat="1">
      <c r="A48" s="281">
        <f>συμβολαια!A48</f>
        <v>0</v>
      </c>
      <c r="B48" s="258" t="str">
        <f>συμβολαια!C48</f>
        <v>γονική</v>
      </c>
      <c r="C48" s="252">
        <f>πολλΣυμβ!D48</f>
        <v>0</v>
      </c>
      <c r="D48" s="252" t="str">
        <f>πολλΣυμβ!I48</f>
        <v>..???..</v>
      </c>
      <c r="E48" s="252">
        <v>2</v>
      </c>
      <c r="F48" s="249">
        <f t="shared" si="0"/>
        <v>12</v>
      </c>
      <c r="G48" s="249">
        <v>7.4</v>
      </c>
      <c r="H48" s="249">
        <v>7.4</v>
      </c>
      <c r="I48" s="249">
        <f t="shared" si="2"/>
        <v>26.799999999999997</v>
      </c>
      <c r="J48" s="259" t="s">
        <v>300</v>
      </c>
      <c r="K48" s="242"/>
      <c r="L48" s="242"/>
      <c r="M48" s="252"/>
      <c r="N48" s="249"/>
      <c r="O48" s="368">
        <v>39099</v>
      </c>
      <c r="P48" s="367">
        <v>10310</v>
      </c>
      <c r="Q48" s="261" t="s">
        <v>250</v>
      </c>
      <c r="R48" s="228" t="s">
        <v>10</v>
      </c>
      <c r="S48" s="262" t="s">
        <v>10</v>
      </c>
      <c r="T48" s="407"/>
      <c r="U48" s="373" t="s">
        <v>384</v>
      </c>
      <c r="V48" s="228"/>
      <c r="W48" s="228"/>
      <c r="X48" s="228"/>
      <c r="Y48" s="368">
        <v>39099</v>
      </c>
      <c r="Z48" s="228" t="s">
        <v>392</v>
      </c>
      <c r="AA48" s="261" t="s">
        <v>250</v>
      </c>
      <c r="AB48" s="228">
        <v>438</v>
      </c>
      <c r="AC48" s="228">
        <v>19</v>
      </c>
      <c r="AD48" s="228"/>
      <c r="AE48" s="367"/>
      <c r="AF48" s="367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368"/>
      <c r="BC48" s="228"/>
      <c r="BD48" s="228"/>
    </row>
    <row r="49" spans="1:56" s="8" customFormat="1">
      <c r="A49" s="281">
        <f>συμβολαια!A49</f>
        <v>0</v>
      </c>
      <c r="B49" s="258" t="str">
        <f>συμβολαια!C49</f>
        <v>πληρεξούσιο</v>
      </c>
      <c r="C49" s="337" t="str">
        <f>πολλΣυμβ!D49</f>
        <v>..???..</v>
      </c>
      <c r="D49" s="337">
        <f>πολλΣυμβ!I49</f>
        <v>0</v>
      </c>
      <c r="E49" s="337"/>
      <c r="F49" s="327"/>
      <c r="G49" s="327"/>
      <c r="H49" s="327"/>
      <c r="I49" s="327"/>
      <c r="J49" s="320"/>
      <c r="K49" s="323"/>
      <c r="L49" s="323"/>
      <c r="M49" s="337"/>
      <c r="N49" s="327"/>
      <c r="O49" s="331"/>
      <c r="P49" s="382"/>
      <c r="Q49" s="345"/>
      <c r="R49" s="331"/>
      <c r="S49" s="347"/>
      <c r="T49" s="338"/>
      <c r="U49" s="373"/>
      <c r="V49" s="228"/>
      <c r="W49" s="228"/>
      <c r="X49" s="228"/>
      <c r="Y49" s="368"/>
      <c r="Z49" s="228"/>
      <c r="AA49" s="261" t="s">
        <v>250</v>
      </c>
      <c r="AB49" s="228"/>
      <c r="AC49" s="228"/>
      <c r="AD49" s="228"/>
      <c r="AE49" s="367"/>
      <c r="AF49" s="367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368"/>
      <c r="BC49" s="228"/>
      <c r="BD49" s="228"/>
    </row>
    <row r="50" spans="1:56" s="8" customFormat="1">
      <c r="A50" s="281">
        <f>συμβολαια!A50</f>
        <v>0</v>
      </c>
      <c r="B50" s="258" t="str">
        <f>συμβολαια!C50</f>
        <v>αγοραπωλησία τίμημα = Δ.Ο.Υ. =</v>
      </c>
      <c r="C50" s="252">
        <f>πολλΣυμβ!D50</f>
        <v>0</v>
      </c>
      <c r="D50" s="252" t="str">
        <f>πολλΣυμβ!I50</f>
        <v>..???..</v>
      </c>
      <c r="E50" s="252">
        <v>2</v>
      </c>
      <c r="F50" s="249">
        <f t="shared" si="0"/>
        <v>12</v>
      </c>
      <c r="G50" s="249">
        <v>7.4</v>
      </c>
      <c r="H50" s="249">
        <v>7.4</v>
      </c>
      <c r="I50" s="249">
        <f t="shared" si="2"/>
        <v>26.799999999999997</v>
      </c>
      <c r="J50" s="259" t="s">
        <v>300</v>
      </c>
      <c r="K50" s="242"/>
      <c r="L50" s="242"/>
      <c r="M50" s="252"/>
      <c r="N50" s="249"/>
      <c r="O50" s="368">
        <v>39099</v>
      </c>
      <c r="P50" s="367">
        <v>10310</v>
      </c>
      <c r="Q50" s="261" t="s">
        <v>250</v>
      </c>
      <c r="R50" s="228" t="s">
        <v>10</v>
      </c>
      <c r="S50" s="262" t="s">
        <v>10</v>
      </c>
      <c r="T50" s="407"/>
      <c r="U50" s="373" t="s">
        <v>385</v>
      </c>
      <c r="V50" s="228"/>
      <c r="W50" s="228"/>
      <c r="X50" s="228"/>
      <c r="Y50" s="368">
        <v>39099</v>
      </c>
      <c r="Z50" s="228" t="s">
        <v>393</v>
      </c>
      <c r="AA50" s="261" t="s">
        <v>250</v>
      </c>
      <c r="AB50" s="228">
        <v>438</v>
      </c>
      <c r="AC50" s="228">
        <v>20</v>
      </c>
      <c r="AD50" s="228"/>
      <c r="AE50" s="367"/>
      <c r="AF50" s="367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368"/>
      <c r="BC50" s="228"/>
      <c r="BD50" s="228"/>
    </row>
    <row r="51" spans="1:56" s="8" customFormat="1">
      <c r="A51" s="281">
        <f>συμβολαια!A51</f>
        <v>0</v>
      </c>
      <c r="B51" s="258" t="str">
        <f>συμβολαια!C51</f>
        <v>αγοραπωλησία τίμημα = Δ.Ο.Υ. =</v>
      </c>
      <c r="C51" s="252">
        <f>πολλΣυμβ!D51</f>
        <v>0</v>
      </c>
      <c r="D51" s="252" t="str">
        <f>πολλΣυμβ!I51</f>
        <v>..???..</v>
      </c>
      <c r="E51" s="252">
        <v>2</v>
      </c>
      <c r="F51" s="249">
        <f t="shared" si="0"/>
        <v>12</v>
      </c>
      <c r="G51" s="249">
        <v>7.4</v>
      </c>
      <c r="H51" s="249">
        <v>7.4</v>
      </c>
      <c r="I51" s="249">
        <f t="shared" si="2"/>
        <v>26.799999999999997</v>
      </c>
      <c r="J51" s="259" t="s">
        <v>300</v>
      </c>
      <c r="K51" s="242"/>
      <c r="L51" s="242"/>
      <c r="M51" s="252"/>
      <c r="N51" s="249"/>
      <c r="O51" s="368">
        <v>39099</v>
      </c>
      <c r="P51" s="367">
        <v>10310</v>
      </c>
      <c r="Q51" s="261" t="s">
        <v>250</v>
      </c>
      <c r="R51" s="228" t="s">
        <v>10</v>
      </c>
      <c r="S51" s="262" t="s">
        <v>10</v>
      </c>
      <c r="T51" s="407"/>
      <c r="U51" s="373" t="s">
        <v>386</v>
      </c>
      <c r="V51" s="228"/>
      <c r="W51" s="228"/>
      <c r="X51" s="228"/>
      <c r="Y51" s="368">
        <v>39099</v>
      </c>
      <c r="Z51" s="228" t="s">
        <v>394</v>
      </c>
      <c r="AA51" s="261" t="s">
        <v>250</v>
      </c>
      <c r="AB51" s="228">
        <v>438</v>
      </c>
      <c r="AC51" s="228">
        <v>21</v>
      </c>
      <c r="AD51" s="228"/>
      <c r="AE51" s="367"/>
      <c r="AF51" s="367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368"/>
      <c r="BC51" s="228"/>
      <c r="BD51" s="228"/>
    </row>
    <row r="52" spans="1:56" s="8" customFormat="1">
      <c r="A52" s="281">
        <f>συμβολαια!A52</f>
        <v>0</v>
      </c>
      <c r="B52" s="258" t="str">
        <f>συμβολαια!C52</f>
        <v>αγοραπωλησία τίμημα = Δ.Ο.Υ. =</v>
      </c>
      <c r="C52" s="252">
        <f>πολλΣυμβ!D52</f>
        <v>0</v>
      </c>
      <c r="D52" s="252" t="str">
        <f>πολλΣυμβ!I52</f>
        <v>..???..</v>
      </c>
      <c r="E52" s="252">
        <v>2</v>
      </c>
      <c r="F52" s="249">
        <f t="shared" si="0"/>
        <v>12</v>
      </c>
      <c r="G52" s="249">
        <v>7.4</v>
      </c>
      <c r="H52" s="249">
        <v>7.4</v>
      </c>
      <c r="I52" s="249">
        <f t="shared" si="2"/>
        <v>26.799999999999997</v>
      </c>
      <c r="J52" s="259" t="s">
        <v>300</v>
      </c>
      <c r="K52" s="242"/>
      <c r="L52" s="242"/>
      <c r="M52" s="252"/>
      <c r="N52" s="249"/>
      <c r="O52" s="368">
        <v>39100</v>
      </c>
      <c r="P52" s="367">
        <v>10319</v>
      </c>
      <c r="Q52" s="261" t="s">
        <v>250</v>
      </c>
      <c r="R52" s="228" t="s">
        <v>10</v>
      </c>
      <c r="S52" s="262" t="s">
        <v>10</v>
      </c>
      <c r="T52" s="226">
        <v>39.85</v>
      </c>
      <c r="U52" s="373"/>
      <c r="V52" s="228"/>
      <c r="W52" s="228"/>
      <c r="X52" s="228"/>
      <c r="Y52" s="368">
        <v>39100</v>
      </c>
      <c r="Z52" s="228" t="s">
        <v>402</v>
      </c>
      <c r="AA52" s="261" t="s">
        <v>250</v>
      </c>
      <c r="AB52" s="228">
        <v>438</v>
      </c>
      <c r="AC52" s="228">
        <v>38</v>
      </c>
      <c r="AD52" s="228"/>
      <c r="AE52" s="367"/>
      <c r="AF52" s="367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368"/>
      <c r="BC52" s="228"/>
      <c r="BD52" s="228"/>
    </row>
    <row r="53" spans="1:56" s="8" customFormat="1">
      <c r="A53" s="281">
        <f>συμβολαια!A53</f>
        <v>0</v>
      </c>
      <c r="B53" s="258" t="str">
        <f>συμβολαια!C53</f>
        <v>παραχωρησης θεσης σταθμ.</v>
      </c>
      <c r="C53" s="252">
        <f>πολλΣυμβ!D53</f>
        <v>0</v>
      </c>
      <c r="D53" s="252" t="str">
        <f>πολλΣυμβ!I53</f>
        <v>..???..</v>
      </c>
      <c r="E53" s="252">
        <v>2</v>
      </c>
      <c r="F53" s="249">
        <f t="shared" si="0"/>
        <v>12</v>
      </c>
      <c r="G53" s="249">
        <v>7.4</v>
      </c>
      <c r="H53" s="249">
        <v>7.4</v>
      </c>
      <c r="I53" s="249">
        <f t="shared" si="2"/>
        <v>26.799999999999997</v>
      </c>
      <c r="J53" s="259" t="s">
        <v>300</v>
      </c>
      <c r="K53" s="242"/>
      <c r="L53" s="242"/>
      <c r="M53" s="252"/>
      <c r="N53" s="249"/>
      <c r="O53" s="368">
        <v>39101</v>
      </c>
      <c r="P53" s="367">
        <v>10343</v>
      </c>
      <c r="Q53" s="261" t="s">
        <v>250</v>
      </c>
      <c r="R53" s="228" t="s">
        <v>10</v>
      </c>
      <c r="S53" s="262" t="s">
        <v>10</v>
      </c>
      <c r="T53" s="378">
        <v>339.48</v>
      </c>
      <c r="U53" s="373" t="s">
        <v>405</v>
      </c>
      <c r="V53" s="228"/>
      <c r="W53" s="228"/>
      <c r="X53" s="228"/>
      <c r="Y53" s="368">
        <v>39101</v>
      </c>
      <c r="Z53" s="228" t="s">
        <v>404</v>
      </c>
      <c r="AA53" s="261" t="s">
        <v>250</v>
      </c>
      <c r="AB53" s="228">
        <v>438</v>
      </c>
      <c r="AC53" s="228">
        <v>52</v>
      </c>
      <c r="AD53" s="228"/>
      <c r="AE53" s="367"/>
      <c r="AF53" s="367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368"/>
      <c r="BC53" s="228"/>
      <c r="BD53" s="228"/>
    </row>
    <row r="54" spans="1:56" s="8" customFormat="1">
      <c r="A54" s="281">
        <f>συμβολαια!A54</f>
        <v>0</v>
      </c>
      <c r="B54" s="258" t="str">
        <f>συμβολαια!C54</f>
        <v>πληρεξούσιο</v>
      </c>
      <c r="C54" s="337" t="str">
        <f>πολλΣυμβ!D54</f>
        <v>..???..</v>
      </c>
      <c r="D54" s="337">
        <f>πολλΣυμβ!I54</f>
        <v>0</v>
      </c>
      <c r="E54" s="337"/>
      <c r="F54" s="327"/>
      <c r="G54" s="327"/>
      <c r="H54" s="327"/>
      <c r="I54" s="327"/>
      <c r="J54" s="320"/>
      <c r="K54" s="323"/>
      <c r="L54" s="323"/>
      <c r="M54" s="337"/>
      <c r="N54" s="327"/>
      <c r="O54" s="331"/>
      <c r="P54" s="382"/>
      <c r="Q54" s="345"/>
      <c r="R54" s="331"/>
      <c r="S54" s="347"/>
      <c r="T54" s="338"/>
      <c r="U54" s="373"/>
      <c r="V54" s="228"/>
      <c r="W54" s="228"/>
      <c r="X54" s="228"/>
      <c r="Y54" s="368"/>
      <c r="Z54" s="228"/>
      <c r="AA54" s="261" t="s">
        <v>250</v>
      </c>
      <c r="AB54" s="228"/>
      <c r="AC54" s="228"/>
      <c r="AD54" s="228"/>
      <c r="AE54" s="367"/>
      <c r="AF54" s="367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368"/>
      <c r="BC54" s="228"/>
      <c r="BD54" s="228"/>
    </row>
    <row r="55" spans="1:56" s="8" customFormat="1">
      <c r="A55" s="281">
        <f>συμβολαια!A55</f>
        <v>0</v>
      </c>
      <c r="B55" s="258" t="str">
        <f>συμβολαια!C55</f>
        <v>αγοραπωλησίας ..???.. ΕΞΟΦΛΗΣΗ</v>
      </c>
      <c r="C55" s="252">
        <f>πολλΣυμβ!D55</f>
        <v>0</v>
      </c>
      <c r="D55" s="252" t="str">
        <f>πολλΣυμβ!I55</f>
        <v>..???..</v>
      </c>
      <c r="E55" s="252">
        <v>2</v>
      </c>
      <c r="F55" s="249">
        <f t="shared" ref="F55:F84" si="3">E55*6</f>
        <v>12</v>
      </c>
      <c r="G55" s="249">
        <v>7.4</v>
      </c>
      <c r="H55" s="249">
        <v>7.4</v>
      </c>
      <c r="I55" s="249">
        <f t="shared" si="2"/>
        <v>26.799999999999997</v>
      </c>
      <c r="J55" s="259" t="s">
        <v>300</v>
      </c>
      <c r="K55" s="242"/>
      <c r="L55" s="242"/>
      <c r="M55" s="298" t="s">
        <v>340</v>
      </c>
      <c r="N55" s="249"/>
      <c r="O55" s="306"/>
      <c r="P55" s="367"/>
      <c r="Q55" s="261" t="s">
        <v>250</v>
      </c>
      <c r="R55" s="228"/>
      <c r="S55" s="262" t="s">
        <v>10</v>
      </c>
      <c r="T55" s="226"/>
      <c r="U55" s="373"/>
      <c r="V55" s="228"/>
      <c r="W55" s="228"/>
      <c r="X55" s="228"/>
      <c r="Y55" s="368"/>
      <c r="Z55" s="228"/>
      <c r="AA55" s="261" t="s">
        <v>250</v>
      </c>
      <c r="AB55" s="228"/>
      <c r="AC55" s="228"/>
      <c r="AD55" s="228"/>
      <c r="AE55" s="367"/>
      <c r="AF55" s="367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368"/>
      <c r="BC55" s="228"/>
      <c r="BD55" s="228"/>
    </row>
    <row r="56" spans="1:56" s="8" customFormat="1">
      <c r="A56" s="281">
        <f>συμβολαια!A56</f>
        <v>0</v>
      </c>
      <c r="B56" s="258" t="str">
        <f>συμβολαια!C56</f>
        <v>πληρεξούσιο</v>
      </c>
      <c r="C56" s="337" t="str">
        <f>πολλΣυμβ!D56</f>
        <v>..???..</v>
      </c>
      <c r="D56" s="337">
        <f>πολλΣυμβ!I56</f>
        <v>0</v>
      </c>
      <c r="E56" s="337"/>
      <c r="F56" s="327"/>
      <c r="G56" s="327"/>
      <c r="H56" s="327"/>
      <c r="I56" s="327"/>
      <c r="J56" s="320"/>
      <c r="K56" s="323"/>
      <c r="L56" s="323"/>
      <c r="M56" s="337"/>
      <c r="N56" s="327"/>
      <c r="O56" s="331"/>
      <c r="P56" s="382"/>
      <c r="Q56" s="345"/>
      <c r="R56" s="331"/>
      <c r="S56" s="347"/>
      <c r="T56" s="338"/>
      <c r="U56" s="373"/>
      <c r="V56" s="228"/>
      <c r="W56" s="228"/>
      <c r="X56" s="228"/>
      <c r="Y56" s="368"/>
      <c r="Z56" s="228"/>
      <c r="AA56" s="261" t="s">
        <v>250</v>
      </c>
      <c r="AB56" s="228"/>
      <c r="AC56" s="228"/>
      <c r="AD56" s="228"/>
      <c r="AE56" s="367"/>
      <c r="AF56" s="367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368"/>
      <c r="BC56" s="228"/>
      <c r="BD56" s="228"/>
    </row>
    <row r="57" spans="1:56" s="8" customFormat="1">
      <c r="A57" s="281">
        <f>συμβολαια!A57</f>
        <v>0</v>
      </c>
      <c r="B57" s="258" t="str">
        <f>συμβολαια!C57</f>
        <v>αγοραπωλησία τίμημα = Δ.Ο.Υ. =</v>
      </c>
      <c r="C57" s="252" t="str">
        <f>πολλΣυμβ!D57</f>
        <v>..???..</v>
      </c>
      <c r="D57" s="252" t="str">
        <f>πολλΣυμβ!I57</f>
        <v>..???..</v>
      </c>
      <c r="E57" s="252">
        <v>2</v>
      </c>
      <c r="F57" s="249">
        <f t="shared" si="3"/>
        <v>12</v>
      </c>
      <c r="G57" s="249">
        <v>7.4</v>
      </c>
      <c r="H57" s="249">
        <v>7.4</v>
      </c>
      <c r="I57" s="249">
        <f t="shared" si="2"/>
        <v>26.799999999999997</v>
      </c>
      <c r="J57" s="259" t="s">
        <v>300</v>
      </c>
      <c r="K57" s="242"/>
      <c r="L57" s="242"/>
      <c r="M57" s="252"/>
      <c r="N57" s="249"/>
      <c r="O57" s="368">
        <v>39113</v>
      </c>
      <c r="P57" s="367"/>
      <c r="Q57" s="261" t="s">
        <v>250</v>
      </c>
      <c r="R57" s="228"/>
      <c r="S57" s="262" t="s">
        <v>10</v>
      </c>
      <c r="T57" s="226"/>
      <c r="U57" s="373"/>
      <c r="V57" s="228"/>
      <c r="W57" s="228"/>
      <c r="X57" s="228"/>
      <c r="Y57" s="368">
        <v>39113</v>
      </c>
      <c r="Z57" s="228" t="s">
        <v>407</v>
      </c>
      <c r="AA57" s="261" t="s">
        <v>250</v>
      </c>
      <c r="AB57" s="228">
        <v>439</v>
      </c>
      <c r="AC57" s="228">
        <v>26</v>
      </c>
      <c r="AD57" s="228"/>
      <c r="AE57" s="367"/>
      <c r="AF57" s="367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368"/>
      <c r="BC57" s="228"/>
      <c r="BD57" s="228"/>
    </row>
    <row r="58" spans="1:56" s="8" customFormat="1">
      <c r="A58" s="281">
        <f>συμβολαια!A58</f>
        <v>0</v>
      </c>
      <c r="B58" s="258" t="str">
        <f>συμβολαια!C58</f>
        <v>πληρεξούσιο</v>
      </c>
      <c r="C58" s="337" t="str">
        <f>πολλΣυμβ!D58</f>
        <v>..???..</v>
      </c>
      <c r="D58" s="337">
        <f>πολλΣυμβ!I58</f>
        <v>0</v>
      </c>
      <c r="E58" s="337"/>
      <c r="F58" s="327"/>
      <c r="G58" s="327"/>
      <c r="H58" s="327"/>
      <c r="I58" s="327"/>
      <c r="J58" s="320"/>
      <c r="K58" s="323"/>
      <c r="L58" s="323"/>
      <c r="M58" s="337"/>
      <c r="N58" s="327"/>
      <c r="O58" s="411"/>
      <c r="P58" s="345"/>
      <c r="Q58" s="345"/>
      <c r="R58" s="331"/>
      <c r="S58" s="347"/>
      <c r="T58" s="338"/>
      <c r="U58" s="423"/>
      <c r="V58" s="228"/>
      <c r="W58" s="228"/>
      <c r="X58" s="228"/>
      <c r="Y58" s="368"/>
      <c r="Z58" s="228"/>
      <c r="AA58" s="261" t="s">
        <v>250</v>
      </c>
      <c r="AB58" s="228"/>
      <c r="AC58" s="228"/>
      <c r="AD58" s="228"/>
      <c r="AE58" s="367"/>
      <c r="AF58" s="367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368"/>
      <c r="BC58" s="228"/>
      <c r="BD58" s="228"/>
    </row>
    <row r="59" spans="1:56" s="8" customFormat="1">
      <c r="A59" s="281">
        <f>συμβολαια!A59</f>
        <v>0</v>
      </c>
      <c r="B59" s="258" t="str">
        <f>συμβολαια!C59</f>
        <v>κληρονομιάς αποδοχή</v>
      </c>
      <c r="C59" s="252">
        <f>πολλΣυμβ!D59</f>
        <v>0</v>
      </c>
      <c r="D59" s="252" t="str">
        <f>πολλΣυμβ!I59</f>
        <v>..???..</v>
      </c>
      <c r="E59" s="252">
        <v>2</v>
      </c>
      <c r="F59" s="249">
        <f t="shared" si="3"/>
        <v>12</v>
      </c>
      <c r="G59" s="249">
        <v>7.4</v>
      </c>
      <c r="H59" s="249">
        <v>7.4</v>
      </c>
      <c r="I59" s="249">
        <f t="shared" si="2"/>
        <v>26.799999999999997</v>
      </c>
      <c r="J59" s="259" t="s">
        <v>300</v>
      </c>
      <c r="K59" s="242"/>
      <c r="L59" s="242"/>
      <c r="M59" s="252"/>
      <c r="N59" s="249"/>
      <c r="O59" s="368">
        <v>39107</v>
      </c>
      <c r="P59" s="367">
        <v>10390</v>
      </c>
      <c r="Q59" s="261" t="s">
        <v>250</v>
      </c>
      <c r="R59" s="262" t="s">
        <v>10</v>
      </c>
      <c r="S59" s="262" t="s">
        <v>10</v>
      </c>
      <c r="T59" s="379">
        <v>1515.34</v>
      </c>
      <c r="U59" s="373" t="s">
        <v>409</v>
      </c>
      <c r="V59" s="228"/>
      <c r="W59" s="228"/>
      <c r="X59" s="228"/>
      <c r="Y59" s="368">
        <v>39107</v>
      </c>
      <c r="Z59" s="228" t="s">
        <v>410</v>
      </c>
      <c r="AA59" s="261" t="s">
        <v>250</v>
      </c>
      <c r="AB59" s="228">
        <v>439</v>
      </c>
      <c r="AC59" s="228">
        <v>7</v>
      </c>
      <c r="AD59" s="228"/>
      <c r="AE59" s="367"/>
      <c r="AF59" s="367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368"/>
      <c r="BC59" s="228"/>
      <c r="BD59" s="228"/>
    </row>
    <row r="60" spans="1:56" s="8" customFormat="1">
      <c r="A60" s="281">
        <f>συμβολαια!A60</f>
        <v>0</v>
      </c>
      <c r="B60" s="258" t="str">
        <f>συμβολαια!C60</f>
        <v>γονική</v>
      </c>
      <c r="C60" s="252">
        <f>πολλΣυμβ!D60</f>
        <v>0</v>
      </c>
      <c r="D60" s="252" t="str">
        <f>πολλΣυμβ!I60</f>
        <v>..???..</v>
      </c>
      <c r="E60" s="252">
        <v>2</v>
      </c>
      <c r="F60" s="249">
        <f t="shared" si="3"/>
        <v>12</v>
      </c>
      <c r="G60" s="249">
        <v>7.4</v>
      </c>
      <c r="H60" s="249">
        <v>7.4</v>
      </c>
      <c r="I60" s="249">
        <f t="shared" si="2"/>
        <v>26.799999999999997</v>
      </c>
      <c r="J60" s="259" t="s">
        <v>300</v>
      </c>
      <c r="K60" s="242"/>
      <c r="L60" s="242"/>
      <c r="M60" s="252"/>
      <c r="N60" s="249"/>
      <c r="O60" s="368">
        <v>39107</v>
      </c>
      <c r="P60" s="367">
        <v>10390</v>
      </c>
      <c r="Q60" s="261" t="s">
        <v>250</v>
      </c>
      <c r="R60" s="262" t="s">
        <v>10</v>
      </c>
      <c r="S60" s="262" t="s">
        <v>10</v>
      </c>
      <c r="T60" s="379"/>
      <c r="U60" s="373" t="s">
        <v>409</v>
      </c>
      <c r="V60" s="228"/>
      <c r="W60" s="228"/>
      <c r="X60" s="228"/>
      <c r="Y60" s="368">
        <v>39107</v>
      </c>
      <c r="Z60" s="228" t="s">
        <v>411</v>
      </c>
      <c r="AA60" s="261" t="s">
        <v>250</v>
      </c>
      <c r="AB60" s="228">
        <v>439</v>
      </c>
      <c r="AC60" s="228">
        <v>8</v>
      </c>
      <c r="AD60" s="228"/>
      <c r="AE60" s="367"/>
      <c r="AF60" s="367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368"/>
      <c r="BC60" s="228"/>
      <c r="BD60" s="228"/>
    </row>
    <row r="61" spans="1:56" s="8" customFormat="1">
      <c r="A61" s="281">
        <f>συμβολαια!A61</f>
        <v>0</v>
      </c>
      <c r="B61" s="258" t="str">
        <f>συμβολαια!C61</f>
        <v>πληρεξούσιο</v>
      </c>
      <c r="C61" s="337" t="str">
        <f>πολλΣυμβ!D61</f>
        <v>..???..</v>
      </c>
      <c r="D61" s="337">
        <f>πολλΣυμβ!I61</f>
        <v>0</v>
      </c>
      <c r="E61" s="337"/>
      <c r="F61" s="327"/>
      <c r="G61" s="327"/>
      <c r="H61" s="327"/>
      <c r="I61" s="327"/>
      <c r="J61" s="320"/>
      <c r="K61" s="323"/>
      <c r="L61" s="323"/>
      <c r="M61" s="337"/>
      <c r="N61" s="327"/>
      <c r="O61" s="331"/>
      <c r="P61" s="382"/>
      <c r="Q61" s="345"/>
      <c r="R61" s="331"/>
      <c r="S61" s="347"/>
      <c r="T61" s="226"/>
      <c r="U61" s="373"/>
      <c r="V61" s="228"/>
      <c r="W61" s="228"/>
      <c r="X61" s="228"/>
      <c r="Y61" s="368"/>
      <c r="Z61" s="228"/>
      <c r="AA61" s="261" t="s">
        <v>250</v>
      </c>
      <c r="AB61" s="228"/>
      <c r="AC61" s="228"/>
      <c r="AD61" s="228"/>
      <c r="AE61" s="367"/>
      <c r="AF61" s="367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368"/>
      <c r="BC61" s="228"/>
      <c r="BD61" s="228"/>
    </row>
    <row r="62" spans="1:56" s="8" customFormat="1">
      <c r="A62" s="281">
        <f>συμβολαια!A62</f>
        <v>0</v>
      </c>
      <c r="B62" s="258" t="str">
        <f>συμβολαια!C62</f>
        <v>δωρεά</v>
      </c>
      <c r="C62" s="252">
        <f>πολλΣυμβ!D62</f>
        <v>0</v>
      </c>
      <c r="D62" s="252" t="str">
        <f>πολλΣυμβ!I62</f>
        <v>..???..</v>
      </c>
      <c r="E62" s="252">
        <v>2</v>
      </c>
      <c r="F62" s="249">
        <f t="shared" si="3"/>
        <v>12</v>
      </c>
      <c r="G62" s="249">
        <v>7.4</v>
      </c>
      <c r="H62" s="249">
        <v>7.4</v>
      </c>
      <c r="I62" s="249">
        <f t="shared" si="2"/>
        <v>26.799999999999997</v>
      </c>
      <c r="J62" s="259" t="s">
        <v>300</v>
      </c>
      <c r="K62" s="242"/>
      <c r="L62" s="242"/>
      <c r="M62" s="252"/>
      <c r="N62" s="249"/>
      <c r="O62" s="368">
        <v>39107</v>
      </c>
      <c r="P62" s="367">
        <v>10390</v>
      </c>
      <c r="Q62" s="261" t="s">
        <v>250</v>
      </c>
      <c r="R62" s="262" t="s">
        <v>10</v>
      </c>
      <c r="S62" s="262" t="s">
        <v>10</v>
      </c>
      <c r="T62" s="379"/>
      <c r="U62" s="373" t="s">
        <v>409</v>
      </c>
      <c r="V62" s="228"/>
      <c r="W62" s="228"/>
      <c r="X62" s="228"/>
      <c r="Y62" s="368">
        <v>39107</v>
      </c>
      <c r="Z62" s="228" t="s">
        <v>416</v>
      </c>
      <c r="AA62" s="261" t="s">
        <v>250</v>
      </c>
      <c r="AB62" s="228">
        <v>439</v>
      </c>
      <c r="AC62" s="228">
        <v>9</v>
      </c>
      <c r="AD62" s="228"/>
      <c r="AE62" s="367"/>
      <c r="AF62" s="367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368"/>
      <c r="BC62" s="228"/>
      <c r="BD62" s="228"/>
    </row>
    <row r="63" spans="1:56" s="8" customFormat="1">
      <c r="A63" s="281">
        <f>συμβολαια!A63</f>
        <v>0</v>
      </c>
      <c r="B63" s="258" t="str">
        <f>συμβολαια!C63</f>
        <v>δωρεά</v>
      </c>
      <c r="C63" s="252">
        <f>πολλΣυμβ!D63</f>
        <v>0</v>
      </c>
      <c r="D63" s="252" t="str">
        <f>πολλΣυμβ!I63</f>
        <v>..???..</v>
      </c>
      <c r="E63" s="252">
        <v>2</v>
      </c>
      <c r="F63" s="249">
        <f t="shared" si="3"/>
        <v>12</v>
      </c>
      <c r="G63" s="249">
        <v>7.4</v>
      </c>
      <c r="H63" s="249">
        <v>7.4</v>
      </c>
      <c r="I63" s="249">
        <f t="shared" si="2"/>
        <v>26.799999999999997</v>
      </c>
      <c r="J63" s="259" t="s">
        <v>300</v>
      </c>
      <c r="K63" s="242"/>
      <c r="L63" s="242"/>
      <c r="M63" s="252"/>
      <c r="N63" s="249"/>
      <c r="O63" s="368">
        <v>39107</v>
      </c>
      <c r="P63" s="367">
        <v>10390</v>
      </c>
      <c r="Q63" s="261" t="s">
        <v>250</v>
      </c>
      <c r="R63" s="262" t="s">
        <v>10</v>
      </c>
      <c r="S63" s="262" t="s">
        <v>10</v>
      </c>
      <c r="T63" s="379"/>
      <c r="U63" s="373" t="s">
        <v>409</v>
      </c>
      <c r="V63" s="228"/>
      <c r="W63" s="228"/>
      <c r="X63" s="228"/>
      <c r="Y63" s="368">
        <v>39107</v>
      </c>
      <c r="Z63" s="228" t="s">
        <v>417</v>
      </c>
      <c r="AA63" s="261" t="s">
        <v>250</v>
      </c>
      <c r="AB63" s="228">
        <v>439</v>
      </c>
      <c r="AC63" s="228">
        <v>10</v>
      </c>
      <c r="AD63" s="228"/>
      <c r="AE63" s="367"/>
      <c r="AF63" s="367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368"/>
      <c r="BC63" s="228"/>
      <c r="BD63" s="228"/>
    </row>
    <row r="64" spans="1:56" s="8" customFormat="1">
      <c r="A64" s="281">
        <f>συμβολαια!A64</f>
        <v>0</v>
      </c>
      <c r="B64" s="258" t="str">
        <f>συμβολαια!C64</f>
        <v>πληρεξούσιο</v>
      </c>
      <c r="C64" s="337" t="str">
        <f>πολλΣυμβ!D64</f>
        <v>..???..</v>
      </c>
      <c r="D64" s="337">
        <f>πολλΣυμβ!I64</f>
        <v>0</v>
      </c>
      <c r="E64" s="337"/>
      <c r="F64" s="327"/>
      <c r="G64" s="327"/>
      <c r="H64" s="327"/>
      <c r="I64" s="327"/>
      <c r="J64" s="320"/>
      <c r="K64" s="323"/>
      <c r="L64" s="323"/>
      <c r="M64" s="337"/>
      <c r="N64" s="327"/>
      <c r="O64" s="331"/>
      <c r="P64" s="382"/>
      <c r="Q64" s="345"/>
      <c r="R64" s="331"/>
      <c r="S64" s="347"/>
      <c r="T64" s="226"/>
      <c r="U64" s="373"/>
      <c r="V64" s="228"/>
      <c r="W64" s="228"/>
      <c r="X64" s="228"/>
      <c r="Y64" s="368"/>
      <c r="Z64" s="228"/>
      <c r="AA64" s="261" t="s">
        <v>250</v>
      </c>
      <c r="AB64" s="228"/>
      <c r="AC64" s="228"/>
      <c r="AD64" s="228"/>
      <c r="AE64" s="367"/>
      <c r="AF64" s="367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368"/>
      <c r="BC64" s="228"/>
      <c r="BD64" s="228"/>
    </row>
    <row r="65" spans="1:56" s="8" customFormat="1">
      <c r="A65" s="281">
        <f>συμβολαια!A65</f>
        <v>0</v>
      </c>
      <c r="B65" s="258" t="str">
        <f>συμβολαια!C65</f>
        <v>αγοραπωλησία = τίμημα Δ.Ο.Υ. =</v>
      </c>
      <c r="C65" s="252">
        <f>πολλΣυμβ!D65</f>
        <v>0</v>
      </c>
      <c r="D65" s="252" t="str">
        <f>πολλΣυμβ!I65</f>
        <v>..???..</v>
      </c>
      <c r="E65" s="252">
        <v>2</v>
      </c>
      <c r="F65" s="249">
        <f t="shared" si="3"/>
        <v>12</v>
      </c>
      <c r="G65" s="249">
        <v>7.4</v>
      </c>
      <c r="H65" s="249">
        <v>7.4</v>
      </c>
      <c r="I65" s="249">
        <f t="shared" si="2"/>
        <v>26.799999999999997</v>
      </c>
      <c r="J65" s="259" t="s">
        <v>300</v>
      </c>
      <c r="K65" s="242"/>
      <c r="L65" s="242"/>
      <c r="M65" s="252"/>
      <c r="N65" s="249"/>
      <c r="O65" s="368">
        <v>39107</v>
      </c>
      <c r="P65" s="367">
        <v>10390</v>
      </c>
      <c r="Q65" s="261" t="s">
        <v>250</v>
      </c>
      <c r="R65" s="262" t="s">
        <v>10</v>
      </c>
      <c r="S65" s="262" t="s">
        <v>10</v>
      </c>
      <c r="T65" s="379"/>
      <c r="U65" s="373" t="s">
        <v>409</v>
      </c>
      <c r="V65" s="228"/>
      <c r="W65" s="228"/>
      <c r="X65" s="228"/>
      <c r="Y65" s="368">
        <v>39107</v>
      </c>
      <c r="Z65" s="228" t="s">
        <v>419</v>
      </c>
      <c r="AA65" s="261" t="s">
        <v>250</v>
      </c>
      <c r="AB65" s="228">
        <v>439</v>
      </c>
      <c r="AC65" s="228">
        <v>11</v>
      </c>
      <c r="AD65" s="228"/>
      <c r="AE65" s="367"/>
      <c r="AF65" s="367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368"/>
      <c r="BC65" s="228"/>
      <c r="BD65" s="228"/>
    </row>
    <row r="66" spans="1:56" s="8" customFormat="1">
      <c r="A66" s="281">
        <f>συμβολαια!A66</f>
        <v>0</v>
      </c>
      <c r="B66" s="258" t="str">
        <f>συμβολαια!C66</f>
        <v>πληρεξούσιο</v>
      </c>
      <c r="C66" s="337" t="str">
        <f>πολλΣυμβ!D66</f>
        <v>..???..</v>
      </c>
      <c r="D66" s="337">
        <f>πολλΣυμβ!I66</f>
        <v>0</v>
      </c>
      <c r="E66" s="337"/>
      <c r="F66" s="327"/>
      <c r="G66" s="327"/>
      <c r="H66" s="327"/>
      <c r="I66" s="327"/>
      <c r="J66" s="320"/>
      <c r="K66" s="323"/>
      <c r="L66" s="323"/>
      <c r="M66" s="337"/>
      <c r="N66" s="327"/>
      <c r="O66" s="331"/>
      <c r="P66" s="382"/>
      <c r="Q66" s="345"/>
      <c r="R66" s="331"/>
      <c r="S66" s="347"/>
      <c r="T66" s="226"/>
      <c r="U66" s="373"/>
      <c r="V66" s="228"/>
      <c r="W66" s="228"/>
      <c r="X66" s="228"/>
      <c r="Y66" s="368"/>
      <c r="Z66" s="228"/>
      <c r="AA66" s="261" t="s">
        <v>250</v>
      </c>
      <c r="AB66" s="228"/>
      <c r="AC66" s="228"/>
      <c r="AD66" s="228"/>
      <c r="AE66" s="367"/>
      <c r="AF66" s="367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368"/>
      <c r="BC66" s="228"/>
      <c r="BD66" s="228"/>
    </row>
    <row r="67" spans="1:56" s="8" customFormat="1">
      <c r="A67" s="281">
        <f>συμβολαια!A67</f>
        <v>0</v>
      </c>
      <c r="B67" s="420" t="str">
        <f>συμβολαια!C67</f>
        <v>αγοραπωλησίας προσύμφωνο ..???.. ΛΥΣΗ τίμημα 4.000.000δρχ = 11.738,81€ αρραβών =325.000δρχ =</v>
      </c>
      <c r="C67" s="337" t="str">
        <f>πολλΣυμβ!D67</f>
        <v>..???..</v>
      </c>
      <c r="D67" s="337" t="str">
        <f>πολλΣυμβ!I67</f>
        <v>..???..</v>
      </c>
      <c r="E67" s="337"/>
      <c r="F67" s="327"/>
      <c r="G67" s="327"/>
      <c r="H67" s="327"/>
      <c r="I67" s="327"/>
      <c r="J67" s="320"/>
      <c r="K67" s="323"/>
      <c r="L67" s="323"/>
      <c r="M67" s="337"/>
      <c r="N67" s="327"/>
      <c r="O67" s="331"/>
      <c r="P67" s="382"/>
      <c r="Q67" s="345"/>
      <c r="R67" s="331"/>
      <c r="S67" s="347"/>
      <c r="T67" s="226"/>
      <c r="U67" s="373"/>
      <c r="V67" s="228"/>
      <c r="W67" s="228"/>
      <c r="X67" s="228"/>
      <c r="Y67" s="368"/>
      <c r="Z67" s="228"/>
      <c r="AA67" s="261" t="s">
        <v>250</v>
      </c>
      <c r="AB67" s="228"/>
      <c r="AC67" s="228"/>
      <c r="AD67" s="228"/>
      <c r="AE67" s="367"/>
      <c r="AF67" s="367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368"/>
      <c r="BC67" s="228"/>
      <c r="BD67" s="228"/>
    </row>
    <row r="68" spans="1:56" s="8" customFormat="1">
      <c r="A68" s="281">
        <f>συμβολαια!A68</f>
        <v>0</v>
      </c>
      <c r="B68" s="258" t="str">
        <f>συμβολαια!C68</f>
        <v>αγοραπωλησία τίμημα = Δ.Ο.Υ. =</v>
      </c>
      <c r="C68" s="252">
        <f>πολλΣυμβ!D68</f>
        <v>0</v>
      </c>
      <c r="D68" s="252" t="str">
        <f>πολλΣυμβ!I68</f>
        <v>..???..</v>
      </c>
      <c r="E68" s="252">
        <v>2</v>
      </c>
      <c r="F68" s="249">
        <f t="shared" si="3"/>
        <v>12</v>
      </c>
      <c r="G68" s="249">
        <v>7.4</v>
      </c>
      <c r="H68" s="249">
        <v>7.4</v>
      </c>
      <c r="I68" s="249">
        <f t="shared" si="2"/>
        <v>26.799999999999997</v>
      </c>
      <c r="J68" s="259" t="s">
        <v>300</v>
      </c>
      <c r="K68" s="242"/>
      <c r="L68" s="242"/>
      <c r="M68" s="252"/>
      <c r="N68" s="249"/>
      <c r="O68" s="368">
        <v>39150</v>
      </c>
      <c r="P68" s="367">
        <v>109</v>
      </c>
      <c r="Q68" s="261" t="s">
        <v>250</v>
      </c>
      <c r="R68" s="228" t="s">
        <v>10</v>
      </c>
      <c r="S68" s="262" t="s">
        <v>10</v>
      </c>
      <c r="T68" s="378">
        <v>730.23</v>
      </c>
      <c r="U68" s="373" t="s">
        <v>424</v>
      </c>
      <c r="V68" s="228"/>
      <c r="W68" s="228"/>
      <c r="X68" s="228"/>
      <c r="Y68" s="368">
        <v>38055</v>
      </c>
      <c r="Z68" s="228" t="s">
        <v>423</v>
      </c>
      <c r="AA68" s="261" t="s">
        <v>250</v>
      </c>
      <c r="AB68" s="228">
        <v>441</v>
      </c>
      <c r="AC68" s="228">
        <v>45</v>
      </c>
      <c r="AD68" s="228"/>
      <c r="AE68" s="367"/>
      <c r="AF68" s="367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368"/>
      <c r="BC68" s="228"/>
      <c r="BD68" s="228"/>
    </row>
    <row r="69" spans="1:56" s="8" customFormat="1">
      <c r="A69" s="281">
        <f>συμβολαια!A69</f>
        <v>0</v>
      </c>
      <c r="B69" s="258" t="str">
        <f>συμβολαια!C69</f>
        <v>αγοραπωλησίας ΠΡΟΣΥΜΦΩΝΟ τίμημα 50.000 αρραβών =</v>
      </c>
      <c r="C69" s="337">
        <f>πολλΣυμβ!D69</f>
        <v>0</v>
      </c>
      <c r="D69" s="337" t="str">
        <f>πολλΣυμβ!I69</f>
        <v>..???..</v>
      </c>
      <c r="E69" s="337"/>
      <c r="F69" s="327"/>
      <c r="G69" s="327"/>
      <c r="H69" s="327"/>
      <c r="I69" s="327"/>
      <c r="J69" s="320"/>
      <c r="K69" s="323"/>
      <c r="L69" s="323"/>
      <c r="M69" s="337"/>
      <c r="N69" s="327"/>
      <c r="O69" s="331"/>
      <c r="P69" s="382"/>
      <c r="Q69" s="345"/>
      <c r="R69" s="331"/>
      <c r="S69" s="347"/>
      <c r="T69" s="226"/>
      <c r="U69" s="373"/>
      <c r="V69" s="228"/>
      <c r="W69" s="228"/>
      <c r="X69" s="228"/>
      <c r="Y69" s="368"/>
      <c r="Z69" s="228"/>
      <c r="AA69" s="261" t="s">
        <v>250</v>
      </c>
      <c r="AB69" s="228"/>
      <c r="AC69" s="228"/>
      <c r="AD69" s="228"/>
      <c r="AE69" s="367"/>
      <c r="AF69" s="367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368"/>
      <c r="BC69" s="228"/>
      <c r="BD69" s="228"/>
    </row>
    <row r="70" spans="1:56" s="8" customFormat="1">
      <c r="A70" s="281">
        <f>συμβολαια!A70</f>
        <v>0</v>
      </c>
      <c r="B70" s="258" t="str">
        <f>συμβολαια!C70</f>
        <v>πληρεξούσιο</v>
      </c>
      <c r="C70" s="337">
        <f>πολλΣυμβ!D70</f>
        <v>0</v>
      </c>
      <c r="D70" s="337" t="str">
        <f>πολλΣυμβ!I70</f>
        <v>..???..</v>
      </c>
      <c r="E70" s="337"/>
      <c r="F70" s="327"/>
      <c r="G70" s="327"/>
      <c r="H70" s="327"/>
      <c r="I70" s="327"/>
      <c r="J70" s="320"/>
      <c r="K70" s="323"/>
      <c r="L70" s="323"/>
      <c r="M70" s="337"/>
      <c r="N70" s="327"/>
      <c r="O70" s="331"/>
      <c r="P70" s="382"/>
      <c r="Q70" s="345"/>
      <c r="R70" s="331"/>
      <c r="S70" s="347"/>
      <c r="T70" s="226"/>
      <c r="U70" s="373"/>
      <c r="V70" s="228"/>
      <c r="W70" s="228"/>
      <c r="X70" s="228"/>
      <c r="Y70" s="368"/>
      <c r="Z70" s="228"/>
      <c r="AA70" s="261" t="s">
        <v>250</v>
      </c>
      <c r="AB70" s="228"/>
      <c r="AC70" s="228"/>
      <c r="AD70" s="228"/>
      <c r="AE70" s="367"/>
      <c r="AF70" s="367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368"/>
      <c r="BC70" s="228"/>
      <c r="BD70" s="228"/>
    </row>
    <row r="71" spans="1:56" s="8" customFormat="1">
      <c r="A71" s="281">
        <f>συμβολαια!A71</f>
        <v>0</v>
      </c>
      <c r="B71" s="258" t="str">
        <f>συμβολαια!C71</f>
        <v>διανομή</v>
      </c>
      <c r="C71" s="252">
        <f>πολλΣυμβ!D71</f>
        <v>0</v>
      </c>
      <c r="D71" s="252" t="str">
        <f>πολλΣυμβ!I71</f>
        <v>..???..</v>
      </c>
      <c r="E71" s="252">
        <v>4</v>
      </c>
      <c r="F71" s="249">
        <f t="shared" si="3"/>
        <v>24</v>
      </c>
      <c r="G71" s="249">
        <v>7.4</v>
      </c>
      <c r="H71" s="249">
        <v>7.4</v>
      </c>
      <c r="I71" s="249">
        <f t="shared" ref="I71:I84" si="4">F71+G71+H71</f>
        <v>38.799999999999997</v>
      </c>
      <c r="J71" s="259" t="s">
        <v>300</v>
      </c>
      <c r="K71" s="242"/>
      <c r="L71" s="242"/>
      <c r="M71" s="252"/>
      <c r="N71" s="249"/>
      <c r="O71" s="368">
        <v>39115</v>
      </c>
      <c r="P71" s="367">
        <v>10447</v>
      </c>
      <c r="Q71" s="261" t="s">
        <v>250</v>
      </c>
      <c r="R71" s="228" t="s">
        <v>10</v>
      </c>
      <c r="S71" s="262" t="s">
        <v>10</v>
      </c>
      <c r="T71" s="407">
        <v>1540.82</v>
      </c>
      <c r="U71" s="373" t="s">
        <v>427</v>
      </c>
      <c r="V71" s="228"/>
      <c r="W71" s="228"/>
      <c r="X71" s="228"/>
      <c r="Y71" s="368">
        <v>39115</v>
      </c>
      <c r="Z71" s="228" t="s">
        <v>432</v>
      </c>
      <c r="AA71" s="261" t="s">
        <v>250</v>
      </c>
      <c r="AB71" s="228">
        <v>439</v>
      </c>
      <c r="AC71" s="228">
        <v>38</v>
      </c>
      <c r="AD71" s="228"/>
      <c r="AE71" s="367"/>
      <c r="AF71" s="367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368"/>
      <c r="BC71" s="228"/>
      <c r="BD71" s="228"/>
    </row>
    <row r="72" spans="1:56" s="8" customFormat="1">
      <c r="A72" s="281">
        <f>συμβολαια!A72</f>
        <v>0</v>
      </c>
      <c r="B72" s="258" t="str">
        <f>συμβολαια!C72</f>
        <v>γονική ΨΙΛΗΣ κυριότητας</v>
      </c>
      <c r="C72" s="252" t="str">
        <f>πολλΣυμβ!D72</f>
        <v>..???..</v>
      </c>
      <c r="D72" s="252" t="str">
        <f>πολλΣυμβ!I72</f>
        <v>..???..</v>
      </c>
      <c r="E72" s="252">
        <v>2</v>
      </c>
      <c r="F72" s="249">
        <f t="shared" si="3"/>
        <v>12</v>
      </c>
      <c r="G72" s="249">
        <v>7.4</v>
      </c>
      <c r="H72" s="249">
        <v>7.4</v>
      </c>
      <c r="I72" s="249">
        <f t="shared" si="4"/>
        <v>26.799999999999997</v>
      </c>
      <c r="J72" s="259" t="s">
        <v>300</v>
      </c>
      <c r="K72" s="242"/>
      <c r="L72" s="242"/>
      <c r="M72" s="252"/>
      <c r="N72" s="249"/>
      <c r="O72" s="368">
        <v>39115</v>
      </c>
      <c r="P72" s="367">
        <v>10447</v>
      </c>
      <c r="Q72" s="261" t="s">
        <v>250</v>
      </c>
      <c r="R72" s="228" t="s">
        <v>10</v>
      </c>
      <c r="S72" s="262" t="s">
        <v>10</v>
      </c>
      <c r="T72" s="407"/>
      <c r="U72" s="373" t="s">
        <v>428</v>
      </c>
      <c r="V72" s="228"/>
      <c r="W72" s="228"/>
      <c r="X72" s="228"/>
      <c r="Y72" s="368">
        <v>39115</v>
      </c>
      <c r="Z72" s="228" t="s">
        <v>433</v>
      </c>
      <c r="AA72" s="261" t="s">
        <v>250</v>
      </c>
      <c r="AB72" s="228">
        <v>439</v>
      </c>
      <c r="AC72" s="228">
        <v>39</v>
      </c>
      <c r="AD72" s="228"/>
      <c r="AE72" s="367"/>
      <c r="AF72" s="367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368"/>
      <c r="BC72" s="228"/>
      <c r="BD72" s="228"/>
    </row>
    <row r="73" spans="1:56" s="8" customFormat="1">
      <c r="A73" s="281">
        <f>συμβολαια!A73</f>
        <v>0</v>
      </c>
      <c r="B73" s="258" t="str">
        <f>συμβολαια!C73</f>
        <v>δωρεά ΨΙΛΗΣ κυριότητας</v>
      </c>
      <c r="C73" s="252" t="str">
        <f>πολλΣυμβ!D73</f>
        <v>..???..</v>
      </c>
      <c r="D73" s="252" t="str">
        <f>πολλΣυμβ!I73</f>
        <v>..???..</v>
      </c>
      <c r="E73" s="252">
        <v>2</v>
      </c>
      <c r="F73" s="249">
        <f t="shared" si="3"/>
        <v>12</v>
      </c>
      <c r="G73" s="249">
        <v>7.4</v>
      </c>
      <c r="H73" s="249">
        <v>7.4</v>
      </c>
      <c r="I73" s="249">
        <f t="shared" si="4"/>
        <v>26.799999999999997</v>
      </c>
      <c r="J73" s="259" t="s">
        <v>300</v>
      </c>
      <c r="K73" s="242"/>
      <c r="L73" s="242"/>
      <c r="M73" s="252"/>
      <c r="N73" s="249"/>
      <c r="O73" s="368">
        <v>39115</v>
      </c>
      <c r="P73" s="367">
        <v>10447</v>
      </c>
      <c r="Q73" s="261" t="s">
        <v>250</v>
      </c>
      <c r="R73" s="228" t="s">
        <v>10</v>
      </c>
      <c r="S73" s="262" t="s">
        <v>10</v>
      </c>
      <c r="T73" s="407"/>
      <c r="U73" s="373" t="s">
        <v>429</v>
      </c>
      <c r="V73" s="228"/>
      <c r="W73" s="228"/>
      <c r="X73" s="228"/>
      <c r="Y73" s="368">
        <v>39115</v>
      </c>
      <c r="Z73" s="228" t="s">
        <v>434</v>
      </c>
      <c r="AA73" s="261" t="s">
        <v>250</v>
      </c>
      <c r="AB73" s="228">
        <v>439</v>
      </c>
      <c r="AC73" s="228">
        <v>40</v>
      </c>
      <c r="AD73" s="228"/>
      <c r="AE73" s="367"/>
      <c r="AF73" s="367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368"/>
      <c r="BC73" s="228"/>
      <c r="BD73" s="228"/>
    </row>
    <row r="74" spans="1:56" s="8" customFormat="1">
      <c r="A74" s="281">
        <f>συμβολαια!A74</f>
        <v>0</v>
      </c>
      <c r="B74" s="258" t="str">
        <f>συμβολαια!C74</f>
        <v>δωρεά ΨΙΛΗΣ κυριότητας</v>
      </c>
      <c r="C74" s="252" t="str">
        <f>πολλΣυμβ!D74</f>
        <v>..???..</v>
      </c>
      <c r="D74" s="252" t="str">
        <f>πολλΣυμβ!I74</f>
        <v>..???..</v>
      </c>
      <c r="E74" s="252">
        <v>2</v>
      </c>
      <c r="F74" s="249">
        <f t="shared" si="3"/>
        <v>12</v>
      </c>
      <c r="G74" s="249">
        <v>7.4</v>
      </c>
      <c r="H74" s="249">
        <v>7.4</v>
      </c>
      <c r="I74" s="249">
        <f t="shared" si="4"/>
        <v>26.799999999999997</v>
      </c>
      <c r="J74" s="259" t="s">
        <v>300</v>
      </c>
      <c r="K74" s="242"/>
      <c r="L74" s="242"/>
      <c r="M74" s="252"/>
      <c r="N74" s="249"/>
      <c r="O74" s="368">
        <v>39115</v>
      </c>
      <c r="P74" s="367">
        <v>10447</v>
      </c>
      <c r="Q74" s="261" t="s">
        <v>250</v>
      </c>
      <c r="R74" s="228" t="s">
        <v>10</v>
      </c>
      <c r="S74" s="262" t="s">
        <v>10</v>
      </c>
      <c r="T74" s="407"/>
      <c r="U74" s="373" t="s">
        <v>430</v>
      </c>
      <c r="V74" s="228"/>
      <c r="W74" s="228"/>
      <c r="X74" s="228"/>
      <c r="Y74" s="368">
        <v>39115</v>
      </c>
      <c r="Z74" s="228" t="s">
        <v>435</v>
      </c>
      <c r="AA74" s="261" t="s">
        <v>250</v>
      </c>
      <c r="AB74" s="228">
        <v>439</v>
      </c>
      <c r="AC74" s="228">
        <v>41</v>
      </c>
      <c r="AD74" s="228"/>
      <c r="AE74" s="367"/>
      <c r="AF74" s="367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368"/>
      <c r="BC74" s="228"/>
      <c r="BD74" s="228"/>
    </row>
    <row r="75" spans="1:56" s="8" customFormat="1">
      <c r="A75" s="281">
        <f>συμβολαια!A75</f>
        <v>0</v>
      </c>
      <c r="B75" s="258" t="str">
        <f>συμβολαια!C75</f>
        <v>γονική ΨΙΛΗΣ κυριότητας</v>
      </c>
      <c r="C75" s="252" t="str">
        <f>πολλΣυμβ!D75</f>
        <v>..???..</v>
      </c>
      <c r="D75" s="252" t="str">
        <f>πολλΣυμβ!I75</f>
        <v>..???..</v>
      </c>
      <c r="E75" s="252">
        <v>2</v>
      </c>
      <c r="F75" s="249">
        <f t="shared" si="3"/>
        <v>12</v>
      </c>
      <c r="G75" s="249">
        <v>7.4</v>
      </c>
      <c r="H75" s="249">
        <v>7.4</v>
      </c>
      <c r="I75" s="249">
        <f t="shared" si="4"/>
        <v>26.799999999999997</v>
      </c>
      <c r="J75" s="259" t="s">
        <v>300</v>
      </c>
      <c r="K75" s="242"/>
      <c r="L75" s="242"/>
      <c r="M75" s="252"/>
      <c r="N75" s="249"/>
      <c r="O75" s="368">
        <v>39115</v>
      </c>
      <c r="P75" s="367">
        <v>10447</v>
      </c>
      <c r="Q75" s="261" t="s">
        <v>250</v>
      </c>
      <c r="R75" s="228" t="s">
        <v>10</v>
      </c>
      <c r="S75" s="262" t="s">
        <v>10</v>
      </c>
      <c r="T75" s="407"/>
      <c r="U75" s="373" t="s">
        <v>431</v>
      </c>
      <c r="V75" s="228"/>
      <c r="W75" s="228"/>
      <c r="X75" s="228"/>
      <c r="Y75" s="368">
        <v>39115</v>
      </c>
      <c r="Z75" s="228" t="s">
        <v>440</v>
      </c>
      <c r="AA75" s="261" t="s">
        <v>250</v>
      </c>
      <c r="AB75" s="228">
        <v>439</v>
      </c>
      <c r="AC75" s="228">
        <v>42</v>
      </c>
      <c r="AD75" s="228"/>
      <c r="AE75" s="367"/>
      <c r="AF75" s="367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368"/>
      <c r="BC75" s="228"/>
      <c r="BD75" s="228"/>
    </row>
    <row r="76" spans="1:56" s="8" customFormat="1">
      <c r="A76" s="281">
        <f>συμβολαια!A76</f>
        <v>0</v>
      </c>
      <c r="B76" s="258" t="str">
        <f>συμβολαια!C76</f>
        <v>πληρεξούσιο</v>
      </c>
      <c r="C76" s="337" t="str">
        <f>πολλΣυμβ!D76</f>
        <v>..???..</v>
      </c>
      <c r="D76" s="337">
        <f>πολλΣυμβ!I76</f>
        <v>0</v>
      </c>
      <c r="E76" s="337"/>
      <c r="F76" s="327"/>
      <c r="G76" s="327"/>
      <c r="H76" s="327"/>
      <c r="I76" s="327"/>
      <c r="J76" s="320"/>
      <c r="K76" s="323"/>
      <c r="L76" s="323"/>
      <c r="M76" s="337"/>
      <c r="N76" s="327"/>
      <c r="O76" s="331"/>
      <c r="P76" s="382"/>
      <c r="Q76" s="345"/>
      <c r="R76" s="331"/>
      <c r="S76" s="347"/>
      <c r="T76" s="226"/>
      <c r="U76" s="373"/>
      <c r="V76" s="228"/>
      <c r="W76" s="228"/>
      <c r="X76" s="228"/>
      <c r="Y76" s="368"/>
      <c r="Z76" s="228"/>
      <c r="AA76" s="261" t="s">
        <v>250</v>
      </c>
      <c r="AB76" s="228"/>
      <c r="AC76" s="228"/>
      <c r="AD76" s="228"/>
      <c r="AE76" s="367"/>
      <c r="AF76" s="367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368"/>
      <c r="BC76" s="228"/>
      <c r="BD76" s="228"/>
    </row>
    <row r="77" spans="1:56" s="8" customFormat="1">
      <c r="A77" s="281">
        <f>συμβολαια!A77</f>
        <v>0</v>
      </c>
      <c r="B77" s="258" t="str">
        <f>συμβολαια!C77</f>
        <v>αγοραπωλησίας …… ;;;?????;;;;; ΕΞΟΦΛΗΣΗ</v>
      </c>
      <c r="C77" s="252" t="str">
        <f>πολλΣυμβ!D77</f>
        <v>..???..</v>
      </c>
      <c r="D77" s="252" t="str">
        <f>πολλΣυμβ!I77</f>
        <v>..???..</v>
      </c>
      <c r="E77" s="252">
        <v>2</v>
      </c>
      <c r="F77" s="249">
        <f t="shared" si="3"/>
        <v>12</v>
      </c>
      <c r="G77" s="249">
        <v>7.4</v>
      </c>
      <c r="H77" s="249">
        <v>7.4</v>
      </c>
      <c r="I77" s="249">
        <f t="shared" si="4"/>
        <v>26.799999999999997</v>
      </c>
      <c r="J77" s="259" t="s">
        <v>300</v>
      </c>
      <c r="K77" s="242"/>
      <c r="L77" s="242"/>
      <c r="M77" s="298" t="s">
        <v>340</v>
      </c>
      <c r="N77" s="249"/>
      <c r="O77" s="306"/>
      <c r="P77" s="367"/>
      <c r="Q77" s="261" t="s">
        <v>250</v>
      </c>
      <c r="R77" s="228"/>
      <c r="S77" s="262" t="s">
        <v>10</v>
      </c>
      <c r="T77" s="226"/>
      <c r="U77" s="373"/>
      <c r="V77" s="228"/>
      <c r="W77" s="228"/>
      <c r="X77" s="228"/>
      <c r="Y77" s="368"/>
      <c r="Z77" s="228"/>
      <c r="AA77" s="261" t="s">
        <v>250</v>
      </c>
      <c r="AB77" s="228"/>
      <c r="AC77" s="228"/>
      <c r="AD77" s="228"/>
      <c r="AE77" s="367"/>
      <c r="AF77" s="367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368"/>
      <c r="BC77" s="228"/>
      <c r="BD77" s="228"/>
    </row>
    <row r="78" spans="1:56" s="8" customFormat="1">
      <c r="A78" s="281">
        <f>συμβολαια!A78</f>
        <v>0</v>
      </c>
      <c r="B78" s="258" t="str">
        <f>συμβολαια!C78</f>
        <v>πληρεξούσιο</v>
      </c>
      <c r="C78" s="337" t="str">
        <f>πολλΣυμβ!D78</f>
        <v>..???..</v>
      </c>
      <c r="D78" s="337">
        <f>πολλΣυμβ!I78</f>
        <v>0</v>
      </c>
      <c r="E78" s="337"/>
      <c r="F78" s="327"/>
      <c r="G78" s="327"/>
      <c r="H78" s="327"/>
      <c r="I78" s="327"/>
      <c r="J78" s="320"/>
      <c r="K78" s="323"/>
      <c r="L78" s="323"/>
      <c r="M78" s="337"/>
      <c r="N78" s="327"/>
      <c r="O78" s="331"/>
      <c r="P78" s="382"/>
      <c r="Q78" s="345"/>
      <c r="R78" s="331"/>
      <c r="S78" s="347"/>
      <c r="T78" s="226"/>
      <c r="U78" s="373"/>
      <c r="V78" s="228"/>
      <c r="W78" s="228"/>
      <c r="X78" s="228"/>
      <c r="Y78" s="368"/>
      <c r="Z78" s="228"/>
      <c r="AA78" s="261" t="s">
        <v>250</v>
      </c>
      <c r="AB78" s="228"/>
      <c r="AC78" s="228"/>
      <c r="AD78" s="228"/>
      <c r="AE78" s="367"/>
      <c r="AF78" s="367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368"/>
      <c r="BC78" s="228"/>
      <c r="BD78" s="228"/>
    </row>
    <row r="79" spans="1:56" s="8" customFormat="1">
      <c r="A79" s="281">
        <f>συμβολαια!A79</f>
        <v>0</v>
      </c>
      <c r="B79" s="258" t="str">
        <f>συμβολαια!C79</f>
        <v>πληρεξούσιο</v>
      </c>
      <c r="C79" s="337" t="str">
        <f>πολλΣυμβ!D79</f>
        <v>..???..</v>
      </c>
      <c r="D79" s="337">
        <f>πολλΣυμβ!I79</f>
        <v>0</v>
      </c>
      <c r="E79" s="337"/>
      <c r="F79" s="327"/>
      <c r="G79" s="327"/>
      <c r="H79" s="327"/>
      <c r="I79" s="327"/>
      <c r="J79" s="320"/>
      <c r="K79" s="323"/>
      <c r="L79" s="323"/>
      <c r="M79" s="337"/>
      <c r="N79" s="327"/>
      <c r="O79" s="331"/>
      <c r="P79" s="382"/>
      <c r="Q79" s="345"/>
      <c r="R79" s="331"/>
      <c r="S79" s="347"/>
      <c r="T79" s="226"/>
      <c r="U79" s="373"/>
      <c r="V79" s="228"/>
      <c r="W79" s="228"/>
      <c r="X79" s="228"/>
      <c r="Y79" s="368"/>
      <c r="Z79" s="228"/>
      <c r="AA79" s="261" t="s">
        <v>250</v>
      </c>
      <c r="AB79" s="228"/>
      <c r="AC79" s="228"/>
      <c r="AD79" s="228"/>
      <c r="AE79" s="367"/>
      <c r="AF79" s="367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368"/>
      <c r="BC79" s="228"/>
      <c r="BD79" s="228"/>
    </row>
    <row r="80" spans="1:56" s="8" customFormat="1">
      <c r="A80" s="281">
        <f>συμβολαια!A80</f>
        <v>0</v>
      </c>
      <c r="B80" s="258" t="str">
        <f>συμβολαια!C80</f>
        <v>αγοραπωλησία τίμημα = Δ.Ο.Υ. =</v>
      </c>
      <c r="C80" s="252">
        <f>πολλΣυμβ!D80</f>
        <v>0</v>
      </c>
      <c r="D80" s="252" t="str">
        <f>πολλΣυμβ!I80</f>
        <v>..???..</v>
      </c>
      <c r="E80" s="252">
        <v>2</v>
      </c>
      <c r="F80" s="249">
        <f t="shared" si="3"/>
        <v>12</v>
      </c>
      <c r="G80" s="249">
        <v>7.4</v>
      </c>
      <c r="H80" s="249">
        <v>7.4</v>
      </c>
      <c r="I80" s="249">
        <f t="shared" si="4"/>
        <v>26.799999999999997</v>
      </c>
      <c r="J80" s="259" t="s">
        <v>300</v>
      </c>
      <c r="K80" s="242"/>
      <c r="L80" s="242"/>
      <c r="M80" s="252"/>
      <c r="N80" s="249"/>
      <c r="O80" s="368">
        <v>39113</v>
      </c>
      <c r="P80" s="367"/>
      <c r="Q80" s="261" t="s">
        <v>250</v>
      </c>
      <c r="R80" s="228"/>
      <c r="S80" s="262" t="s">
        <v>10</v>
      </c>
      <c r="T80" s="226"/>
      <c r="U80" s="373"/>
      <c r="V80" s="228"/>
      <c r="W80" s="228"/>
      <c r="X80" s="228"/>
      <c r="Y80" s="368">
        <v>39113</v>
      </c>
      <c r="Z80" s="228" t="s">
        <v>447</v>
      </c>
      <c r="AA80" s="261" t="s">
        <v>250</v>
      </c>
      <c r="AB80" s="228">
        <v>439</v>
      </c>
      <c r="AC80" s="228">
        <v>31</v>
      </c>
      <c r="AD80" s="228"/>
      <c r="AE80" s="367"/>
      <c r="AF80" s="367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368"/>
      <c r="BC80" s="228"/>
      <c r="BD80" s="228"/>
    </row>
    <row r="81" spans="1:56" s="8" customFormat="1">
      <c r="A81" s="281">
        <f>συμβολαια!A81</f>
        <v>0</v>
      </c>
      <c r="B81" s="258" t="str">
        <f>συμβολαια!C81</f>
        <v>αγοραπωλησία ΒΑΣΕΙ προσυμφώνου ..???.. τίμημα = αρραβών = Δ.Ο.Υ = 20518,31</v>
      </c>
      <c r="C81" s="252">
        <f>πολλΣυμβ!D81</f>
        <v>0</v>
      </c>
      <c r="D81" s="252" t="str">
        <f>πολλΣυμβ!I81</f>
        <v>..???..</v>
      </c>
      <c r="E81" s="252">
        <v>2</v>
      </c>
      <c r="F81" s="249">
        <f t="shared" si="3"/>
        <v>12</v>
      </c>
      <c r="G81" s="249">
        <v>7.4</v>
      </c>
      <c r="H81" s="249">
        <v>7.4</v>
      </c>
      <c r="I81" s="249">
        <f t="shared" si="4"/>
        <v>26.799999999999997</v>
      </c>
      <c r="J81" s="259" t="s">
        <v>300</v>
      </c>
      <c r="K81" s="242"/>
      <c r="L81" s="242"/>
      <c r="M81" s="298" t="s">
        <v>327</v>
      </c>
      <c r="N81" s="249"/>
      <c r="O81" s="306"/>
      <c r="P81" s="367"/>
      <c r="Q81" s="261" t="s">
        <v>250</v>
      </c>
      <c r="R81" s="228"/>
      <c r="S81" s="262" t="s">
        <v>10</v>
      </c>
      <c r="T81" s="226"/>
      <c r="U81" s="373"/>
      <c r="V81" s="228"/>
      <c r="W81" s="228"/>
      <c r="X81" s="228"/>
      <c r="Y81" s="368"/>
      <c r="Z81" s="228"/>
      <c r="AA81" s="261" t="s">
        <v>250</v>
      </c>
      <c r="AB81" s="228"/>
      <c r="AC81" s="228"/>
      <c r="AD81" s="228"/>
      <c r="AE81" s="367"/>
      <c r="AF81" s="367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368"/>
      <c r="BC81" s="228"/>
      <c r="BD81" s="228"/>
    </row>
    <row r="82" spans="1:56" s="8" customFormat="1">
      <c r="A82" s="281">
        <f>συμβολαια!A82</f>
        <v>0</v>
      </c>
      <c r="B82" s="258" t="str">
        <f>συμβολαια!C82</f>
        <v>πληρεξούσιο</v>
      </c>
      <c r="C82" s="337" t="str">
        <f>πολλΣυμβ!D82</f>
        <v>..???..</v>
      </c>
      <c r="D82" s="337">
        <f>πολλΣυμβ!I82</f>
        <v>0</v>
      </c>
      <c r="E82" s="337"/>
      <c r="F82" s="327"/>
      <c r="G82" s="327"/>
      <c r="H82" s="327"/>
      <c r="I82" s="327"/>
      <c r="J82" s="320"/>
      <c r="K82" s="323"/>
      <c r="L82" s="323"/>
      <c r="M82" s="337"/>
      <c r="N82" s="327"/>
      <c r="O82" s="331"/>
      <c r="P82" s="382"/>
      <c r="Q82" s="345"/>
      <c r="R82" s="331"/>
      <c r="S82" s="347"/>
      <c r="T82" s="226"/>
      <c r="U82" s="373"/>
      <c r="V82" s="228"/>
      <c r="W82" s="228"/>
      <c r="X82" s="228"/>
      <c r="Y82" s="368"/>
      <c r="Z82" s="228"/>
      <c r="AA82" s="261" t="s">
        <v>250</v>
      </c>
      <c r="AB82" s="228"/>
      <c r="AC82" s="228"/>
      <c r="AD82" s="228"/>
      <c r="AE82" s="367"/>
      <c r="AF82" s="367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368"/>
      <c r="BC82" s="228"/>
      <c r="BD82" s="228"/>
    </row>
    <row r="83" spans="1:56" s="8" customFormat="1">
      <c r="A83" s="281">
        <f>συμβολαια!A83</f>
        <v>0</v>
      </c>
      <c r="B83" s="258" t="str">
        <f>συμβολαια!C83</f>
        <v>πληρεξούσιο</v>
      </c>
      <c r="C83" s="337" t="str">
        <f>πολλΣυμβ!D83</f>
        <v>..???..</v>
      </c>
      <c r="D83" s="337">
        <f>πολλΣυμβ!I83</f>
        <v>0</v>
      </c>
      <c r="E83" s="337"/>
      <c r="F83" s="327"/>
      <c r="G83" s="327"/>
      <c r="H83" s="327"/>
      <c r="I83" s="327"/>
      <c r="J83" s="320"/>
      <c r="K83" s="323"/>
      <c r="L83" s="323"/>
      <c r="M83" s="337"/>
      <c r="N83" s="327"/>
      <c r="O83" s="331"/>
      <c r="P83" s="382"/>
      <c r="Q83" s="345"/>
      <c r="R83" s="331"/>
      <c r="S83" s="347"/>
      <c r="T83" s="226"/>
      <c r="U83" s="373"/>
      <c r="V83" s="228"/>
      <c r="W83" s="228"/>
      <c r="X83" s="228"/>
      <c r="Y83" s="368"/>
      <c r="Z83" s="228"/>
      <c r="AA83" s="261" t="s">
        <v>250</v>
      </c>
      <c r="AB83" s="228"/>
      <c r="AC83" s="228"/>
      <c r="AD83" s="228"/>
      <c r="AE83" s="367"/>
      <c r="AF83" s="367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368"/>
      <c r="BC83" s="228"/>
      <c r="BD83" s="228"/>
    </row>
    <row r="84" spans="1:56" s="8" customFormat="1">
      <c r="A84" s="281">
        <f>συμβολαια!A84</f>
        <v>0</v>
      </c>
      <c r="B84" s="258" t="str">
        <f>συμβολαια!C84</f>
        <v>αγοραπωλησία τίμημα = Δ.Ο.Υ. =</v>
      </c>
      <c r="C84" s="252">
        <f>πολλΣυμβ!D84</f>
        <v>0</v>
      </c>
      <c r="D84" s="252" t="str">
        <f>πολλΣυμβ!I84</f>
        <v>..???..</v>
      </c>
      <c r="E84" s="252">
        <v>2</v>
      </c>
      <c r="F84" s="249">
        <f t="shared" si="3"/>
        <v>12</v>
      </c>
      <c r="G84" s="249">
        <v>7.4</v>
      </c>
      <c r="H84" s="249">
        <v>7.4</v>
      </c>
      <c r="I84" s="249">
        <f t="shared" si="4"/>
        <v>26.799999999999997</v>
      </c>
      <c r="J84" s="259" t="s">
        <v>300</v>
      </c>
      <c r="K84" s="242"/>
      <c r="L84" s="242"/>
      <c r="M84" s="298" t="s">
        <v>340</v>
      </c>
      <c r="N84" s="249"/>
      <c r="O84" s="306"/>
      <c r="P84" s="367"/>
      <c r="Q84" s="261" t="s">
        <v>250</v>
      </c>
      <c r="R84" s="228"/>
      <c r="S84" s="262" t="s">
        <v>10</v>
      </c>
      <c r="T84" s="226"/>
      <c r="U84" s="373"/>
      <c r="V84" s="228"/>
      <c r="W84" s="228"/>
      <c r="X84" s="228"/>
      <c r="Y84" s="368"/>
      <c r="Z84" s="228"/>
      <c r="AA84" s="261" t="s">
        <v>250</v>
      </c>
      <c r="AB84" s="228"/>
      <c r="AC84" s="228"/>
      <c r="AD84" s="228"/>
      <c r="AE84" s="367"/>
      <c r="AF84" s="367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368"/>
      <c r="BC84" s="228"/>
      <c r="BD84" s="228"/>
    </row>
    <row r="85" spans="1:56" s="8" customFormat="1">
      <c r="A85" s="281">
        <f>συμβολαια!A85</f>
        <v>0</v>
      </c>
      <c r="B85" s="258" t="str">
        <f>συμβολαια!C85</f>
        <v>διαθήκη</v>
      </c>
      <c r="C85" s="337" t="str">
        <f>πολλΣυμβ!D85</f>
        <v>..???..</v>
      </c>
      <c r="D85" s="337">
        <f>πολλΣυμβ!I85</f>
        <v>0</v>
      </c>
      <c r="E85" s="337"/>
      <c r="F85" s="327"/>
      <c r="G85" s="327"/>
      <c r="H85" s="327"/>
      <c r="I85" s="327"/>
      <c r="J85" s="320"/>
      <c r="K85" s="323"/>
      <c r="L85" s="323"/>
      <c r="M85" s="337"/>
      <c r="N85" s="327"/>
      <c r="O85" s="331"/>
      <c r="P85" s="382"/>
      <c r="Q85" s="345"/>
      <c r="R85" s="331"/>
      <c r="S85" s="347"/>
      <c r="T85" s="226"/>
      <c r="U85" s="373"/>
      <c r="V85" s="228"/>
      <c r="W85" s="228"/>
      <c r="X85" s="228"/>
      <c r="Y85" s="368"/>
      <c r="Z85" s="228"/>
      <c r="AA85" s="261" t="s">
        <v>250</v>
      </c>
      <c r="AB85" s="228"/>
      <c r="AC85" s="228"/>
      <c r="AD85" s="228"/>
      <c r="AE85" s="367"/>
      <c r="AF85" s="367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368"/>
      <c r="BC85" s="228"/>
      <c r="BD85" s="228"/>
    </row>
    <row r="86" spans="1:56" s="8" customFormat="1">
      <c r="A86" s="281">
        <f>συμβολαια!A86</f>
        <v>0</v>
      </c>
      <c r="B86" s="258" t="str">
        <f>συμβολαια!C86</f>
        <v>πληρεξούσιο</v>
      </c>
      <c r="C86" s="337" t="str">
        <f>πολλΣυμβ!D86</f>
        <v>..???..</v>
      </c>
      <c r="D86" s="337">
        <f>πολλΣυμβ!I86</f>
        <v>0</v>
      </c>
      <c r="E86" s="337"/>
      <c r="F86" s="327"/>
      <c r="G86" s="327"/>
      <c r="H86" s="327"/>
      <c r="I86" s="327"/>
      <c r="J86" s="320"/>
      <c r="K86" s="323"/>
      <c r="L86" s="323"/>
      <c r="M86" s="337"/>
      <c r="N86" s="327"/>
      <c r="O86" s="331"/>
      <c r="P86" s="382"/>
      <c r="Q86" s="345"/>
      <c r="R86" s="331"/>
      <c r="S86" s="347"/>
      <c r="T86" s="226"/>
      <c r="U86" s="373"/>
      <c r="V86" s="228"/>
      <c r="W86" s="228"/>
      <c r="X86" s="228"/>
      <c r="Y86" s="368"/>
      <c r="Z86" s="228"/>
      <c r="AA86" s="261" t="s">
        <v>250</v>
      </c>
      <c r="AB86" s="228"/>
      <c r="AC86" s="228"/>
      <c r="AD86" s="228"/>
      <c r="AE86" s="367"/>
      <c r="AF86" s="367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368"/>
      <c r="BC86" s="228"/>
      <c r="BD86" s="228"/>
    </row>
    <row r="87" spans="1:56">
      <c r="A87" s="557" t="s">
        <v>66</v>
      </c>
      <c r="B87" s="558"/>
      <c r="C87" s="558"/>
      <c r="D87" s="559"/>
      <c r="E87" s="121"/>
      <c r="F87" s="121">
        <f>SUM(F3:F86)</f>
        <v>606</v>
      </c>
      <c r="G87" s="121">
        <f>SUM(G3:G86)</f>
        <v>340.39999999999986</v>
      </c>
      <c r="H87" s="121">
        <f>SUM(H3:H86)</f>
        <v>340.39999999999986</v>
      </c>
      <c r="I87" s="121">
        <f>SUM(I3:I86)</f>
        <v>1286.7999999999988</v>
      </c>
      <c r="J87" s="121">
        <f>SUM(J3:J86)</f>
        <v>0</v>
      </c>
      <c r="K87" s="121"/>
      <c r="L87" s="121">
        <f>SUM(L3:L86)</f>
        <v>0</v>
      </c>
      <c r="M87" s="121"/>
      <c r="N87" s="121">
        <f>SUM(N3:N86)</f>
        <v>0</v>
      </c>
      <c r="O87" s="121"/>
      <c r="P87" s="133"/>
      <c r="Q87" s="121"/>
      <c r="R87" s="121"/>
      <c r="S87" s="121"/>
      <c r="T87" s="121">
        <f>SUM(T3:T86)</f>
        <v>6290.2999999999993</v>
      </c>
      <c r="U87" s="374">
        <f>SUM(U3:U86)</f>
        <v>0</v>
      </c>
      <c r="V87" s="121">
        <f>SUM(V3:V86)</f>
        <v>0</v>
      </c>
      <c r="W87" s="121">
        <f>SUM(W3:W86)</f>
        <v>0</v>
      </c>
      <c r="X87" s="121">
        <f>SUM(X3:X86)</f>
        <v>0</v>
      </c>
      <c r="Y87" s="365"/>
      <c r="Z87" s="121"/>
      <c r="AA87" s="121"/>
      <c r="AB87" s="121"/>
      <c r="AC87" s="121"/>
      <c r="AD87" s="121"/>
      <c r="AE87" s="133">
        <f t="shared" ref="AE87:BD87" si="5">SUM(AE3:AE86)</f>
        <v>0</v>
      </c>
      <c r="AF87" s="133">
        <f t="shared" si="5"/>
        <v>0</v>
      </c>
      <c r="AG87" s="121">
        <f t="shared" si="5"/>
        <v>0</v>
      </c>
      <c r="AH87" s="121">
        <f t="shared" si="5"/>
        <v>0</v>
      </c>
      <c r="AI87" s="121">
        <f t="shared" si="5"/>
        <v>0</v>
      </c>
      <c r="AJ87" s="121">
        <f t="shared" si="5"/>
        <v>0</v>
      </c>
      <c r="AK87" s="121">
        <f t="shared" si="5"/>
        <v>0</v>
      </c>
      <c r="AL87" s="121">
        <f t="shared" si="5"/>
        <v>0</v>
      </c>
      <c r="AM87" s="121">
        <f t="shared" si="5"/>
        <v>0</v>
      </c>
      <c r="AN87" s="121">
        <f t="shared" si="5"/>
        <v>0</v>
      </c>
      <c r="AO87" s="121">
        <f t="shared" si="5"/>
        <v>0</v>
      </c>
      <c r="AP87" s="121">
        <f t="shared" si="5"/>
        <v>0</v>
      </c>
      <c r="AQ87" s="121">
        <f t="shared" si="5"/>
        <v>0</v>
      </c>
      <c r="AR87" s="121">
        <f t="shared" si="5"/>
        <v>0</v>
      </c>
      <c r="AS87" s="121">
        <f t="shared" si="5"/>
        <v>0</v>
      </c>
      <c r="AT87" s="121">
        <f t="shared" si="5"/>
        <v>0</v>
      </c>
      <c r="AU87" s="121">
        <f t="shared" si="5"/>
        <v>0</v>
      </c>
      <c r="AV87" s="121">
        <f t="shared" si="5"/>
        <v>0</v>
      </c>
      <c r="AW87" s="121">
        <f t="shared" si="5"/>
        <v>0</v>
      </c>
      <c r="AX87" s="121">
        <f t="shared" si="5"/>
        <v>0</v>
      </c>
      <c r="AY87" s="121">
        <f t="shared" si="5"/>
        <v>0</v>
      </c>
      <c r="AZ87" s="121">
        <f t="shared" si="5"/>
        <v>0</v>
      </c>
      <c r="BA87" s="121">
        <f t="shared" si="5"/>
        <v>0</v>
      </c>
      <c r="BB87" s="121">
        <f t="shared" si="5"/>
        <v>0</v>
      </c>
      <c r="BC87" s="121">
        <f t="shared" si="5"/>
        <v>0</v>
      </c>
      <c r="BD87" s="121">
        <f t="shared" si="5"/>
        <v>0</v>
      </c>
    </row>
    <row r="90" spans="1:56">
      <c r="G90" s="222" t="s">
        <v>296</v>
      </c>
      <c r="H90" s="222" t="s">
        <v>296</v>
      </c>
      <c r="J90" s="166" t="s">
        <v>184</v>
      </c>
      <c r="K90" s="214"/>
      <c r="L90" s="214"/>
      <c r="M90" s="214"/>
      <c r="N90" s="166"/>
      <c r="W90" s="166" t="s">
        <v>186</v>
      </c>
      <c r="X90" s="166"/>
      <c r="Y90" s="366"/>
      <c r="AG90" s="571" t="s">
        <v>187</v>
      </c>
      <c r="AH90" s="571"/>
      <c r="AI90" s="571"/>
      <c r="AJ90" s="571"/>
      <c r="AK90" s="571"/>
    </row>
    <row r="91" spans="1:56">
      <c r="G91" s="222"/>
      <c r="H91" s="222"/>
      <c r="J91" s="166" t="s">
        <v>299</v>
      </c>
    </row>
    <row r="92" spans="1:56" ht="15.75">
      <c r="C92" s="455" t="s">
        <v>455</v>
      </c>
      <c r="E92" s="6" t="s">
        <v>458</v>
      </c>
      <c r="F92" s="456">
        <f>52*6</f>
        <v>312</v>
      </c>
      <c r="M92" s="214" t="s">
        <v>185</v>
      </c>
      <c r="N92" s="7"/>
    </row>
    <row r="93" spans="1:56">
      <c r="M93" s="223" t="s">
        <v>276</v>
      </c>
      <c r="N93" s="105"/>
    </row>
    <row r="97" spans="6:9" ht="15.75">
      <c r="F97" s="463" t="s">
        <v>459</v>
      </c>
      <c r="I97" s="465">
        <f>I87-F92</f>
        <v>974.79999999999882</v>
      </c>
    </row>
  </sheetData>
  <mergeCells count="13">
    <mergeCell ref="AG90:AK90"/>
    <mergeCell ref="N1:N2"/>
    <mergeCell ref="AH1:AQ1"/>
    <mergeCell ref="AR1:AY1"/>
    <mergeCell ref="AZ1:BD1"/>
    <mergeCell ref="O1:X1"/>
    <mergeCell ref="BC2:BD2"/>
    <mergeCell ref="A87:D87"/>
    <mergeCell ref="A1:D1"/>
    <mergeCell ref="Y1:AG1"/>
    <mergeCell ref="E1:L1"/>
    <mergeCell ref="M1:M2"/>
    <mergeCell ref="A35:A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4"/>
  <sheetViews>
    <sheetView workbookViewId="0">
      <pane ySplit="2" topLeftCell="A63" activePane="bottomLeft" state="frozen"/>
      <selection pane="bottomLeft" activeCell="F36" sqref="F36:G36"/>
    </sheetView>
  </sheetViews>
  <sheetFormatPr defaultRowHeight="15"/>
  <cols>
    <col min="1" max="1" width="9.28515625" style="206" bestFit="1" customWidth="1"/>
    <col min="2" max="2" width="74.5703125" style="208" bestFit="1" customWidth="1"/>
    <col min="3" max="3" width="12.5703125" style="206" customWidth="1"/>
    <col min="4" max="4" width="13.140625" style="206" customWidth="1"/>
    <col min="5" max="5" width="13.5703125" style="206" bestFit="1" customWidth="1"/>
    <col min="6" max="7" width="13.5703125" style="209" bestFit="1" customWidth="1"/>
    <col min="8" max="8" width="14.85546875" style="209" bestFit="1" customWidth="1"/>
    <col min="9" max="9" width="11.5703125" style="209" bestFit="1" customWidth="1"/>
    <col min="10" max="10" width="4.7109375" style="206" customWidth="1"/>
    <col min="11" max="12" width="7.5703125" style="206" customWidth="1"/>
    <col min="13" max="13" width="22.5703125" style="206" customWidth="1"/>
    <col min="14" max="16384" width="9.140625" style="206"/>
  </cols>
  <sheetData>
    <row r="1" spans="1:13" s="204" customFormat="1" ht="15.75" customHeight="1">
      <c r="A1" s="560" t="s">
        <v>50</v>
      </c>
      <c r="B1" s="561"/>
      <c r="C1" s="561"/>
      <c r="D1" s="562"/>
      <c r="E1" s="564" t="s">
        <v>262</v>
      </c>
      <c r="F1" s="565"/>
      <c r="G1" s="565"/>
      <c r="H1" s="565"/>
      <c r="I1" s="580" t="s">
        <v>74</v>
      </c>
      <c r="J1" s="585" t="s">
        <v>38</v>
      </c>
      <c r="K1" s="586"/>
      <c r="L1" s="586"/>
      <c r="M1" s="587"/>
    </row>
    <row r="2" spans="1:13" s="204" customFormat="1" ht="16.5" thickBot="1">
      <c r="A2" s="118" t="s">
        <v>26</v>
      </c>
      <c r="B2" s="118" t="s">
        <v>0</v>
      </c>
      <c r="C2" s="119" t="s">
        <v>12</v>
      </c>
      <c r="D2" s="134" t="s">
        <v>13</v>
      </c>
      <c r="E2" s="205" t="s">
        <v>251</v>
      </c>
      <c r="F2" s="211" t="s">
        <v>158</v>
      </c>
      <c r="G2" s="212" t="s">
        <v>159</v>
      </c>
      <c r="H2" s="211" t="s">
        <v>239</v>
      </c>
      <c r="I2" s="581"/>
      <c r="J2" s="588"/>
      <c r="K2" s="589"/>
      <c r="L2" s="589"/>
      <c r="M2" s="590"/>
    </row>
    <row r="3" spans="1:13" s="269" customFormat="1">
      <c r="A3" s="265">
        <f>συμβολαια!A3</f>
        <v>0</v>
      </c>
      <c r="B3" s="266" t="str">
        <f>συμβολαια!C3</f>
        <v>πληρεξούσιο</v>
      </c>
      <c r="C3" s="348" t="str">
        <f>πολλΣυμβ!D3</f>
        <v>..???..</v>
      </c>
      <c r="D3" s="348">
        <f>πολλΣυμβ!I3</f>
        <v>0</v>
      </c>
      <c r="E3" s="351"/>
      <c r="F3" s="352"/>
      <c r="G3" s="352"/>
      <c r="H3" s="352"/>
      <c r="I3" s="352"/>
      <c r="J3" s="316"/>
      <c r="K3" s="353"/>
      <c r="L3" s="354"/>
      <c r="M3" s="355"/>
    </row>
    <row r="4" spans="1:13" s="269" customFormat="1">
      <c r="A4" s="285">
        <f>συμβολαια!A4</f>
        <v>0</v>
      </c>
      <c r="B4" s="266" t="str">
        <f>συμβολαια!C4</f>
        <v>πληρεξούσιο</v>
      </c>
      <c r="C4" s="337" t="str">
        <f>πολλΣυμβ!D4</f>
        <v>..???..</v>
      </c>
      <c r="D4" s="337">
        <f>πολλΣυμβ!I4</f>
        <v>0</v>
      </c>
      <c r="E4" s="351"/>
      <c r="F4" s="352"/>
      <c r="G4" s="352"/>
      <c r="H4" s="352"/>
      <c r="I4" s="352"/>
      <c r="J4" s="316"/>
      <c r="K4" s="353"/>
      <c r="L4" s="356"/>
      <c r="M4" s="357"/>
    </row>
    <row r="5" spans="1:13" s="269" customFormat="1">
      <c r="A5" s="285">
        <f>συμβολαια!A5</f>
        <v>0</v>
      </c>
      <c r="B5" s="266" t="str">
        <f>συμβολαια!C5</f>
        <v>πληρεξούσιο</v>
      </c>
      <c r="C5" s="337" t="str">
        <f>πολλΣυμβ!D5</f>
        <v>..???..</v>
      </c>
      <c r="D5" s="337">
        <f>πολλΣυμβ!I5</f>
        <v>0</v>
      </c>
      <c r="E5" s="351"/>
      <c r="F5" s="352"/>
      <c r="G5" s="352"/>
      <c r="H5" s="352"/>
      <c r="I5" s="352"/>
      <c r="J5" s="316"/>
      <c r="K5" s="353"/>
      <c r="L5" s="356"/>
      <c r="M5" s="357"/>
    </row>
    <row r="6" spans="1:13" s="269" customFormat="1">
      <c r="A6" s="285">
        <f>συμβολαια!A6</f>
        <v>0</v>
      </c>
      <c r="B6" s="266" t="str">
        <f>συμβολαια!C6</f>
        <v>δωρεά</v>
      </c>
      <c r="C6" s="252">
        <f>πολλΣυμβ!D6</f>
        <v>0</v>
      </c>
      <c r="D6" s="252" t="str">
        <f>πολλΣυμβ!I6</f>
        <v>..???..</v>
      </c>
      <c r="E6" s="267">
        <v>50</v>
      </c>
      <c r="F6" s="268">
        <v>7.4</v>
      </c>
      <c r="G6" s="268">
        <v>7.4</v>
      </c>
      <c r="H6" s="268">
        <f t="shared" ref="H6:H52" si="0">E6+F6+G6</f>
        <v>64.8</v>
      </c>
      <c r="I6" s="268">
        <f t="shared" ref="I6:I52" si="1">E6*11%</f>
        <v>5.5</v>
      </c>
      <c r="J6" s="256" t="s">
        <v>277</v>
      </c>
      <c r="K6" s="353"/>
      <c r="L6" s="356"/>
      <c r="M6" s="357"/>
    </row>
    <row r="7" spans="1:13" s="269" customFormat="1">
      <c r="A7" s="285">
        <f>συμβολαια!A7</f>
        <v>0</v>
      </c>
      <c r="B7" s="266" t="str">
        <f>συμβολαια!C7</f>
        <v>αγοραπωλησία τίμημα = Δ.Ο.Υ. =</v>
      </c>
      <c r="C7" s="252">
        <f>πολλΣυμβ!D7</f>
        <v>0</v>
      </c>
      <c r="D7" s="252" t="str">
        <f>πολλΣυμβ!I7</f>
        <v>..???..</v>
      </c>
      <c r="E7" s="267">
        <v>50</v>
      </c>
      <c r="F7" s="268">
        <v>7.4</v>
      </c>
      <c r="G7" s="268">
        <v>7.4</v>
      </c>
      <c r="H7" s="268">
        <f t="shared" si="0"/>
        <v>64.8</v>
      </c>
      <c r="I7" s="268">
        <f t="shared" si="1"/>
        <v>5.5</v>
      </c>
      <c r="J7" s="256" t="s">
        <v>277</v>
      </c>
      <c r="K7" s="353"/>
      <c r="L7" s="356"/>
      <c r="M7" s="357"/>
    </row>
    <row r="8" spans="1:13" s="269" customFormat="1">
      <c r="A8" s="285">
        <f>συμβολαια!A8</f>
        <v>0</v>
      </c>
      <c r="B8" s="266" t="str">
        <f>συμβολαια!C8</f>
        <v>αγοραπωλησία τίμημα = Δ.Ο.Υ. =</v>
      </c>
      <c r="C8" s="252">
        <f>πολλΣυμβ!D8</f>
        <v>0</v>
      </c>
      <c r="D8" s="252" t="str">
        <f>πολλΣυμβ!I8</f>
        <v>..???..</v>
      </c>
      <c r="E8" s="267">
        <v>50</v>
      </c>
      <c r="F8" s="268">
        <v>7.4</v>
      </c>
      <c r="G8" s="268">
        <v>7.4</v>
      </c>
      <c r="H8" s="268">
        <f t="shared" si="0"/>
        <v>64.8</v>
      </c>
      <c r="I8" s="268">
        <f t="shared" si="1"/>
        <v>5.5</v>
      </c>
      <c r="J8" s="256" t="s">
        <v>277</v>
      </c>
      <c r="K8" s="353"/>
      <c r="L8" s="356"/>
      <c r="M8" s="357"/>
    </row>
    <row r="9" spans="1:13" s="269" customFormat="1">
      <c r="A9" s="285">
        <f>συμβολαια!A9</f>
        <v>0</v>
      </c>
      <c r="B9" s="266" t="str">
        <f>συμβολαια!C9</f>
        <v>αγοραπωλησίας ΠΡΟΣΥΜΦΩΝΟ τίμημα = αρραβών =</v>
      </c>
      <c r="C9" s="337">
        <f>πολλΣυμβ!D9</f>
        <v>0</v>
      </c>
      <c r="D9" s="337" t="str">
        <f>πολλΣυμβ!I9</f>
        <v>..???..</v>
      </c>
      <c r="E9" s="351"/>
      <c r="F9" s="352"/>
      <c r="G9" s="352"/>
      <c r="H9" s="352"/>
      <c r="I9" s="352"/>
      <c r="J9" s="316"/>
      <c r="K9" s="353"/>
      <c r="L9" s="356"/>
      <c r="M9" s="357"/>
    </row>
    <row r="10" spans="1:13" s="269" customFormat="1">
      <c r="A10" s="285">
        <f>συμβολαια!A10</f>
        <v>0</v>
      </c>
      <c r="B10" s="266" t="str">
        <f>συμβολαια!C10</f>
        <v>πληρεξούσιο</v>
      </c>
      <c r="C10" s="337" t="str">
        <f>πολλΣυμβ!D10</f>
        <v>..???..</v>
      </c>
      <c r="D10" s="337">
        <f>πολλΣυμβ!I10</f>
        <v>0</v>
      </c>
      <c r="E10" s="351"/>
      <c r="F10" s="352"/>
      <c r="G10" s="352"/>
      <c r="H10" s="352"/>
      <c r="I10" s="352"/>
      <c r="J10" s="316"/>
      <c r="K10" s="353"/>
      <c r="L10" s="356"/>
      <c r="M10" s="357"/>
    </row>
    <row r="11" spans="1:13" s="269" customFormat="1">
      <c r="A11" s="285">
        <f>συμβολαια!A11</f>
        <v>0</v>
      </c>
      <c r="B11" s="266" t="str">
        <f>συμβολαια!C11</f>
        <v>δωρεά</v>
      </c>
      <c r="C11" s="252">
        <f>πολλΣυμβ!D11</f>
        <v>0</v>
      </c>
      <c r="D11" s="252" t="str">
        <f>πολλΣυμβ!I11</f>
        <v>..???..</v>
      </c>
      <c r="E11" s="267">
        <v>50</v>
      </c>
      <c r="F11" s="268">
        <v>7.4</v>
      </c>
      <c r="G11" s="268">
        <v>7.4</v>
      </c>
      <c r="H11" s="268">
        <f t="shared" si="0"/>
        <v>64.8</v>
      </c>
      <c r="I11" s="268">
        <f t="shared" si="1"/>
        <v>5.5</v>
      </c>
      <c r="J11" s="256" t="s">
        <v>277</v>
      </c>
      <c r="K11" s="353"/>
      <c r="L11" s="356"/>
      <c r="M11" s="357"/>
    </row>
    <row r="12" spans="1:13" s="269" customFormat="1">
      <c r="A12" s="285">
        <f>συμβολαια!A12</f>
        <v>0</v>
      </c>
      <c r="B12" s="266" t="str">
        <f>συμβολαια!C12</f>
        <v>πληρεξούσιο</v>
      </c>
      <c r="C12" s="337" t="str">
        <f>πολλΣυμβ!D12</f>
        <v>..???..</v>
      </c>
      <c r="D12" s="337">
        <f>πολλΣυμβ!I12</f>
        <v>0</v>
      </c>
      <c r="E12" s="351"/>
      <c r="F12" s="352"/>
      <c r="G12" s="352"/>
      <c r="H12" s="352"/>
      <c r="I12" s="352"/>
      <c r="J12" s="316"/>
      <c r="K12" s="353"/>
      <c r="L12" s="356"/>
      <c r="M12" s="357"/>
    </row>
    <row r="13" spans="1:13" s="269" customFormat="1">
      <c r="A13" s="285">
        <f>συμβολαια!A13</f>
        <v>0</v>
      </c>
      <c r="B13" s="266" t="str">
        <f>συμβολαια!C13</f>
        <v>πληρεξούσιο</v>
      </c>
      <c r="C13" s="337" t="str">
        <f>πολλΣυμβ!D13</f>
        <v>..???..</v>
      </c>
      <c r="D13" s="337">
        <f>πολλΣυμβ!I13</f>
        <v>0</v>
      </c>
      <c r="E13" s="351"/>
      <c r="F13" s="352"/>
      <c r="G13" s="352"/>
      <c r="H13" s="352"/>
      <c r="I13" s="352"/>
      <c r="J13" s="316"/>
      <c r="K13" s="353"/>
      <c r="L13" s="356"/>
      <c r="M13" s="357"/>
    </row>
    <row r="14" spans="1:13" s="269" customFormat="1">
      <c r="A14" s="285">
        <f>συμβολαια!A14</f>
        <v>0</v>
      </c>
      <c r="B14" s="266" t="str">
        <f>συμβολαια!C14</f>
        <v>πληρεξούσιο</v>
      </c>
      <c r="C14" s="337" t="str">
        <f>πολλΣυμβ!D14</f>
        <v>..???..</v>
      </c>
      <c r="D14" s="337">
        <f>πολλΣυμβ!I14</f>
        <v>0</v>
      </c>
      <c r="E14" s="351"/>
      <c r="F14" s="352"/>
      <c r="G14" s="352"/>
      <c r="H14" s="352"/>
      <c r="I14" s="352"/>
      <c r="J14" s="316"/>
      <c r="K14" s="353"/>
      <c r="L14" s="356"/>
      <c r="M14" s="357"/>
    </row>
    <row r="15" spans="1:13" s="269" customFormat="1">
      <c r="A15" s="285">
        <f>συμβολαια!A15</f>
        <v>0</v>
      </c>
      <c r="B15" s="266" t="str">
        <f>συμβολαια!C15</f>
        <v>πληρεξούσιο</v>
      </c>
      <c r="C15" s="337" t="str">
        <f>πολλΣυμβ!D15</f>
        <v>..???..</v>
      </c>
      <c r="D15" s="337">
        <f>πολλΣυμβ!I15</f>
        <v>0</v>
      </c>
      <c r="E15" s="351"/>
      <c r="F15" s="352"/>
      <c r="G15" s="352"/>
      <c r="H15" s="352"/>
      <c r="I15" s="352"/>
      <c r="J15" s="316"/>
      <c r="K15" s="353"/>
      <c r="L15" s="356"/>
      <c r="M15" s="357"/>
    </row>
    <row r="16" spans="1:13" s="269" customFormat="1">
      <c r="A16" s="285">
        <f>συμβολαια!A16</f>
        <v>0</v>
      </c>
      <c r="B16" s="266" t="str">
        <f>συμβολαια!C16</f>
        <v>πληρεξούσιο</v>
      </c>
      <c r="C16" s="337" t="str">
        <f>πολλΣυμβ!D16</f>
        <v>..???..</v>
      </c>
      <c r="D16" s="337">
        <f>πολλΣυμβ!I16</f>
        <v>0</v>
      </c>
      <c r="E16" s="351"/>
      <c r="F16" s="352"/>
      <c r="G16" s="352"/>
      <c r="H16" s="352"/>
      <c r="I16" s="352"/>
      <c r="J16" s="316"/>
      <c r="K16" s="353"/>
      <c r="L16" s="356"/>
      <c r="M16" s="357"/>
    </row>
    <row r="17" spans="1:13" s="269" customFormat="1">
      <c r="A17" s="285">
        <f>συμβολαια!A17</f>
        <v>0</v>
      </c>
      <c r="B17" s="266" t="str">
        <f>συμβολαια!C17</f>
        <v>γονική</v>
      </c>
      <c r="C17" s="252">
        <f>πολλΣυμβ!D17</f>
        <v>0</v>
      </c>
      <c r="D17" s="252" t="str">
        <f>πολλΣυμβ!I17</f>
        <v>..???..</v>
      </c>
      <c r="E17" s="267">
        <v>50</v>
      </c>
      <c r="F17" s="268">
        <v>7.4</v>
      </c>
      <c r="G17" s="268">
        <v>7.4</v>
      </c>
      <c r="H17" s="268">
        <f t="shared" si="0"/>
        <v>64.8</v>
      </c>
      <c r="I17" s="268">
        <f t="shared" si="1"/>
        <v>5.5</v>
      </c>
      <c r="J17" s="256" t="s">
        <v>277</v>
      </c>
      <c r="K17" s="353"/>
      <c r="L17" s="356"/>
      <c r="M17" s="357"/>
    </row>
    <row r="18" spans="1:13" s="269" customFormat="1">
      <c r="A18" s="285">
        <f>συμβολαια!A18</f>
        <v>0</v>
      </c>
      <c r="B18" s="266" t="str">
        <f>συμβολαια!C18</f>
        <v>δωρεά ΨΙΛΗΣ κυριότητας</v>
      </c>
      <c r="C18" s="252">
        <f>πολλΣυμβ!D18</f>
        <v>0</v>
      </c>
      <c r="D18" s="252" t="str">
        <f>πολλΣυμβ!I18</f>
        <v>..???..</v>
      </c>
      <c r="E18" s="267">
        <v>50</v>
      </c>
      <c r="F18" s="268">
        <v>7.4</v>
      </c>
      <c r="G18" s="268">
        <v>7.4</v>
      </c>
      <c r="H18" s="268">
        <f t="shared" si="0"/>
        <v>64.8</v>
      </c>
      <c r="I18" s="268">
        <f t="shared" si="1"/>
        <v>5.5</v>
      </c>
      <c r="J18" s="256" t="s">
        <v>277</v>
      </c>
      <c r="K18" s="353"/>
      <c r="L18" s="356"/>
      <c r="M18" s="357"/>
    </row>
    <row r="19" spans="1:13" s="269" customFormat="1">
      <c r="A19" s="285">
        <f>συμβολαια!A19</f>
        <v>0</v>
      </c>
      <c r="B19" s="266" t="str">
        <f>συμβολαια!C19</f>
        <v>δωρεά</v>
      </c>
      <c r="C19" s="252">
        <f>πολλΣυμβ!D19</f>
        <v>0</v>
      </c>
      <c r="D19" s="252" t="str">
        <f>πολλΣυμβ!I19</f>
        <v>..???..</v>
      </c>
      <c r="E19" s="267">
        <v>50</v>
      </c>
      <c r="F19" s="268">
        <v>7.4</v>
      </c>
      <c r="G19" s="268">
        <v>7.4</v>
      </c>
      <c r="H19" s="268">
        <f t="shared" si="0"/>
        <v>64.8</v>
      </c>
      <c r="I19" s="268">
        <f t="shared" si="1"/>
        <v>5.5</v>
      </c>
      <c r="J19" s="256" t="s">
        <v>277</v>
      </c>
      <c r="K19" s="353"/>
      <c r="L19" s="356"/>
      <c r="M19" s="357"/>
    </row>
    <row r="20" spans="1:13" s="269" customFormat="1">
      <c r="A20" s="285">
        <f>συμβολαια!A20</f>
        <v>0</v>
      </c>
      <c r="B20" s="266" t="str">
        <f>συμβολαια!C20</f>
        <v>γονική ΨΙΛΗΣ κυριότητας</v>
      </c>
      <c r="C20" s="252">
        <f>πολλΣυμβ!D20</f>
        <v>0</v>
      </c>
      <c r="D20" s="252" t="str">
        <f>πολλΣυμβ!I20</f>
        <v>..???..</v>
      </c>
      <c r="E20" s="267">
        <v>50</v>
      </c>
      <c r="F20" s="268">
        <v>7.4</v>
      </c>
      <c r="G20" s="268">
        <v>7.4</v>
      </c>
      <c r="H20" s="268">
        <f t="shared" si="0"/>
        <v>64.8</v>
      </c>
      <c r="I20" s="268">
        <f t="shared" si="1"/>
        <v>5.5</v>
      </c>
      <c r="J20" s="256" t="s">
        <v>277</v>
      </c>
      <c r="K20" s="353"/>
      <c r="L20" s="356"/>
      <c r="M20" s="357"/>
    </row>
    <row r="21" spans="1:13" s="269" customFormat="1">
      <c r="A21" s="285">
        <f>συμβολαια!A21</f>
        <v>0</v>
      </c>
      <c r="B21" s="266" t="str">
        <f>συμβολαια!C21</f>
        <v>πληρεξούσιο</v>
      </c>
      <c r="C21" s="337" t="str">
        <f>πολλΣυμβ!D21</f>
        <v>..???..</v>
      </c>
      <c r="D21" s="337">
        <f>πολλΣυμβ!I21</f>
        <v>0</v>
      </c>
      <c r="E21" s="351"/>
      <c r="F21" s="352"/>
      <c r="G21" s="352"/>
      <c r="H21" s="352"/>
      <c r="I21" s="352"/>
      <c r="J21" s="316"/>
      <c r="K21" s="353"/>
      <c r="L21" s="356"/>
      <c r="M21" s="357"/>
    </row>
    <row r="22" spans="1:13" s="269" customFormat="1">
      <c r="A22" s="285">
        <f>συμβολαια!A22</f>
        <v>0</v>
      </c>
      <c r="B22" s="266" t="str">
        <f>συμβολαια!C22</f>
        <v>αγοραπωλησίας προσυμφώνου ..???.. ΛΥΣΗ τίμημα 35.000 αρραβών =</v>
      </c>
      <c r="C22" s="337" t="str">
        <f>πολλΣυμβ!D22</f>
        <v>..???..</v>
      </c>
      <c r="D22" s="337" t="str">
        <f>πολλΣυμβ!I22</f>
        <v>..???..</v>
      </c>
      <c r="E22" s="351"/>
      <c r="F22" s="352"/>
      <c r="G22" s="352"/>
      <c r="H22" s="352"/>
      <c r="I22" s="352"/>
      <c r="J22" s="316"/>
      <c r="K22" s="353"/>
      <c r="L22" s="394"/>
      <c r="M22" s="395"/>
    </row>
    <row r="23" spans="1:13" s="369" customFormat="1">
      <c r="A23" s="285">
        <f>συμβολαια!A23</f>
        <v>0</v>
      </c>
      <c r="B23" s="266" t="str">
        <f>συμβολαια!C23</f>
        <v>αγοραπωλησία τίμημα = Δ.Ο.Υ. =</v>
      </c>
      <c r="C23" s="252" t="str">
        <f>πολλΣυμβ!D23</f>
        <v>..???..</v>
      </c>
      <c r="D23" s="252" t="str">
        <f>πολλΣυμβ!I23</f>
        <v>..???..</v>
      </c>
      <c r="E23" s="267">
        <v>50</v>
      </c>
      <c r="F23" s="268">
        <v>7.4</v>
      </c>
      <c r="G23" s="268">
        <v>7.4</v>
      </c>
      <c r="H23" s="268">
        <f t="shared" si="0"/>
        <v>64.8</v>
      </c>
      <c r="I23" s="268">
        <f t="shared" si="1"/>
        <v>5.5</v>
      </c>
      <c r="J23" s="256" t="s">
        <v>277</v>
      </c>
      <c r="K23" s="353"/>
      <c r="L23" s="383"/>
      <c r="M23" s="383"/>
    </row>
    <row r="24" spans="1:13" s="369" customFormat="1">
      <c r="A24" s="285">
        <f>συμβολαια!A24</f>
        <v>0</v>
      </c>
      <c r="B24" s="266" t="str">
        <f>συμβολαια!C24</f>
        <v>πληρεξούσιο</v>
      </c>
      <c r="C24" s="337" t="str">
        <f>πολλΣυμβ!D24</f>
        <v>..???..</v>
      </c>
      <c r="D24" s="337">
        <f>πολλΣυμβ!I24</f>
        <v>0</v>
      </c>
      <c r="E24" s="351"/>
      <c r="F24" s="352"/>
      <c r="G24" s="352"/>
      <c r="H24" s="352"/>
      <c r="I24" s="352"/>
      <c r="J24" s="316"/>
      <c r="K24" s="353"/>
      <c r="L24" s="383"/>
      <c r="M24" s="383"/>
    </row>
    <row r="25" spans="1:13" s="369" customFormat="1">
      <c r="A25" s="285">
        <f>συμβολαια!A25</f>
        <v>0</v>
      </c>
      <c r="B25" s="266" t="str">
        <f>συμβολαια!C25</f>
        <v>κατάθεση ένορκη</v>
      </c>
      <c r="C25" s="337">
        <f>πολλΣυμβ!D25</f>
        <v>0</v>
      </c>
      <c r="D25" s="337" t="str">
        <f>πολλΣυμβ!I25</f>
        <v>..???..</v>
      </c>
      <c r="E25" s="351"/>
      <c r="F25" s="352"/>
      <c r="G25" s="352"/>
      <c r="H25" s="352"/>
      <c r="I25" s="352"/>
      <c r="J25" s="316"/>
      <c r="K25" s="353"/>
      <c r="L25" s="383"/>
      <c r="M25" s="383"/>
    </row>
    <row r="26" spans="1:13" s="369" customFormat="1">
      <c r="A26" s="285">
        <f>συμβολαια!A26</f>
        <v>0</v>
      </c>
      <c r="B26" s="266" t="str">
        <f>συμβολαια!C26</f>
        <v>κατάθεση ένορκη</v>
      </c>
      <c r="C26" s="337">
        <f>πολλΣυμβ!D26</f>
        <v>0</v>
      </c>
      <c r="D26" s="337" t="str">
        <f>πολλΣυμβ!I26</f>
        <v>..???..</v>
      </c>
      <c r="E26" s="351"/>
      <c r="F26" s="352"/>
      <c r="G26" s="352"/>
      <c r="H26" s="352"/>
      <c r="I26" s="352"/>
      <c r="J26" s="316"/>
      <c r="K26" s="353"/>
      <c r="L26" s="383"/>
      <c r="M26" s="383"/>
    </row>
    <row r="27" spans="1:13" s="369" customFormat="1">
      <c r="A27" s="285">
        <f>συμβολαια!A27</f>
        <v>0</v>
      </c>
      <c r="B27" s="266" t="str">
        <f>συμβολαια!C27</f>
        <v>βεβαίωση ένορκος</v>
      </c>
      <c r="C27" s="337">
        <f>πολλΣυμβ!D27</f>
        <v>0</v>
      </c>
      <c r="D27" s="337" t="str">
        <f>πολλΣυμβ!I27</f>
        <v>..???..</v>
      </c>
      <c r="E27" s="351"/>
      <c r="F27" s="352"/>
      <c r="G27" s="352"/>
      <c r="H27" s="352"/>
      <c r="I27" s="352"/>
      <c r="J27" s="316"/>
      <c r="K27" s="353"/>
      <c r="L27" s="383"/>
      <c r="M27" s="383"/>
    </row>
    <row r="28" spans="1:13" s="369" customFormat="1">
      <c r="A28" s="285">
        <f>συμβολαια!A28</f>
        <v>0</v>
      </c>
      <c r="B28" s="266" t="str">
        <f>συμβολαια!C28</f>
        <v>κληρονομιάς αποδοχή</v>
      </c>
      <c r="C28" s="252">
        <f>πολλΣυμβ!D28</f>
        <v>0</v>
      </c>
      <c r="D28" s="252" t="str">
        <f>πολλΣυμβ!I28</f>
        <v>..???..</v>
      </c>
      <c r="E28" s="267">
        <v>50</v>
      </c>
      <c r="F28" s="268">
        <v>7.4</v>
      </c>
      <c r="G28" s="268">
        <v>7.4</v>
      </c>
      <c r="H28" s="268">
        <f t="shared" si="0"/>
        <v>64.8</v>
      </c>
      <c r="I28" s="268">
        <f t="shared" si="1"/>
        <v>5.5</v>
      </c>
      <c r="J28" s="256" t="s">
        <v>277</v>
      </c>
      <c r="K28" s="353"/>
      <c r="L28" s="383"/>
      <c r="M28" s="383"/>
    </row>
    <row r="29" spans="1:13" s="369" customFormat="1">
      <c r="A29" s="285">
        <f>συμβολαια!A29</f>
        <v>0</v>
      </c>
      <c r="B29" s="266" t="str">
        <f>συμβολαια!C29</f>
        <v>πληρεξούσιο</v>
      </c>
      <c r="C29" s="337" t="str">
        <f>πολλΣυμβ!D29</f>
        <v>..???..</v>
      </c>
      <c r="D29" s="337">
        <f>πολλΣυμβ!I29</f>
        <v>0</v>
      </c>
      <c r="E29" s="351"/>
      <c r="F29" s="352"/>
      <c r="G29" s="352"/>
      <c r="H29" s="352"/>
      <c r="I29" s="352"/>
      <c r="J29" s="316"/>
      <c r="K29" s="353"/>
      <c r="L29" s="383"/>
      <c r="M29" s="383"/>
    </row>
    <row r="30" spans="1:13" s="369" customFormat="1">
      <c r="A30" s="285">
        <f>συμβολαια!A30</f>
        <v>0</v>
      </c>
      <c r="B30" s="266" t="str">
        <f>συμβολαια!C30</f>
        <v>κληρονομιάς αποδοχή ..???.. ΔΙΟΡΘΩΣΗ</v>
      </c>
      <c r="C30" s="252">
        <f>πολλΣυμβ!D30</f>
        <v>0</v>
      </c>
      <c r="D30" s="252" t="str">
        <f>πολλΣυμβ!I30</f>
        <v>..???..</v>
      </c>
      <c r="E30" s="267">
        <v>50</v>
      </c>
      <c r="F30" s="268">
        <v>7.4</v>
      </c>
      <c r="G30" s="268">
        <v>7.4</v>
      </c>
      <c r="H30" s="268">
        <f t="shared" si="0"/>
        <v>64.8</v>
      </c>
      <c r="I30" s="268">
        <f t="shared" si="1"/>
        <v>5.5</v>
      </c>
      <c r="J30" s="256" t="s">
        <v>277</v>
      </c>
      <c r="K30" s="353"/>
      <c r="L30" s="383"/>
      <c r="M30" s="383"/>
    </row>
    <row r="31" spans="1:13" s="369" customFormat="1">
      <c r="A31" s="285">
        <f>συμβολαια!A31</f>
        <v>0</v>
      </c>
      <c r="B31" s="266" t="str">
        <f>συμβολαια!C31</f>
        <v>πληρεξούσιο</v>
      </c>
      <c r="C31" s="337" t="str">
        <f>πολλΣυμβ!D31</f>
        <v>..???..</v>
      </c>
      <c r="D31" s="337">
        <f>πολλΣυμβ!I31</f>
        <v>0</v>
      </c>
      <c r="E31" s="351"/>
      <c r="F31" s="352"/>
      <c r="G31" s="352"/>
      <c r="H31" s="352"/>
      <c r="I31" s="352"/>
      <c r="J31" s="316"/>
      <c r="K31" s="353"/>
      <c r="L31" s="383"/>
      <c r="M31" s="383"/>
    </row>
    <row r="32" spans="1:13" s="369" customFormat="1">
      <c r="A32" s="285">
        <f>συμβολαια!A32</f>
        <v>0</v>
      </c>
      <c r="B32" s="266" t="str">
        <f>συμβολαια!C32</f>
        <v>κληρονομιάς αποδοχή</v>
      </c>
      <c r="C32" s="252">
        <f>πολλΣυμβ!D32</f>
        <v>0</v>
      </c>
      <c r="D32" s="252" t="str">
        <f>πολλΣυμβ!I32</f>
        <v>..???..</v>
      </c>
      <c r="E32" s="267">
        <v>50</v>
      </c>
      <c r="F32" s="268">
        <v>7.4</v>
      </c>
      <c r="G32" s="268">
        <v>7.4</v>
      </c>
      <c r="H32" s="268">
        <f t="shared" si="0"/>
        <v>64.8</v>
      </c>
      <c r="I32" s="268">
        <f t="shared" si="1"/>
        <v>5.5</v>
      </c>
      <c r="J32" s="256" t="s">
        <v>277</v>
      </c>
      <c r="K32" s="353"/>
      <c r="L32" s="383"/>
      <c r="M32" s="383"/>
    </row>
    <row r="33" spans="1:13" s="369" customFormat="1">
      <c r="A33" s="285">
        <f>συμβολαια!A33</f>
        <v>0</v>
      </c>
      <c r="B33" s="266" t="str">
        <f>συμβολαια!C33</f>
        <v>πληρεξούσιο</v>
      </c>
      <c r="C33" s="337" t="str">
        <f>πολλΣυμβ!D33</f>
        <v>..???..</v>
      </c>
      <c r="D33" s="337">
        <f>πολλΣυμβ!I33</f>
        <v>0</v>
      </c>
      <c r="E33" s="351"/>
      <c r="F33" s="352"/>
      <c r="G33" s="352"/>
      <c r="H33" s="352"/>
      <c r="I33" s="352"/>
      <c r="J33" s="316"/>
      <c r="K33" s="353"/>
      <c r="L33" s="383"/>
      <c r="M33" s="383"/>
    </row>
    <row r="34" spans="1:13" s="369" customFormat="1">
      <c r="A34" s="285">
        <f>συμβολαια!A34</f>
        <v>0</v>
      </c>
      <c r="B34" s="258" t="str">
        <f>συμβολαια!C34</f>
        <v>αγοραπωλησία ΒΑΣΕΙ προσυμφώνου ..???.. τίμημα = αρραβών = 2.934,7 Δ.Ο.Υ = 11.143,31</v>
      </c>
      <c r="C34" s="252">
        <f>πολλΣυμβ!D34</f>
        <v>0</v>
      </c>
      <c r="D34" s="252" t="str">
        <f>πολλΣυμβ!I34</f>
        <v>..???..</v>
      </c>
      <c r="E34" s="267">
        <v>50</v>
      </c>
      <c r="F34" s="268">
        <v>7.4</v>
      </c>
      <c r="G34" s="268">
        <v>7.4</v>
      </c>
      <c r="H34" s="268">
        <f t="shared" si="0"/>
        <v>64.8</v>
      </c>
      <c r="I34" s="268">
        <f t="shared" si="1"/>
        <v>5.5</v>
      </c>
      <c r="J34" s="256" t="s">
        <v>277</v>
      </c>
      <c r="K34" s="353"/>
      <c r="L34" s="383"/>
      <c r="M34" s="383"/>
    </row>
    <row r="35" spans="1:13" s="369" customFormat="1">
      <c r="A35" s="591" t="str">
        <f>συμβολαια!A35</f>
        <v>..???..</v>
      </c>
      <c r="B35" s="266" t="str">
        <f>συμβολαια!C35</f>
        <v>διανομή ( 52.747,66 &amp; 7.650,36 )</v>
      </c>
      <c r="C35" s="252" t="str">
        <f>πολλΣυμβ!D35</f>
        <v>..???..</v>
      </c>
      <c r="D35" s="252" t="str">
        <f>πολλΣυμβ!I35</f>
        <v>..???..</v>
      </c>
      <c r="E35" s="267">
        <v>50</v>
      </c>
      <c r="F35" s="268">
        <v>7.4</v>
      </c>
      <c r="G35" s="268">
        <v>7.4</v>
      </c>
      <c r="H35" s="268">
        <f t="shared" si="0"/>
        <v>64.8</v>
      </c>
      <c r="I35" s="268">
        <f t="shared" si="1"/>
        <v>5.5</v>
      </c>
      <c r="J35" s="256" t="s">
        <v>277</v>
      </c>
      <c r="K35" s="468"/>
      <c r="L35" s="469"/>
      <c r="M35" s="469"/>
    </row>
    <row r="36" spans="1:13" s="369" customFormat="1">
      <c r="A36" s="592"/>
      <c r="B36" s="266" t="str">
        <f>συμβολαια!C36</f>
        <v xml:space="preserve">οριζόντιος σύσταση ΠΡΟ </v>
      </c>
      <c r="C36" s="252" t="str">
        <f>πολλΣυμβ!D36</f>
        <v>..???..</v>
      </c>
      <c r="D36" s="252" t="str">
        <f>πολλΣυμβ!I36</f>
        <v>..???..</v>
      </c>
      <c r="E36" s="267">
        <v>50</v>
      </c>
      <c r="F36" s="268"/>
      <c r="G36" s="268"/>
      <c r="H36" s="268">
        <f t="shared" si="0"/>
        <v>50</v>
      </c>
      <c r="I36" s="268">
        <f t="shared" si="1"/>
        <v>5.5</v>
      </c>
      <c r="J36" s="256" t="s">
        <v>277</v>
      </c>
      <c r="K36" s="468"/>
      <c r="L36" s="469"/>
      <c r="M36" s="469"/>
    </row>
    <row r="37" spans="1:13" s="369" customFormat="1">
      <c r="A37" s="285">
        <f>συμβολαια!A37</f>
        <v>0</v>
      </c>
      <c r="B37" s="266" t="str">
        <f>συμβολαια!C37</f>
        <v>πληρεξούσιο</v>
      </c>
      <c r="C37" s="337" t="str">
        <f>πολλΣυμβ!D37</f>
        <v>..???..</v>
      </c>
      <c r="D37" s="337">
        <f>πολλΣυμβ!I37</f>
        <v>0</v>
      </c>
      <c r="E37" s="351"/>
      <c r="F37" s="352"/>
      <c r="G37" s="352"/>
      <c r="H37" s="352"/>
      <c r="I37" s="352"/>
      <c r="J37" s="316"/>
      <c r="K37" s="353"/>
      <c r="L37" s="383"/>
      <c r="M37" s="383"/>
    </row>
    <row r="38" spans="1:13" s="369" customFormat="1">
      <c r="A38" s="285">
        <f>συμβολαια!A38</f>
        <v>0</v>
      </c>
      <c r="B38" s="266" t="str">
        <f>συμβολαια!C38</f>
        <v>κληρονομιάς αποδοχή</v>
      </c>
      <c r="C38" s="252">
        <f>πολλΣυμβ!D38</f>
        <v>0</v>
      </c>
      <c r="D38" s="252" t="str">
        <f>πολλΣυμβ!I38</f>
        <v>..???..</v>
      </c>
      <c r="E38" s="267">
        <v>50</v>
      </c>
      <c r="F38" s="268">
        <v>7.4</v>
      </c>
      <c r="G38" s="268">
        <v>7.4</v>
      </c>
      <c r="H38" s="268">
        <f t="shared" si="0"/>
        <v>64.8</v>
      </c>
      <c r="I38" s="268">
        <f t="shared" si="1"/>
        <v>5.5</v>
      </c>
      <c r="J38" s="256" t="s">
        <v>277</v>
      </c>
      <c r="K38" s="353"/>
      <c r="L38" s="383"/>
      <c r="M38" s="383"/>
    </row>
    <row r="39" spans="1:13" s="369" customFormat="1">
      <c r="A39" s="285">
        <f>συμβολαια!A39</f>
        <v>0</v>
      </c>
      <c r="B39" s="266" t="str">
        <f>συμβολαια!C39</f>
        <v>γονική</v>
      </c>
      <c r="C39" s="252">
        <f>πολλΣυμβ!D39</f>
        <v>0</v>
      </c>
      <c r="D39" s="252" t="str">
        <f>πολλΣυμβ!I39</f>
        <v>..???..</v>
      </c>
      <c r="E39" s="267">
        <v>50</v>
      </c>
      <c r="F39" s="268">
        <v>7.4</v>
      </c>
      <c r="G39" s="268">
        <v>7.4</v>
      </c>
      <c r="H39" s="268">
        <f t="shared" si="0"/>
        <v>64.8</v>
      </c>
      <c r="I39" s="268">
        <f t="shared" si="1"/>
        <v>5.5</v>
      </c>
      <c r="J39" s="256" t="s">
        <v>277</v>
      </c>
      <c r="K39" s="353"/>
      <c r="L39" s="383"/>
      <c r="M39" s="383"/>
    </row>
    <row r="40" spans="1:13" s="369" customFormat="1">
      <c r="A40" s="285">
        <f>συμβολαια!A40</f>
        <v>0</v>
      </c>
      <c r="B40" s="266" t="str">
        <f>συμβολαια!C40</f>
        <v>δωρεά</v>
      </c>
      <c r="C40" s="252">
        <f>πολλΣυμβ!D40</f>
        <v>0</v>
      </c>
      <c r="D40" s="252" t="str">
        <f>πολλΣυμβ!I40</f>
        <v>..???..</v>
      </c>
      <c r="E40" s="267">
        <v>50</v>
      </c>
      <c r="F40" s="268">
        <v>7.4</v>
      </c>
      <c r="G40" s="268">
        <v>7.4</v>
      </c>
      <c r="H40" s="268">
        <f t="shared" si="0"/>
        <v>64.8</v>
      </c>
      <c r="I40" s="268">
        <f t="shared" si="1"/>
        <v>5.5</v>
      </c>
      <c r="J40" s="256" t="s">
        <v>277</v>
      </c>
      <c r="K40" s="353"/>
      <c r="L40" s="383"/>
      <c r="M40" s="383"/>
    </row>
    <row r="41" spans="1:13" s="369" customFormat="1">
      <c r="A41" s="285">
        <f>συμβολαια!A41</f>
        <v>0</v>
      </c>
      <c r="B41" s="266" t="str">
        <f>συμβολαια!C41</f>
        <v>δωρεά</v>
      </c>
      <c r="C41" s="252">
        <f>πολλΣυμβ!D41</f>
        <v>0</v>
      </c>
      <c r="D41" s="252" t="str">
        <f>πολλΣυμβ!I41</f>
        <v>..???..</v>
      </c>
      <c r="E41" s="267">
        <v>50</v>
      </c>
      <c r="F41" s="268">
        <v>7.4</v>
      </c>
      <c r="G41" s="268">
        <v>7.4</v>
      </c>
      <c r="H41" s="268">
        <f t="shared" si="0"/>
        <v>64.8</v>
      </c>
      <c r="I41" s="268">
        <f t="shared" si="1"/>
        <v>5.5</v>
      </c>
      <c r="J41" s="256" t="s">
        <v>277</v>
      </c>
      <c r="K41" s="353"/>
      <c r="L41" s="383"/>
      <c r="M41" s="383"/>
    </row>
    <row r="42" spans="1:13" s="369" customFormat="1">
      <c r="A42" s="285">
        <f>συμβολαια!A42</f>
        <v>0</v>
      </c>
      <c r="B42" s="266" t="str">
        <f>συμβολαια!C42</f>
        <v>δωρεά ΨΙΛΗΣ κυριότητας</v>
      </c>
      <c r="C42" s="252">
        <f>πολλΣυμβ!D42</f>
        <v>0</v>
      </c>
      <c r="D42" s="252" t="str">
        <f>πολλΣυμβ!I42</f>
        <v>..???..</v>
      </c>
      <c r="E42" s="267">
        <v>50</v>
      </c>
      <c r="F42" s="268">
        <v>7.4</v>
      </c>
      <c r="G42" s="268">
        <v>7.4</v>
      </c>
      <c r="H42" s="268">
        <f t="shared" si="0"/>
        <v>64.8</v>
      </c>
      <c r="I42" s="268">
        <f t="shared" si="1"/>
        <v>5.5</v>
      </c>
      <c r="J42" s="256" t="s">
        <v>277</v>
      </c>
      <c r="K42" s="353"/>
      <c r="L42" s="383"/>
      <c r="M42" s="383"/>
    </row>
    <row r="43" spans="1:13" s="369" customFormat="1">
      <c r="A43" s="285">
        <f>συμβολαια!A43</f>
        <v>0</v>
      </c>
      <c r="B43" s="266" t="str">
        <f>συμβολαια!C43</f>
        <v>γονική ΨΙΛΗΣ κυριότητας</v>
      </c>
      <c r="C43" s="252">
        <f>πολλΣυμβ!D43</f>
        <v>0</v>
      </c>
      <c r="D43" s="252" t="str">
        <f>πολλΣυμβ!I43</f>
        <v>..???..</v>
      </c>
      <c r="E43" s="267">
        <v>50</v>
      </c>
      <c r="F43" s="268">
        <v>7.4</v>
      </c>
      <c r="G43" s="268">
        <v>7.4</v>
      </c>
      <c r="H43" s="268">
        <f t="shared" si="0"/>
        <v>64.8</v>
      </c>
      <c r="I43" s="268">
        <f t="shared" si="1"/>
        <v>5.5</v>
      </c>
      <c r="J43" s="256" t="s">
        <v>277</v>
      </c>
      <c r="K43" s="353"/>
      <c r="L43" s="383"/>
      <c r="M43" s="383"/>
    </row>
    <row r="44" spans="1:13" s="369" customFormat="1">
      <c r="A44" s="285">
        <f>συμβολαια!A44</f>
        <v>0</v>
      </c>
      <c r="B44" s="266" t="str">
        <f>συμβολαια!C44</f>
        <v>γονική</v>
      </c>
      <c r="C44" s="252">
        <f>πολλΣυμβ!D44</f>
        <v>0</v>
      </c>
      <c r="D44" s="252" t="str">
        <f>πολλΣυμβ!I44</f>
        <v>..???..</v>
      </c>
      <c r="E44" s="267">
        <v>50</v>
      </c>
      <c r="F44" s="268">
        <v>7.4</v>
      </c>
      <c r="G44" s="268">
        <v>7.4</v>
      </c>
      <c r="H44" s="268">
        <f t="shared" si="0"/>
        <v>64.8</v>
      </c>
      <c r="I44" s="268">
        <f t="shared" si="1"/>
        <v>5.5</v>
      </c>
      <c r="J44" s="256" t="s">
        <v>277</v>
      </c>
      <c r="K44" s="353"/>
      <c r="L44" s="383"/>
      <c r="M44" s="383"/>
    </row>
    <row r="45" spans="1:13" s="369" customFormat="1">
      <c r="A45" s="285">
        <f>συμβολαια!A45</f>
        <v>0</v>
      </c>
      <c r="B45" s="266" t="str">
        <f>συμβολαια!C45</f>
        <v>αγοραπωλησίας ..???.. {{{ ή ..???.. }}} ΔΙΟΡΘΩΣΗ</v>
      </c>
      <c r="C45" s="252">
        <f>πολλΣυμβ!D45</f>
        <v>0</v>
      </c>
      <c r="D45" s="252" t="str">
        <f>πολλΣυμβ!I45</f>
        <v>..???..</v>
      </c>
      <c r="E45" s="267">
        <v>50</v>
      </c>
      <c r="F45" s="268">
        <v>7.4</v>
      </c>
      <c r="G45" s="268">
        <v>7.4</v>
      </c>
      <c r="H45" s="268">
        <f t="shared" si="0"/>
        <v>64.8</v>
      </c>
      <c r="I45" s="268">
        <f t="shared" si="1"/>
        <v>5.5</v>
      </c>
      <c r="J45" s="256" t="s">
        <v>277</v>
      </c>
      <c r="K45" s="353"/>
      <c r="L45" s="383"/>
      <c r="M45" s="383"/>
    </row>
    <row r="46" spans="1:13" s="369" customFormat="1">
      <c r="A46" s="285">
        <f>συμβολαια!A46</f>
        <v>0</v>
      </c>
      <c r="B46" s="266" t="str">
        <f>συμβολαια!C46</f>
        <v>πληρεξούσιο</v>
      </c>
      <c r="C46" s="337" t="str">
        <f>πολλΣυμβ!D46</f>
        <v>..???..</v>
      </c>
      <c r="D46" s="337">
        <f>πολλΣυμβ!I46</f>
        <v>0</v>
      </c>
      <c r="E46" s="351"/>
      <c r="F46" s="352"/>
      <c r="G46" s="352"/>
      <c r="H46" s="352"/>
      <c r="I46" s="352"/>
      <c r="J46" s="316"/>
      <c r="K46" s="353"/>
      <c r="L46" s="383"/>
      <c r="M46" s="383"/>
    </row>
    <row r="47" spans="1:13" s="369" customFormat="1">
      <c r="A47" s="285">
        <f>συμβολαια!A47</f>
        <v>0</v>
      </c>
      <c r="B47" s="266" t="str">
        <f>συμβολαια!C47</f>
        <v>δωρεά</v>
      </c>
      <c r="C47" s="252">
        <f>πολλΣυμβ!D47</f>
        <v>0</v>
      </c>
      <c r="D47" s="252" t="str">
        <f>πολλΣυμβ!I47</f>
        <v>..???..</v>
      </c>
      <c r="E47" s="267">
        <v>50</v>
      </c>
      <c r="F47" s="268">
        <v>7.4</v>
      </c>
      <c r="G47" s="268">
        <v>7.4</v>
      </c>
      <c r="H47" s="268">
        <f t="shared" si="0"/>
        <v>64.8</v>
      </c>
      <c r="I47" s="268">
        <f t="shared" si="1"/>
        <v>5.5</v>
      </c>
      <c r="J47" s="256" t="s">
        <v>277</v>
      </c>
      <c r="K47" s="353"/>
      <c r="L47" s="383"/>
      <c r="M47" s="383"/>
    </row>
    <row r="48" spans="1:13" s="369" customFormat="1">
      <c r="A48" s="285">
        <f>συμβολαια!A48</f>
        <v>0</v>
      </c>
      <c r="B48" s="266" t="str">
        <f>συμβολαια!C48</f>
        <v>γονική</v>
      </c>
      <c r="C48" s="252">
        <f>πολλΣυμβ!D48</f>
        <v>0</v>
      </c>
      <c r="D48" s="252" t="str">
        <f>πολλΣυμβ!I48</f>
        <v>..???..</v>
      </c>
      <c r="E48" s="267">
        <v>50</v>
      </c>
      <c r="F48" s="268">
        <v>7.4</v>
      </c>
      <c r="G48" s="268">
        <v>7.4</v>
      </c>
      <c r="H48" s="268">
        <f t="shared" si="0"/>
        <v>64.8</v>
      </c>
      <c r="I48" s="268">
        <f t="shared" si="1"/>
        <v>5.5</v>
      </c>
      <c r="J48" s="256" t="s">
        <v>277</v>
      </c>
      <c r="K48" s="353"/>
      <c r="L48" s="383"/>
      <c r="M48" s="383"/>
    </row>
    <row r="49" spans="1:13" s="369" customFormat="1">
      <c r="A49" s="285">
        <f>συμβολαια!A49</f>
        <v>0</v>
      </c>
      <c r="B49" s="266" t="str">
        <f>συμβολαια!C49</f>
        <v>πληρεξούσιο</v>
      </c>
      <c r="C49" s="337" t="str">
        <f>πολλΣυμβ!D49</f>
        <v>..???..</v>
      </c>
      <c r="D49" s="337">
        <f>πολλΣυμβ!I49</f>
        <v>0</v>
      </c>
      <c r="E49" s="351"/>
      <c r="F49" s="352"/>
      <c r="G49" s="352"/>
      <c r="H49" s="352"/>
      <c r="I49" s="352"/>
      <c r="J49" s="316"/>
      <c r="K49" s="353"/>
      <c r="L49" s="383"/>
      <c r="M49" s="383"/>
    </row>
    <row r="50" spans="1:13" s="369" customFormat="1">
      <c r="A50" s="285">
        <f>συμβολαια!A50</f>
        <v>0</v>
      </c>
      <c r="B50" s="266" t="str">
        <f>συμβολαια!C50</f>
        <v>αγοραπωλησία τίμημα = Δ.Ο.Υ. =</v>
      </c>
      <c r="C50" s="252">
        <f>πολλΣυμβ!D50</f>
        <v>0</v>
      </c>
      <c r="D50" s="252" t="str">
        <f>πολλΣυμβ!I50</f>
        <v>..???..</v>
      </c>
      <c r="E50" s="267">
        <v>50</v>
      </c>
      <c r="F50" s="268">
        <v>7.4</v>
      </c>
      <c r="G50" s="268">
        <v>7.4</v>
      </c>
      <c r="H50" s="268">
        <f t="shared" si="0"/>
        <v>64.8</v>
      </c>
      <c r="I50" s="268">
        <f t="shared" si="1"/>
        <v>5.5</v>
      </c>
      <c r="J50" s="256" t="s">
        <v>277</v>
      </c>
      <c r="K50" s="353"/>
      <c r="L50" s="383"/>
      <c r="M50" s="383"/>
    </row>
    <row r="51" spans="1:13" s="369" customFormat="1">
      <c r="A51" s="285">
        <f>συμβολαια!A51</f>
        <v>0</v>
      </c>
      <c r="B51" s="266" t="str">
        <f>συμβολαια!C51</f>
        <v>αγοραπωλησία τίμημα = Δ.Ο.Υ. =</v>
      </c>
      <c r="C51" s="252">
        <f>πολλΣυμβ!D51</f>
        <v>0</v>
      </c>
      <c r="D51" s="252" t="str">
        <f>πολλΣυμβ!I51</f>
        <v>..???..</v>
      </c>
      <c r="E51" s="267">
        <v>50</v>
      </c>
      <c r="F51" s="268">
        <v>7.4</v>
      </c>
      <c r="G51" s="268">
        <v>7.4</v>
      </c>
      <c r="H51" s="268">
        <f t="shared" si="0"/>
        <v>64.8</v>
      </c>
      <c r="I51" s="268">
        <f t="shared" si="1"/>
        <v>5.5</v>
      </c>
      <c r="J51" s="256" t="s">
        <v>277</v>
      </c>
      <c r="K51" s="353"/>
      <c r="L51" s="383"/>
      <c r="M51" s="383"/>
    </row>
    <row r="52" spans="1:13" s="369" customFormat="1">
      <c r="A52" s="285">
        <f>συμβολαια!A52</f>
        <v>0</v>
      </c>
      <c r="B52" s="266" t="str">
        <f>συμβολαια!C52</f>
        <v>αγοραπωλησία τίμημα = Δ.Ο.Υ. =</v>
      </c>
      <c r="C52" s="252">
        <f>πολλΣυμβ!D52</f>
        <v>0</v>
      </c>
      <c r="D52" s="252" t="str">
        <f>πολλΣυμβ!I52</f>
        <v>..???..</v>
      </c>
      <c r="E52" s="267">
        <v>50</v>
      </c>
      <c r="F52" s="268">
        <v>7.4</v>
      </c>
      <c r="G52" s="268">
        <v>7.4</v>
      </c>
      <c r="H52" s="268">
        <f t="shared" si="0"/>
        <v>64.8</v>
      </c>
      <c r="I52" s="268">
        <f t="shared" si="1"/>
        <v>5.5</v>
      </c>
      <c r="J52" s="256" t="s">
        <v>277</v>
      </c>
      <c r="K52" s="353"/>
      <c r="L52" s="383"/>
      <c r="M52" s="383"/>
    </row>
    <row r="53" spans="1:13" s="369" customFormat="1">
      <c r="A53" s="285">
        <f>συμβολαια!A53</f>
        <v>0</v>
      </c>
      <c r="B53" s="266" t="str">
        <f>συμβολαια!C53</f>
        <v>παραχωρησης θεσης σταθμ.</v>
      </c>
      <c r="C53" s="337">
        <f>πολλΣυμβ!D53</f>
        <v>0</v>
      </c>
      <c r="D53" s="337" t="str">
        <f>πολλΣυμβ!I53</f>
        <v>..???..</v>
      </c>
      <c r="E53" s="351"/>
      <c r="F53" s="352"/>
      <c r="G53" s="352"/>
      <c r="H53" s="352"/>
      <c r="I53" s="352"/>
      <c r="J53" s="316"/>
      <c r="K53" s="353"/>
      <c r="L53" s="383"/>
      <c r="M53" s="383"/>
    </row>
    <row r="54" spans="1:13" s="369" customFormat="1">
      <c r="A54" s="285">
        <f>συμβολαια!A54</f>
        <v>0</v>
      </c>
      <c r="B54" s="266" t="str">
        <f>συμβολαια!C54</f>
        <v>πληρεξούσιο</v>
      </c>
      <c r="C54" s="337" t="str">
        <f>πολλΣυμβ!D54</f>
        <v>..???..</v>
      </c>
      <c r="D54" s="337">
        <f>πολλΣυμβ!I54</f>
        <v>0</v>
      </c>
      <c r="E54" s="351"/>
      <c r="F54" s="352"/>
      <c r="G54" s="352"/>
      <c r="H54" s="352"/>
      <c r="I54" s="352"/>
      <c r="J54" s="316"/>
      <c r="K54" s="353"/>
      <c r="L54" s="383"/>
      <c r="M54" s="383"/>
    </row>
    <row r="55" spans="1:13" s="369" customFormat="1">
      <c r="A55" s="285">
        <f>συμβολαια!A55</f>
        <v>0</v>
      </c>
      <c r="B55" s="266" t="str">
        <f>συμβολαια!C55</f>
        <v>αγοραπωλησίας ..???.. ΕΞΟΦΛΗΣΗ</v>
      </c>
      <c r="C55" s="337">
        <f>πολλΣυμβ!D55</f>
        <v>0</v>
      </c>
      <c r="D55" s="337" t="str">
        <f>πολλΣυμβ!I55</f>
        <v>..???..</v>
      </c>
      <c r="E55" s="351"/>
      <c r="F55" s="352"/>
      <c r="G55" s="352"/>
      <c r="H55" s="352"/>
      <c r="I55" s="352"/>
      <c r="J55" s="316"/>
      <c r="K55" s="353"/>
      <c r="L55" s="383"/>
      <c r="M55" s="383"/>
    </row>
    <row r="56" spans="1:13" s="369" customFormat="1">
      <c r="A56" s="285">
        <f>συμβολαια!A56</f>
        <v>0</v>
      </c>
      <c r="B56" s="266" t="str">
        <f>συμβολαια!C56</f>
        <v>πληρεξούσιο</v>
      </c>
      <c r="C56" s="337" t="str">
        <f>πολλΣυμβ!D56</f>
        <v>..???..</v>
      </c>
      <c r="D56" s="337">
        <f>πολλΣυμβ!I56</f>
        <v>0</v>
      </c>
      <c r="E56" s="351"/>
      <c r="F56" s="352"/>
      <c r="G56" s="352"/>
      <c r="H56" s="352"/>
      <c r="I56" s="352"/>
      <c r="J56" s="316"/>
      <c r="K56" s="353"/>
      <c r="L56" s="383"/>
      <c r="M56" s="383"/>
    </row>
    <row r="57" spans="1:13" s="369" customFormat="1">
      <c r="A57" s="285">
        <f>συμβολαια!A57</f>
        <v>0</v>
      </c>
      <c r="B57" s="266" t="str">
        <f>συμβολαια!C57</f>
        <v>αγοραπωλησία τίμημα = Δ.Ο.Υ. =</v>
      </c>
      <c r="C57" s="252" t="str">
        <f>πολλΣυμβ!D57</f>
        <v>..???..</v>
      </c>
      <c r="D57" s="252" t="str">
        <f>πολλΣυμβ!I57</f>
        <v>..???..</v>
      </c>
      <c r="E57" s="267">
        <v>50</v>
      </c>
      <c r="F57" s="268">
        <v>7.4</v>
      </c>
      <c r="G57" s="268">
        <v>7.4</v>
      </c>
      <c r="H57" s="268">
        <f t="shared" ref="H57:H84" si="2">E57+F57+G57</f>
        <v>64.8</v>
      </c>
      <c r="I57" s="268">
        <f t="shared" ref="I57:I84" si="3">E57*11%</f>
        <v>5.5</v>
      </c>
      <c r="J57" s="256" t="s">
        <v>277</v>
      </c>
      <c r="K57" s="353"/>
      <c r="L57" s="383"/>
      <c r="M57" s="383"/>
    </row>
    <row r="58" spans="1:13" s="369" customFormat="1">
      <c r="A58" s="285">
        <f>συμβολαια!A58</f>
        <v>0</v>
      </c>
      <c r="B58" s="266" t="str">
        <f>συμβολαια!C58</f>
        <v>πληρεξούσιο</v>
      </c>
      <c r="C58" s="337" t="str">
        <f>πολλΣυμβ!D58</f>
        <v>..???..</v>
      </c>
      <c r="D58" s="337">
        <f>πολλΣυμβ!I58</f>
        <v>0</v>
      </c>
      <c r="E58" s="351"/>
      <c r="F58" s="352"/>
      <c r="G58" s="352"/>
      <c r="H58" s="352"/>
      <c r="I58" s="352"/>
      <c r="J58" s="316"/>
      <c r="K58" s="353"/>
      <c r="L58" s="383"/>
      <c r="M58" s="383"/>
    </row>
    <row r="59" spans="1:13" s="369" customFormat="1">
      <c r="A59" s="285">
        <f>συμβολαια!A59</f>
        <v>0</v>
      </c>
      <c r="B59" s="266" t="str">
        <f>συμβολαια!C59</f>
        <v>κληρονομιάς αποδοχή</v>
      </c>
      <c r="C59" s="252">
        <f>πολλΣυμβ!D59</f>
        <v>0</v>
      </c>
      <c r="D59" s="252" t="str">
        <f>πολλΣυμβ!I59</f>
        <v>..???..</v>
      </c>
      <c r="E59" s="267">
        <v>50</v>
      </c>
      <c r="F59" s="268">
        <v>7.4</v>
      </c>
      <c r="G59" s="268">
        <v>7.4</v>
      </c>
      <c r="H59" s="268">
        <f t="shared" si="2"/>
        <v>64.8</v>
      </c>
      <c r="I59" s="268">
        <f t="shared" si="3"/>
        <v>5.5</v>
      </c>
      <c r="J59" s="256" t="s">
        <v>277</v>
      </c>
      <c r="K59" s="353"/>
      <c r="L59" s="383"/>
      <c r="M59" s="383"/>
    </row>
    <row r="60" spans="1:13" s="369" customFormat="1">
      <c r="A60" s="285">
        <f>συμβολαια!A60</f>
        <v>0</v>
      </c>
      <c r="B60" s="266" t="str">
        <f>συμβολαια!C60</f>
        <v>γονική</v>
      </c>
      <c r="C60" s="252">
        <f>πολλΣυμβ!D60</f>
        <v>0</v>
      </c>
      <c r="D60" s="252" t="str">
        <f>πολλΣυμβ!I60</f>
        <v>..???..</v>
      </c>
      <c r="E60" s="267">
        <v>50</v>
      </c>
      <c r="F60" s="268">
        <v>7.4</v>
      </c>
      <c r="G60" s="268">
        <v>7.4</v>
      </c>
      <c r="H60" s="268">
        <f t="shared" si="2"/>
        <v>64.8</v>
      </c>
      <c r="I60" s="268">
        <f t="shared" si="3"/>
        <v>5.5</v>
      </c>
      <c r="J60" s="256" t="s">
        <v>277</v>
      </c>
      <c r="K60" s="353"/>
      <c r="L60" s="383"/>
      <c r="M60" s="383"/>
    </row>
    <row r="61" spans="1:13" s="369" customFormat="1">
      <c r="A61" s="285">
        <f>συμβολαια!A61</f>
        <v>0</v>
      </c>
      <c r="B61" s="266" t="str">
        <f>συμβολαια!C61</f>
        <v>πληρεξούσιο</v>
      </c>
      <c r="C61" s="337" t="str">
        <f>πολλΣυμβ!D61</f>
        <v>..???..</v>
      </c>
      <c r="D61" s="337">
        <f>πολλΣυμβ!I61</f>
        <v>0</v>
      </c>
      <c r="E61" s="351"/>
      <c r="F61" s="352"/>
      <c r="G61" s="352"/>
      <c r="H61" s="352"/>
      <c r="I61" s="352"/>
      <c r="J61" s="316"/>
      <c r="K61" s="353"/>
      <c r="L61" s="383"/>
      <c r="M61" s="383"/>
    </row>
    <row r="62" spans="1:13" s="369" customFormat="1">
      <c r="A62" s="285">
        <f>συμβολαια!A62</f>
        <v>0</v>
      </c>
      <c r="B62" s="266" t="str">
        <f>συμβολαια!C62</f>
        <v>δωρεά</v>
      </c>
      <c r="C62" s="252">
        <f>πολλΣυμβ!D62</f>
        <v>0</v>
      </c>
      <c r="D62" s="252" t="str">
        <f>πολλΣυμβ!I62</f>
        <v>..???..</v>
      </c>
      <c r="E62" s="267">
        <v>50</v>
      </c>
      <c r="F62" s="268">
        <v>7.4</v>
      </c>
      <c r="G62" s="268">
        <v>7.4</v>
      </c>
      <c r="H62" s="268">
        <f t="shared" si="2"/>
        <v>64.8</v>
      </c>
      <c r="I62" s="268">
        <f t="shared" si="3"/>
        <v>5.5</v>
      </c>
      <c r="J62" s="256" t="s">
        <v>277</v>
      </c>
      <c r="K62" s="353"/>
      <c r="L62" s="383"/>
      <c r="M62" s="383"/>
    </row>
    <row r="63" spans="1:13" s="369" customFormat="1">
      <c r="A63" s="285">
        <f>συμβολαια!A63</f>
        <v>0</v>
      </c>
      <c r="B63" s="266" t="str">
        <f>συμβολαια!C63</f>
        <v>δωρεά</v>
      </c>
      <c r="C63" s="252">
        <f>πολλΣυμβ!D63</f>
        <v>0</v>
      </c>
      <c r="D63" s="252" t="str">
        <f>πολλΣυμβ!I63</f>
        <v>..???..</v>
      </c>
      <c r="E63" s="267">
        <v>50</v>
      </c>
      <c r="F63" s="268">
        <v>7.4</v>
      </c>
      <c r="G63" s="268">
        <v>7.4</v>
      </c>
      <c r="H63" s="268">
        <f t="shared" si="2"/>
        <v>64.8</v>
      </c>
      <c r="I63" s="268">
        <f t="shared" si="3"/>
        <v>5.5</v>
      </c>
      <c r="J63" s="256" t="s">
        <v>277</v>
      </c>
      <c r="K63" s="353"/>
      <c r="L63" s="383"/>
      <c r="M63" s="383"/>
    </row>
    <row r="64" spans="1:13" s="369" customFormat="1">
      <c r="A64" s="285">
        <f>συμβολαια!A64</f>
        <v>0</v>
      </c>
      <c r="B64" s="266" t="str">
        <f>συμβολαια!C64</f>
        <v>πληρεξούσιο</v>
      </c>
      <c r="C64" s="337" t="str">
        <f>πολλΣυμβ!D64</f>
        <v>..???..</v>
      </c>
      <c r="D64" s="337">
        <f>πολλΣυμβ!I64</f>
        <v>0</v>
      </c>
      <c r="E64" s="351"/>
      <c r="F64" s="352"/>
      <c r="G64" s="352"/>
      <c r="H64" s="352"/>
      <c r="I64" s="352"/>
      <c r="J64" s="316"/>
      <c r="K64" s="353"/>
      <c r="L64" s="383"/>
      <c r="M64" s="383"/>
    </row>
    <row r="65" spans="1:13" s="369" customFormat="1">
      <c r="A65" s="285">
        <f>συμβολαια!A65</f>
        <v>0</v>
      </c>
      <c r="B65" s="266" t="str">
        <f>συμβολαια!C65</f>
        <v>αγοραπωλησία = τίμημα Δ.Ο.Υ. =</v>
      </c>
      <c r="C65" s="252">
        <f>πολλΣυμβ!D65</f>
        <v>0</v>
      </c>
      <c r="D65" s="252" t="str">
        <f>πολλΣυμβ!I65</f>
        <v>..???..</v>
      </c>
      <c r="E65" s="267">
        <v>50</v>
      </c>
      <c r="F65" s="268">
        <v>7.4</v>
      </c>
      <c r="G65" s="268">
        <v>7.4</v>
      </c>
      <c r="H65" s="268">
        <f t="shared" si="2"/>
        <v>64.8</v>
      </c>
      <c r="I65" s="268">
        <f t="shared" si="3"/>
        <v>5.5</v>
      </c>
      <c r="J65" s="256" t="s">
        <v>277</v>
      </c>
      <c r="K65" s="353"/>
      <c r="L65" s="383"/>
      <c r="M65" s="383"/>
    </row>
    <row r="66" spans="1:13" s="369" customFormat="1">
      <c r="A66" s="285">
        <f>συμβολαια!A66</f>
        <v>0</v>
      </c>
      <c r="B66" s="418" t="str">
        <f>συμβολαια!C66</f>
        <v>πληρεξούσιο</v>
      </c>
      <c r="C66" s="337" t="str">
        <f>πολλΣυμβ!D66</f>
        <v>..???..</v>
      </c>
      <c r="D66" s="337">
        <f>πολλΣυμβ!I66</f>
        <v>0</v>
      </c>
      <c r="E66" s="351"/>
      <c r="F66" s="352"/>
      <c r="G66" s="352"/>
      <c r="H66" s="352"/>
      <c r="I66" s="352"/>
      <c r="J66" s="316"/>
      <c r="K66" s="353"/>
      <c r="L66" s="383"/>
      <c r="M66" s="383"/>
    </row>
    <row r="67" spans="1:13" s="369" customFormat="1">
      <c r="A67" s="285">
        <f>συμβολαια!A67</f>
        <v>0</v>
      </c>
      <c r="B67" s="258" t="str">
        <f>συμβολαια!C67</f>
        <v>αγοραπωλησίας προσύμφωνο ..???.. ΛΥΣΗ τίμημα 4.000.000δρχ = 11.738,81€ αρραβών =325.000δρχ =</v>
      </c>
      <c r="C67" s="337" t="str">
        <f>πολλΣυμβ!D67</f>
        <v>..???..</v>
      </c>
      <c r="D67" s="337" t="str">
        <f>πολλΣυμβ!I67</f>
        <v>..???..</v>
      </c>
      <c r="E67" s="351"/>
      <c r="F67" s="352"/>
      <c r="G67" s="352"/>
      <c r="H67" s="352"/>
      <c r="I67" s="352"/>
      <c r="J67" s="316"/>
      <c r="K67" s="353"/>
      <c r="L67" s="383"/>
      <c r="M67" s="383"/>
    </row>
    <row r="68" spans="1:13" s="369" customFormat="1">
      <c r="A68" s="285">
        <f>συμβολαια!A68</f>
        <v>0</v>
      </c>
      <c r="B68" s="266" t="str">
        <f>συμβολαια!C68</f>
        <v>αγοραπωλησία τίμημα = Δ.Ο.Υ. =</v>
      </c>
      <c r="C68" s="252">
        <f>πολλΣυμβ!D68</f>
        <v>0</v>
      </c>
      <c r="D68" s="252" t="str">
        <f>πολλΣυμβ!I68</f>
        <v>..???..</v>
      </c>
      <c r="E68" s="267">
        <v>50</v>
      </c>
      <c r="F68" s="268">
        <v>7.4</v>
      </c>
      <c r="G68" s="268">
        <v>7.4</v>
      </c>
      <c r="H68" s="268">
        <f t="shared" si="2"/>
        <v>64.8</v>
      </c>
      <c r="I68" s="268">
        <f t="shared" si="3"/>
        <v>5.5</v>
      </c>
      <c r="J68" s="256" t="s">
        <v>277</v>
      </c>
      <c r="K68" s="353"/>
      <c r="L68" s="383"/>
      <c r="M68" s="383"/>
    </row>
    <row r="69" spans="1:13" s="369" customFormat="1">
      <c r="A69" s="285">
        <f>συμβολαια!A69</f>
        <v>0</v>
      </c>
      <c r="B69" s="266" t="str">
        <f>συμβολαια!C69</f>
        <v>αγοραπωλησίας ΠΡΟΣΥΜΦΩΝΟ τίμημα 50.000 αρραβών =</v>
      </c>
      <c r="C69" s="337">
        <f>πολλΣυμβ!D69</f>
        <v>0</v>
      </c>
      <c r="D69" s="337" t="str">
        <f>πολλΣυμβ!I69</f>
        <v>..???..</v>
      </c>
      <c r="E69" s="351"/>
      <c r="F69" s="352"/>
      <c r="G69" s="352"/>
      <c r="H69" s="352"/>
      <c r="I69" s="352"/>
      <c r="J69" s="316"/>
      <c r="K69" s="353"/>
      <c r="L69" s="383"/>
      <c r="M69" s="383"/>
    </row>
    <row r="70" spans="1:13" s="369" customFormat="1">
      <c r="A70" s="285">
        <f>συμβολαια!A70</f>
        <v>0</v>
      </c>
      <c r="B70" s="266" t="str">
        <f>συμβολαια!C70</f>
        <v>πληρεξούσιο</v>
      </c>
      <c r="C70" s="252">
        <f>πολλΣυμβ!D70</f>
        <v>0</v>
      </c>
      <c r="D70" s="252" t="str">
        <f>πολλΣυμβ!I70</f>
        <v>..???..</v>
      </c>
      <c r="E70" s="267">
        <v>50</v>
      </c>
      <c r="F70" s="268">
        <v>7.4</v>
      </c>
      <c r="G70" s="268">
        <v>7.4</v>
      </c>
      <c r="H70" s="268">
        <f t="shared" si="2"/>
        <v>64.8</v>
      </c>
      <c r="I70" s="268">
        <f t="shared" si="3"/>
        <v>5.5</v>
      </c>
      <c r="J70" s="256" t="s">
        <v>277</v>
      </c>
      <c r="K70" s="353"/>
      <c r="L70" s="383"/>
      <c r="M70" s="383"/>
    </row>
    <row r="71" spans="1:13" s="369" customFormat="1">
      <c r="A71" s="285">
        <f>συμβολαια!A71</f>
        <v>0</v>
      </c>
      <c r="B71" s="266" t="str">
        <f>συμβολαια!C71</f>
        <v>διανομή</v>
      </c>
      <c r="C71" s="252">
        <f>πολλΣυμβ!D71</f>
        <v>0</v>
      </c>
      <c r="D71" s="252" t="str">
        <f>πολλΣυμβ!I71</f>
        <v>..???..</v>
      </c>
      <c r="E71" s="267">
        <v>50</v>
      </c>
      <c r="F71" s="268">
        <v>7.4</v>
      </c>
      <c r="G71" s="268">
        <v>7.4</v>
      </c>
      <c r="H71" s="268">
        <f t="shared" si="2"/>
        <v>64.8</v>
      </c>
      <c r="I71" s="268">
        <f t="shared" si="3"/>
        <v>5.5</v>
      </c>
      <c r="J71" s="256" t="s">
        <v>277</v>
      </c>
      <c r="K71" s="353"/>
      <c r="L71" s="383"/>
      <c r="M71" s="383"/>
    </row>
    <row r="72" spans="1:13" s="369" customFormat="1">
      <c r="A72" s="285">
        <f>συμβολαια!A72</f>
        <v>0</v>
      </c>
      <c r="B72" s="266" t="str">
        <f>συμβολαια!C72</f>
        <v>γονική ΨΙΛΗΣ κυριότητας</v>
      </c>
      <c r="C72" s="252" t="str">
        <f>πολλΣυμβ!D72</f>
        <v>..???..</v>
      </c>
      <c r="D72" s="252" t="str">
        <f>πολλΣυμβ!I72</f>
        <v>..???..</v>
      </c>
      <c r="E72" s="267">
        <v>50</v>
      </c>
      <c r="F72" s="268">
        <v>7.4</v>
      </c>
      <c r="G72" s="268">
        <v>7.4</v>
      </c>
      <c r="H72" s="268">
        <f t="shared" si="2"/>
        <v>64.8</v>
      </c>
      <c r="I72" s="268">
        <f t="shared" si="3"/>
        <v>5.5</v>
      </c>
      <c r="J72" s="256" t="s">
        <v>277</v>
      </c>
      <c r="K72" s="353"/>
      <c r="L72" s="383"/>
      <c r="M72" s="383"/>
    </row>
    <row r="73" spans="1:13" s="369" customFormat="1">
      <c r="A73" s="285">
        <f>συμβολαια!A73</f>
        <v>0</v>
      </c>
      <c r="B73" s="266" t="str">
        <f>συμβολαια!C73</f>
        <v>δωρεά ΨΙΛΗΣ κυριότητας</v>
      </c>
      <c r="C73" s="252" t="str">
        <f>πολλΣυμβ!D73</f>
        <v>..???..</v>
      </c>
      <c r="D73" s="252" t="str">
        <f>πολλΣυμβ!I73</f>
        <v>..???..</v>
      </c>
      <c r="E73" s="267">
        <v>50</v>
      </c>
      <c r="F73" s="268">
        <v>7.4</v>
      </c>
      <c r="G73" s="268">
        <v>7.4</v>
      </c>
      <c r="H73" s="268">
        <f t="shared" si="2"/>
        <v>64.8</v>
      </c>
      <c r="I73" s="268">
        <f t="shared" si="3"/>
        <v>5.5</v>
      </c>
      <c r="J73" s="256" t="s">
        <v>277</v>
      </c>
      <c r="K73" s="353"/>
      <c r="L73" s="383"/>
      <c r="M73" s="383"/>
    </row>
    <row r="74" spans="1:13" s="369" customFormat="1">
      <c r="A74" s="285">
        <f>συμβολαια!A74</f>
        <v>0</v>
      </c>
      <c r="B74" s="266" t="str">
        <f>συμβολαια!C74</f>
        <v>δωρεά ΨΙΛΗΣ κυριότητας</v>
      </c>
      <c r="C74" s="252" t="str">
        <f>πολλΣυμβ!D74</f>
        <v>..???..</v>
      </c>
      <c r="D74" s="252" t="str">
        <f>πολλΣυμβ!I74</f>
        <v>..???..</v>
      </c>
      <c r="E74" s="267">
        <v>50</v>
      </c>
      <c r="F74" s="268">
        <v>7.4</v>
      </c>
      <c r="G74" s="268">
        <v>7.4</v>
      </c>
      <c r="H74" s="268">
        <f t="shared" si="2"/>
        <v>64.8</v>
      </c>
      <c r="I74" s="268">
        <f t="shared" si="3"/>
        <v>5.5</v>
      </c>
      <c r="J74" s="256" t="s">
        <v>277</v>
      </c>
      <c r="K74" s="353"/>
      <c r="L74" s="383"/>
      <c r="M74" s="383"/>
    </row>
    <row r="75" spans="1:13" s="369" customFormat="1">
      <c r="A75" s="285">
        <f>συμβολαια!A75</f>
        <v>0</v>
      </c>
      <c r="B75" s="266" t="str">
        <f>συμβολαια!C75</f>
        <v>γονική ΨΙΛΗΣ κυριότητας</v>
      </c>
      <c r="C75" s="252" t="str">
        <f>πολλΣυμβ!D75</f>
        <v>..???..</v>
      </c>
      <c r="D75" s="252" t="str">
        <f>πολλΣυμβ!I75</f>
        <v>..???..</v>
      </c>
      <c r="E75" s="267">
        <v>50</v>
      </c>
      <c r="F75" s="268">
        <v>7.4</v>
      </c>
      <c r="G75" s="268">
        <v>7.4</v>
      </c>
      <c r="H75" s="268">
        <f t="shared" si="2"/>
        <v>64.8</v>
      </c>
      <c r="I75" s="268">
        <f t="shared" si="3"/>
        <v>5.5</v>
      </c>
      <c r="J75" s="256" t="s">
        <v>277</v>
      </c>
      <c r="K75" s="353"/>
      <c r="L75" s="383"/>
      <c r="M75" s="383"/>
    </row>
    <row r="76" spans="1:13" s="369" customFormat="1">
      <c r="A76" s="285">
        <f>συμβολαια!A76</f>
        <v>0</v>
      </c>
      <c r="B76" s="266" t="str">
        <f>συμβολαια!C76</f>
        <v>πληρεξούσιο</v>
      </c>
      <c r="C76" s="337" t="str">
        <f>πολλΣυμβ!D76</f>
        <v>..???..</v>
      </c>
      <c r="D76" s="337">
        <f>πολλΣυμβ!I76</f>
        <v>0</v>
      </c>
      <c r="E76" s="351"/>
      <c r="F76" s="352"/>
      <c r="G76" s="352"/>
      <c r="H76" s="352"/>
      <c r="I76" s="352"/>
      <c r="J76" s="316"/>
      <c r="K76" s="353"/>
      <c r="L76" s="383"/>
      <c r="M76" s="383"/>
    </row>
    <row r="77" spans="1:13" s="369" customFormat="1">
      <c r="A77" s="285">
        <f>συμβολαια!A77</f>
        <v>0</v>
      </c>
      <c r="B77" s="266" t="str">
        <f>συμβολαια!C77</f>
        <v>αγοραπωλησίας …… ;;;?????;;;;; ΕΞΟΦΛΗΣΗ</v>
      </c>
      <c r="C77" s="337" t="str">
        <f>πολλΣυμβ!D77</f>
        <v>..???..</v>
      </c>
      <c r="D77" s="337" t="str">
        <f>πολλΣυμβ!I77</f>
        <v>..???..</v>
      </c>
      <c r="E77" s="351"/>
      <c r="F77" s="352"/>
      <c r="G77" s="352"/>
      <c r="H77" s="352"/>
      <c r="I77" s="352"/>
      <c r="J77" s="316"/>
      <c r="K77" s="353"/>
      <c r="L77" s="383"/>
      <c r="M77" s="383"/>
    </row>
    <row r="78" spans="1:13" s="369" customFormat="1">
      <c r="A78" s="285">
        <f>συμβολαια!A78</f>
        <v>0</v>
      </c>
      <c r="B78" s="266" t="str">
        <f>συμβολαια!C78</f>
        <v>πληρεξούσιο</v>
      </c>
      <c r="C78" s="337" t="str">
        <f>πολλΣυμβ!D78</f>
        <v>..???..</v>
      </c>
      <c r="D78" s="337">
        <f>πολλΣυμβ!I78</f>
        <v>0</v>
      </c>
      <c r="E78" s="351"/>
      <c r="F78" s="352"/>
      <c r="G78" s="352"/>
      <c r="H78" s="352"/>
      <c r="I78" s="352"/>
      <c r="J78" s="316"/>
      <c r="K78" s="353"/>
      <c r="L78" s="383"/>
      <c r="M78" s="383"/>
    </row>
    <row r="79" spans="1:13" s="369" customFormat="1">
      <c r="A79" s="285">
        <f>συμβολαια!A79</f>
        <v>0</v>
      </c>
      <c r="B79" s="266" t="str">
        <f>συμβολαια!C79</f>
        <v>πληρεξούσιο</v>
      </c>
      <c r="C79" s="337" t="str">
        <f>πολλΣυμβ!D79</f>
        <v>..???..</v>
      </c>
      <c r="D79" s="337">
        <f>πολλΣυμβ!I79</f>
        <v>0</v>
      </c>
      <c r="E79" s="351"/>
      <c r="F79" s="352"/>
      <c r="G79" s="352"/>
      <c r="H79" s="352"/>
      <c r="I79" s="352"/>
      <c r="J79" s="316"/>
      <c r="K79" s="353"/>
      <c r="L79" s="383"/>
      <c r="M79" s="383"/>
    </row>
    <row r="80" spans="1:13" s="369" customFormat="1">
      <c r="A80" s="285">
        <f>συμβολαια!A80</f>
        <v>0</v>
      </c>
      <c r="B80" s="266" t="str">
        <f>συμβολαια!C80</f>
        <v>αγοραπωλησία τίμημα = Δ.Ο.Υ. =</v>
      </c>
      <c r="C80" s="252">
        <f>πολλΣυμβ!D80</f>
        <v>0</v>
      </c>
      <c r="D80" s="252" t="str">
        <f>πολλΣυμβ!I80</f>
        <v>..???..</v>
      </c>
      <c r="E80" s="267">
        <v>50</v>
      </c>
      <c r="F80" s="268">
        <v>7.4</v>
      </c>
      <c r="G80" s="268">
        <v>7.4</v>
      </c>
      <c r="H80" s="268">
        <f t="shared" si="2"/>
        <v>64.8</v>
      </c>
      <c r="I80" s="268">
        <f t="shared" si="3"/>
        <v>5.5</v>
      </c>
      <c r="J80" s="256" t="s">
        <v>277</v>
      </c>
      <c r="K80" s="353"/>
      <c r="L80" s="383"/>
      <c r="M80" s="383"/>
    </row>
    <row r="81" spans="1:13" s="369" customFormat="1">
      <c r="A81" s="285">
        <f>συμβολαια!A81</f>
        <v>0</v>
      </c>
      <c r="B81" s="258" t="str">
        <f>συμβολαια!C81</f>
        <v>αγοραπωλησία ΒΑΣΕΙ προσυμφώνου ..???.. τίμημα = αρραβών = Δ.Ο.Υ = 20518,31</v>
      </c>
      <c r="C81" s="252">
        <f>πολλΣυμβ!D81</f>
        <v>0</v>
      </c>
      <c r="D81" s="252" t="str">
        <f>πολλΣυμβ!I81</f>
        <v>..???..</v>
      </c>
      <c r="E81" s="267">
        <v>50</v>
      </c>
      <c r="F81" s="268">
        <v>7.4</v>
      </c>
      <c r="G81" s="268">
        <v>7.4</v>
      </c>
      <c r="H81" s="268">
        <f t="shared" si="2"/>
        <v>64.8</v>
      </c>
      <c r="I81" s="268">
        <f t="shared" si="3"/>
        <v>5.5</v>
      </c>
      <c r="J81" s="256" t="s">
        <v>277</v>
      </c>
      <c r="K81" s="353"/>
      <c r="L81" s="383"/>
      <c r="M81" s="383"/>
    </row>
    <row r="82" spans="1:13" s="369" customFormat="1">
      <c r="A82" s="285">
        <f>συμβολαια!A82</f>
        <v>0</v>
      </c>
      <c r="B82" s="266" t="str">
        <f>συμβολαια!C82</f>
        <v>πληρεξούσιο</v>
      </c>
      <c r="C82" s="337" t="str">
        <f>πολλΣυμβ!D82</f>
        <v>..???..</v>
      </c>
      <c r="D82" s="337">
        <f>πολλΣυμβ!I82</f>
        <v>0</v>
      </c>
      <c r="E82" s="351"/>
      <c r="F82" s="352"/>
      <c r="G82" s="352"/>
      <c r="H82" s="352"/>
      <c r="I82" s="352"/>
      <c r="J82" s="316"/>
      <c r="K82" s="353"/>
      <c r="L82" s="383"/>
      <c r="M82" s="383"/>
    </row>
    <row r="83" spans="1:13" s="369" customFormat="1">
      <c r="A83" s="285">
        <f>συμβολαια!A83</f>
        <v>0</v>
      </c>
      <c r="B83" s="266" t="str">
        <f>συμβολαια!C83</f>
        <v>πληρεξούσιο</v>
      </c>
      <c r="C83" s="337" t="str">
        <f>πολλΣυμβ!D83</f>
        <v>..???..</v>
      </c>
      <c r="D83" s="337">
        <f>πολλΣυμβ!I83</f>
        <v>0</v>
      </c>
      <c r="E83" s="351"/>
      <c r="F83" s="352"/>
      <c r="G83" s="352"/>
      <c r="H83" s="352"/>
      <c r="I83" s="352"/>
      <c r="J83" s="316"/>
      <c r="K83" s="353"/>
      <c r="L83" s="383"/>
      <c r="M83" s="383"/>
    </row>
    <row r="84" spans="1:13" s="369" customFormat="1">
      <c r="A84" s="285">
        <f>συμβολαια!A84</f>
        <v>0</v>
      </c>
      <c r="B84" s="266" t="str">
        <f>συμβολαια!C84</f>
        <v>αγοραπωλησία τίμημα = Δ.Ο.Υ. =</v>
      </c>
      <c r="C84" s="252">
        <f>πολλΣυμβ!D84</f>
        <v>0</v>
      </c>
      <c r="D84" s="252" t="str">
        <f>πολλΣυμβ!I84</f>
        <v>..???..</v>
      </c>
      <c r="E84" s="267">
        <v>50</v>
      </c>
      <c r="F84" s="268">
        <v>7.4</v>
      </c>
      <c r="G84" s="268">
        <v>7.4</v>
      </c>
      <c r="H84" s="268">
        <f t="shared" si="2"/>
        <v>64.8</v>
      </c>
      <c r="I84" s="268">
        <f t="shared" si="3"/>
        <v>5.5</v>
      </c>
      <c r="J84" s="256" t="s">
        <v>277</v>
      </c>
      <c r="K84" s="353"/>
      <c r="L84" s="383"/>
      <c r="M84" s="383"/>
    </row>
    <row r="85" spans="1:13" s="369" customFormat="1">
      <c r="A85" s="285">
        <f>συμβολαια!A85</f>
        <v>0</v>
      </c>
      <c r="B85" s="266" t="str">
        <f>συμβολαια!C85</f>
        <v>διαθήκη</v>
      </c>
      <c r="C85" s="337" t="str">
        <f>πολλΣυμβ!D85</f>
        <v>..???..</v>
      </c>
      <c r="D85" s="337">
        <f>πολλΣυμβ!I85</f>
        <v>0</v>
      </c>
      <c r="E85" s="351"/>
      <c r="F85" s="352"/>
      <c r="G85" s="352"/>
      <c r="H85" s="352"/>
      <c r="I85" s="352"/>
      <c r="J85" s="316"/>
      <c r="K85" s="353"/>
      <c r="L85" s="383"/>
      <c r="M85" s="383"/>
    </row>
    <row r="86" spans="1:13" s="369" customFormat="1">
      <c r="A86" s="285">
        <f>συμβολαια!A86</f>
        <v>0</v>
      </c>
      <c r="B86" s="266" t="str">
        <f>συμβολαια!C86</f>
        <v>πληρεξούσιο</v>
      </c>
      <c r="C86" s="337" t="str">
        <f>πολλΣυμβ!D86</f>
        <v>..???..</v>
      </c>
      <c r="D86" s="337">
        <f>πολλΣυμβ!I86</f>
        <v>0</v>
      </c>
      <c r="E86" s="351"/>
      <c r="F86" s="352"/>
      <c r="G86" s="352"/>
      <c r="H86" s="352"/>
      <c r="I86" s="352"/>
      <c r="J86" s="316"/>
      <c r="K86" s="353"/>
      <c r="L86" s="383"/>
      <c r="M86" s="383"/>
    </row>
    <row r="87" spans="1:13" ht="15.75">
      <c r="A87" s="582" t="s">
        <v>66</v>
      </c>
      <c r="B87" s="583"/>
      <c r="C87" s="583"/>
      <c r="D87" s="584"/>
      <c r="E87" s="207">
        <f>SUM(E3:E86)</f>
        <v>2200</v>
      </c>
      <c r="F87" s="207">
        <f>SUM(F3:F86)</f>
        <v>318.19999999999993</v>
      </c>
      <c r="G87" s="207">
        <f>SUM(G3:G86)</f>
        <v>318.19999999999993</v>
      </c>
      <c r="H87" s="207">
        <f>SUM(H3:H86)</f>
        <v>2836.4000000000015</v>
      </c>
      <c r="I87" s="207">
        <f>SUM(I3:I86)</f>
        <v>242</v>
      </c>
    </row>
    <row r="89" spans="1:13">
      <c r="F89" s="222"/>
      <c r="G89" s="222"/>
    </row>
    <row r="90" spans="1:13" ht="15.75">
      <c r="E90" s="206">
        <v>10</v>
      </c>
      <c r="F90" s="222" t="s">
        <v>296</v>
      </c>
      <c r="G90" s="222" t="s">
        <v>296</v>
      </c>
      <c r="J90" s="210" t="s">
        <v>188</v>
      </c>
      <c r="K90" s="210"/>
    </row>
    <row r="91" spans="1:13" ht="15.75">
      <c r="J91" s="210"/>
      <c r="K91" s="210"/>
    </row>
    <row r="92" spans="1:13" ht="15.75">
      <c r="E92" s="455" t="s">
        <v>455</v>
      </c>
    </row>
    <row r="94" spans="1:13" ht="15.75">
      <c r="F94" s="463" t="s">
        <v>459</v>
      </c>
      <c r="H94" s="464">
        <f>H87</f>
        <v>2836.4000000000015</v>
      </c>
    </row>
  </sheetData>
  <mergeCells count="6">
    <mergeCell ref="I1:I2"/>
    <mergeCell ref="A1:D1"/>
    <mergeCell ref="A87:D87"/>
    <mergeCell ref="E1:H1"/>
    <mergeCell ref="J1:M2"/>
    <mergeCell ref="A35:A3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01"/>
  <sheetViews>
    <sheetView workbookViewId="0">
      <pane ySplit="2" topLeftCell="A3" activePane="bottomLeft" state="frozen"/>
      <selection pane="bottomLeft" activeCell="F35" sqref="F35"/>
    </sheetView>
  </sheetViews>
  <sheetFormatPr defaultRowHeight="11.25"/>
  <cols>
    <col min="1" max="1" width="8.140625" style="6" bestFit="1" customWidth="1"/>
    <col min="2" max="2" width="53.5703125" style="124" bestFit="1" customWidth="1"/>
    <col min="3" max="3" width="9.42578125" style="3" bestFit="1" customWidth="1"/>
    <col min="4" max="4" width="10" style="3" customWidth="1"/>
    <col min="5" max="5" width="4.7109375" style="3" customWidth="1"/>
    <col min="6" max="6" width="8.140625" style="3" bestFit="1" customWidth="1"/>
    <col min="7" max="7" width="3.85546875" style="3" customWidth="1"/>
    <col min="8" max="8" width="5.42578125" style="3" customWidth="1"/>
    <col min="9" max="10" width="4.85546875" style="3" customWidth="1"/>
    <col min="11" max="11" width="8.42578125" style="3" customWidth="1"/>
    <col min="12" max="13" width="9.85546875" style="3" bestFit="1" customWidth="1"/>
    <col min="14" max="14" width="4.140625" style="3" customWidth="1"/>
    <col min="15" max="15" width="7.5703125" style="3" bestFit="1" customWidth="1"/>
    <col min="16" max="16" width="4.140625" style="3" customWidth="1"/>
    <col min="17" max="17" width="3.7109375" style="3" customWidth="1"/>
    <col min="18" max="19" width="4.42578125" style="3" customWidth="1"/>
    <col min="20" max="20" width="8.140625" style="3" customWidth="1"/>
    <col min="21" max="21" width="10.7109375" style="3" bestFit="1" customWidth="1"/>
    <col min="22" max="22" width="9.85546875" style="3" bestFit="1" customWidth="1"/>
    <col min="23" max="23" width="4.42578125" style="3" customWidth="1"/>
    <col min="24" max="24" width="8.85546875" style="3" customWidth="1"/>
    <col min="25" max="25" width="3.85546875" style="3" customWidth="1"/>
    <col min="26" max="26" width="5.28515625" style="3" customWidth="1"/>
    <col min="27" max="28" width="4.5703125" style="3" customWidth="1"/>
    <col min="29" max="29" width="7.5703125" style="3" customWidth="1"/>
    <col min="30" max="30" width="10.28515625" style="3" bestFit="1" customWidth="1"/>
    <col min="31" max="31" width="9.42578125" style="3" bestFit="1" customWidth="1"/>
    <col min="32" max="32" width="10.28515625" style="3" bestFit="1" customWidth="1"/>
    <col min="33" max="33" width="19.140625" style="3" customWidth="1"/>
    <col min="34" max="34" width="19.140625" style="6" customWidth="1"/>
    <col min="35" max="35" width="58.140625" style="6" bestFit="1" customWidth="1"/>
    <col min="36" max="231" width="9.140625" style="6"/>
    <col min="232" max="232" width="9" style="6" bestFit="1" customWidth="1"/>
    <col min="233" max="233" width="9.85546875" style="6" bestFit="1" customWidth="1"/>
    <col min="234" max="234" width="9.140625" style="6" bestFit="1" customWidth="1"/>
    <col min="235" max="235" width="16" style="6" bestFit="1" customWidth="1"/>
    <col min="236" max="236" width="9" style="6" bestFit="1" customWidth="1"/>
    <col min="237" max="237" width="7.85546875" style="6" bestFit="1" customWidth="1"/>
    <col min="238" max="238" width="11.7109375" style="6" bestFit="1" customWidth="1"/>
    <col min="239" max="239" width="14.28515625" style="6" customWidth="1"/>
    <col min="240" max="240" width="11.7109375" style="6" bestFit="1" customWidth="1"/>
    <col min="241" max="241" width="14.140625" style="6" bestFit="1" customWidth="1"/>
    <col min="242" max="242" width="16.7109375" style="6" customWidth="1"/>
    <col min="243" max="243" width="16.5703125" style="6" customWidth="1"/>
    <col min="244" max="245" width="7.85546875" style="6" bestFit="1" customWidth="1"/>
    <col min="246" max="246" width="8" style="6" bestFit="1" customWidth="1"/>
    <col min="247" max="248" width="7.85546875" style="6" bestFit="1" customWidth="1"/>
    <col min="249" max="249" width="9.7109375" style="6" customWidth="1"/>
    <col min="250" max="250" width="12.85546875" style="6" customWidth="1"/>
    <col min="251" max="487" width="9.140625" style="6"/>
    <col min="488" max="488" width="9" style="6" bestFit="1" customWidth="1"/>
    <col min="489" max="489" width="9.85546875" style="6" bestFit="1" customWidth="1"/>
    <col min="490" max="490" width="9.140625" style="6" bestFit="1" customWidth="1"/>
    <col min="491" max="491" width="16" style="6" bestFit="1" customWidth="1"/>
    <col min="492" max="492" width="9" style="6" bestFit="1" customWidth="1"/>
    <col min="493" max="493" width="7.85546875" style="6" bestFit="1" customWidth="1"/>
    <col min="494" max="494" width="11.7109375" style="6" bestFit="1" customWidth="1"/>
    <col min="495" max="495" width="14.28515625" style="6" customWidth="1"/>
    <col min="496" max="496" width="11.7109375" style="6" bestFit="1" customWidth="1"/>
    <col min="497" max="497" width="14.140625" style="6" bestFit="1" customWidth="1"/>
    <col min="498" max="498" width="16.7109375" style="6" customWidth="1"/>
    <col min="499" max="499" width="16.5703125" style="6" customWidth="1"/>
    <col min="500" max="501" width="7.85546875" style="6" bestFit="1" customWidth="1"/>
    <col min="502" max="502" width="8" style="6" bestFit="1" customWidth="1"/>
    <col min="503" max="504" width="7.85546875" style="6" bestFit="1" customWidth="1"/>
    <col min="505" max="505" width="9.7109375" style="6" customWidth="1"/>
    <col min="506" max="506" width="12.85546875" style="6" customWidth="1"/>
    <col min="507" max="743" width="9.140625" style="6"/>
    <col min="744" max="744" width="9" style="6" bestFit="1" customWidth="1"/>
    <col min="745" max="745" width="9.85546875" style="6" bestFit="1" customWidth="1"/>
    <col min="746" max="746" width="9.140625" style="6" bestFit="1" customWidth="1"/>
    <col min="747" max="747" width="16" style="6" bestFit="1" customWidth="1"/>
    <col min="748" max="748" width="9" style="6" bestFit="1" customWidth="1"/>
    <col min="749" max="749" width="7.85546875" style="6" bestFit="1" customWidth="1"/>
    <col min="750" max="750" width="11.7109375" style="6" bestFit="1" customWidth="1"/>
    <col min="751" max="751" width="14.28515625" style="6" customWidth="1"/>
    <col min="752" max="752" width="11.7109375" style="6" bestFit="1" customWidth="1"/>
    <col min="753" max="753" width="14.140625" style="6" bestFit="1" customWidth="1"/>
    <col min="754" max="754" width="16.7109375" style="6" customWidth="1"/>
    <col min="755" max="755" width="16.5703125" style="6" customWidth="1"/>
    <col min="756" max="757" width="7.85546875" style="6" bestFit="1" customWidth="1"/>
    <col min="758" max="758" width="8" style="6" bestFit="1" customWidth="1"/>
    <col min="759" max="760" width="7.85546875" style="6" bestFit="1" customWidth="1"/>
    <col min="761" max="761" width="9.7109375" style="6" customWidth="1"/>
    <col min="762" max="762" width="12.85546875" style="6" customWidth="1"/>
    <col min="763" max="999" width="9.140625" style="6"/>
    <col min="1000" max="1000" width="9" style="6" bestFit="1" customWidth="1"/>
    <col min="1001" max="1001" width="9.85546875" style="6" bestFit="1" customWidth="1"/>
    <col min="1002" max="1002" width="9.140625" style="6" bestFit="1" customWidth="1"/>
    <col min="1003" max="1003" width="16" style="6" bestFit="1" customWidth="1"/>
    <col min="1004" max="1004" width="9" style="6" bestFit="1" customWidth="1"/>
    <col min="1005" max="1005" width="7.85546875" style="6" bestFit="1" customWidth="1"/>
    <col min="1006" max="1006" width="11.7109375" style="6" bestFit="1" customWidth="1"/>
    <col min="1007" max="1007" width="14.28515625" style="6" customWidth="1"/>
    <col min="1008" max="1008" width="11.7109375" style="6" bestFit="1" customWidth="1"/>
    <col min="1009" max="1009" width="14.140625" style="6" bestFit="1" customWidth="1"/>
    <col min="1010" max="1010" width="16.7109375" style="6" customWidth="1"/>
    <col min="1011" max="1011" width="16.5703125" style="6" customWidth="1"/>
    <col min="1012" max="1013" width="7.85546875" style="6" bestFit="1" customWidth="1"/>
    <col min="1014" max="1014" width="8" style="6" bestFit="1" customWidth="1"/>
    <col min="1015" max="1016" width="7.85546875" style="6" bestFit="1" customWidth="1"/>
    <col min="1017" max="1017" width="9.7109375" style="6" customWidth="1"/>
    <col min="1018" max="1018" width="12.85546875" style="6" customWidth="1"/>
    <col min="1019" max="1255" width="9.140625" style="6"/>
    <col min="1256" max="1256" width="9" style="6" bestFit="1" customWidth="1"/>
    <col min="1257" max="1257" width="9.85546875" style="6" bestFit="1" customWidth="1"/>
    <col min="1258" max="1258" width="9.140625" style="6" bestFit="1" customWidth="1"/>
    <col min="1259" max="1259" width="16" style="6" bestFit="1" customWidth="1"/>
    <col min="1260" max="1260" width="9" style="6" bestFit="1" customWidth="1"/>
    <col min="1261" max="1261" width="7.85546875" style="6" bestFit="1" customWidth="1"/>
    <col min="1262" max="1262" width="11.7109375" style="6" bestFit="1" customWidth="1"/>
    <col min="1263" max="1263" width="14.28515625" style="6" customWidth="1"/>
    <col min="1264" max="1264" width="11.7109375" style="6" bestFit="1" customWidth="1"/>
    <col min="1265" max="1265" width="14.140625" style="6" bestFit="1" customWidth="1"/>
    <col min="1266" max="1266" width="16.7109375" style="6" customWidth="1"/>
    <col min="1267" max="1267" width="16.5703125" style="6" customWidth="1"/>
    <col min="1268" max="1269" width="7.85546875" style="6" bestFit="1" customWidth="1"/>
    <col min="1270" max="1270" width="8" style="6" bestFit="1" customWidth="1"/>
    <col min="1271" max="1272" width="7.85546875" style="6" bestFit="1" customWidth="1"/>
    <col min="1273" max="1273" width="9.7109375" style="6" customWidth="1"/>
    <col min="1274" max="1274" width="12.85546875" style="6" customWidth="1"/>
    <col min="1275" max="1511" width="9.140625" style="6"/>
    <col min="1512" max="1512" width="9" style="6" bestFit="1" customWidth="1"/>
    <col min="1513" max="1513" width="9.85546875" style="6" bestFit="1" customWidth="1"/>
    <col min="1514" max="1514" width="9.140625" style="6" bestFit="1" customWidth="1"/>
    <col min="1515" max="1515" width="16" style="6" bestFit="1" customWidth="1"/>
    <col min="1516" max="1516" width="9" style="6" bestFit="1" customWidth="1"/>
    <col min="1517" max="1517" width="7.85546875" style="6" bestFit="1" customWidth="1"/>
    <col min="1518" max="1518" width="11.7109375" style="6" bestFit="1" customWidth="1"/>
    <col min="1519" max="1519" width="14.28515625" style="6" customWidth="1"/>
    <col min="1520" max="1520" width="11.7109375" style="6" bestFit="1" customWidth="1"/>
    <col min="1521" max="1521" width="14.140625" style="6" bestFit="1" customWidth="1"/>
    <col min="1522" max="1522" width="16.7109375" style="6" customWidth="1"/>
    <col min="1523" max="1523" width="16.5703125" style="6" customWidth="1"/>
    <col min="1524" max="1525" width="7.85546875" style="6" bestFit="1" customWidth="1"/>
    <col min="1526" max="1526" width="8" style="6" bestFit="1" customWidth="1"/>
    <col min="1527" max="1528" width="7.85546875" style="6" bestFit="1" customWidth="1"/>
    <col min="1529" max="1529" width="9.7109375" style="6" customWidth="1"/>
    <col min="1530" max="1530" width="12.85546875" style="6" customWidth="1"/>
    <col min="1531" max="1767" width="9.140625" style="6"/>
    <col min="1768" max="1768" width="9" style="6" bestFit="1" customWidth="1"/>
    <col min="1769" max="1769" width="9.85546875" style="6" bestFit="1" customWidth="1"/>
    <col min="1770" max="1770" width="9.140625" style="6" bestFit="1" customWidth="1"/>
    <col min="1771" max="1771" width="16" style="6" bestFit="1" customWidth="1"/>
    <col min="1772" max="1772" width="9" style="6" bestFit="1" customWidth="1"/>
    <col min="1773" max="1773" width="7.85546875" style="6" bestFit="1" customWidth="1"/>
    <col min="1774" max="1774" width="11.7109375" style="6" bestFit="1" customWidth="1"/>
    <col min="1775" max="1775" width="14.28515625" style="6" customWidth="1"/>
    <col min="1776" max="1776" width="11.7109375" style="6" bestFit="1" customWidth="1"/>
    <col min="1777" max="1777" width="14.140625" style="6" bestFit="1" customWidth="1"/>
    <col min="1778" max="1778" width="16.7109375" style="6" customWidth="1"/>
    <col min="1779" max="1779" width="16.5703125" style="6" customWidth="1"/>
    <col min="1780" max="1781" width="7.85546875" style="6" bestFit="1" customWidth="1"/>
    <col min="1782" max="1782" width="8" style="6" bestFit="1" customWidth="1"/>
    <col min="1783" max="1784" width="7.85546875" style="6" bestFit="1" customWidth="1"/>
    <col min="1785" max="1785" width="9.7109375" style="6" customWidth="1"/>
    <col min="1786" max="1786" width="12.85546875" style="6" customWidth="1"/>
    <col min="1787" max="2023" width="9.140625" style="6"/>
    <col min="2024" max="2024" width="9" style="6" bestFit="1" customWidth="1"/>
    <col min="2025" max="2025" width="9.85546875" style="6" bestFit="1" customWidth="1"/>
    <col min="2026" max="2026" width="9.140625" style="6" bestFit="1" customWidth="1"/>
    <col min="2027" max="2027" width="16" style="6" bestFit="1" customWidth="1"/>
    <col min="2028" max="2028" width="9" style="6" bestFit="1" customWidth="1"/>
    <col min="2029" max="2029" width="7.85546875" style="6" bestFit="1" customWidth="1"/>
    <col min="2030" max="2030" width="11.7109375" style="6" bestFit="1" customWidth="1"/>
    <col min="2031" max="2031" width="14.28515625" style="6" customWidth="1"/>
    <col min="2032" max="2032" width="11.7109375" style="6" bestFit="1" customWidth="1"/>
    <col min="2033" max="2033" width="14.140625" style="6" bestFit="1" customWidth="1"/>
    <col min="2034" max="2034" width="16.7109375" style="6" customWidth="1"/>
    <col min="2035" max="2035" width="16.5703125" style="6" customWidth="1"/>
    <col min="2036" max="2037" width="7.85546875" style="6" bestFit="1" customWidth="1"/>
    <col min="2038" max="2038" width="8" style="6" bestFit="1" customWidth="1"/>
    <col min="2039" max="2040" width="7.85546875" style="6" bestFit="1" customWidth="1"/>
    <col min="2041" max="2041" width="9.7109375" style="6" customWidth="1"/>
    <col min="2042" max="2042" width="12.85546875" style="6" customWidth="1"/>
    <col min="2043" max="2279" width="9.140625" style="6"/>
    <col min="2280" max="2280" width="9" style="6" bestFit="1" customWidth="1"/>
    <col min="2281" max="2281" width="9.85546875" style="6" bestFit="1" customWidth="1"/>
    <col min="2282" max="2282" width="9.140625" style="6" bestFit="1" customWidth="1"/>
    <col min="2283" max="2283" width="16" style="6" bestFit="1" customWidth="1"/>
    <col min="2284" max="2284" width="9" style="6" bestFit="1" customWidth="1"/>
    <col min="2285" max="2285" width="7.85546875" style="6" bestFit="1" customWidth="1"/>
    <col min="2286" max="2286" width="11.7109375" style="6" bestFit="1" customWidth="1"/>
    <col min="2287" max="2287" width="14.28515625" style="6" customWidth="1"/>
    <col min="2288" max="2288" width="11.7109375" style="6" bestFit="1" customWidth="1"/>
    <col min="2289" max="2289" width="14.140625" style="6" bestFit="1" customWidth="1"/>
    <col min="2290" max="2290" width="16.7109375" style="6" customWidth="1"/>
    <col min="2291" max="2291" width="16.5703125" style="6" customWidth="1"/>
    <col min="2292" max="2293" width="7.85546875" style="6" bestFit="1" customWidth="1"/>
    <col min="2294" max="2294" width="8" style="6" bestFit="1" customWidth="1"/>
    <col min="2295" max="2296" width="7.85546875" style="6" bestFit="1" customWidth="1"/>
    <col min="2297" max="2297" width="9.7109375" style="6" customWidth="1"/>
    <col min="2298" max="2298" width="12.85546875" style="6" customWidth="1"/>
    <col min="2299" max="2535" width="9.140625" style="6"/>
    <col min="2536" max="2536" width="9" style="6" bestFit="1" customWidth="1"/>
    <col min="2537" max="2537" width="9.85546875" style="6" bestFit="1" customWidth="1"/>
    <col min="2538" max="2538" width="9.140625" style="6" bestFit="1" customWidth="1"/>
    <col min="2539" max="2539" width="16" style="6" bestFit="1" customWidth="1"/>
    <col min="2540" max="2540" width="9" style="6" bestFit="1" customWidth="1"/>
    <col min="2541" max="2541" width="7.85546875" style="6" bestFit="1" customWidth="1"/>
    <col min="2542" max="2542" width="11.7109375" style="6" bestFit="1" customWidth="1"/>
    <col min="2543" max="2543" width="14.28515625" style="6" customWidth="1"/>
    <col min="2544" max="2544" width="11.7109375" style="6" bestFit="1" customWidth="1"/>
    <col min="2545" max="2545" width="14.140625" style="6" bestFit="1" customWidth="1"/>
    <col min="2546" max="2546" width="16.7109375" style="6" customWidth="1"/>
    <col min="2547" max="2547" width="16.5703125" style="6" customWidth="1"/>
    <col min="2548" max="2549" width="7.85546875" style="6" bestFit="1" customWidth="1"/>
    <col min="2550" max="2550" width="8" style="6" bestFit="1" customWidth="1"/>
    <col min="2551" max="2552" width="7.85546875" style="6" bestFit="1" customWidth="1"/>
    <col min="2553" max="2553" width="9.7109375" style="6" customWidth="1"/>
    <col min="2554" max="2554" width="12.85546875" style="6" customWidth="1"/>
    <col min="2555" max="2791" width="9.140625" style="6"/>
    <col min="2792" max="2792" width="9" style="6" bestFit="1" customWidth="1"/>
    <col min="2793" max="2793" width="9.85546875" style="6" bestFit="1" customWidth="1"/>
    <col min="2794" max="2794" width="9.140625" style="6" bestFit="1" customWidth="1"/>
    <col min="2795" max="2795" width="16" style="6" bestFit="1" customWidth="1"/>
    <col min="2796" max="2796" width="9" style="6" bestFit="1" customWidth="1"/>
    <col min="2797" max="2797" width="7.85546875" style="6" bestFit="1" customWidth="1"/>
    <col min="2798" max="2798" width="11.7109375" style="6" bestFit="1" customWidth="1"/>
    <col min="2799" max="2799" width="14.28515625" style="6" customWidth="1"/>
    <col min="2800" max="2800" width="11.7109375" style="6" bestFit="1" customWidth="1"/>
    <col min="2801" max="2801" width="14.140625" style="6" bestFit="1" customWidth="1"/>
    <col min="2802" max="2802" width="16.7109375" style="6" customWidth="1"/>
    <col min="2803" max="2803" width="16.5703125" style="6" customWidth="1"/>
    <col min="2804" max="2805" width="7.85546875" style="6" bestFit="1" customWidth="1"/>
    <col min="2806" max="2806" width="8" style="6" bestFit="1" customWidth="1"/>
    <col min="2807" max="2808" width="7.85546875" style="6" bestFit="1" customWidth="1"/>
    <col min="2809" max="2809" width="9.7109375" style="6" customWidth="1"/>
    <col min="2810" max="2810" width="12.85546875" style="6" customWidth="1"/>
    <col min="2811" max="3047" width="9.140625" style="6"/>
    <col min="3048" max="3048" width="9" style="6" bestFit="1" customWidth="1"/>
    <col min="3049" max="3049" width="9.85546875" style="6" bestFit="1" customWidth="1"/>
    <col min="3050" max="3050" width="9.140625" style="6" bestFit="1" customWidth="1"/>
    <col min="3051" max="3051" width="16" style="6" bestFit="1" customWidth="1"/>
    <col min="3052" max="3052" width="9" style="6" bestFit="1" customWidth="1"/>
    <col min="3053" max="3053" width="7.85546875" style="6" bestFit="1" customWidth="1"/>
    <col min="3054" max="3054" width="11.7109375" style="6" bestFit="1" customWidth="1"/>
    <col min="3055" max="3055" width="14.28515625" style="6" customWidth="1"/>
    <col min="3056" max="3056" width="11.7109375" style="6" bestFit="1" customWidth="1"/>
    <col min="3057" max="3057" width="14.140625" style="6" bestFit="1" customWidth="1"/>
    <col min="3058" max="3058" width="16.7109375" style="6" customWidth="1"/>
    <col min="3059" max="3059" width="16.5703125" style="6" customWidth="1"/>
    <col min="3060" max="3061" width="7.85546875" style="6" bestFit="1" customWidth="1"/>
    <col min="3062" max="3062" width="8" style="6" bestFit="1" customWidth="1"/>
    <col min="3063" max="3064" width="7.85546875" style="6" bestFit="1" customWidth="1"/>
    <col min="3065" max="3065" width="9.7109375" style="6" customWidth="1"/>
    <col min="3066" max="3066" width="12.85546875" style="6" customWidth="1"/>
    <col min="3067" max="3303" width="9.140625" style="6"/>
    <col min="3304" max="3304" width="9" style="6" bestFit="1" customWidth="1"/>
    <col min="3305" max="3305" width="9.85546875" style="6" bestFit="1" customWidth="1"/>
    <col min="3306" max="3306" width="9.140625" style="6" bestFit="1" customWidth="1"/>
    <col min="3307" max="3307" width="16" style="6" bestFit="1" customWidth="1"/>
    <col min="3308" max="3308" width="9" style="6" bestFit="1" customWidth="1"/>
    <col min="3309" max="3309" width="7.85546875" style="6" bestFit="1" customWidth="1"/>
    <col min="3310" max="3310" width="11.7109375" style="6" bestFit="1" customWidth="1"/>
    <col min="3311" max="3311" width="14.28515625" style="6" customWidth="1"/>
    <col min="3312" max="3312" width="11.7109375" style="6" bestFit="1" customWidth="1"/>
    <col min="3313" max="3313" width="14.140625" style="6" bestFit="1" customWidth="1"/>
    <col min="3314" max="3314" width="16.7109375" style="6" customWidth="1"/>
    <col min="3315" max="3315" width="16.5703125" style="6" customWidth="1"/>
    <col min="3316" max="3317" width="7.85546875" style="6" bestFit="1" customWidth="1"/>
    <col min="3318" max="3318" width="8" style="6" bestFit="1" customWidth="1"/>
    <col min="3319" max="3320" width="7.85546875" style="6" bestFit="1" customWidth="1"/>
    <col min="3321" max="3321" width="9.7109375" style="6" customWidth="1"/>
    <col min="3322" max="3322" width="12.85546875" style="6" customWidth="1"/>
    <col min="3323" max="3559" width="9.140625" style="6"/>
    <col min="3560" max="3560" width="9" style="6" bestFit="1" customWidth="1"/>
    <col min="3561" max="3561" width="9.85546875" style="6" bestFit="1" customWidth="1"/>
    <col min="3562" max="3562" width="9.140625" style="6" bestFit="1" customWidth="1"/>
    <col min="3563" max="3563" width="16" style="6" bestFit="1" customWidth="1"/>
    <col min="3564" max="3564" width="9" style="6" bestFit="1" customWidth="1"/>
    <col min="3565" max="3565" width="7.85546875" style="6" bestFit="1" customWidth="1"/>
    <col min="3566" max="3566" width="11.7109375" style="6" bestFit="1" customWidth="1"/>
    <col min="3567" max="3567" width="14.28515625" style="6" customWidth="1"/>
    <col min="3568" max="3568" width="11.7109375" style="6" bestFit="1" customWidth="1"/>
    <col min="3569" max="3569" width="14.140625" style="6" bestFit="1" customWidth="1"/>
    <col min="3570" max="3570" width="16.7109375" style="6" customWidth="1"/>
    <col min="3571" max="3571" width="16.5703125" style="6" customWidth="1"/>
    <col min="3572" max="3573" width="7.85546875" style="6" bestFit="1" customWidth="1"/>
    <col min="3574" max="3574" width="8" style="6" bestFit="1" customWidth="1"/>
    <col min="3575" max="3576" width="7.85546875" style="6" bestFit="1" customWidth="1"/>
    <col min="3577" max="3577" width="9.7109375" style="6" customWidth="1"/>
    <col min="3578" max="3578" width="12.85546875" style="6" customWidth="1"/>
    <col min="3579" max="3815" width="9.140625" style="6"/>
    <col min="3816" max="3816" width="9" style="6" bestFit="1" customWidth="1"/>
    <col min="3817" max="3817" width="9.85546875" style="6" bestFit="1" customWidth="1"/>
    <col min="3818" max="3818" width="9.140625" style="6" bestFit="1" customWidth="1"/>
    <col min="3819" max="3819" width="16" style="6" bestFit="1" customWidth="1"/>
    <col min="3820" max="3820" width="9" style="6" bestFit="1" customWidth="1"/>
    <col min="3821" max="3821" width="7.85546875" style="6" bestFit="1" customWidth="1"/>
    <col min="3822" max="3822" width="11.7109375" style="6" bestFit="1" customWidth="1"/>
    <col min="3823" max="3823" width="14.28515625" style="6" customWidth="1"/>
    <col min="3824" max="3824" width="11.7109375" style="6" bestFit="1" customWidth="1"/>
    <col min="3825" max="3825" width="14.140625" style="6" bestFit="1" customWidth="1"/>
    <col min="3826" max="3826" width="16.7109375" style="6" customWidth="1"/>
    <col min="3827" max="3827" width="16.5703125" style="6" customWidth="1"/>
    <col min="3828" max="3829" width="7.85546875" style="6" bestFit="1" customWidth="1"/>
    <col min="3830" max="3830" width="8" style="6" bestFit="1" customWidth="1"/>
    <col min="3831" max="3832" width="7.85546875" style="6" bestFit="1" customWidth="1"/>
    <col min="3833" max="3833" width="9.7109375" style="6" customWidth="1"/>
    <col min="3834" max="3834" width="12.85546875" style="6" customWidth="1"/>
    <col min="3835" max="4071" width="9.140625" style="6"/>
    <col min="4072" max="4072" width="9" style="6" bestFit="1" customWidth="1"/>
    <col min="4073" max="4073" width="9.85546875" style="6" bestFit="1" customWidth="1"/>
    <col min="4074" max="4074" width="9.140625" style="6" bestFit="1" customWidth="1"/>
    <col min="4075" max="4075" width="16" style="6" bestFit="1" customWidth="1"/>
    <col min="4076" max="4076" width="9" style="6" bestFit="1" customWidth="1"/>
    <col min="4077" max="4077" width="7.85546875" style="6" bestFit="1" customWidth="1"/>
    <col min="4078" max="4078" width="11.7109375" style="6" bestFit="1" customWidth="1"/>
    <col min="4079" max="4079" width="14.28515625" style="6" customWidth="1"/>
    <col min="4080" max="4080" width="11.7109375" style="6" bestFit="1" customWidth="1"/>
    <col min="4081" max="4081" width="14.140625" style="6" bestFit="1" customWidth="1"/>
    <col min="4082" max="4082" width="16.7109375" style="6" customWidth="1"/>
    <col min="4083" max="4083" width="16.5703125" style="6" customWidth="1"/>
    <col min="4084" max="4085" width="7.85546875" style="6" bestFit="1" customWidth="1"/>
    <col min="4086" max="4086" width="8" style="6" bestFit="1" customWidth="1"/>
    <col min="4087" max="4088" width="7.85546875" style="6" bestFit="1" customWidth="1"/>
    <col min="4089" max="4089" width="9.7109375" style="6" customWidth="1"/>
    <col min="4090" max="4090" width="12.85546875" style="6" customWidth="1"/>
    <col min="4091" max="4327" width="9.140625" style="6"/>
    <col min="4328" max="4328" width="9" style="6" bestFit="1" customWidth="1"/>
    <col min="4329" max="4329" width="9.85546875" style="6" bestFit="1" customWidth="1"/>
    <col min="4330" max="4330" width="9.140625" style="6" bestFit="1" customWidth="1"/>
    <col min="4331" max="4331" width="16" style="6" bestFit="1" customWidth="1"/>
    <col min="4332" max="4332" width="9" style="6" bestFit="1" customWidth="1"/>
    <col min="4333" max="4333" width="7.85546875" style="6" bestFit="1" customWidth="1"/>
    <col min="4334" max="4334" width="11.7109375" style="6" bestFit="1" customWidth="1"/>
    <col min="4335" max="4335" width="14.28515625" style="6" customWidth="1"/>
    <col min="4336" max="4336" width="11.7109375" style="6" bestFit="1" customWidth="1"/>
    <col min="4337" max="4337" width="14.140625" style="6" bestFit="1" customWidth="1"/>
    <col min="4338" max="4338" width="16.7109375" style="6" customWidth="1"/>
    <col min="4339" max="4339" width="16.5703125" style="6" customWidth="1"/>
    <col min="4340" max="4341" width="7.85546875" style="6" bestFit="1" customWidth="1"/>
    <col min="4342" max="4342" width="8" style="6" bestFit="1" customWidth="1"/>
    <col min="4343" max="4344" width="7.85546875" style="6" bestFit="1" customWidth="1"/>
    <col min="4345" max="4345" width="9.7109375" style="6" customWidth="1"/>
    <col min="4346" max="4346" width="12.85546875" style="6" customWidth="1"/>
    <col min="4347" max="4583" width="9.140625" style="6"/>
    <col min="4584" max="4584" width="9" style="6" bestFit="1" customWidth="1"/>
    <col min="4585" max="4585" width="9.85546875" style="6" bestFit="1" customWidth="1"/>
    <col min="4586" max="4586" width="9.140625" style="6" bestFit="1" customWidth="1"/>
    <col min="4587" max="4587" width="16" style="6" bestFit="1" customWidth="1"/>
    <col min="4588" max="4588" width="9" style="6" bestFit="1" customWidth="1"/>
    <col min="4589" max="4589" width="7.85546875" style="6" bestFit="1" customWidth="1"/>
    <col min="4590" max="4590" width="11.7109375" style="6" bestFit="1" customWidth="1"/>
    <col min="4591" max="4591" width="14.28515625" style="6" customWidth="1"/>
    <col min="4592" max="4592" width="11.7109375" style="6" bestFit="1" customWidth="1"/>
    <col min="4593" max="4593" width="14.140625" style="6" bestFit="1" customWidth="1"/>
    <col min="4594" max="4594" width="16.7109375" style="6" customWidth="1"/>
    <col min="4595" max="4595" width="16.5703125" style="6" customWidth="1"/>
    <col min="4596" max="4597" width="7.85546875" style="6" bestFit="1" customWidth="1"/>
    <col min="4598" max="4598" width="8" style="6" bestFit="1" customWidth="1"/>
    <col min="4599" max="4600" width="7.85546875" style="6" bestFit="1" customWidth="1"/>
    <col min="4601" max="4601" width="9.7109375" style="6" customWidth="1"/>
    <col min="4602" max="4602" width="12.85546875" style="6" customWidth="1"/>
    <col min="4603" max="4839" width="9.140625" style="6"/>
    <col min="4840" max="4840" width="9" style="6" bestFit="1" customWidth="1"/>
    <col min="4841" max="4841" width="9.85546875" style="6" bestFit="1" customWidth="1"/>
    <col min="4842" max="4842" width="9.140625" style="6" bestFit="1" customWidth="1"/>
    <col min="4843" max="4843" width="16" style="6" bestFit="1" customWidth="1"/>
    <col min="4844" max="4844" width="9" style="6" bestFit="1" customWidth="1"/>
    <col min="4845" max="4845" width="7.85546875" style="6" bestFit="1" customWidth="1"/>
    <col min="4846" max="4846" width="11.7109375" style="6" bestFit="1" customWidth="1"/>
    <col min="4847" max="4847" width="14.28515625" style="6" customWidth="1"/>
    <col min="4848" max="4848" width="11.7109375" style="6" bestFit="1" customWidth="1"/>
    <col min="4849" max="4849" width="14.140625" style="6" bestFit="1" customWidth="1"/>
    <col min="4850" max="4850" width="16.7109375" style="6" customWidth="1"/>
    <col min="4851" max="4851" width="16.5703125" style="6" customWidth="1"/>
    <col min="4852" max="4853" width="7.85546875" style="6" bestFit="1" customWidth="1"/>
    <col min="4854" max="4854" width="8" style="6" bestFit="1" customWidth="1"/>
    <col min="4855" max="4856" width="7.85546875" style="6" bestFit="1" customWidth="1"/>
    <col min="4857" max="4857" width="9.7109375" style="6" customWidth="1"/>
    <col min="4858" max="4858" width="12.85546875" style="6" customWidth="1"/>
    <col min="4859" max="5095" width="9.140625" style="6"/>
    <col min="5096" max="5096" width="9" style="6" bestFit="1" customWidth="1"/>
    <col min="5097" max="5097" width="9.85546875" style="6" bestFit="1" customWidth="1"/>
    <col min="5098" max="5098" width="9.140625" style="6" bestFit="1" customWidth="1"/>
    <col min="5099" max="5099" width="16" style="6" bestFit="1" customWidth="1"/>
    <col min="5100" max="5100" width="9" style="6" bestFit="1" customWidth="1"/>
    <col min="5101" max="5101" width="7.85546875" style="6" bestFit="1" customWidth="1"/>
    <col min="5102" max="5102" width="11.7109375" style="6" bestFit="1" customWidth="1"/>
    <col min="5103" max="5103" width="14.28515625" style="6" customWidth="1"/>
    <col min="5104" max="5104" width="11.7109375" style="6" bestFit="1" customWidth="1"/>
    <col min="5105" max="5105" width="14.140625" style="6" bestFit="1" customWidth="1"/>
    <col min="5106" max="5106" width="16.7109375" style="6" customWidth="1"/>
    <col min="5107" max="5107" width="16.5703125" style="6" customWidth="1"/>
    <col min="5108" max="5109" width="7.85546875" style="6" bestFit="1" customWidth="1"/>
    <col min="5110" max="5110" width="8" style="6" bestFit="1" customWidth="1"/>
    <col min="5111" max="5112" width="7.85546875" style="6" bestFit="1" customWidth="1"/>
    <col min="5113" max="5113" width="9.7109375" style="6" customWidth="1"/>
    <col min="5114" max="5114" width="12.85546875" style="6" customWidth="1"/>
    <col min="5115" max="5351" width="9.140625" style="6"/>
    <col min="5352" max="5352" width="9" style="6" bestFit="1" customWidth="1"/>
    <col min="5353" max="5353" width="9.85546875" style="6" bestFit="1" customWidth="1"/>
    <col min="5354" max="5354" width="9.140625" style="6" bestFit="1" customWidth="1"/>
    <col min="5355" max="5355" width="16" style="6" bestFit="1" customWidth="1"/>
    <col min="5356" max="5356" width="9" style="6" bestFit="1" customWidth="1"/>
    <col min="5357" max="5357" width="7.85546875" style="6" bestFit="1" customWidth="1"/>
    <col min="5358" max="5358" width="11.7109375" style="6" bestFit="1" customWidth="1"/>
    <col min="5359" max="5359" width="14.28515625" style="6" customWidth="1"/>
    <col min="5360" max="5360" width="11.7109375" style="6" bestFit="1" customWidth="1"/>
    <col min="5361" max="5361" width="14.140625" style="6" bestFit="1" customWidth="1"/>
    <col min="5362" max="5362" width="16.7109375" style="6" customWidth="1"/>
    <col min="5363" max="5363" width="16.5703125" style="6" customWidth="1"/>
    <col min="5364" max="5365" width="7.85546875" style="6" bestFit="1" customWidth="1"/>
    <col min="5366" max="5366" width="8" style="6" bestFit="1" customWidth="1"/>
    <col min="5367" max="5368" width="7.85546875" style="6" bestFit="1" customWidth="1"/>
    <col min="5369" max="5369" width="9.7109375" style="6" customWidth="1"/>
    <col min="5370" max="5370" width="12.85546875" style="6" customWidth="1"/>
    <col min="5371" max="5607" width="9.140625" style="6"/>
    <col min="5608" max="5608" width="9" style="6" bestFit="1" customWidth="1"/>
    <col min="5609" max="5609" width="9.85546875" style="6" bestFit="1" customWidth="1"/>
    <col min="5610" max="5610" width="9.140625" style="6" bestFit="1" customWidth="1"/>
    <col min="5611" max="5611" width="16" style="6" bestFit="1" customWidth="1"/>
    <col min="5612" max="5612" width="9" style="6" bestFit="1" customWidth="1"/>
    <col min="5613" max="5613" width="7.85546875" style="6" bestFit="1" customWidth="1"/>
    <col min="5614" max="5614" width="11.7109375" style="6" bestFit="1" customWidth="1"/>
    <col min="5615" max="5615" width="14.28515625" style="6" customWidth="1"/>
    <col min="5616" max="5616" width="11.7109375" style="6" bestFit="1" customWidth="1"/>
    <col min="5617" max="5617" width="14.140625" style="6" bestFit="1" customWidth="1"/>
    <col min="5618" max="5618" width="16.7109375" style="6" customWidth="1"/>
    <col min="5619" max="5619" width="16.5703125" style="6" customWidth="1"/>
    <col min="5620" max="5621" width="7.85546875" style="6" bestFit="1" customWidth="1"/>
    <col min="5622" max="5622" width="8" style="6" bestFit="1" customWidth="1"/>
    <col min="5623" max="5624" width="7.85546875" style="6" bestFit="1" customWidth="1"/>
    <col min="5625" max="5625" width="9.7109375" style="6" customWidth="1"/>
    <col min="5626" max="5626" width="12.85546875" style="6" customWidth="1"/>
    <col min="5627" max="5863" width="9.140625" style="6"/>
    <col min="5864" max="5864" width="9" style="6" bestFit="1" customWidth="1"/>
    <col min="5865" max="5865" width="9.85546875" style="6" bestFit="1" customWidth="1"/>
    <col min="5866" max="5866" width="9.140625" style="6" bestFit="1" customWidth="1"/>
    <col min="5867" max="5867" width="16" style="6" bestFit="1" customWidth="1"/>
    <col min="5868" max="5868" width="9" style="6" bestFit="1" customWidth="1"/>
    <col min="5869" max="5869" width="7.85546875" style="6" bestFit="1" customWidth="1"/>
    <col min="5870" max="5870" width="11.7109375" style="6" bestFit="1" customWidth="1"/>
    <col min="5871" max="5871" width="14.28515625" style="6" customWidth="1"/>
    <col min="5872" max="5872" width="11.7109375" style="6" bestFit="1" customWidth="1"/>
    <col min="5873" max="5873" width="14.140625" style="6" bestFit="1" customWidth="1"/>
    <col min="5874" max="5874" width="16.7109375" style="6" customWidth="1"/>
    <col min="5875" max="5875" width="16.5703125" style="6" customWidth="1"/>
    <col min="5876" max="5877" width="7.85546875" style="6" bestFit="1" customWidth="1"/>
    <col min="5878" max="5878" width="8" style="6" bestFit="1" customWidth="1"/>
    <col min="5879" max="5880" width="7.85546875" style="6" bestFit="1" customWidth="1"/>
    <col min="5881" max="5881" width="9.7109375" style="6" customWidth="1"/>
    <col min="5882" max="5882" width="12.85546875" style="6" customWidth="1"/>
    <col min="5883" max="6119" width="9.140625" style="6"/>
    <col min="6120" max="6120" width="9" style="6" bestFit="1" customWidth="1"/>
    <col min="6121" max="6121" width="9.85546875" style="6" bestFit="1" customWidth="1"/>
    <col min="6122" max="6122" width="9.140625" style="6" bestFit="1" customWidth="1"/>
    <col min="6123" max="6123" width="16" style="6" bestFit="1" customWidth="1"/>
    <col min="6124" max="6124" width="9" style="6" bestFit="1" customWidth="1"/>
    <col min="6125" max="6125" width="7.85546875" style="6" bestFit="1" customWidth="1"/>
    <col min="6126" max="6126" width="11.7109375" style="6" bestFit="1" customWidth="1"/>
    <col min="6127" max="6127" width="14.28515625" style="6" customWidth="1"/>
    <col min="6128" max="6128" width="11.7109375" style="6" bestFit="1" customWidth="1"/>
    <col min="6129" max="6129" width="14.140625" style="6" bestFit="1" customWidth="1"/>
    <col min="6130" max="6130" width="16.7109375" style="6" customWidth="1"/>
    <col min="6131" max="6131" width="16.5703125" style="6" customWidth="1"/>
    <col min="6132" max="6133" width="7.85546875" style="6" bestFit="1" customWidth="1"/>
    <col min="6134" max="6134" width="8" style="6" bestFit="1" customWidth="1"/>
    <col min="6135" max="6136" width="7.85546875" style="6" bestFit="1" customWidth="1"/>
    <col min="6137" max="6137" width="9.7109375" style="6" customWidth="1"/>
    <col min="6138" max="6138" width="12.85546875" style="6" customWidth="1"/>
    <col min="6139" max="6375" width="9.140625" style="6"/>
    <col min="6376" max="6376" width="9" style="6" bestFit="1" customWidth="1"/>
    <col min="6377" max="6377" width="9.85546875" style="6" bestFit="1" customWidth="1"/>
    <col min="6378" max="6378" width="9.140625" style="6" bestFit="1" customWidth="1"/>
    <col min="6379" max="6379" width="16" style="6" bestFit="1" customWidth="1"/>
    <col min="6380" max="6380" width="9" style="6" bestFit="1" customWidth="1"/>
    <col min="6381" max="6381" width="7.85546875" style="6" bestFit="1" customWidth="1"/>
    <col min="6382" max="6382" width="11.7109375" style="6" bestFit="1" customWidth="1"/>
    <col min="6383" max="6383" width="14.28515625" style="6" customWidth="1"/>
    <col min="6384" max="6384" width="11.7109375" style="6" bestFit="1" customWidth="1"/>
    <col min="6385" max="6385" width="14.140625" style="6" bestFit="1" customWidth="1"/>
    <col min="6386" max="6386" width="16.7109375" style="6" customWidth="1"/>
    <col min="6387" max="6387" width="16.5703125" style="6" customWidth="1"/>
    <col min="6388" max="6389" width="7.85546875" style="6" bestFit="1" customWidth="1"/>
    <col min="6390" max="6390" width="8" style="6" bestFit="1" customWidth="1"/>
    <col min="6391" max="6392" width="7.85546875" style="6" bestFit="1" customWidth="1"/>
    <col min="6393" max="6393" width="9.7109375" style="6" customWidth="1"/>
    <col min="6394" max="6394" width="12.85546875" style="6" customWidth="1"/>
    <col min="6395" max="6631" width="9.140625" style="6"/>
    <col min="6632" max="6632" width="9" style="6" bestFit="1" customWidth="1"/>
    <col min="6633" max="6633" width="9.85546875" style="6" bestFit="1" customWidth="1"/>
    <col min="6634" max="6634" width="9.140625" style="6" bestFit="1" customWidth="1"/>
    <col min="6635" max="6635" width="16" style="6" bestFit="1" customWidth="1"/>
    <col min="6636" max="6636" width="9" style="6" bestFit="1" customWidth="1"/>
    <col min="6637" max="6637" width="7.85546875" style="6" bestFit="1" customWidth="1"/>
    <col min="6638" max="6638" width="11.7109375" style="6" bestFit="1" customWidth="1"/>
    <col min="6639" max="6639" width="14.28515625" style="6" customWidth="1"/>
    <col min="6640" max="6640" width="11.7109375" style="6" bestFit="1" customWidth="1"/>
    <col min="6641" max="6641" width="14.140625" style="6" bestFit="1" customWidth="1"/>
    <col min="6642" max="6642" width="16.7109375" style="6" customWidth="1"/>
    <col min="6643" max="6643" width="16.5703125" style="6" customWidth="1"/>
    <col min="6644" max="6645" width="7.85546875" style="6" bestFit="1" customWidth="1"/>
    <col min="6646" max="6646" width="8" style="6" bestFit="1" customWidth="1"/>
    <col min="6647" max="6648" width="7.85546875" style="6" bestFit="1" customWidth="1"/>
    <col min="6649" max="6649" width="9.7109375" style="6" customWidth="1"/>
    <col min="6650" max="6650" width="12.85546875" style="6" customWidth="1"/>
    <col min="6651" max="6887" width="9.140625" style="6"/>
    <col min="6888" max="6888" width="9" style="6" bestFit="1" customWidth="1"/>
    <col min="6889" max="6889" width="9.85546875" style="6" bestFit="1" customWidth="1"/>
    <col min="6890" max="6890" width="9.140625" style="6" bestFit="1" customWidth="1"/>
    <col min="6891" max="6891" width="16" style="6" bestFit="1" customWidth="1"/>
    <col min="6892" max="6892" width="9" style="6" bestFit="1" customWidth="1"/>
    <col min="6893" max="6893" width="7.85546875" style="6" bestFit="1" customWidth="1"/>
    <col min="6894" max="6894" width="11.7109375" style="6" bestFit="1" customWidth="1"/>
    <col min="6895" max="6895" width="14.28515625" style="6" customWidth="1"/>
    <col min="6896" max="6896" width="11.7109375" style="6" bestFit="1" customWidth="1"/>
    <col min="6897" max="6897" width="14.140625" style="6" bestFit="1" customWidth="1"/>
    <col min="6898" max="6898" width="16.7109375" style="6" customWidth="1"/>
    <col min="6899" max="6899" width="16.5703125" style="6" customWidth="1"/>
    <col min="6900" max="6901" width="7.85546875" style="6" bestFit="1" customWidth="1"/>
    <col min="6902" max="6902" width="8" style="6" bestFit="1" customWidth="1"/>
    <col min="6903" max="6904" width="7.85546875" style="6" bestFit="1" customWidth="1"/>
    <col min="6905" max="6905" width="9.7109375" style="6" customWidth="1"/>
    <col min="6906" max="6906" width="12.85546875" style="6" customWidth="1"/>
    <col min="6907" max="7143" width="9.140625" style="6"/>
    <col min="7144" max="7144" width="9" style="6" bestFit="1" customWidth="1"/>
    <col min="7145" max="7145" width="9.85546875" style="6" bestFit="1" customWidth="1"/>
    <col min="7146" max="7146" width="9.140625" style="6" bestFit="1" customWidth="1"/>
    <col min="7147" max="7147" width="16" style="6" bestFit="1" customWidth="1"/>
    <col min="7148" max="7148" width="9" style="6" bestFit="1" customWidth="1"/>
    <col min="7149" max="7149" width="7.85546875" style="6" bestFit="1" customWidth="1"/>
    <col min="7150" max="7150" width="11.7109375" style="6" bestFit="1" customWidth="1"/>
    <col min="7151" max="7151" width="14.28515625" style="6" customWidth="1"/>
    <col min="7152" max="7152" width="11.7109375" style="6" bestFit="1" customWidth="1"/>
    <col min="7153" max="7153" width="14.140625" style="6" bestFit="1" customWidth="1"/>
    <col min="7154" max="7154" width="16.7109375" style="6" customWidth="1"/>
    <col min="7155" max="7155" width="16.5703125" style="6" customWidth="1"/>
    <col min="7156" max="7157" width="7.85546875" style="6" bestFit="1" customWidth="1"/>
    <col min="7158" max="7158" width="8" style="6" bestFit="1" customWidth="1"/>
    <col min="7159" max="7160" width="7.85546875" style="6" bestFit="1" customWidth="1"/>
    <col min="7161" max="7161" width="9.7109375" style="6" customWidth="1"/>
    <col min="7162" max="7162" width="12.85546875" style="6" customWidth="1"/>
    <col min="7163" max="7399" width="9.140625" style="6"/>
    <col min="7400" max="7400" width="9" style="6" bestFit="1" customWidth="1"/>
    <col min="7401" max="7401" width="9.85546875" style="6" bestFit="1" customWidth="1"/>
    <col min="7402" max="7402" width="9.140625" style="6" bestFit="1" customWidth="1"/>
    <col min="7403" max="7403" width="16" style="6" bestFit="1" customWidth="1"/>
    <col min="7404" max="7404" width="9" style="6" bestFit="1" customWidth="1"/>
    <col min="7405" max="7405" width="7.85546875" style="6" bestFit="1" customWidth="1"/>
    <col min="7406" max="7406" width="11.7109375" style="6" bestFit="1" customWidth="1"/>
    <col min="7407" max="7407" width="14.28515625" style="6" customWidth="1"/>
    <col min="7408" max="7408" width="11.7109375" style="6" bestFit="1" customWidth="1"/>
    <col min="7409" max="7409" width="14.140625" style="6" bestFit="1" customWidth="1"/>
    <col min="7410" max="7410" width="16.7109375" style="6" customWidth="1"/>
    <col min="7411" max="7411" width="16.5703125" style="6" customWidth="1"/>
    <col min="7412" max="7413" width="7.85546875" style="6" bestFit="1" customWidth="1"/>
    <col min="7414" max="7414" width="8" style="6" bestFit="1" customWidth="1"/>
    <col min="7415" max="7416" width="7.85546875" style="6" bestFit="1" customWidth="1"/>
    <col min="7417" max="7417" width="9.7109375" style="6" customWidth="1"/>
    <col min="7418" max="7418" width="12.85546875" style="6" customWidth="1"/>
    <col min="7419" max="7655" width="9.140625" style="6"/>
    <col min="7656" max="7656" width="9" style="6" bestFit="1" customWidth="1"/>
    <col min="7657" max="7657" width="9.85546875" style="6" bestFit="1" customWidth="1"/>
    <col min="7658" max="7658" width="9.140625" style="6" bestFit="1" customWidth="1"/>
    <col min="7659" max="7659" width="16" style="6" bestFit="1" customWidth="1"/>
    <col min="7660" max="7660" width="9" style="6" bestFit="1" customWidth="1"/>
    <col min="7661" max="7661" width="7.85546875" style="6" bestFit="1" customWidth="1"/>
    <col min="7662" max="7662" width="11.7109375" style="6" bestFit="1" customWidth="1"/>
    <col min="7663" max="7663" width="14.28515625" style="6" customWidth="1"/>
    <col min="7664" max="7664" width="11.7109375" style="6" bestFit="1" customWidth="1"/>
    <col min="7665" max="7665" width="14.140625" style="6" bestFit="1" customWidth="1"/>
    <col min="7666" max="7666" width="16.7109375" style="6" customWidth="1"/>
    <col min="7667" max="7667" width="16.5703125" style="6" customWidth="1"/>
    <col min="7668" max="7669" width="7.85546875" style="6" bestFit="1" customWidth="1"/>
    <col min="7670" max="7670" width="8" style="6" bestFit="1" customWidth="1"/>
    <col min="7671" max="7672" width="7.85546875" style="6" bestFit="1" customWidth="1"/>
    <col min="7673" max="7673" width="9.7109375" style="6" customWidth="1"/>
    <col min="7674" max="7674" width="12.85546875" style="6" customWidth="1"/>
    <col min="7675" max="7911" width="9.140625" style="6"/>
    <col min="7912" max="7912" width="9" style="6" bestFit="1" customWidth="1"/>
    <col min="7913" max="7913" width="9.85546875" style="6" bestFit="1" customWidth="1"/>
    <col min="7914" max="7914" width="9.140625" style="6" bestFit="1" customWidth="1"/>
    <col min="7915" max="7915" width="16" style="6" bestFit="1" customWidth="1"/>
    <col min="7916" max="7916" width="9" style="6" bestFit="1" customWidth="1"/>
    <col min="7917" max="7917" width="7.85546875" style="6" bestFit="1" customWidth="1"/>
    <col min="7918" max="7918" width="11.7109375" style="6" bestFit="1" customWidth="1"/>
    <col min="7919" max="7919" width="14.28515625" style="6" customWidth="1"/>
    <col min="7920" max="7920" width="11.7109375" style="6" bestFit="1" customWidth="1"/>
    <col min="7921" max="7921" width="14.140625" style="6" bestFit="1" customWidth="1"/>
    <col min="7922" max="7922" width="16.7109375" style="6" customWidth="1"/>
    <col min="7923" max="7923" width="16.5703125" style="6" customWidth="1"/>
    <col min="7924" max="7925" width="7.85546875" style="6" bestFit="1" customWidth="1"/>
    <col min="7926" max="7926" width="8" style="6" bestFit="1" customWidth="1"/>
    <col min="7927" max="7928" width="7.85546875" style="6" bestFit="1" customWidth="1"/>
    <col min="7929" max="7929" width="9.7109375" style="6" customWidth="1"/>
    <col min="7930" max="7930" width="12.85546875" style="6" customWidth="1"/>
    <col min="7931" max="8167" width="9.140625" style="6"/>
    <col min="8168" max="8168" width="9" style="6" bestFit="1" customWidth="1"/>
    <col min="8169" max="8169" width="9.85546875" style="6" bestFit="1" customWidth="1"/>
    <col min="8170" max="8170" width="9.140625" style="6" bestFit="1" customWidth="1"/>
    <col min="8171" max="8171" width="16" style="6" bestFit="1" customWidth="1"/>
    <col min="8172" max="8172" width="9" style="6" bestFit="1" customWidth="1"/>
    <col min="8173" max="8173" width="7.85546875" style="6" bestFit="1" customWidth="1"/>
    <col min="8174" max="8174" width="11.7109375" style="6" bestFit="1" customWidth="1"/>
    <col min="8175" max="8175" width="14.28515625" style="6" customWidth="1"/>
    <col min="8176" max="8176" width="11.7109375" style="6" bestFit="1" customWidth="1"/>
    <col min="8177" max="8177" width="14.140625" style="6" bestFit="1" customWidth="1"/>
    <col min="8178" max="8178" width="16.7109375" style="6" customWidth="1"/>
    <col min="8179" max="8179" width="16.5703125" style="6" customWidth="1"/>
    <col min="8180" max="8181" width="7.85546875" style="6" bestFit="1" customWidth="1"/>
    <col min="8182" max="8182" width="8" style="6" bestFit="1" customWidth="1"/>
    <col min="8183" max="8184" width="7.85546875" style="6" bestFit="1" customWidth="1"/>
    <col min="8185" max="8185" width="9.7109375" style="6" customWidth="1"/>
    <col min="8186" max="8186" width="12.85546875" style="6" customWidth="1"/>
    <col min="8187" max="8423" width="9.140625" style="6"/>
    <col min="8424" max="8424" width="9" style="6" bestFit="1" customWidth="1"/>
    <col min="8425" max="8425" width="9.85546875" style="6" bestFit="1" customWidth="1"/>
    <col min="8426" max="8426" width="9.140625" style="6" bestFit="1" customWidth="1"/>
    <col min="8427" max="8427" width="16" style="6" bestFit="1" customWidth="1"/>
    <col min="8428" max="8428" width="9" style="6" bestFit="1" customWidth="1"/>
    <col min="8429" max="8429" width="7.85546875" style="6" bestFit="1" customWidth="1"/>
    <col min="8430" max="8430" width="11.7109375" style="6" bestFit="1" customWidth="1"/>
    <col min="8431" max="8431" width="14.28515625" style="6" customWidth="1"/>
    <col min="8432" max="8432" width="11.7109375" style="6" bestFit="1" customWidth="1"/>
    <col min="8433" max="8433" width="14.140625" style="6" bestFit="1" customWidth="1"/>
    <col min="8434" max="8434" width="16.7109375" style="6" customWidth="1"/>
    <col min="8435" max="8435" width="16.5703125" style="6" customWidth="1"/>
    <col min="8436" max="8437" width="7.85546875" style="6" bestFit="1" customWidth="1"/>
    <col min="8438" max="8438" width="8" style="6" bestFit="1" customWidth="1"/>
    <col min="8439" max="8440" width="7.85546875" style="6" bestFit="1" customWidth="1"/>
    <col min="8441" max="8441" width="9.7109375" style="6" customWidth="1"/>
    <col min="8442" max="8442" width="12.85546875" style="6" customWidth="1"/>
    <col min="8443" max="8679" width="9.140625" style="6"/>
    <col min="8680" max="8680" width="9" style="6" bestFit="1" customWidth="1"/>
    <col min="8681" max="8681" width="9.85546875" style="6" bestFit="1" customWidth="1"/>
    <col min="8682" max="8682" width="9.140625" style="6" bestFit="1" customWidth="1"/>
    <col min="8683" max="8683" width="16" style="6" bestFit="1" customWidth="1"/>
    <col min="8684" max="8684" width="9" style="6" bestFit="1" customWidth="1"/>
    <col min="8685" max="8685" width="7.85546875" style="6" bestFit="1" customWidth="1"/>
    <col min="8686" max="8686" width="11.7109375" style="6" bestFit="1" customWidth="1"/>
    <col min="8687" max="8687" width="14.28515625" style="6" customWidth="1"/>
    <col min="8688" max="8688" width="11.7109375" style="6" bestFit="1" customWidth="1"/>
    <col min="8689" max="8689" width="14.140625" style="6" bestFit="1" customWidth="1"/>
    <col min="8690" max="8690" width="16.7109375" style="6" customWidth="1"/>
    <col min="8691" max="8691" width="16.5703125" style="6" customWidth="1"/>
    <col min="8692" max="8693" width="7.85546875" style="6" bestFit="1" customWidth="1"/>
    <col min="8694" max="8694" width="8" style="6" bestFit="1" customWidth="1"/>
    <col min="8695" max="8696" width="7.85546875" style="6" bestFit="1" customWidth="1"/>
    <col min="8697" max="8697" width="9.7109375" style="6" customWidth="1"/>
    <col min="8698" max="8698" width="12.85546875" style="6" customWidth="1"/>
    <col min="8699" max="8935" width="9.140625" style="6"/>
    <col min="8936" max="8936" width="9" style="6" bestFit="1" customWidth="1"/>
    <col min="8937" max="8937" width="9.85546875" style="6" bestFit="1" customWidth="1"/>
    <col min="8938" max="8938" width="9.140625" style="6" bestFit="1" customWidth="1"/>
    <col min="8939" max="8939" width="16" style="6" bestFit="1" customWidth="1"/>
    <col min="8940" max="8940" width="9" style="6" bestFit="1" customWidth="1"/>
    <col min="8941" max="8941" width="7.85546875" style="6" bestFit="1" customWidth="1"/>
    <col min="8942" max="8942" width="11.7109375" style="6" bestFit="1" customWidth="1"/>
    <col min="8943" max="8943" width="14.28515625" style="6" customWidth="1"/>
    <col min="8944" max="8944" width="11.7109375" style="6" bestFit="1" customWidth="1"/>
    <col min="8945" max="8945" width="14.140625" style="6" bestFit="1" customWidth="1"/>
    <col min="8946" max="8946" width="16.7109375" style="6" customWidth="1"/>
    <col min="8947" max="8947" width="16.5703125" style="6" customWidth="1"/>
    <col min="8948" max="8949" width="7.85546875" style="6" bestFit="1" customWidth="1"/>
    <col min="8950" max="8950" width="8" style="6" bestFit="1" customWidth="1"/>
    <col min="8951" max="8952" width="7.85546875" style="6" bestFit="1" customWidth="1"/>
    <col min="8953" max="8953" width="9.7109375" style="6" customWidth="1"/>
    <col min="8954" max="8954" width="12.85546875" style="6" customWidth="1"/>
    <col min="8955" max="9191" width="9.140625" style="6"/>
    <col min="9192" max="9192" width="9" style="6" bestFit="1" customWidth="1"/>
    <col min="9193" max="9193" width="9.85546875" style="6" bestFit="1" customWidth="1"/>
    <col min="9194" max="9194" width="9.140625" style="6" bestFit="1" customWidth="1"/>
    <col min="9195" max="9195" width="16" style="6" bestFit="1" customWidth="1"/>
    <col min="9196" max="9196" width="9" style="6" bestFit="1" customWidth="1"/>
    <col min="9197" max="9197" width="7.85546875" style="6" bestFit="1" customWidth="1"/>
    <col min="9198" max="9198" width="11.7109375" style="6" bestFit="1" customWidth="1"/>
    <col min="9199" max="9199" width="14.28515625" style="6" customWidth="1"/>
    <col min="9200" max="9200" width="11.7109375" style="6" bestFit="1" customWidth="1"/>
    <col min="9201" max="9201" width="14.140625" style="6" bestFit="1" customWidth="1"/>
    <col min="9202" max="9202" width="16.7109375" style="6" customWidth="1"/>
    <col min="9203" max="9203" width="16.5703125" style="6" customWidth="1"/>
    <col min="9204" max="9205" width="7.85546875" style="6" bestFit="1" customWidth="1"/>
    <col min="9206" max="9206" width="8" style="6" bestFit="1" customWidth="1"/>
    <col min="9207" max="9208" width="7.85546875" style="6" bestFit="1" customWidth="1"/>
    <col min="9209" max="9209" width="9.7109375" style="6" customWidth="1"/>
    <col min="9210" max="9210" width="12.85546875" style="6" customWidth="1"/>
    <col min="9211" max="9447" width="9.140625" style="6"/>
    <col min="9448" max="9448" width="9" style="6" bestFit="1" customWidth="1"/>
    <col min="9449" max="9449" width="9.85546875" style="6" bestFit="1" customWidth="1"/>
    <col min="9450" max="9450" width="9.140625" style="6" bestFit="1" customWidth="1"/>
    <col min="9451" max="9451" width="16" style="6" bestFit="1" customWidth="1"/>
    <col min="9452" max="9452" width="9" style="6" bestFit="1" customWidth="1"/>
    <col min="9453" max="9453" width="7.85546875" style="6" bestFit="1" customWidth="1"/>
    <col min="9454" max="9454" width="11.7109375" style="6" bestFit="1" customWidth="1"/>
    <col min="9455" max="9455" width="14.28515625" style="6" customWidth="1"/>
    <col min="9456" max="9456" width="11.7109375" style="6" bestFit="1" customWidth="1"/>
    <col min="9457" max="9457" width="14.140625" style="6" bestFit="1" customWidth="1"/>
    <col min="9458" max="9458" width="16.7109375" style="6" customWidth="1"/>
    <col min="9459" max="9459" width="16.5703125" style="6" customWidth="1"/>
    <col min="9460" max="9461" width="7.85546875" style="6" bestFit="1" customWidth="1"/>
    <col min="9462" max="9462" width="8" style="6" bestFit="1" customWidth="1"/>
    <col min="9463" max="9464" width="7.85546875" style="6" bestFit="1" customWidth="1"/>
    <col min="9465" max="9465" width="9.7109375" style="6" customWidth="1"/>
    <col min="9466" max="9466" width="12.85546875" style="6" customWidth="1"/>
    <col min="9467" max="9703" width="9.140625" style="6"/>
    <col min="9704" max="9704" width="9" style="6" bestFit="1" customWidth="1"/>
    <col min="9705" max="9705" width="9.85546875" style="6" bestFit="1" customWidth="1"/>
    <col min="9706" max="9706" width="9.140625" style="6" bestFit="1" customWidth="1"/>
    <col min="9707" max="9707" width="16" style="6" bestFit="1" customWidth="1"/>
    <col min="9708" max="9708" width="9" style="6" bestFit="1" customWidth="1"/>
    <col min="9709" max="9709" width="7.85546875" style="6" bestFit="1" customWidth="1"/>
    <col min="9710" max="9710" width="11.7109375" style="6" bestFit="1" customWidth="1"/>
    <col min="9711" max="9711" width="14.28515625" style="6" customWidth="1"/>
    <col min="9712" max="9712" width="11.7109375" style="6" bestFit="1" customWidth="1"/>
    <col min="9713" max="9713" width="14.140625" style="6" bestFit="1" customWidth="1"/>
    <col min="9714" max="9714" width="16.7109375" style="6" customWidth="1"/>
    <col min="9715" max="9715" width="16.5703125" style="6" customWidth="1"/>
    <col min="9716" max="9717" width="7.85546875" style="6" bestFit="1" customWidth="1"/>
    <col min="9718" max="9718" width="8" style="6" bestFit="1" customWidth="1"/>
    <col min="9719" max="9720" width="7.85546875" style="6" bestFit="1" customWidth="1"/>
    <col min="9721" max="9721" width="9.7109375" style="6" customWidth="1"/>
    <col min="9722" max="9722" width="12.85546875" style="6" customWidth="1"/>
    <col min="9723" max="9959" width="9.140625" style="6"/>
    <col min="9960" max="9960" width="9" style="6" bestFit="1" customWidth="1"/>
    <col min="9961" max="9961" width="9.85546875" style="6" bestFit="1" customWidth="1"/>
    <col min="9962" max="9962" width="9.140625" style="6" bestFit="1" customWidth="1"/>
    <col min="9963" max="9963" width="16" style="6" bestFit="1" customWidth="1"/>
    <col min="9964" max="9964" width="9" style="6" bestFit="1" customWidth="1"/>
    <col min="9965" max="9965" width="7.85546875" style="6" bestFit="1" customWidth="1"/>
    <col min="9966" max="9966" width="11.7109375" style="6" bestFit="1" customWidth="1"/>
    <col min="9967" max="9967" width="14.28515625" style="6" customWidth="1"/>
    <col min="9968" max="9968" width="11.7109375" style="6" bestFit="1" customWidth="1"/>
    <col min="9969" max="9969" width="14.140625" style="6" bestFit="1" customWidth="1"/>
    <col min="9970" max="9970" width="16.7109375" style="6" customWidth="1"/>
    <col min="9971" max="9971" width="16.5703125" style="6" customWidth="1"/>
    <col min="9972" max="9973" width="7.85546875" style="6" bestFit="1" customWidth="1"/>
    <col min="9974" max="9974" width="8" style="6" bestFit="1" customWidth="1"/>
    <col min="9975" max="9976" width="7.85546875" style="6" bestFit="1" customWidth="1"/>
    <col min="9977" max="9977" width="9.7109375" style="6" customWidth="1"/>
    <col min="9978" max="9978" width="12.85546875" style="6" customWidth="1"/>
    <col min="9979" max="10215" width="9.140625" style="6"/>
    <col min="10216" max="10216" width="9" style="6" bestFit="1" customWidth="1"/>
    <col min="10217" max="10217" width="9.85546875" style="6" bestFit="1" customWidth="1"/>
    <col min="10218" max="10218" width="9.140625" style="6" bestFit="1" customWidth="1"/>
    <col min="10219" max="10219" width="16" style="6" bestFit="1" customWidth="1"/>
    <col min="10220" max="10220" width="9" style="6" bestFit="1" customWidth="1"/>
    <col min="10221" max="10221" width="7.85546875" style="6" bestFit="1" customWidth="1"/>
    <col min="10222" max="10222" width="11.7109375" style="6" bestFit="1" customWidth="1"/>
    <col min="10223" max="10223" width="14.28515625" style="6" customWidth="1"/>
    <col min="10224" max="10224" width="11.7109375" style="6" bestFit="1" customWidth="1"/>
    <col min="10225" max="10225" width="14.140625" style="6" bestFit="1" customWidth="1"/>
    <col min="10226" max="10226" width="16.7109375" style="6" customWidth="1"/>
    <col min="10227" max="10227" width="16.5703125" style="6" customWidth="1"/>
    <col min="10228" max="10229" width="7.85546875" style="6" bestFit="1" customWidth="1"/>
    <col min="10230" max="10230" width="8" style="6" bestFit="1" customWidth="1"/>
    <col min="10231" max="10232" width="7.85546875" style="6" bestFit="1" customWidth="1"/>
    <col min="10233" max="10233" width="9.7109375" style="6" customWidth="1"/>
    <col min="10234" max="10234" width="12.85546875" style="6" customWidth="1"/>
    <col min="10235" max="10471" width="9.140625" style="6"/>
    <col min="10472" max="10472" width="9" style="6" bestFit="1" customWidth="1"/>
    <col min="10473" max="10473" width="9.85546875" style="6" bestFit="1" customWidth="1"/>
    <col min="10474" max="10474" width="9.140625" style="6" bestFit="1" customWidth="1"/>
    <col min="10475" max="10475" width="16" style="6" bestFit="1" customWidth="1"/>
    <col min="10476" max="10476" width="9" style="6" bestFit="1" customWidth="1"/>
    <col min="10477" max="10477" width="7.85546875" style="6" bestFit="1" customWidth="1"/>
    <col min="10478" max="10478" width="11.7109375" style="6" bestFit="1" customWidth="1"/>
    <col min="10479" max="10479" width="14.28515625" style="6" customWidth="1"/>
    <col min="10480" max="10480" width="11.7109375" style="6" bestFit="1" customWidth="1"/>
    <col min="10481" max="10481" width="14.140625" style="6" bestFit="1" customWidth="1"/>
    <col min="10482" max="10482" width="16.7109375" style="6" customWidth="1"/>
    <col min="10483" max="10483" width="16.5703125" style="6" customWidth="1"/>
    <col min="10484" max="10485" width="7.85546875" style="6" bestFit="1" customWidth="1"/>
    <col min="10486" max="10486" width="8" style="6" bestFit="1" customWidth="1"/>
    <col min="10487" max="10488" width="7.85546875" style="6" bestFit="1" customWidth="1"/>
    <col min="10489" max="10489" width="9.7109375" style="6" customWidth="1"/>
    <col min="10490" max="10490" width="12.85546875" style="6" customWidth="1"/>
    <col min="10491" max="10727" width="9.140625" style="6"/>
    <col min="10728" max="10728" width="9" style="6" bestFit="1" customWidth="1"/>
    <col min="10729" max="10729" width="9.85546875" style="6" bestFit="1" customWidth="1"/>
    <col min="10730" max="10730" width="9.140625" style="6" bestFit="1" customWidth="1"/>
    <col min="10731" max="10731" width="16" style="6" bestFit="1" customWidth="1"/>
    <col min="10732" max="10732" width="9" style="6" bestFit="1" customWidth="1"/>
    <col min="10733" max="10733" width="7.85546875" style="6" bestFit="1" customWidth="1"/>
    <col min="10734" max="10734" width="11.7109375" style="6" bestFit="1" customWidth="1"/>
    <col min="10735" max="10735" width="14.28515625" style="6" customWidth="1"/>
    <col min="10736" max="10736" width="11.7109375" style="6" bestFit="1" customWidth="1"/>
    <col min="10737" max="10737" width="14.140625" style="6" bestFit="1" customWidth="1"/>
    <col min="10738" max="10738" width="16.7109375" style="6" customWidth="1"/>
    <col min="10739" max="10739" width="16.5703125" style="6" customWidth="1"/>
    <col min="10740" max="10741" width="7.85546875" style="6" bestFit="1" customWidth="1"/>
    <col min="10742" max="10742" width="8" style="6" bestFit="1" customWidth="1"/>
    <col min="10743" max="10744" width="7.85546875" style="6" bestFit="1" customWidth="1"/>
    <col min="10745" max="10745" width="9.7109375" style="6" customWidth="1"/>
    <col min="10746" max="10746" width="12.85546875" style="6" customWidth="1"/>
    <col min="10747" max="10983" width="9.140625" style="6"/>
    <col min="10984" max="10984" width="9" style="6" bestFit="1" customWidth="1"/>
    <col min="10985" max="10985" width="9.85546875" style="6" bestFit="1" customWidth="1"/>
    <col min="10986" max="10986" width="9.140625" style="6" bestFit="1" customWidth="1"/>
    <col min="10987" max="10987" width="16" style="6" bestFit="1" customWidth="1"/>
    <col min="10988" max="10988" width="9" style="6" bestFit="1" customWidth="1"/>
    <col min="10989" max="10989" width="7.85546875" style="6" bestFit="1" customWidth="1"/>
    <col min="10990" max="10990" width="11.7109375" style="6" bestFit="1" customWidth="1"/>
    <col min="10991" max="10991" width="14.28515625" style="6" customWidth="1"/>
    <col min="10992" max="10992" width="11.7109375" style="6" bestFit="1" customWidth="1"/>
    <col min="10993" max="10993" width="14.140625" style="6" bestFit="1" customWidth="1"/>
    <col min="10994" max="10994" width="16.7109375" style="6" customWidth="1"/>
    <col min="10995" max="10995" width="16.5703125" style="6" customWidth="1"/>
    <col min="10996" max="10997" width="7.85546875" style="6" bestFit="1" customWidth="1"/>
    <col min="10998" max="10998" width="8" style="6" bestFit="1" customWidth="1"/>
    <col min="10999" max="11000" width="7.85546875" style="6" bestFit="1" customWidth="1"/>
    <col min="11001" max="11001" width="9.7109375" style="6" customWidth="1"/>
    <col min="11002" max="11002" width="12.85546875" style="6" customWidth="1"/>
    <col min="11003" max="11239" width="9.140625" style="6"/>
    <col min="11240" max="11240" width="9" style="6" bestFit="1" customWidth="1"/>
    <col min="11241" max="11241" width="9.85546875" style="6" bestFit="1" customWidth="1"/>
    <col min="11242" max="11242" width="9.140625" style="6" bestFit="1" customWidth="1"/>
    <col min="11243" max="11243" width="16" style="6" bestFit="1" customWidth="1"/>
    <col min="11244" max="11244" width="9" style="6" bestFit="1" customWidth="1"/>
    <col min="11245" max="11245" width="7.85546875" style="6" bestFit="1" customWidth="1"/>
    <col min="11246" max="11246" width="11.7109375" style="6" bestFit="1" customWidth="1"/>
    <col min="11247" max="11247" width="14.28515625" style="6" customWidth="1"/>
    <col min="11248" max="11248" width="11.7109375" style="6" bestFit="1" customWidth="1"/>
    <col min="11249" max="11249" width="14.140625" style="6" bestFit="1" customWidth="1"/>
    <col min="11250" max="11250" width="16.7109375" style="6" customWidth="1"/>
    <col min="11251" max="11251" width="16.5703125" style="6" customWidth="1"/>
    <col min="11252" max="11253" width="7.85546875" style="6" bestFit="1" customWidth="1"/>
    <col min="11254" max="11254" width="8" style="6" bestFit="1" customWidth="1"/>
    <col min="11255" max="11256" width="7.85546875" style="6" bestFit="1" customWidth="1"/>
    <col min="11257" max="11257" width="9.7109375" style="6" customWidth="1"/>
    <col min="11258" max="11258" width="12.85546875" style="6" customWidth="1"/>
    <col min="11259" max="11495" width="9.140625" style="6"/>
    <col min="11496" max="11496" width="9" style="6" bestFit="1" customWidth="1"/>
    <col min="11497" max="11497" width="9.85546875" style="6" bestFit="1" customWidth="1"/>
    <col min="11498" max="11498" width="9.140625" style="6" bestFit="1" customWidth="1"/>
    <col min="11499" max="11499" width="16" style="6" bestFit="1" customWidth="1"/>
    <col min="11500" max="11500" width="9" style="6" bestFit="1" customWidth="1"/>
    <col min="11501" max="11501" width="7.85546875" style="6" bestFit="1" customWidth="1"/>
    <col min="11502" max="11502" width="11.7109375" style="6" bestFit="1" customWidth="1"/>
    <col min="11503" max="11503" width="14.28515625" style="6" customWidth="1"/>
    <col min="11504" max="11504" width="11.7109375" style="6" bestFit="1" customWidth="1"/>
    <col min="11505" max="11505" width="14.140625" style="6" bestFit="1" customWidth="1"/>
    <col min="11506" max="11506" width="16.7109375" style="6" customWidth="1"/>
    <col min="11507" max="11507" width="16.5703125" style="6" customWidth="1"/>
    <col min="11508" max="11509" width="7.85546875" style="6" bestFit="1" customWidth="1"/>
    <col min="11510" max="11510" width="8" style="6" bestFit="1" customWidth="1"/>
    <col min="11511" max="11512" width="7.85546875" style="6" bestFit="1" customWidth="1"/>
    <col min="11513" max="11513" width="9.7109375" style="6" customWidth="1"/>
    <col min="11514" max="11514" width="12.85546875" style="6" customWidth="1"/>
    <col min="11515" max="11751" width="9.140625" style="6"/>
    <col min="11752" max="11752" width="9" style="6" bestFit="1" customWidth="1"/>
    <col min="11753" max="11753" width="9.85546875" style="6" bestFit="1" customWidth="1"/>
    <col min="11754" max="11754" width="9.140625" style="6" bestFit="1" customWidth="1"/>
    <col min="11755" max="11755" width="16" style="6" bestFit="1" customWidth="1"/>
    <col min="11756" max="11756" width="9" style="6" bestFit="1" customWidth="1"/>
    <col min="11757" max="11757" width="7.85546875" style="6" bestFit="1" customWidth="1"/>
    <col min="11758" max="11758" width="11.7109375" style="6" bestFit="1" customWidth="1"/>
    <col min="11759" max="11759" width="14.28515625" style="6" customWidth="1"/>
    <col min="11760" max="11760" width="11.7109375" style="6" bestFit="1" customWidth="1"/>
    <col min="11761" max="11761" width="14.140625" style="6" bestFit="1" customWidth="1"/>
    <col min="11762" max="11762" width="16.7109375" style="6" customWidth="1"/>
    <col min="11763" max="11763" width="16.5703125" style="6" customWidth="1"/>
    <col min="11764" max="11765" width="7.85546875" style="6" bestFit="1" customWidth="1"/>
    <col min="11766" max="11766" width="8" style="6" bestFit="1" customWidth="1"/>
    <col min="11767" max="11768" width="7.85546875" style="6" bestFit="1" customWidth="1"/>
    <col min="11769" max="11769" width="9.7109375" style="6" customWidth="1"/>
    <col min="11770" max="11770" width="12.85546875" style="6" customWidth="1"/>
    <col min="11771" max="12007" width="9.140625" style="6"/>
    <col min="12008" max="12008" width="9" style="6" bestFit="1" customWidth="1"/>
    <col min="12009" max="12009" width="9.85546875" style="6" bestFit="1" customWidth="1"/>
    <col min="12010" max="12010" width="9.140625" style="6" bestFit="1" customWidth="1"/>
    <col min="12011" max="12011" width="16" style="6" bestFit="1" customWidth="1"/>
    <col min="12012" max="12012" width="9" style="6" bestFit="1" customWidth="1"/>
    <col min="12013" max="12013" width="7.85546875" style="6" bestFit="1" customWidth="1"/>
    <col min="12014" max="12014" width="11.7109375" style="6" bestFit="1" customWidth="1"/>
    <col min="12015" max="12015" width="14.28515625" style="6" customWidth="1"/>
    <col min="12016" max="12016" width="11.7109375" style="6" bestFit="1" customWidth="1"/>
    <col min="12017" max="12017" width="14.140625" style="6" bestFit="1" customWidth="1"/>
    <col min="12018" max="12018" width="16.7109375" style="6" customWidth="1"/>
    <col min="12019" max="12019" width="16.5703125" style="6" customWidth="1"/>
    <col min="12020" max="12021" width="7.85546875" style="6" bestFit="1" customWidth="1"/>
    <col min="12022" max="12022" width="8" style="6" bestFit="1" customWidth="1"/>
    <col min="12023" max="12024" width="7.85546875" style="6" bestFit="1" customWidth="1"/>
    <col min="12025" max="12025" width="9.7109375" style="6" customWidth="1"/>
    <col min="12026" max="12026" width="12.85546875" style="6" customWidth="1"/>
    <col min="12027" max="12263" width="9.140625" style="6"/>
    <col min="12264" max="12264" width="9" style="6" bestFit="1" customWidth="1"/>
    <col min="12265" max="12265" width="9.85546875" style="6" bestFit="1" customWidth="1"/>
    <col min="12266" max="12266" width="9.140625" style="6" bestFit="1" customWidth="1"/>
    <col min="12267" max="12267" width="16" style="6" bestFit="1" customWidth="1"/>
    <col min="12268" max="12268" width="9" style="6" bestFit="1" customWidth="1"/>
    <col min="12269" max="12269" width="7.85546875" style="6" bestFit="1" customWidth="1"/>
    <col min="12270" max="12270" width="11.7109375" style="6" bestFit="1" customWidth="1"/>
    <col min="12271" max="12271" width="14.28515625" style="6" customWidth="1"/>
    <col min="12272" max="12272" width="11.7109375" style="6" bestFit="1" customWidth="1"/>
    <col min="12273" max="12273" width="14.140625" style="6" bestFit="1" customWidth="1"/>
    <col min="12274" max="12274" width="16.7109375" style="6" customWidth="1"/>
    <col min="12275" max="12275" width="16.5703125" style="6" customWidth="1"/>
    <col min="12276" max="12277" width="7.85546875" style="6" bestFit="1" customWidth="1"/>
    <col min="12278" max="12278" width="8" style="6" bestFit="1" customWidth="1"/>
    <col min="12279" max="12280" width="7.85546875" style="6" bestFit="1" customWidth="1"/>
    <col min="12281" max="12281" width="9.7109375" style="6" customWidth="1"/>
    <col min="12282" max="12282" width="12.85546875" style="6" customWidth="1"/>
    <col min="12283" max="12519" width="9.140625" style="6"/>
    <col min="12520" max="12520" width="9" style="6" bestFit="1" customWidth="1"/>
    <col min="12521" max="12521" width="9.85546875" style="6" bestFit="1" customWidth="1"/>
    <col min="12522" max="12522" width="9.140625" style="6" bestFit="1" customWidth="1"/>
    <col min="12523" max="12523" width="16" style="6" bestFit="1" customWidth="1"/>
    <col min="12524" max="12524" width="9" style="6" bestFit="1" customWidth="1"/>
    <col min="12525" max="12525" width="7.85546875" style="6" bestFit="1" customWidth="1"/>
    <col min="12526" max="12526" width="11.7109375" style="6" bestFit="1" customWidth="1"/>
    <col min="12527" max="12527" width="14.28515625" style="6" customWidth="1"/>
    <col min="12528" max="12528" width="11.7109375" style="6" bestFit="1" customWidth="1"/>
    <col min="12529" max="12529" width="14.140625" style="6" bestFit="1" customWidth="1"/>
    <col min="12530" max="12530" width="16.7109375" style="6" customWidth="1"/>
    <col min="12531" max="12531" width="16.5703125" style="6" customWidth="1"/>
    <col min="12532" max="12533" width="7.85546875" style="6" bestFit="1" customWidth="1"/>
    <col min="12534" max="12534" width="8" style="6" bestFit="1" customWidth="1"/>
    <col min="12535" max="12536" width="7.85546875" style="6" bestFit="1" customWidth="1"/>
    <col min="12537" max="12537" width="9.7109375" style="6" customWidth="1"/>
    <col min="12538" max="12538" width="12.85546875" style="6" customWidth="1"/>
    <col min="12539" max="12775" width="9.140625" style="6"/>
    <col min="12776" max="12776" width="9" style="6" bestFit="1" customWidth="1"/>
    <col min="12777" max="12777" width="9.85546875" style="6" bestFit="1" customWidth="1"/>
    <col min="12778" max="12778" width="9.140625" style="6" bestFit="1" customWidth="1"/>
    <col min="12779" max="12779" width="16" style="6" bestFit="1" customWidth="1"/>
    <col min="12780" max="12780" width="9" style="6" bestFit="1" customWidth="1"/>
    <col min="12781" max="12781" width="7.85546875" style="6" bestFit="1" customWidth="1"/>
    <col min="12782" max="12782" width="11.7109375" style="6" bestFit="1" customWidth="1"/>
    <col min="12783" max="12783" width="14.28515625" style="6" customWidth="1"/>
    <col min="12784" max="12784" width="11.7109375" style="6" bestFit="1" customWidth="1"/>
    <col min="12785" max="12785" width="14.140625" style="6" bestFit="1" customWidth="1"/>
    <col min="12786" max="12786" width="16.7109375" style="6" customWidth="1"/>
    <col min="12787" max="12787" width="16.5703125" style="6" customWidth="1"/>
    <col min="12788" max="12789" width="7.85546875" style="6" bestFit="1" customWidth="1"/>
    <col min="12790" max="12790" width="8" style="6" bestFit="1" customWidth="1"/>
    <col min="12791" max="12792" width="7.85546875" style="6" bestFit="1" customWidth="1"/>
    <col min="12793" max="12793" width="9.7109375" style="6" customWidth="1"/>
    <col min="12794" max="12794" width="12.85546875" style="6" customWidth="1"/>
    <col min="12795" max="13031" width="9.140625" style="6"/>
    <col min="13032" max="13032" width="9" style="6" bestFit="1" customWidth="1"/>
    <col min="13033" max="13033" width="9.85546875" style="6" bestFit="1" customWidth="1"/>
    <col min="13034" max="13034" width="9.140625" style="6" bestFit="1" customWidth="1"/>
    <col min="13035" max="13035" width="16" style="6" bestFit="1" customWidth="1"/>
    <col min="13036" max="13036" width="9" style="6" bestFit="1" customWidth="1"/>
    <col min="13037" max="13037" width="7.85546875" style="6" bestFit="1" customWidth="1"/>
    <col min="13038" max="13038" width="11.7109375" style="6" bestFit="1" customWidth="1"/>
    <col min="13039" max="13039" width="14.28515625" style="6" customWidth="1"/>
    <col min="13040" max="13040" width="11.7109375" style="6" bestFit="1" customWidth="1"/>
    <col min="13041" max="13041" width="14.140625" style="6" bestFit="1" customWidth="1"/>
    <col min="13042" max="13042" width="16.7109375" style="6" customWidth="1"/>
    <col min="13043" max="13043" width="16.5703125" style="6" customWidth="1"/>
    <col min="13044" max="13045" width="7.85546875" style="6" bestFit="1" customWidth="1"/>
    <col min="13046" max="13046" width="8" style="6" bestFit="1" customWidth="1"/>
    <col min="13047" max="13048" width="7.85546875" style="6" bestFit="1" customWidth="1"/>
    <col min="13049" max="13049" width="9.7109375" style="6" customWidth="1"/>
    <col min="13050" max="13050" width="12.85546875" style="6" customWidth="1"/>
    <col min="13051" max="13287" width="9.140625" style="6"/>
    <col min="13288" max="13288" width="9" style="6" bestFit="1" customWidth="1"/>
    <col min="13289" max="13289" width="9.85546875" style="6" bestFit="1" customWidth="1"/>
    <col min="13290" max="13290" width="9.140625" style="6" bestFit="1" customWidth="1"/>
    <col min="13291" max="13291" width="16" style="6" bestFit="1" customWidth="1"/>
    <col min="13292" max="13292" width="9" style="6" bestFit="1" customWidth="1"/>
    <col min="13293" max="13293" width="7.85546875" style="6" bestFit="1" customWidth="1"/>
    <col min="13294" max="13294" width="11.7109375" style="6" bestFit="1" customWidth="1"/>
    <col min="13295" max="13295" width="14.28515625" style="6" customWidth="1"/>
    <col min="13296" max="13296" width="11.7109375" style="6" bestFit="1" customWidth="1"/>
    <col min="13297" max="13297" width="14.140625" style="6" bestFit="1" customWidth="1"/>
    <col min="13298" max="13298" width="16.7109375" style="6" customWidth="1"/>
    <col min="13299" max="13299" width="16.5703125" style="6" customWidth="1"/>
    <col min="13300" max="13301" width="7.85546875" style="6" bestFit="1" customWidth="1"/>
    <col min="13302" max="13302" width="8" style="6" bestFit="1" customWidth="1"/>
    <col min="13303" max="13304" width="7.85546875" style="6" bestFit="1" customWidth="1"/>
    <col min="13305" max="13305" width="9.7109375" style="6" customWidth="1"/>
    <col min="13306" max="13306" width="12.85546875" style="6" customWidth="1"/>
    <col min="13307" max="13543" width="9.140625" style="6"/>
    <col min="13544" max="13544" width="9" style="6" bestFit="1" customWidth="1"/>
    <col min="13545" max="13545" width="9.85546875" style="6" bestFit="1" customWidth="1"/>
    <col min="13546" max="13546" width="9.140625" style="6" bestFit="1" customWidth="1"/>
    <col min="13547" max="13547" width="16" style="6" bestFit="1" customWidth="1"/>
    <col min="13548" max="13548" width="9" style="6" bestFit="1" customWidth="1"/>
    <col min="13549" max="13549" width="7.85546875" style="6" bestFit="1" customWidth="1"/>
    <col min="13550" max="13550" width="11.7109375" style="6" bestFit="1" customWidth="1"/>
    <col min="13551" max="13551" width="14.28515625" style="6" customWidth="1"/>
    <col min="13552" max="13552" width="11.7109375" style="6" bestFit="1" customWidth="1"/>
    <col min="13553" max="13553" width="14.140625" style="6" bestFit="1" customWidth="1"/>
    <col min="13554" max="13554" width="16.7109375" style="6" customWidth="1"/>
    <col min="13555" max="13555" width="16.5703125" style="6" customWidth="1"/>
    <col min="13556" max="13557" width="7.85546875" style="6" bestFit="1" customWidth="1"/>
    <col min="13558" max="13558" width="8" style="6" bestFit="1" customWidth="1"/>
    <col min="13559" max="13560" width="7.85546875" style="6" bestFit="1" customWidth="1"/>
    <col min="13561" max="13561" width="9.7109375" style="6" customWidth="1"/>
    <col min="13562" max="13562" width="12.85546875" style="6" customWidth="1"/>
    <col min="13563" max="13799" width="9.140625" style="6"/>
    <col min="13800" max="13800" width="9" style="6" bestFit="1" customWidth="1"/>
    <col min="13801" max="13801" width="9.85546875" style="6" bestFit="1" customWidth="1"/>
    <col min="13802" max="13802" width="9.140625" style="6" bestFit="1" customWidth="1"/>
    <col min="13803" max="13803" width="16" style="6" bestFit="1" customWidth="1"/>
    <col min="13804" max="13804" width="9" style="6" bestFit="1" customWidth="1"/>
    <col min="13805" max="13805" width="7.85546875" style="6" bestFit="1" customWidth="1"/>
    <col min="13806" max="13806" width="11.7109375" style="6" bestFit="1" customWidth="1"/>
    <col min="13807" max="13807" width="14.28515625" style="6" customWidth="1"/>
    <col min="13808" max="13808" width="11.7109375" style="6" bestFit="1" customWidth="1"/>
    <col min="13809" max="13809" width="14.140625" style="6" bestFit="1" customWidth="1"/>
    <col min="13810" max="13810" width="16.7109375" style="6" customWidth="1"/>
    <col min="13811" max="13811" width="16.5703125" style="6" customWidth="1"/>
    <col min="13812" max="13813" width="7.85546875" style="6" bestFit="1" customWidth="1"/>
    <col min="13814" max="13814" width="8" style="6" bestFit="1" customWidth="1"/>
    <col min="13815" max="13816" width="7.85546875" style="6" bestFit="1" customWidth="1"/>
    <col min="13817" max="13817" width="9.7109375" style="6" customWidth="1"/>
    <col min="13818" max="13818" width="12.85546875" style="6" customWidth="1"/>
    <col min="13819" max="14055" width="9.140625" style="6"/>
    <col min="14056" max="14056" width="9" style="6" bestFit="1" customWidth="1"/>
    <col min="14057" max="14057" width="9.85546875" style="6" bestFit="1" customWidth="1"/>
    <col min="14058" max="14058" width="9.140625" style="6" bestFit="1" customWidth="1"/>
    <col min="14059" max="14059" width="16" style="6" bestFit="1" customWidth="1"/>
    <col min="14060" max="14060" width="9" style="6" bestFit="1" customWidth="1"/>
    <col min="14061" max="14061" width="7.85546875" style="6" bestFit="1" customWidth="1"/>
    <col min="14062" max="14062" width="11.7109375" style="6" bestFit="1" customWidth="1"/>
    <col min="14063" max="14063" width="14.28515625" style="6" customWidth="1"/>
    <col min="14064" max="14064" width="11.7109375" style="6" bestFit="1" customWidth="1"/>
    <col min="14065" max="14065" width="14.140625" style="6" bestFit="1" customWidth="1"/>
    <col min="14066" max="14066" width="16.7109375" style="6" customWidth="1"/>
    <col min="14067" max="14067" width="16.5703125" style="6" customWidth="1"/>
    <col min="14068" max="14069" width="7.85546875" style="6" bestFit="1" customWidth="1"/>
    <col min="14070" max="14070" width="8" style="6" bestFit="1" customWidth="1"/>
    <col min="14071" max="14072" width="7.85546875" style="6" bestFit="1" customWidth="1"/>
    <col min="14073" max="14073" width="9.7109375" style="6" customWidth="1"/>
    <col min="14074" max="14074" width="12.85546875" style="6" customWidth="1"/>
    <col min="14075" max="14311" width="9.140625" style="6"/>
    <col min="14312" max="14312" width="9" style="6" bestFit="1" customWidth="1"/>
    <col min="14313" max="14313" width="9.85546875" style="6" bestFit="1" customWidth="1"/>
    <col min="14314" max="14314" width="9.140625" style="6" bestFit="1" customWidth="1"/>
    <col min="14315" max="14315" width="16" style="6" bestFit="1" customWidth="1"/>
    <col min="14316" max="14316" width="9" style="6" bestFit="1" customWidth="1"/>
    <col min="14317" max="14317" width="7.85546875" style="6" bestFit="1" customWidth="1"/>
    <col min="14318" max="14318" width="11.7109375" style="6" bestFit="1" customWidth="1"/>
    <col min="14319" max="14319" width="14.28515625" style="6" customWidth="1"/>
    <col min="14320" max="14320" width="11.7109375" style="6" bestFit="1" customWidth="1"/>
    <col min="14321" max="14321" width="14.140625" style="6" bestFit="1" customWidth="1"/>
    <col min="14322" max="14322" width="16.7109375" style="6" customWidth="1"/>
    <col min="14323" max="14323" width="16.5703125" style="6" customWidth="1"/>
    <col min="14324" max="14325" width="7.85546875" style="6" bestFit="1" customWidth="1"/>
    <col min="14326" max="14326" width="8" style="6" bestFit="1" customWidth="1"/>
    <col min="14327" max="14328" width="7.85546875" style="6" bestFit="1" customWidth="1"/>
    <col min="14329" max="14329" width="9.7109375" style="6" customWidth="1"/>
    <col min="14330" max="14330" width="12.85546875" style="6" customWidth="1"/>
    <col min="14331" max="14567" width="9.140625" style="6"/>
    <col min="14568" max="14568" width="9" style="6" bestFit="1" customWidth="1"/>
    <col min="14569" max="14569" width="9.85546875" style="6" bestFit="1" customWidth="1"/>
    <col min="14570" max="14570" width="9.140625" style="6" bestFit="1" customWidth="1"/>
    <col min="14571" max="14571" width="16" style="6" bestFit="1" customWidth="1"/>
    <col min="14572" max="14572" width="9" style="6" bestFit="1" customWidth="1"/>
    <col min="14573" max="14573" width="7.85546875" style="6" bestFit="1" customWidth="1"/>
    <col min="14574" max="14574" width="11.7109375" style="6" bestFit="1" customWidth="1"/>
    <col min="14575" max="14575" width="14.28515625" style="6" customWidth="1"/>
    <col min="14576" max="14576" width="11.7109375" style="6" bestFit="1" customWidth="1"/>
    <col min="14577" max="14577" width="14.140625" style="6" bestFit="1" customWidth="1"/>
    <col min="14578" max="14578" width="16.7109375" style="6" customWidth="1"/>
    <col min="14579" max="14579" width="16.5703125" style="6" customWidth="1"/>
    <col min="14580" max="14581" width="7.85546875" style="6" bestFit="1" customWidth="1"/>
    <col min="14582" max="14582" width="8" style="6" bestFit="1" customWidth="1"/>
    <col min="14583" max="14584" width="7.85546875" style="6" bestFit="1" customWidth="1"/>
    <col min="14585" max="14585" width="9.7109375" style="6" customWidth="1"/>
    <col min="14586" max="14586" width="12.85546875" style="6" customWidth="1"/>
    <col min="14587" max="14823" width="9.140625" style="6"/>
    <col min="14824" max="14824" width="9" style="6" bestFit="1" customWidth="1"/>
    <col min="14825" max="14825" width="9.85546875" style="6" bestFit="1" customWidth="1"/>
    <col min="14826" max="14826" width="9.140625" style="6" bestFit="1" customWidth="1"/>
    <col min="14827" max="14827" width="16" style="6" bestFit="1" customWidth="1"/>
    <col min="14828" max="14828" width="9" style="6" bestFit="1" customWidth="1"/>
    <col min="14829" max="14829" width="7.85546875" style="6" bestFit="1" customWidth="1"/>
    <col min="14830" max="14830" width="11.7109375" style="6" bestFit="1" customWidth="1"/>
    <col min="14831" max="14831" width="14.28515625" style="6" customWidth="1"/>
    <col min="14832" max="14832" width="11.7109375" style="6" bestFit="1" customWidth="1"/>
    <col min="14833" max="14833" width="14.140625" style="6" bestFit="1" customWidth="1"/>
    <col min="14834" max="14834" width="16.7109375" style="6" customWidth="1"/>
    <col min="14835" max="14835" width="16.5703125" style="6" customWidth="1"/>
    <col min="14836" max="14837" width="7.85546875" style="6" bestFit="1" customWidth="1"/>
    <col min="14838" max="14838" width="8" style="6" bestFit="1" customWidth="1"/>
    <col min="14839" max="14840" width="7.85546875" style="6" bestFit="1" customWidth="1"/>
    <col min="14841" max="14841" width="9.7109375" style="6" customWidth="1"/>
    <col min="14842" max="14842" width="12.85546875" style="6" customWidth="1"/>
    <col min="14843" max="15079" width="9.140625" style="6"/>
    <col min="15080" max="15080" width="9" style="6" bestFit="1" customWidth="1"/>
    <col min="15081" max="15081" width="9.85546875" style="6" bestFit="1" customWidth="1"/>
    <col min="15082" max="15082" width="9.140625" style="6" bestFit="1" customWidth="1"/>
    <col min="15083" max="15083" width="16" style="6" bestFit="1" customWidth="1"/>
    <col min="15084" max="15084" width="9" style="6" bestFit="1" customWidth="1"/>
    <col min="15085" max="15085" width="7.85546875" style="6" bestFit="1" customWidth="1"/>
    <col min="15086" max="15086" width="11.7109375" style="6" bestFit="1" customWidth="1"/>
    <col min="15087" max="15087" width="14.28515625" style="6" customWidth="1"/>
    <col min="15088" max="15088" width="11.7109375" style="6" bestFit="1" customWidth="1"/>
    <col min="15089" max="15089" width="14.140625" style="6" bestFit="1" customWidth="1"/>
    <col min="15090" max="15090" width="16.7109375" style="6" customWidth="1"/>
    <col min="15091" max="15091" width="16.5703125" style="6" customWidth="1"/>
    <col min="15092" max="15093" width="7.85546875" style="6" bestFit="1" customWidth="1"/>
    <col min="15094" max="15094" width="8" style="6" bestFit="1" customWidth="1"/>
    <col min="15095" max="15096" width="7.85546875" style="6" bestFit="1" customWidth="1"/>
    <col min="15097" max="15097" width="9.7109375" style="6" customWidth="1"/>
    <col min="15098" max="15098" width="12.85546875" style="6" customWidth="1"/>
    <col min="15099" max="15335" width="9.140625" style="6"/>
    <col min="15336" max="15336" width="9" style="6" bestFit="1" customWidth="1"/>
    <col min="15337" max="15337" width="9.85546875" style="6" bestFit="1" customWidth="1"/>
    <col min="15338" max="15338" width="9.140625" style="6" bestFit="1" customWidth="1"/>
    <col min="15339" max="15339" width="16" style="6" bestFit="1" customWidth="1"/>
    <col min="15340" max="15340" width="9" style="6" bestFit="1" customWidth="1"/>
    <col min="15341" max="15341" width="7.85546875" style="6" bestFit="1" customWidth="1"/>
    <col min="15342" max="15342" width="11.7109375" style="6" bestFit="1" customWidth="1"/>
    <col min="15343" max="15343" width="14.28515625" style="6" customWidth="1"/>
    <col min="15344" max="15344" width="11.7109375" style="6" bestFit="1" customWidth="1"/>
    <col min="15345" max="15345" width="14.140625" style="6" bestFit="1" customWidth="1"/>
    <col min="15346" max="15346" width="16.7109375" style="6" customWidth="1"/>
    <col min="15347" max="15347" width="16.5703125" style="6" customWidth="1"/>
    <col min="15348" max="15349" width="7.85546875" style="6" bestFit="1" customWidth="1"/>
    <col min="15350" max="15350" width="8" style="6" bestFit="1" customWidth="1"/>
    <col min="15351" max="15352" width="7.85546875" style="6" bestFit="1" customWidth="1"/>
    <col min="15353" max="15353" width="9.7109375" style="6" customWidth="1"/>
    <col min="15354" max="15354" width="12.85546875" style="6" customWidth="1"/>
    <col min="15355" max="15591" width="9.140625" style="6"/>
    <col min="15592" max="15592" width="9" style="6" bestFit="1" customWidth="1"/>
    <col min="15593" max="15593" width="9.85546875" style="6" bestFit="1" customWidth="1"/>
    <col min="15594" max="15594" width="9.140625" style="6" bestFit="1" customWidth="1"/>
    <col min="15595" max="15595" width="16" style="6" bestFit="1" customWidth="1"/>
    <col min="15596" max="15596" width="9" style="6" bestFit="1" customWidth="1"/>
    <col min="15597" max="15597" width="7.85546875" style="6" bestFit="1" customWidth="1"/>
    <col min="15598" max="15598" width="11.7109375" style="6" bestFit="1" customWidth="1"/>
    <col min="15599" max="15599" width="14.28515625" style="6" customWidth="1"/>
    <col min="15600" max="15600" width="11.7109375" style="6" bestFit="1" customWidth="1"/>
    <col min="15601" max="15601" width="14.140625" style="6" bestFit="1" customWidth="1"/>
    <col min="15602" max="15602" width="16.7109375" style="6" customWidth="1"/>
    <col min="15603" max="15603" width="16.5703125" style="6" customWidth="1"/>
    <col min="15604" max="15605" width="7.85546875" style="6" bestFit="1" customWidth="1"/>
    <col min="15606" max="15606" width="8" style="6" bestFit="1" customWidth="1"/>
    <col min="15607" max="15608" width="7.85546875" style="6" bestFit="1" customWidth="1"/>
    <col min="15609" max="15609" width="9.7109375" style="6" customWidth="1"/>
    <col min="15610" max="15610" width="12.85546875" style="6" customWidth="1"/>
    <col min="15611" max="15847" width="9.140625" style="6"/>
    <col min="15848" max="15848" width="9" style="6" bestFit="1" customWidth="1"/>
    <col min="15849" max="15849" width="9.85546875" style="6" bestFit="1" customWidth="1"/>
    <col min="15850" max="15850" width="9.140625" style="6" bestFit="1" customWidth="1"/>
    <col min="15851" max="15851" width="16" style="6" bestFit="1" customWidth="1"/>
    <col min="15852" max="15852" width="9" style="6" bestFit="1" customWidth="1"/>
    <col min="15853" max="15853" width="7.85546875" style="6" bestFit="1" customWidth="1"/>
    <col min="15854" max="15854" width="11.7109375" style="6" bestFit="1" customWidth="1"/>
    <col min="15855" max="15855" width="14.28515625" style="6" customWidth="1"/>
    <col min="15856" max="15856" width="11.7109375" style="6" bestFit="1" customWidth="1"/>
    <col min="15857" max="15857" width="14.140625" style="6" bestFit="1" customWidth="1"/>
    <col min="15858" max="15858" width="16.7109375" style="6" customWidth="1"/>
    <col min="15859" max="15859" width="16.5703125" style="6" customWidth="1"/>
    <col min="15860" max="15861" width="7.85546875" style="6" bestFit="1" customWidth="1"/>
    <col min="15862" max="15862" width="8" style="6" bestFit="1" customWidth="1"/>
    <col min="15863" max="15864" width="7.85546875" style="6" bestFit="1" customWidth="1"/>
    <col min="15865" max="15865" width="9.7109375" style="6" customWidth="1"/>
    <col min="15866" max="15866" width="12.85546875" style="6" customWidth="1"/>
    <col min="15867" max="16103" width="9.140625" style="6"/>
    <col min="16104" max="16104" width="9" style="6" bestFit="1" customWidth="1"/>
    <col min="16105" max="16105" width="9.85546875" style="6" bestFit="1" customWidth="1"/>
    <col min="16106" max="16106" width="9.140625" style="6" bestFit="1" customWidth="1"/>
    <col min="16107" max="16107" width="16" style="6" bestFit="1" customWidth="1"/>
    <col min="16108" max="16108" width="9" style="6" bestFit="1" customWidth="1"/>
    <col min="16109" max="16109" width="7.85546875" style="6" bestFit="1" customWidth="1"/>
    <col min="16110" max="16110" width="11.7109375" style="6" bestFit="1" customWidth="1"/>
    <col min="16111" max="16111" width="14.28515625" style="6" customWidth="1"/>
    <col min="16112" max="16112" width="11.7109375" style="6" bestFit="1" customWidth="1"/>
    <col min="16113" max="16113" width="14.140625" style="6" bestFit="1" customWidth="1"/>
    <col min="16114" max="16114" width="16.7109375" style="6" customWidth="1"/>
    <col min="16115" max="16115" width="16.5703125" style="6" customWidth="1"/>
    <col min="16116" max="16117" width="7.85546875" style="6" bestFit="1" customWidth="1"/>
    <col min="16118" max="16118" width="8" style="6" bestFit="1" customWidth="1"/>
    <col min="16119" max="16120" width="7.85546875" style="6" bestFit="1" customWidth="1"/>
    <col min="16121" max="16121" width="9.7109375" style="6" customWidth="1"/>
    <col min="16122" max="16122" width="12.85546875" style="6" customWidth="1"/>
    <col min="16123" max="16384" width="9.140625" style="6"/>
  </cols>
  <sheetData>
    <row r="1" spans="1:37" s="114" customFormat="1" ht="15.75" customHeight="1">
      <c r="A1" s="602" t="s">
        <v>117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4" t="s">
        <v>80</v>
      </c>
      <c r="AE1" s="606" t="s">
        <v>10</v>
      </c>
      <c r="AF1" s="608" t="s">
        <v>61</v>
      </c>
      <c r="AG1" s="610" t="s">
        <v>256</v>
      </c>
      <c r="AH1" s="596" t="s">
        <v>67</v>
      </c>
      <c r="AI1" s="597"/>
      <c r="AJ1" s="597"/>
      <c r="AK1" s="598"/>
    </row>
    <row r="2" spans="1:37" ht="11.25" customHeight="1" thickBot="1">
      <c r="A2" s="115"/>
      <c r="B2" s="111" t="s">
        <v>113</v>
      </c>
      <c r="C2" s="64" t="s">
        <v>55</v>
      </c>
      <c r="D2" s="27" t="s">
        <v>50</v>
      </c>
      <c r="E2" s="27" t="s">
        <v>252</v>
      </c>
      <c r="F2" s="27" t="s">
        <v>71</v>
      </c>
      <c r="G2" s="27" t="s">
        <v>253</v>
      </c>
      <c r="H2" s="27" t="s">
        <v>254</v>
      </c>
      <c r="I2" s="27" t="s">
        <v>255</v>
      </c>
      <c r="J2" s="578" t="s">
        <v>38</v>
      </c>
      <c r="K2" s="579"/>
      <c r="L2" s="122" t="s">
        <v>56</v>
      </c>
      <c r="M2" s="122" t="s">
        <v>50</v>
      </c>
      <c r="N2" s="122" t="s">
        <v>252</v>
      </c>
      <c r="O2" s="122" t="s">
        <v>71</v>
      </c>
      <c r="P2" s="122" t="s">
        <v>253</v>
      </c>
      <c r="Q2" s="122" t="s">
        <v>254</v>
      </c>
      <c r="R2" s="122" t="s">
        <v>255</v>
      </c>
      <c r="S2" s="594" t="s">
        <v>38</v>
      </c>
      <c r="T2" s="595"/>
      <c r="U2" s="27" t="s">
        <v>57</v>
      </c>
      <c r="V2" s="27" t="s">
        <v>50</v>
      </c>
      <c r="W2" s="27" t="s">
        <v>252</v>
      </c>
      <c r="X2" s="27" t="s">
        <v>71</v>
      </c>
      <c r="Y2" s="27" t="s">
        <v>253</v>
      </c>
      <c r="Z2" s="27" t="s">
        <v>254</v>
      </c>
      <c r="AA2" s="27" t="s">
        <v>255</v>
      </c>
      <c r="AB2" s="578" t="s">
        <v>38</v>
      </c>
      <c r="AC2" s="579"/>
      <c r="AD2" s="605"/>
      <c r="AE2" s="607"/>
      <c r="AF2" s="609"/>
      <c r="AG2" s="611"/>
      <c r="AH2" s="599"/>
      <c r="AI2" s="600"/>
      <c r="AJ2" s="600"/>
      <c r="AK2" s="601"/>
    </row>
    <row r="3" spans="1:37" s="8" customFormat="1">
      <c r="A3" s="247">
        <f>συμβολαια!A3</f>
        <v>0</v>
      </c>
      <c r="B3" s="250" t="str">
        <f>συμβολαια!C3</f>
        <v>πληρεξούσιο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2"/>
      <c r="AB3" s="312"/>
      <c r="AC3" s="312"/>
      <c r="AD3" s="312"/>
      <c r="AE3" s="312"/>
      <c r="AF3" s="313"/>
      <c r="AG3" s="243"/>
      <c r="AH3" s="228"/>
      <c r="AI3" s="228"/>
      <c r="AJ3" s="228"/>
      <c r="AK3" s="228"/>
    </row>
    <row r="4" spans="1:37" s="8" customFormat="1">
      <c r="A4" s="247">
        <f>συμβολαια!A4</f>
        <v>0</v>
      </c>
      <c r="B4" s="250" t="str">
        <f>συμβολαια!C4</f>
        <v>πληρεξούσιο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2"/>
      <c r="AB4" s="312"/>
      <c r="AC4" s="312"/>
      <c r="AD4" s="312"/>
      <c r="AE4" s="312"/>
      <c r="AF4" s="313"/>
      <c r="AG4" s="243"/>
      <c r="AH4" s="272"/>
      <c r="AI4" s="228"/>
      <c r="AJ4" s="228"/>
      <c r="AK4" s="228"/>
    </row>
    <row r="5" spans="1:37" s="8" customFormat="1">
      <c r="A5" s="247">
        <f>συμβολαια!A5</f>
        <v>0</v>
      </c>
      <c r="B5" s="250" t="str">
        <f>συμβολαια!C5</f>
        <v>πληρεξούσιο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2"/>
      <c r="AB5" s="312"/>
      <c r="AC5" s="312"/>
      <c r="AD5" s="312"/>
      <c r="AE5" s="312"/>
      <c r="AF5" s="313"/>
      <c r="AG5" s="243"/>
      <c r="AH5" s="228"/>
      <c r="AI5" s="228"/>
      <c r="AJ5" s="228"/>
      <c r="AK5" s="228"/>
    </row>
    <row r="6" spans="1:37" s="8" customFormat="1">
      <c r="A6" s="247">
        <f>συμβολαια!A6</f>
        <v>0</v>
      </c>
      <c r="B6" s="250" t="str">
        <f>συμβολαια!C6</f>
        <v>δωρεά</v>
      </c>
      <c r="C6" s="310"/>
      <c r="D6" s="311"/>
      <c r="E6" s="310"/>
      <c r="F6" s="310"/>
      <c r="G6" s="310"/>
      <c r="H6" s="310"/>
      <c r="I6" s="310"/>
      <c r="J6" s="311"/>
      <c r="K6" s="310"/>
      <c r="L6" s="270">
        <f>συμβολαια!D6*0.65%</f>
        <v>2.8656550000000003</v>
      </c>
      <c r="M6" s="301">
        <v>2.87</v>
      </c>
      <c r="N6" s="270"/>
      <c r="O6" s="270"/>
      <c r="P6" s="270"/>
      <c r="Q6" s="270"/>
      <c r="R6" s="270"/>
      <c r="S6" s="300" t="s">
        <v>327</v>
      </c>
      <c r="T6" s="300" t="s">
        <v>380</v>
      </c>
      <c r="U6" s="270">
        <f>συμβολαια!D6*0.125%</f>
        <v>0.55108750000000006</v>
      </c>
      <c r="V6" s="301">
        <v>0.55000000000000004</v>
      </c>
      <c r="W6" s="270"/>
      <c r="X6" s="270"/>
      <c r="Y6" s="270"/>
      <c r="Z6" s="270"/>
      <c r="AA6" s="271"/>
      <c r="AB6" s="300" t="s">
        <v>327</v>
      </c>
      <c r="AC6" s="300" t="s">
        <v>380</v>
      </c>
      <c r="AD6" s="271">
        <f t="shared" ref="AD6:AD22" si="0">C6+L6+U6</f>
        <v>3.4167425000000002</v>
      </c>
      <c r="AE6" s="271">
        <f t="shared" ref="AE6:AE22" si="1">D6+M6+V6</f>
        <v>3.42</v>
      </c>
      <c r="AF6" s="243">
        <f t="shared" ref="AF6:AF67" si="2">AD6-AE6</f>
        <v>-3.2574999999996912E-3</v>
      </c>
      <c r="AG6" s="243"/>
      <c r="AH6" s="228"/>
      <c r="AI6" s="228"/>
      <c r="AJ6" s="228"/>
      <c r="AK6" s="228"/>
    </row>
    <row r="7" spans="1:37" s="8" customFormat="1">
      <c r="A7" s="247">
        <f>συμβολαια!A7</f>
        <v>0</v>
      </c>
      <c r="B7" s="250" t="str">
        <f>συμβολαια!C7</f>
        <v>αγοραπωλησία τίμημα = Δ.Ο.Υ. =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243"/>
      <c r="AH7" s="228"/>
      <c r="AI7" s="228"/>
      <c r="AJ7" s="228"/>
      <c r="AK7" s="228"/>
    </row>
    <row r="8" spans="1:37" s="8" customFormat="1">
      <c r="A8" s="247">
        <f>συμβολαια!A8</f>
        <v>0</v>
      </c>
      <c r="B8" s="250" t="str">
        <f>συμβολαια!C8</f>
        <v>αγοραπωλησία τίμημα = Δ.Ο.Υ. =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2"/>
      <c r="AB8" s="312"/>
      <c r="AC8" s="312"/>
      <c r="AD8" s="312"/>
      <c r="AE8" s="312"/>
      <c r="AF8" s="313"/>
      <c r="AG8" s="313"/>
      <c r="AH8" s="228"/>
      <c r="AI8" s="228"/>
      <c r="AJ8" s="228"/>
      <c r="AK8" s="228"/>
    </row>
    <row r="9" spans="1:37" s="8" customFormat="1">
      <c r="A9" s="247">
        <f>συμβολαια!A9</f>
        <v>0</v>
      </c>
      <c r="B9" s="250" t="str">
        <f>συμβολαια!C9</f>
        <v>αγοραπωλησίας ΠΡΟΣΥΜΦΩΝΟ τίμημα = αρραβών =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2"/>
      <c r="AB9" s="312"/>
      <c r="AC9" s="312"/>
      <c r="AD9" s="312"/>
      <c r="AE9" s="312"/>
      <c r="AF9" s="313"/>
      <c r="AG9" s="313"/>
      <c r="AH9" s="228"/>
      <c r="AI9" s="228"/>
      <c r="AJ9" s="228"/>
      <c r="AK9" s="228"/>
    </row>
    <row r="10" spans="1:37" s="8" customFormat="1">
      <c r="A10" s="247">
        <f>συμβολαια!A10</f>
        <v>0</v>
      </c>
      <c r="B10" s="250" t="str">
        <f>συμβολαια!C10</f>
        <v>πληρεξούσιο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2"/>
      <c r="AB10" s="312"/>
      <c r="AC10" s="312"/>
      <c r="AD10" s="312"/>
      <c r="AE10" s="312"/>
      <c r="AF10" s="313"/>
      <c r="AG10" s="313"/>
      <c r="AH10" s="228"/>
      <c r="AI10" s="228"/>
      <c r="AJ10" s="228"/>
      <c r="AK10" s="228"/>
    </row>
    <row r="11" spans="1:37" s="8" customFormat="1">
      <c r="A11" s="247">
        <f>συμβολαια!A11</f>
        <v>0</v>
      </c>
      <c r="B11" s="250" t="str">
        <f>συμβολαια!C11</f>
        <v>δωρεά</v>
      </c>
      <c r="C11" s="310"/>
      <c r="D11" s="310"/>
      <c r="E11" s="310"/>
      <c r="F11" s="310"/>
      <c r="G11" s="310"/>
      <c r="H11" s="310"/>
      <c r="I11" s="310"/>
      <c r="J11" s="310"/>
      <c r="K11" s="310"/>
      <c r="L11" s="270">
        <f>συμβολαια!D11*0.65%</f>
        <v>36.239970000000007</v>
      </c>
      <c r="M11" s="333"/>
      <c r="N11" s="270"/>
      <c r="O11" s="270"/>
      <c r="P11" s="270"/>
      <c r="Q11" s="270"/>
      <c r="R11" s="270"/>
      <c r="S11" s="300" t="s">
        <v>328</v>
      </c>
      <c r="T11" s="270"/>
      <c r="U11" s="270">
        <f>συμβολαια!D11*0.125%</f>
        <v>6.9692250000000007</v>
      </c>
      <c r="V11" s="333"/>
      <c r="W11" s="270"/>
      <c r="X11" s="270"/>
      <c r="Y11" s="270"/>
      <c r="Z11" s="270"/>
      <c r="AA11" s="271"/>
      <c r="AB11" s="300" t="s">
        <v>328</v>
      </c>
      <c r="AC11" s="271"/>
      <c r="AD11" s="271">
        <f t="shared" si="0"/>
        <v>43.209195000000008</v>
      </c>
      <c r="AE11" s="271">
        <f t="shared" si="1"/>
        <v>0</v>
      </c>
      <c r="AF11" s="243">
        <f t="shared" si="2"/>
        <v>43.209195000000008</v>
      </c>
      <c r="AG11" s="243"/>
      <c r="AH11" s="228"/>
      <c r="AI11" s="228"/>
      <c r="AJ11" s="228"/>
      <c r="AK11" s="228"/>
    </row>
    <row r="12" spans="1:37" s="8" customFormat="1">
      <c r="A12" s="247">
        <f>συμβολαια!A12</f>
        <v>0</v>
      </c>
      <c r="B12" s="250" t="str">
        <f>συμβολαια!C12</f>
        <v>πληρεξούσιο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2"/>
      <c r="AB12" s="312"/>
      <c r="AC12" s="312"/>
      <c r="AD12" s="312"/>
      <c r="AE12" s="312"/>
      <c r="AF12" s="313"/>
      <c r="AG12" s="313"/>
      <c r="AH12" s="228"/>
      <c r="AI12" s="228"/>
      <c r="AJ12" s="228"/>
      <c r="AK12" s="228"/>
    </row>
    <row r="13" spans="1:37" s="8" customFormat="1" ht="11.25" customHeight="1">
      <c r="A13" s="247">
        <f>συμβολαια!A13</f>
        <v>0</v>
      </c>
      <c r="B13" s="250" t="str">
        <f>συμβολαια!C13</f>
        <v>πληρεξούσιο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2"/>
      <c r="AB13" s="312"/>
      <c r="AC13" s="312"/>
      <c r="AD13" s="312"/>
      <c r="AE13" s="312"/>
      <c r="AF13" s="313"/>
      <c r="AG13" s="313"/>
      <c r="AH13" s="228"/>
      <c r="AI13" s="228"/>
      <c r="AJ13" s="228"/>
      <c r="AK13" s="228"/>
    </row>
    <row r="14" spans="1:37" s="8" customFormat="1">
      <c r="A14" s="247">
        <f>συμβολαια!A14</f>
        <v>0</v>
      </c>
      <c r="B14" s="250" t="str">
        <f>συμβολαια!C14</f>
        <v>πληρεξούσιο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2"/>
      <c r="AB14" s="312"/>
      <c r="AC14" s="312"/>
      <c r="AD14" s="312"/>
      <c r="AE14" s="312"/>
      <c r="AF14" s="313"/>
      <c r="AG14" s="313"/>
      <c r="AH14" s="228"/>
      <c r="AI14" s="228"/>
      <c r="AJ14" s="228"/>
      <c r="AK14" s="228"/>
    </row>
    <row r="15" spans="1:37" s="8" customFormat="1">
      <c r="A15" s="247">
        <f>συμβολαια!A15</f>
        <v>0</v>
      </c>
      <c r="B15" s="250" t="str">
        <f>συμβολαια!C15</f>
        <v>πληρεξούσιο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2"/>
      <c r="AB15" s="312"/>
      <c r="AC15" s="312"/>
      <c r="AD15" s="312"/>
      <c r="AE15" s="312"/>
      <c r="AF15" s="313"/>
      <c r="AG15" s="313"/>
      <c r="AH15" s="228"/>
      <c r="AI15" s="228"/>
      <c r="AJ15" s="228"/>
      <c r="AK15" s="228"/>
    </row>
    <row r="16" spans="1:37" s="8" customFormat="1">
      <c r="A16" s="247">
        <f>συμβολαια!A16</f>
        <v>0</v>
      </c>
      <c r="B16" s="250" t="str">
        <f>συμβολαια!C16</f>
        <v>πληρεξούσιο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2"/>
      <c r="AB16" s="312"/>
      <c r="AC16" s="312"/>
      <c r="AD16" s="312"/>
      <c r="AE16" s="312"/>
      <c r="AF16" s="313"/>
      <c r="AG16" s="313"/>
      <c r="AH16" s="228"/>
      <c r="AI16" s="228"/>
      <c r="AJ16" s="228"/>
      <c r="AK16" s="228"/>
    </row>
    <row r="17" spans="1:37" s="8" customFormat="1">
      <c r="A17" s="247">
        <f>συμβολαια!A17</f>
        <v>0</v>
      </c>
      <c r="B17" s="250" t="str">
        <f>συμβολαια!C17</f>
        <v>γονική</v>
      </c>
      <c r="C17" s="310"/>
      <c r="D17" s="310"/>
      <c r="E17" s="310"/>
      <c r="F17" s="310"/>
      <c r="G17" s="310"/>
      <c r="H17" s="310"/>
      <c r="I17" s="310"/>
      <c r="J17" s="310"/>
      <c r="K17" s="310"/>
      <c r="L17" s="270">
        <f>συμβολαια!D17*0.65%</f>
        <v>17.074525000000001</v>
      </c>
      <c r="M17" s="402">
        <v>17.07</v>
      </c>
      <c r="N17" s="270"/>
      <c r="O17" s="270"/>
      <c r="P17" s="270"/>
      <c r="Q17" s="270"/>
      <c r="R17" s="270"/>
      <c r="S17" s="300" t="s">
        <v>380</v>
      </c>
      <c r="T17" s="363"/>
      <c r="U17" s="270">
        <f>συμβολαια!D17*0.125%</f>
        <v>3.2835624999999999</v>
      </c>
      <c r="V17" s="402">
        <v>3.28</v>
      </c>
      <c r="W17" s="270"/>
      <c r="X17" s="270"/>
      <c r="Y17" s="270"/>
      <c r="Z17" s="270"/>
      <c r="AA17" s="270"/>
      <c r="AB17" s="300" t="s">
        <v>380</v>
      </c>
      <c r="AC17" s="363"/>
      <c r="AD17" s="271">
        <f t="shared" si="0"/>
        <v>20.3580875</v>
      </c>
      <c r="AE17" s="271">
        <f t="shared" si="1"/>
        <v>20.350000000000001</v>
      </c>
      <c r="AF17" s="243">
        <f t="shared" si="2"/>
        <v>8.0874999999984709E-3</v>
      </c>
      <c r="AG17" s="243"/>
      <c r="AH17" s="228"/>
      <c r="AI17" s="228"/>
      <c r="AJ17" s="228"/>
      <c r="AK17" s="228"/>
    </row>
    <row r="18" spans="1:37" s="8" customFormat="1">
      <c r="A18" s="247">
        <f>συμβολαια!A18</f>
        <v>0</v>
      </c>
      <c r="B18" s="250" t="str">
        <f>συμβολαια!C18</f>
        <v>δωρεά ΨΙΛΗΣ κυριότητας</v>
      </c>
      <c r="C18" s="310"/>
      <c r="D18" s="310"/>
      <c r="E18" s="310"/>
      <c r="F18" s="310"/>
      <c r="G18" s="310"/>
      <c r="H18" s="310"/>
      <c r="I18" s="310"/>
      <c r="J18" s="310"/>
      <c r="K18" s="310"/>
      <c r="L18" s="270">
        <f>συμβολαια!D18*0.65%</f>
        <v>15.367040000000001</v>
      </c>
      <c r="M18" s="402">
        <v>15.37</v>
      </c>
      <c r="N18" s="270"/>
      <c r="O18" s="270"/>
      <c r="P18" s="270"/>
      <c r="Q18" s="270"/>
      <c r="R18" s="270"/>
      <c r="S18" s="300" t="s">
        <v>380</v>
      </c>
      <c r="T18" s="363"/>
      <c r="U18" s="270">
        <f>συμβολαια!D18*0.125%</f>
        <v>2.9552</v>
      </c>
      <c r="V18" s="402">
        <v>2.96</v>
      </c>
      <c r="W18" s="270"/>
      <c r="X18" s="270"/>
      <c r="Y18" s="270"/>
      <c r="Z18" s="270"/>
      <c r="AA18" s="271"/>
      <c r="AB18" s="300" t="s">
        <v>380</v>
      </c>
      <c r="AC18" s="363"/>
      <c r="AD18" s="271">
        <f t="shared" si="0"/>
        <v>18.322240000000001</v>
      </c>
      <c r="AE18" s="271">
        <f t="shared" si="1"/>
        <v>18.329999999999998</v>
      </c>
      <c r="AF18" s="243">
        <f t="shared" si="2"/>
        <v>-7.7599999999975466E-3</v>
      </c>
      <c r="AG18" s="243"/>
      <c r="AH18" s="228"/>
      <c r="AI18" s="228"/>
      <c r="AJ18" s="228"/>
      <c r="AK18" s="228"/>
    </row>
    <row r="19" spans="1:37" s="8" customFormat="1">
      <c r="A19" s="247">
        <f>συμβολαια!A19</f>
        <v>0</v>
      </c>
      <c r="B19" s="250" t="str">
        <f>συμβολαια!C19</f>
        <v>δωρεά</v>
      </c>
      <c r="C19" s="310"/>
      <c r="D19" s="310"/>
      <c r="E19" s="310"/>
      <c r="F19" s="310"/>
      <c r="G19" s="310"/>
      <c r="H19" s="310"/>
      <c r="I19" s="310"/>
      <c r="J19" s="310"/>
      <c r="K19" s="310"/>
      <c r="L19" s="270">
        <f>συμβολαια!D19*0.65%</f>
        <v>34.149050000000003</v>
      </c>
      <c r="M19" s="402">
        <v>34.15</v>
      </c>
      <c r="N19" s="270"/>
      <c r="O19" s="270"/>
      <c r="P19" s="270"/>
      <c r="Q19" s="270"/>
      <c r="R19" s="270"/>
      <c r="S19" s="300" t="s">
        <v>380</v>
      </c>
      <c r="T19" s="363"/>
      <c r="U19" s="270">
        <f>συμβολαια!D19*0.125%</f>
        <v>6.5671249999999999</v>
      </c>
      <c r="V19" s="402">
        <v>6.57</v>
      </c>
      <c r="W19" s="270"/>
      <c r="X19" s="270"/>
      <c r="Y19" s="270"/>
      <c r="Z19" s="270"/>
      <c r="AA19" s="271"/>
      <c r="AB19" s="300" t="s">
        <v>380</v>
      </c>
      <c r="AC19" s="363"/>
      <c r="AD19" s="271">
        <f t="shared" si="0"/>
        <v>40.716175</v>
      </c>
      <c r="AE19" s="271">
        <f t="shared" si="1"/>
        <v>40.72</v>
      </c>
      <c r="AF19" s="243">
        <f t="shared" si="2"/>
        <v>-3.8249999999990791E-3</v>
      </c>
      <c r="AG19" s="243"/>
      <c r="AH19" s="272"/>
      <c r="AI19" s="228"/>
      <c r="AJ19" s="228"/>
      <c r="AK19" s="228"/>
    </row>
    <row r="20" spans="1:37" s="8" customFormat="1">
      <c r="A20" s="247">
        <f>συμβολαια!A20</f>
        <v>0</v>
      </c>
      <c r="B20" s="250" t="str">
        <f>συμβολαια!C20</f>
        <v>γονική ΨΙΛΗΣ κυριότητας</v>
      </c>
      <c r="C20" s="310"/>
      <c r="D20" s="310"/>
      <c r="E20" s="310"/>
      <c r="F20" s="310"/>
      <c r="G20" s="310"/>
      <c r="H20" s="310"/>
      <c r="I20" s="310"/>
      <c r="J20" s="310"/>
      <c r="K20" s="310"/>
      <c r="L20" s="270">
        <f>συμβολαια!D20*0.65%</f>
        <v>54.073889999999999</v>
      </c>
      <c r="M20" s="402">
        <v>54.07</v>
      </c>
      <c r="N20" s="270"/>
      <c r="O20" s="270"/>
      <c r="P20" s="270"/>
      <c r="Q20" s="270"/>
      <c r="R20" s="270"/>
      <c r="S20" s="300" t="s">
        <v>380</v>
      </c>
      <c r="T20" s="270"/>
      <c r="U20" s="270">
        <f>συμβολαια!D20*0.125%</f>
        <v>10.398825</v>
      </c>
      <c r="V20" s="402">
        <v>10.4</v>
      </c>
      <c r="W20" s="270"/>
      <c r="X20" s="270"/>
      <c r="Y20" s="270"/>
      <c r="Z20" s="270"/>
      <c r="AA20" s="271"/>
      <c r="AB20" s="300" t="s">
        <v>380</v>
      </c>
      <c r="AC20" s="271"/>
      <c r="AD20" s="271">
        <f t="shared" si="0"/>
        <v>64.472714999999994</v>
      </c>
      <c r="AE20" s="271">
        <f t="shared" si="1"/>
        <v>64.47</v>
      </c>
      <c r="AF20" s="243">
        <f t="shared" si="2"/>
        <v>2.7149999999949159E-3</v>
      </c>
      <c r="AG20" s="243"/>
      <c r="AH20" s="228"/>
      <c r="AI20" s="228"/>
      <c r="AJ20" s="228"/>
      <c r="AK20" s="228"/>
    </row>
    <row r="21" spans="1:37" s="8" customFormat="1">
      <c r="A21" s="247">
        <f>συμβολαια!A21</f>
        <v>0</v>
      </c>
      <c r="B21" s="250" t="str">
        <f>συμβολαια!C21</f>
        <v>πληρεξούσιο</v>
      </c>
      <c r="C21" s="310">
        <f>συμβολαια!D21*1.3%</f>
        <v>0</v>
      </c>
      <c r="D21" s="310"/>
      <c r="E21" s="310"/>
      <c r="F21" s="310"/>
      <c r="G21" s="310"/>
      <c r="H21" s="310"/>
      <c r="I21" s="310"/>
      <c r="J21" s="310"/>
      <c r="K21" s="310"/>
      <c r="L21" s="310">
        <f>συμβολαια!D21*0.65%</f>
        <v>0</v>
      </c>
      <c r="M21" s="310"/>
      <c r="N21" s="310"/>
      <c r="O21" s="310"/>
      <c r="P21" s="310"/>
      <c r="Q21" s="310"/>
      <c r="R21" s="310"/>
      <c r="S21" s="310"/>
      <c r="T21" s="310"/>
      <c r="U21" s="310">
        <f>συμβολαια!D21*0.125%</f>
        <v>0</v>
      </c>
      <c r="V21" s="310"/>
      <c r="W21" s="310"/>
      <c r="X21" s="310"/>
      <c r="Y21" s="310"/>
      <c r="Z21" s="310"/>
      <c r="AA21" s="312"/>
      <c r="AB21" s="312"/>
      <c r="AC21" s="312"/>
      <c r="AD21" s="312">
        <f t="shared" si="0"/>
        <v>0</v>
      </c>
      <c r="AE21" s="312">
        <f t="shared" si="1"/>
        <v>0</v>
      </c>
      <c r="AF21" s="313">
        <f t="shared" si="2"/>
        <v>0</v>
      </c>
      <c r="AG21" s="313"/>
      <c r="AH21" s="228"/>
      <c r="AI21" s="228"/>
      <c r="AJ21" s="228"/>
      <c r="AK21" s="228"/>
    </row>
    <row r="22" spans="1:37" s="8" customFormat="1">
      <c r="A22" s="247">
        <f>συμβολαια!A22</f>
        <v>0</v>
      </c>
      <c r="B22" s="250" t="str">
        <f>συμβολαια!C22</f>
        <v>αγοραπωλησίας προσυμφώνου ..???.. ΛΥΣΗ τίμημα 35.000 αρραβών =</v>
      </c>
      <c r="C22" s="270">
        <f>συμβολαια!D22*1.3%</f>
        <v>130</v>
      </c>
      <c r="D22" s="333"/>
      <c r="E22" s="270"/>
      <c r="F22" s="270">
        <v>130</v>
      </c>
      <c r="G22" s="270"/>
      <c r="H22" s="270"/>
      <c r="I22" s="270"/>
      <c r="J22" s="270"/>
      <c r="K22" s="27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2"/>
      <c r="AB22" s="312"/>
      <c r="AC22" s="312"/>
      <c r="AD22" s="271">
        <f t="shared" si="0"/>
        <v>130</v>
      </c>
      <c r="AE22" s="271">
        <f t="shared" si="1"/>
        <v>0</v>
      </c>
      <c r="AF22" s="243">
        <f t="shared" si="2"/>
        <v>130</v>
      </c>
      <c r="AG22" s="243"/>
      <c r="AH22" s="228"/>
      <c r="AI22" s="228"/>
      <c r="AJ22" s="228"/>
      <c r="AK22" s="228"/>
    </row>
    <row r="23" spans="1:37" s="8" customFormat="1">
      <c r="A23" s="247">
        <f>συμβολαια!A23</f>
        <v>0</v>
      </c>
      <c r="B23" s="250" t="str">
        <f>συμβολαια!C23</f>
        <v>αγοραπωλησία τίμημα = Δ.Ο.Υ. =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2"/>
      <c r="AB23" s="312"/>
      <c r="AC23" s="312"/>
      <c r="AD23" s="312"/>
      <c r="AE23" s="312"/>
      <c r="AF23" s="313"/>
      <c r="AG23" s="243"/>
      <c r="AH23" s="228"/>
      <c r="AI23" s="228"/>
      <c r="AJ23" s="228"/>
      <c r="AK23" s="228"/>
    </row>
    <row r="24" spans="1:37" s="8" customFormat="1">
      <c r="A24" s="247">
        <f>συμβολαια!A24</f>
        <v>0</v>
      </c>
      <c r="B24" s="250" t="str">
        <f>συμβολαια!C24</f>
        <v>πληρεξούσιο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2"/>
      <c r="AB24" s="312"/>
      <c r="AC24" s="312"/>
      <c r="AD24" s="312"/>
      <c r="AE24" s="312"/>
      <c r="AF24" s="313"/>
      <c r="AG24" s="243"/>
      <c r="AH24" s="228"/>
      <c r="AI24" s="228"/>
      <c r="AJ24" s="228"/>
      <c r="AK24" s="228"/>
    </row>
    <row r="25" spans="1:37" s="8" customFormat="1">
      <c r="A25" s="247">
        <f>συμβολαια!A25</f>
        <v>0</v>
      </c>
      <c r="B25" s="250" t="str">
        <f>συμβολαια!C25</f>
        <v>κατάθεση ένορκη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2"/>
      <c r="AB25" s="312"/>
      <c r="AC25" s="312"/>
      <c r="AD25" s="312"/>
      <c r="AE25" s="312"/>
      <c r="AF25" s="313"/>
      <c r="AG25" s="243"/>
      <c r="AH25" s="228"/>
      <c r="AI25" s="228"/>
      <c r="AJ25" s="228"/>
      <c r="AK25" s="228"/>
    </row>
    <row r="26" spans="1:37" s="8" customFormat="1">
      <c r="A26" s="247">
        <f>συμβολαια!A26</f>
        <v>0</v>
      </c>
      <c r="B26" s="250" t="str">
        <f>συμβολαια!C26</f>
        <v>κατάθεση ένορκη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2"/>
      <c r="AB26" s="312"/>
      <c r="AC26" s="312"/>
      <c r="AD26" s="312"/>
      <c r="AE26" s="312"/>
      <c r="AF26" s="313"/>
      <c r="AG26" s="243"/>
      <c r="AH26" s="228"/>
      <c r="AI26" s="228"/>
      <c r="AJ26" s="228"/>
      <c r="AK26" s="228"/>
    </row>
    <row r="27" spans="1:37" s="8" customFormat="1">
      <c r="A27" s="247">
        <f>συμβολαια!A27</f>
        <v>0</v>
      </c>
      <c r="B27" s="250" t="str">
        <f>συμβολαια!C27</f>
        <v>βεβαίωση ένορκος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2"/>
      <c r="AB27" s="312"/>
      <c r="AC27" s="312"/>
      <c r="AD27" s="312"/>
      <c r="AE27" s="312"/>
      <c r="AF27" s="313"/>
      <c r="AG27" s="243"/>
      <c r="AH27" s="228"/>
      <c r="AI27" s="228"/>
      <c r="AJ27" s="228"/>
      <c r="AK27" s="228"/>
    </row>
    <row r="28" spans="1:37" s="8" customFormat="1" ht="11.25" customHeight="1">
      <c r="A28" s="247">
        <f>συμβολαια!A28</f>
        <v>0</v>
      </c>
      <c r="B28" s="250" t="str">
        <f>συμβολαια!C28</f>
        <v>κληρονομιάς αποδοχή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2"/>
      <c r="AB28" s="312"/>
      <c r="AC28" s="312"/>
      <c r="AD28" s="312"/>
      <c r="AE28" s="312"/>
      <c r="AF28" s="313"/>
      <c r="AG28" s="243"/>
      <c r="AH28" s="228"/>
      <c r="AI28" s="228"/>
      <c r="AJ28" s="228"/>
      <c r="AK28" s="228"/>
    </row>
    <row r="29" spans="1:37" s="8" customFormat="1">
      <c r="A29" s="247">
        <f>συμβολαια!A29</f>
        <v>0</v>
      </c>
      <c r="B29" s="250" t="str">
        <f>συμβολαια!C29</f>
        <v>πληρεξούσιο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2"/>
      <c r="AB29" s="312"/>
      <c r="AC29" s="312"/>
      <c r="AD29" s="312"/>
      <c r="AE29" s="312"/>
      <c r="AF29" s="313"/>
      <c r="AG29" s="243"/>
      <c r="AH29" s="228"/>
      <c r="AI29" s="228"/>
      <c r="AJ29" s="228"/>
      <c r="AK29" s="228"/>
    </row>
    <row r="30" spans="1:37" s="8" customFormat="1">
      <c r="A30" s="247">
        <f>συμβολαια!A30</f>
        <v>0</v>
      </c>
      <c r="B30" s="250" t="str">
        <f>συμβολαια!C30</f>
        <v>κληρονομιάς αποδοχή ..???.. ΔΙΟΡΘΩΣΗ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2"/>
      <c r="AB30" s="312"/>
      <c r="AC30" s="312"/>
      <c r="AD30" s="312"/>
      <c r="AE30" s="312"/>
      <c r="AF30" s="313"/>
      <c r="AG30" s="243"/>
      <c r="AH30" s="228"/>
      <c r="AI30" s="228"/>
      <c r="AJ30" s="228"/>
      <c r="AK30" s="228"/>
    </row>
    <row r="31" spans="1:37" s="8" customFormat="1">
      <c r="A31" s="247">
        <f>συμβολαια!A31</f>
        <v>0</v>
      </c>
      <c r="B31" s="250" t="str">
        <f>συμβολαια!C31</f>
        <v>πληρεξούσιο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2"/>
      <c r="AB31" s="312"/>
      <c r="AC31" s="312"/>
      <c r="AD31" s="312"/>
      <c r="AE31" s="312"/>
      <c r="AF31" s="313"/>
      <c r="AG31" s="243"/>
      <c r="AH31" s="228"/>
      <c r="AI31" s="228"/>
      <c r="AJ31" s="228"/>
      <c r="AK31" s="228"/>
    </row>
    <row r="32" spans="1:37" s="8" customFormat="1">
      <c r="A32" s="247">
        <f>συμβολαια!A32</f>
        <v>0</v>
      </c>
      <c r="B32" s="250" t="str">
        <f>συμβολαια!C32</f>
        <v>κληρονομιάς αποδοχή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2"/>
      <c r="AB32" s="312"/>
      <c r="AC32" s="312"/>
      <c r="AD32" s="312"/>
      <c r="AE32" s="312"/>
      <c r="AF32" s="313"/>
      <c r="AG32" s="243"/>
      <c r="AH32" s="228"/>
      <c r="AI32" s="228"/>
      <c r="AJ32" s="228"/>
      <c r="AK32" s="228"/>
    </row>
    <row r="33" spans="1:37" s="8" customFormat="1">
      <c r="A33" s="247">
        <f>συμβολαια!A33</f>
        <v>0</v>
      </c>
      <c r="B33" s="250" t="str">
        <f>συμβολαια!C33</f>
        <v>πληρεξούσιο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2"/>
      <c r="AB33" s="312"/>
      <c r="AC33" s="312"/>
      <c r="AD33" s="312"/>
      <c r="AE33" s="312"/>
      <c r="AF33" s="313"/>
      <c r="AG33" s="243"/>
      <c r="AH33" s="228"/>
      <c r="AI33" s="228"/>
      <c r="AJ33" s="228"/>
      <c r="AK33" s="228"/>
    </row>
    <row r="34" spans="1:37" s="8" customFormat="1">
      <c r="A34" s="247">
        <f>συμβολαια!A34</f>
        <v>0</v>
      </c>
      <c r="B34" s="421" t="str">
        <f>συμβολαια!C34</f>
        <v>αγοραπωλησία ΒΑΣΕΙ προσυμφώνου ..???.. τίμημα = αρραβών = 2.934,7 Δ.Ο.Υ = 11.143,31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2"/>
      <c r="AB34" s="312"/>
      <c r="AC34" s="312"/>
      <c r="AD34" s="312"/>
      <c r="AE34" s="312"/>
      <c r="AF34" s="313"/>
      <c r="AG34" s="243"/>
      <c r="AH34" s="228"/>
      <c r="AI34" s="228"/>
      <c r="AJ34" s="228"/>
      <c r="AK34" s="228"/>
    </row>
    <row r="35" spans="1:37" s="8" customFormat="1">
      <c r="A35" s="470" t="str">
        <f>συμβολαια!A35</f>
        <v>..???..</v>
      </c>
      <c r="B35" s="250" t="str">
        <f>συμβολαια!C35</f>
        <v>διανομή ( 52.747,66 &amp; 7.650,36 )</v>
      </c>
      <c r="C35" s="270">
        <f>συμβολαια!D35*1.3%</f>
        <v>785.17426</v>
      </c>
      <c r="D35" s="333"/>
      <c r="E35" s="270"/>
      <c r="F35" s="310"/>
      <c r="G35" s="270"/>
      <c r="H35" s="270"/>
      <c r="I35" s="270"/>
      <c r="J35" s="300" t="s">
        <v>328</v>
      </c>
      <c r="K35" s="27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2"/>
      <c r="AB35" s="312"/>
      <c r="AC35" s="312"/>
      <c r="AD35" s="271">
        <f t="shared" ref="AD35:AD64" si="3">C35+L35+U35</f>
        <v>785.17426</v>
      </c>
      <c r="AE35" s="271">
        <f t="shared" ref="AE35:AE64" si="4">D35+M35+V35</f>
        <v>0</v>
      </c>
      <c r="AF35" s="243">
        <f t="shared" si="2"/>
        <v>785.17426</v>
      </c>
      <c r="AG35" s="243"/>
      <c r="AH35" s="228"/>
      <c r="AI35" s="228"/>
      <c r="AJ35" s="228"/>
      <c r="AK35" s="228"/>
    </row>
    <row r="36" spans="1:37" s="8" customFormat="1">
      <c r="A36" s="470"/>
      <c r="B36" s="250" t="str">
        <f>συμβολαια!C36</f>
        <v xml:space="preserve">οριζόντιος σύσταση ΠΡΟ </v>
      </c>
      <c r="C36" s="310">
        <f>συμβολαια!D36*1.3%</f>
        <v>0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2"/>
      <c r="AB36" s="312"/>
      <c r="AC36" s="312"/>
      <c r="AD36" s="312">
        <f t="shared" si="3"/>
        <v>0</v>
      </c>
      <c r="AE36" s="312">
        <f t="shared" si="4"/>
        <v>0</v>
      </c>
      <c r="AF36" s="313">
        <f t="shared" si="2"/>
        <v>0</v>
      </c>
      <c r="AG36" s="243"/>
      <c r="AH36" s="228"/>
      <c r="AI36" s="228"/>
      <c r="AJ36" s="228"/>
      <c r="AK36" s="228"/>
    </row>
    <row r="37" spans="1:37" s="8" customFormat="1">
      <c r="A37" s="247">
        <f>συμβολαια!A37</f>
        <v>0</v>
      </c>
      <c r="B37" s="250" t="str">
        <f>συμβολαια!C37</f>
        <v>πληρεξούσιο</v>
      </c>
      <c r="C37" s="310">
        <f>συμβολαια!D37*1.3%</f>
        <v>0</v>
      </c>
      <c r="D37" s="310"/>
      <c r="E37" s="310"/>
      <c r="F37" s="310"/>
      <c r="G37" s="310"/>
      <c r="H37" s="310"/>
      <c r="I37" s="310"/>
      <c r="J37" s="310"/>
      <c r="K37" s="310"/>
      <c r="L37" s="310">
        <f>συμβολαια!D37*0.65%</f>
        <v>0</v>
      </c>
      <c r="M37" s="310"/>
      <c r="N37" s="310"/>
      <c r="O37" s="310"/>
      <c r="P37" s="310"/>
      <c r="Q37" s="310"/>
      <c r="R37" s="310"/>
      <c r="S37" s="310"/>
      <c r="T37" s="310"/>
      <c r="U37" s="310">
        <f>συμβολαια!D37*0.125%</f>
        <v>0</v>
      </c>
      <c r="V37" s="310"/>
      <c r="W37" s="310"/>
      <c r="X37" s="310"/>
      <c r="Y37" s="310"/>
      <c r="Z37" s="310"/>
      <c r="AA37" s="312"/>
      <c r="AB37" s="312"/>
      <c r="AC37" s="312"/>
      <c r="AD37" s="312">
        <f t="shared" si="3"/>
        <v>0</v>
      </c>
      <c r="AE37" s="312">
        <f t="shared" si="4"/>
        <v>0</v>
      </c>
      <c r="AF37" s="313">
        <f t="shared" si="2"/>
        <v>0</v>
      </c>
      <c r="AG37" s="243"/>
      <c r="AH37" s="228"/>
      <c r="AI37" s="228"/>
      <c r="AJ37" s="228"/>
      <c r="AK37" s="228"/>
    </row>
    <row r="38" spans="1:37" s="8" customFormat="1">
      <c r="A38" s="247">
        <f>συμβολαια!A38</f>
        <v>0</v>
      </c>
      <c r="B38" s="250" t="str">
        <f>συμβολαια!C38</f>
        <v>κληρονομιάς αποδοχή</v>
      </c>
      <c r="C38" s="310">
        <f>συμβολαια!D38*1.3%</f>
        <v>0</v>
      </c>
      <c r="D38" s="310"/>
      <c r="E38" s="310"/>
      <c r="F38" s="310"/>
      <c r="G38" s="310"/>
      <c r="H38" s="310"/>
      <c r="I38" s="310"/>
      <c r="J38" s="310"/>
      <c r="K38" s="310"/>
      <c r="L38" s="310">
        <f>συμβολαια!D38*0.65%</f>
        <v>0</v>
      </c>
      <c r="M38" s="310"/>
      <c r="N38" s="310"/>
      <c r="O38" s="310"/>
      <c r="P38" s="310"/>
      <c r="Q38" s="310"/>
      <c r="R38" s="310"/>
      <c r="S38" s="310"/>
      <c r="T38" s="310"/>
      <c r="U38" s="310">
        <f>συμβολαια!D38*0.125%</f>
        <v>0</v>
      </c>
      <c r="V38" s="310"/>
      <c r="W38" s="310"/>
      <c r="X38" s="310"/>
      <c r="Y38" s="310"/>
      <c r="Z38" s="310"/>
      <c r="AA38" s="312"/>
      <c r="AB38" s="312"/>
      <c r="AC38" s="312"/>
      <c r="AD38" s="312">
        <f t="shared" si="3"/>
        <v>0</v>
      </c>
      <c r="AE38" s="312">
        <f t="shared" si="4"/>
        <v>0</v>
      </c>
      <c r="AF38" s="313">
        <f t="shared" si="2"/>
        <v>0</v>
      </c>
      <c r="AG38" s="243"/>
      <c r="AH38" s="228"/>
      <c r="AI38" s="228"/>
      <c r="AJ38" s="228"/>
      <c r="AK38" s="228"/>
    </row>
    <row r="39" spans="1:37" s="8" customFormat="1">
      <c r="A39" s="247">
        <f>συμβολαια!A39</f>
        <v>0</v>
      </c>
      <c r="B39" s="250" t="str">
        <f>συμβολαια!C39</f>
        <v>γονική</v>
      </c>
      <c r="C39" s="310"/>
      <c r="D39" s="310"/>
      <c r="E39" s="310"/>
      <c r="F39" s="310"/>
      <c r="G39" s="310"/>
      <c r="H39" s="310"/>
      <c r="I39" s="310"/>
      <c r="J39" s="310"/>
      <c r="K39" s="310"/>
      <c r="L39" s="270">
        <f>συμβολαια!D39*0.65%</f>
        <v>31.782205000000001</v>
      </c>
      <c r="M39" s="301">
        <v>31.78</v>
      </c>
      <c r="N39" s="270"/>
      <c r="O39" s="270"/>
      <c r="P39" s="270"/>
      <c r="Q39" s="270"/>
      <c r="R39" s="270"/>
      <c r="S39" s="300" t="s">
        <v>380</v>
      </c>
      <c r="T39" s="270"/>
      <c r="U39" s="270">
        <f>συμβολαια!D39*0.125%</f>
        <v>6.1119624999999997</v>
      </c>
      <c r="V39" s="301">
        <v>6.11</v>
      </c>
      <c r="W39" s="270"/>
      <c r="X39" s="270"/>
      <c r="Y39" s="270"/>
      <c r="Z39" s="270"/>
      <c r="AA39" s="271"/>
      <c r="AB39" s="300" t="s">
        <v>380</v>
      </c>
      <c r="AC39" s="271"/>
      <c r="AD39" s="271">
        <f t="shared" si="3"/>
        <v>37.894167500000002</v>
      </c>
      <c r="AE39" s="271">
        <f t="shared" si="4"/>
        <v>37.89</v>
      </c>
      <c r="AF39" s="243">
        <f t="shared" si="2"/>
        <v>4.1675000000012119E-3</v>
      </c>
      <c r="AG39" s="243"/>
      <c r="AH39" s="272"/>
      <c r="AI39" s="228"/>
      <c r="AJ39" s="228"/>
      <c r="AK39" s="228"/>
    </row>
    <row r="40" spans="1:37" s="8" customFormat="1">
      <c r="A40" s="247">
        <f>συμβολαια!A40</f>
        <v>0</v>
      </c>
      <c r="B40" s="250" t="str">
        <f>συμβολαια!C40</f>
        <v>δωρεά</v>
      </c>
      <c r="C40" s="310"/>
      <c r="D40" s="310"/>
      <c r="E40" s="310"/>
      <c r="F40" s="310"/>
      <c r="G40" s="310"/>
      <c r="H40" s="310"/>
      <c r="I40" s="310"/>
      <c r="J40" s="310"/>
      <c r="K40" s="310"/>
      <c r="L40" s="270">
        <f>συμβολαια!D40*0.65%</f>
        <v>44.938920000000003</v>
      </c>
      <c r="M40" s="402">
        <v>44.94</v>
      </c>
      <c r="N40" s="270"/>
      <c r="O40" s="270"/>
      <c r="P40" s="270"/>
      <c r="Q40" s="270"/>
      <c r="R40" s="270"/>
      <c r="S40" s="300" t="s">
        <v>380</v>
      </c>
      <c r="T40" s="270"/>
      <c r="U40" s="270">
        <f>συμβολαια!D40*0.125%</f>
        <v>8.642100000000001</v>
      </c>
      <c r="V40" s="402">
        <v>8.64</v>
      </c>
      <c r="W40" s="270"/>
      <c r="X40" s="270"/>
      <c r="Y40" s="270"/>
      <c r="Z40" s="270"/>
      <c r="AA40" s="271"/>
      <c r="AB40" s="300" t="s">
        <v>380</v>
      </c>
      <c r="AC40" s="271"/>
      <c r="AD40" s="271">
        <f t="shared" si="3"/>
        <v>53.581020000000002</v>
      </c>
      <c r="AE40" s="271">
        <f t="shared" si="4"/>
        <v>53.58</v>
      </c>
      <c r="AF40" s="243">
        <f t="shared" si="2"/>
        <v>1.0200000000040177E-3</v>
      </c>
      <c r="AG40" s="243"/>
      <c r="AH40" s="228"/>
      <c r="AI40" s="228"/>
      <c r="AJ40" s="228"/>
      <c r="AK40" s="228"/>
    </row>
    <row r="41" spans="1:37" s="8" customFormat="1">
      <c r="A41" s="247">
        <f>συμβολαια!A41</f>
        <v>0</v>
      </c>
      <c r="B41" s="250" t="str">
        <f>συμβολαια!C41</f>
        <v>δωρεά</v>
      </c>
      <c r="C41" s="310"/>
      <c r="D41" s="310"/>
      <c r="E41" s="310"/>
      <c r="F41" s="310"/>
      <c r="G41" s="310"/>
      <c r="H41" s="310"/>
      <c r="I41" s="310"/>
      <c r="J41" s="310"/>
      <c r="K41" s="310"/>
      <c r="L41" s="270">
        <f>συμβολαια!D41*0.65%</f>
        <v>32.456580000000002</v>
      </c>
      <c r="M41" s="402">
        <v>32.46</v>
      </c>
      <c r="N41" s="270"/>
      <c r="O41" s="270"/>
      <c r="P41" s="270"/>
      <c r="Q41" s="270"/>
      <c r="R41" s="270"/>
      <c r="S41" s="300" t="s">
        <v>380</v>
      </c>
      <c r="T41" s="270"/>
      <c r="U41" s="270">
        <f>συμβολαια!D41*0.125%</f>
        <v>6.2416499999999999</v>
      </c>
      <c r="V41" s="402">
        <v>6.24</v>
      </c>
      <c r="W41" s="270"/>
      <c r="X41" s="270"/>
      <c r="Y41" s="270"/>
      <c r="Z41" s="270"/>
      <c r="AA41" s="271"/>
      <c r="AB41" s="300" t="s">
        <v>380</v>
      </c>
      <c r="AC41" s="271"/>
      <c r="AD41" s="271">
        <f t="shared" si="3"/>
        <v>38.698230000000002</v>
      </c>
      <c r="AE41" s="271">
        <f t="shared" si="4"/>
        <v>38.700000000000003</v>
      </c>
      <c r="AF41" s="243">
        <f t="shared" si="2"/>
        <v>-1.7700000000004934E-3</v>
      </c>
      <c r="AG41" s="243"/>
      <c r="AH41" s="228"/>
      <c r="AI41" s="228"/>
      <c r="AJ41" s="228"/>
      <c r="AK41" s="228"/>
    </row>
    <row r="42" spans="1:37" s="8" customFormat="1">
      <c r="A42" s="247">
        <f>συμβολαια!A42</f>
        <v>0</v>
      </c>
      <c r="B42" s="250" t="str">
        <f>συμβολαια!C42</f>
        <v>δωρεά ΨΙΛΗΣ κυριότητας</v>
      </c>
      <c r="C42" s="310"/>
      <c r="D42" s="310"/>
      <c r="E42" s="310"/>
      <c r="F42" s="310"/>
      <c r="G42" s="310"/>
      <c r="H42" s="310"/>
      <c r="I42" s="310"/>
      <c r="J42" s="310"/>
      <c r="K42" s="310"/>
      <c r="L42" s="270">
        <f>συμβολαια!D42*0.65%</f>
        <v>48.685325000000006</v>
      </c>
      <c r="M42" s="402">
        <v>48.69</v>
      </c>
      <c r="N42" s="270"/>
      <c r="O42" s="270"/>
      <c r="P42" s="270"/>
      <c r="Q42" s="270"/>
      <c r="R42" s="270"/>
      <c r="S42" s="300" t="s">
        <v>380</v>
      </c>
      <c r="T42" s="270"/>
      <c r="U42" s="270">
        <f>συμβολαια!D42*0.125%</f>
        <v>9.362562500000001</v>
      </c>
      <c r="V42" s="402">
        <v>9.36</v>
      </c>
      <c r="W42" s="270"/>
      <c r="X42" s="270"/>
      <c r="Y42" s="270"/>
      <c r="Z42" s="270"/>
      <c r="AA42" s="271"/>
      <c r="AB42" s="300" t="s">
        <v>380</v>
      </c>
      <c r="AC42" s="271"/>
      <c r="AD42" s="271">
        <f t="shared" si="3"/>
        <v>58.047887500000009</v>
      </c>
      <c r="AE42" s="271">
        <f t="shared" si="4"/>
        <v>58.05</v>
      </c>
      <c r="AF42" s="243">
        <f t="shared" si="2"/>
        <v>-2.1124999999884153E-3</v>
      </c>
      <c r="AG42" s="243"/>
      <c r="AH42" s="228"/>
      <c r="AI42" s="228"/>
      <c r="AJ42" s="228"/>
      <c r="AK42" s="228"/>
    </row>
    <row r="43" spans="1:37" s="8" customFormat="1">
      <c r="A43" s="247">
        <f>συμβολαια!A43</f>
        <v>0</v>
      </c>
      <c r="B43" s="250" t="str">
        <f>συμβολαια!C43</f>
        <v>γονική ΨΙΛΗΣ κυριότητας</v>
      </c>
      <c r="C43" s="310"/>
      <c r="D43" s="310"/>
      <c r="E43" s="310"/>
      <c r="F43" s="310"/>
      <c r="G43" s="310"/>
      <c r="H43" s="310"/>
      <c r="I43" s="310"/>
      <c r="J43" s="310"/>
      <c r="K43" s="310"/>
      <c r="L43" s="270">
        <f>συμβολαια!D43*0.65%</f>
        <v>43.275895000000006</v>
      </c>
      <c r="M43" s="402">
        <v>43.28</v>
      </c>
      <c r="N43" s="270"/>
      <c r="O43" s="270"/>
      <c r="P43" s="270"/>
      <c r="Q43" s="270"/>
      <c r="R43" s="270"/>
      <c r="S43" s="300" t="s">
        <v>380</v>
      </c>
      <c r="T43" s="270"/>
      <c r="U43" s="270">
        <f>συμβολαια!D43*0.125%</f>
        <v>8.3222874999999998</v>
      </c>
      <c r="V43" s="402">
        <v>8.32</v>
      </c>
      <c r="W43" s="270"/>
      <c r="X43" s="270"/>
      <c r="Y43" s="270"/>
      <c r="Z43" s="270"/>
      <c r="AA43" s="271"/>
      <c r="AB43" s="300" t="s">
        <v>380</v>
      </c>
      <c r="AC43" s="271"/>
      <c r="AD43" s="271">
        <f t="shared" si="3"/>
        <v>51.598182500000007</v>
      </c>
      <c r="AE43" s="271">
        <f t="shared" si="4"/>
        <v>51.6</v>
      </c>
      <c r="AF43" s="243">
        <f t="shared" si="2"/>
        <v>-1.8174999999942543E-3</v>
      </c>
      <c r="AG43" s="243"/>
      <c r="AH43" s="228"/>
      <c r="AI43" s="228"/>
      <c r="AJ43" s="228"/>
      <c r="AK43" s="228"/>
    </row>
    <row r="44" spans="1:37" s="8" customFormat="1">
      <c r="A44" s="247">
        <f>συμβολαια!A44</f>
        <v>0</v>
      </c>
      <c r="B44" s="250" t="str">
        <f>συμβολαια!C44</f>
        <v>γονική</v>
      </c>
      <c r="C44" s="310"/>
      <c r="D44" s="310"/>
      <c r="E44" s="310"/>
      <c r="F44" s="310"/>
      <c r="G44" s="310"/>
      <c r="H44" s="310"/>
      <c r="I44" s="310"/>
      <c r="J44" s="310"/>
      <c r="K44" s="310"/>
      <c r="L44" s="270">
        <f>συμβολαια!D44*0.65%</f>
        <v>101.174515</v>
      </c>
      <c r="M44" s="402">
        <v>101.17</v>
      </c>
      <c r="N44" s="270"/>
      <c r="O44" s="270"/>
      <c r="P44" s="270"/>
      <c r="Q44" s="270"/>
      <c r="R44" s="270"/>
      <c r="S44" s="300" t="s">
        <v>380</v>
      </c>
      <c r="T44" s="270"/>
      <c r="U44" s="270">
        <f>συμβολαια!D44*0.125%</f>
        <v>19.456637499999999</v>
      </c>
      <c r="V44" s="402">
        <v>19.46</v>
      </c>
      <c r="W44" s="270"/>
      <c r="X44" s="270"/>
      <c r="Y44" s="270"/>
      <c r="Z44" s="270"/>
      <c r="AA44" s="271"/>
      <c r="AB44" s="300" t="s">
        <v>380</v>
      </c>
      <c r="AC44" s="271"/>
      <c r="AD44" s="271">
        <f t="shared" si="3"/>
        <v>120.6311525</v>
      </c>
      <c r="AE44" s="271">
        <f t="shared" si="4"/>
        <v>120.63</v>
      </c>
      <c r="AF44" s="243">
        <f t="shared" si="2"/>
        <v>1.1525000000034424E-3</v>
      </c>
      <c r="AG44" s="243"/>
      <c r="AH44" s="228"/>
      <c r="AI44" s="228"/>
      <c r="AJ44" s="228"/>
      <c r="AK44" s="228"/>
    </row>
    <row r="45" spans="1:37" s="8" customFormat="1">
      <c r="A45" s="247">
        <f>συμβολαια!A45</f>
        <v>0</v>
      </c>
      <c r="B45" s="250" t="str">
        <f>συμβολαια!C45</f>
        <v>αγοραπωλησίας ..???.. {{{ ή ..???.. }}} ΔΙΟΡΘΩΣΗ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>
        <f>συμβολαια!D45*0.65%</f>
        <v>0</v>
      </c>
      <c r="M45" s="310"/>
      <c r="N45" s="310"/>
      <c r="O45" s="310"/>
      <c r="P45" s="310"/>
      <c r="Q45" s="310"/>
      <c r="R45" s="310"/>
      <c r="S45" s="310"/>
      <c r="T45" s="310"/>
      <c r="U45" s="310">
        <f>συμβολαια!D45*0.125%</f>
        <v>0</v>
      </c>
      <c r="V45" s="310"/>
      <c r="W45" s="310"/>
      <c r="X45" s="310"/>
      <c r="Y45" s="310"/>
      <c r="Z45" s="310"/>
      <c r="AA45" s="312"/>
      <c r="AB45" s="312"/>
      <c r="AC45" s="312"/>
      <c r="AD45" s="312">
        <f t="shared" si="3"/>
        <v>0</v>
      </c>
      <c r="AE45" s="312">
        <f t="shared" si="4"/>
        <v>0</v>
      </c>
      <c r="AF45" s="313">
        <f t="shared" si="2"/>
        <v>0</v>
      </c>
      <c r="AG45" s="243"/>
      <c r="AH45" s="228"/>
      <c r="AI45" s="228"/>
      <c r="AJ45" s="228"/>
      <c r="AK45" s="228"/>
    </row>
    <row r="46" spans="1:37" s="8" customFormat="1">
      <c r="A46" s="247">
        <f>συμβολαια!A46</f>
        <v>0</v>
      </c>
      <c r="B46" s="250" t="str">
        <f>συμβολαια!C46</f>
        <v>πληρεξούσιο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>
        <f>συμβολαια!D46*0.65%</f>
        <v>0</v>
      </c>
      <c r="M46" s="310"/>
      <c r="N46" s="310"/>
      <c r="O46" s="310"/>
      <c r="P46" s="310"/>
      <c r="Q46" s="310"/>
      <c r="R46" s="310"/>
      <c r="S46" s="310"/>
      <c r="T46" s="310"/>
      <c r="U46" s="310">
        <f>συμβολαια!D46*0.125%</f>
        <v>0</v>
      </c>
      <c r="V46" s="310"/>
      <c r="W46" s="310"/>
      <c r="X46" s="310"/>
      <c r="Y46" s="310"/>
      <c r="Z46" s="310"/>
      <c r="AA46" s="312"/>
      <c r="AB46" s="312"/>
      <c r="AC46" s="312"/>
      <c r="AD46" s="312">
        <f t="shared" si="3"/>
        <v>0</v>
      </c>
      <c r="AE46" s="312">
        <f t="shared" si="4"/>
        <v>0</v>
      </c>
      <c r="AF46" s="313">
        <f t="shared" si="2"/>
        <v>0</v>
      </c>
      <c r="AG46" s="243"/>
      <c r="AH46" s="228"/>
      <c r="AI46" s="228"/>
      <c r="AJ46" s="228"/>
      <c r="AK46" s="228"/>
    </row>
    <row r="47" spans="1:37" s="8" customFormat="1">
      <c r="A47" s="247">
        <f>συμβολαια!A47</f>
        <v>0</v>
      </c>
      <c r="B47" s="250" t="str">
        <f>συμβολαια!C47</f>
        <v>δωρεά</v>
      </c>
      <c r="C47" s="310"/>
      <c r="D47" s="310"/>
      <c r="E47" s="310"/>
      <c r="F47" s="310"/>
      <c r="G47" s="310"/>
      <c r="H47" s="310"/>
      <c r="I47" s="310"/>
      <c r="J47" s="310"/>
      <c r="K47" s="310"/>
      <c r="L47" s="270">
        <f>συμβολαια!D47*0.65%</f>
        <v>18.58623</v>
      </c>
      <c r="M47" s="402">
        <v>18.59</v>
      </c>
      <c r="N47" s="270"/>
      <c r="O47" s="270"/>
      <c r="P47" s="270"/>
      <c r="Q47" s="270"/>
      <c r="R47" s="270"/>
      <c r="S47" s="300" t="s">
        <v>380</v>
      </c>
      <c r="T47" s="270"/>
      <c r="U47" s="270">
        <f>συμβολαια!D47*0.125%</f>
        <v>3.5742750000000001</v>
      </c>
      <c r="V47" s="402">
        <v>3.57</v>
      </c>
      <c r="W47" s="270"/>
      <c r="X47" s="270"/>
      <c r="Y47" s="270"/>
      <c r="Z47" s="270"/>
      <c r="AA47" s="271"/>
      <c r="AB47" s="300" t="s">
        <v>380</v>
      </c>
      <c r="AC47" s="271"/>
      <c r="AD47" s="271">
        <f t="shared" si="3"/>
        <v>22.160505000000001</v>
      </c>
      <c r="AE47" s="271">
        <f t="shared" si="4"/>
        <v>22.16</v>
      </c>
      <c r="AF47" s="243">
        <f t="shared" si="2"/>
        <v>5.0500000000042178E-4</v>
      </c>
      <c r="AG47" s="243"/>
      <c r="AH47" s="228"/>
      <c r="AI47" s="228"/>
      <c r="AJ47" s="228"/>
      <c r="AK47" s="228"/>
    </row>
    <row r="48" spans="1:37" s="8" customFormat="1" ht="11.25" customHeight="1">
      <c r="A48" s="247">
        <f>συμβολαια!A48</f>
        <v>0</v>
      </c>
      <c r="B48" s="250" t="str">
        <f>συμβολαια!C48</f>
        <v>γονική</v>
      </c>
      <c r="C48" s="310"/>
      <c r="D48" s="310"/>
      <c r="E48" s="310"/>
      <c r="F48" s="310"/>
      <c r="G48" s="310"/>
      <c r="H48" s="310"/>
      <c r="I48" s="310"/>
      <c r="J48" s="310"/>
      <c r="K48" s="310"/>
      <c r="L48" s="270">
        <f>συμβολαια!D48*0.65%</f>
        <v>73.687380000000005</v>
      </c>
      <c r="M48" s="402">
        <v>73.69</v>
      </c>
      <c r="N48" s="270"/>
      <c r="O48" s="270"/>
      <c r="P48" s="270"/>
      <c r="Q48" s="270"/>
      <c r="R48" s="270"/>
      <c r="S48" s="300" t="s">
        <v>380</v>
      </c>
      <c r="T48" s="270"/>
      <c r="U48" s="270">
        <f>συμβολαια!D48*0.125%</f>
        <v>14.17065</v>
      </c>
      <c r="V48" s="402">
        <v>14.17</v>
      </c>
      <c r="W48" s="270"/>
      <c r="X48" s="270"/>
      <c r="Y48" s="270"/>
      <c r="Z48" s="270"/>
      <c r="AA48" s="271"/>
      <c r="AB48" s="300" t="s">
        <v>380</v>
      </c>
      <c r="AC48" s="271"/>
      <c r="AD48" s="271">
        <f t="shared" si="3"/>
        <v>87.858029999999999</v>
      </c>
      <c r="AE48" s="271">
        <f t="shared" si="4"/>
        <v>87.86</v>
      </c>
      <c r="AF48" s="243">
        <f t="shared" si="2"/>
        <v>-1.9700000000000273E-3</v>
      </c>
      <c r="AG48" s="243"/>
      <c r="AH48" s="228"/>
      <c r="AI48" s="228"/>
      <c r="AJ48" s="228"/>
      <c r="AK48" s="228"/>
    </row>
    <row r="49" spans="1:37" s="8" customFormat="1">
      <c r="A49" s="247">
        <f>συμβολαια!A49</f>
        <v>0</v>
      </c>
      <c r="B49" s="250" t="str">
        <f>συμβολαια!C49</f>
        <v>πληρεξούσιο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2"/>
      <c r="AB49" s="312"/>
      <c r="AC49" s="312"/>
      <c r="AD49" s="312"/>
      <c r="AE49" s="312"/>
      <c r="AF49" s="313"/>
      <c r="AG49" s="243"/>
      <c r="AH49" s="228"/>
      <c r="AI49" s="228"/>
      <c r="AJ49" s="228"/>
      <c r="AK49" s="228"/>
    </row>
    <row r="50" spans="1:37" s="8" customFormat="1">
      <c r="A50" s="247">
        <f>συμβολαια!A50</f>
        <v>0</v>
      </c>
      <c r="B50" s="250" t="str">
        <f>συμβολαια!C50</f>
        <v>αγοραπωλησία τίμημα = Δ.Ο.Υ. =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2"/>
      <c r="AB50" s="312"/>
      <c r="AC50" s="312"/>
      <c r="AD50" s="312"/>
      <c r="AE50" s="312"/>
      <c r="AF50" s="313"/>
      <c r="AG50" s="243"/>
      <c r="AH50" s="228"/>
      <c r="AI50" s="228"/>
      <c r="AJ50" s="228"/>
      <c r="AK50" s="228"/>
    </row>
    <row r="51" spans="1:37" s="8" customFormat="1">
      <c r="A51" s="247">
        <f>συμβολαια!A51</f>
        <v>0</v>
      </c>
      <c r="B51" s="250" t="str">
        <f>συμβολαια!C51</f>
        <v>αγοραπωλησία τίμημα = Δ.Ο.Υ. =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2"/>
      <c r="AB51" s="312"/>
      <c r="AC51" s="312"/>
      <c r="AD51" s="312"/>
      <c r="AE51" s="312"/>
      <c r="AF51" s="313"/>
      <c r="AG51" s="243"/>
      <c r="AH51" s="228"/>
      <c r="AI51" s="228"/>
      <c r="AJ51" s="228"/>
      <c r="AK51" s="228"/>
    </row>
    <row r="52" spans="1:37" s="8" customFormat="1">
      <c r="A52" s="247">
        <f>συμβολαια!A52</f>
        <v>0</v>
      </c>
      <c r="B52" s="250" t="str">
        <f>συμβολαια!C52</f>
        <v>αγοραπωλησία τίμημα = Δ.Ο.Υ. =</v>
      </c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2"/>
      <c r="AB52" s="312"/>
      <c r="AC52" s="312"/>
      <c r="AD52" s="312"/>
      <c r="AE52" s="312"/>
      <c r="AF52" s="313"/>
      <c r="AG52" s="243"/>
      <c r="AH52" s="228"/>
      <c r="AI52" s="228"/>
      <c r="AJ52" s="228"/>
      <c r="AK52" s="228"/>
    </row>
    <row r="53" spans="1:37" s="8" customFormat="1">
      <c r="A53" s="247">
        <f>συμβολαια!A53</f>
        <v>0</v>
      </c>
      <c r="B53" s="250" t="str">
        <f>συμβολαια!C53</f>
        <v>παραχωρησης θεσης σταθμ.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2"/>
      <c r="AB53" s="312"/>
      <c r="AC53" s="312"/>
      <c r="AD53" s="312"/>
      <c r="AE53" s="312"/>
      <c r="AF53" s="313"/>
      <c r="AG53" s="243"/>
      <c r="AH53" s="228"/>
      <c r="AI53" s="228"/>
      <c r="AJ53" s="228"/>
      <c r="AK53" s="228"/>
    </row>
    <row r="54" spans="1:37" s="8" customFormat="1">
      <c r="A54" s="247">
        <f>συμβολαια!A54</f>
        <v>0</v>
      </c>
      <c r="B54" s="250" t="str">
        <f>συμβολαια!C54</f>
        <v>πληρεξούσιο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2"/>
      <c r="AB54" s="312"/>
      <c r="AC54" s="312"/>
      <c r="AD54" s="312"/>
      <c r="AE54" s="312"/>
      <c r="AF54" s="313"/>
      <c r="AG54" s="243"/>
      <c r="AH54" s="228"/>
      <c r="AI54" s="228"/>
      <c r="AJ54" s="228"/>
      <c r="AK54" s="228"/>
    </row>
    <row r="55" spans="1:37" s="8" customFormat="1">
      <c r="A55" s="247">
        <f>συμβολαια!A55</f>
        <v>0</v>
      </c>
      <c r="B55" s="250" t="str">
        <f>συμβολαια!C55</f>
        <v>αγοραπωλησίας ..???.. ΕΞΟΦΛΗΣΗ</v>
      </c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2"/>
      <c r="AB55" s="312"/>
      <c r="AC55" s="312"/>
      <c r="AD55" s="312"/>
      <c r="AE55" s="312"/>
      <c r="AF55" s="313"/>
      <c r="AG55" s="243"/>
      <c r="AH55" s="228"/>
      <c r="AI55" s="228"/>
      <c r="AJ55" s="228"/>
      <c r="AK55" s="228"/>
    </row>
    <row r="56" spans="1:37" s="8" customFormat="1">
      <c r="A56" s="247">
        <f>συμβολαια!A56</f>
        <v>0</v>
      </c>
      <c r="B56" s="250" t="str">
        <f>συμβολαια!C56</f>
        <v>πληρεξούσιο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2"/>
      <c r="AB56" s="312"/>
      <c r="AC56" s="312"/>
      <c r="AD56" s="312"/>
      <c r="AE56" s="312"/>
      <c r="AF56" s="313"/>
      <c r="AG56" s="243"/>
      <c r="AH56" s="228"/>
      <c r="AI56" s="228"/>
      <c r="AJ56" s="228"/>
      <c r="AK56" s="228"/>
    </row>
    <row r="57" spans="1:37" s="8" customFormat="1">
      <c r="A57" s="247">
        <f>συμβολαια!A57</f>
        <v>0</v>
      </c>
      <c r="B57" s="250" t="str">
        <f>συμβολαια!C57</f>
        <v>αγοραπωλησία τίμημα = Δ.Ο.Υ. =</v>
      </c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2"/>
      <c r="AB57" s="312"/>
      <c r="AC57" s="312"/>
      <c r="AD57" s="312"/>
      <c r="AE57" s="312"/>
      <c r="AF57" s="313"/>
      <c r="AG57" s="243"/>
      <c r="AH57" s="228"/>
      <c r="AI57" s="228"/>
      <c r="AJ57" s="228"/>
      <c r="AK57" s="228"/>
    </row>
    <row r="58" spans="1:37" s="8" customFormat="1">
      <c r="A58" s="247">
        <f>συμβολαια!A58</f>
        <v>0</v>
      </c>
      <c r="B58" s="250" t="str">
        <f>συμβολαια!C58</f>
        <v>πληρεξούσιο</v>
      </c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2"/>
      <c r="AB58" s="312"/>
      <c r="AC58" s="312"/>
      <c r="AD58" s="312"/>
      <c r="AE58" s="312"/>
      <c r="AF58" s="313"/>
      <c r="AG58" s="243"/>
      <c r="AH58" s="228"/>
      <c r="AI58" s="228"/>
      <c r="AJ58" s="228"/>
      <c r="AK58" s="228"/>
    </row>
    <row r="59" spans="1:37" s="8" customFormat="1">
      <c r="A59" s="247">
        <f>συμβολαια!A59</f>
        <v>0</v>
      </c>
      <c r="B59" s="250" t="str">
        <f>συμβολαια!C59</f>
        <v>κληρονομιάς αποδοχή</v>
      </c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2"/>
      <c r="AB59" s="312"/>
      <c r="AC59" s="312"/>
      <c r="AD59" s="312"/>
      <c r="AE59" s="312"/>
      <c r="AF59" s="313"/>
      <c r="AG59" s="243"/>
      <c r="AH59" s="228"/>
      <c r="AI59" s="228"/>
      <c r="AJ59" s="228"/>
      <c r="AK59" s="228"/>
    </row>
    <row r="60" spans="1:37" s="8" customFormat="1">
      <c r="A60" s="247">
        <f>συμβολαια!A60</f>
        <v>0</v>
      </c>
      <c r="B60" s="250" t="str">
        <f>συμβολαια!C60</f>
        <v>γονική</v>
      </c>
      <c r="C60" s="310"/>
      <c r="D60" s="310"/>
      <c r="E60" s="310"/>
      <c r="F60" s="310"/>
      <c r="G60" s="310"/>
      <c r="H60" s="310"/>
      <c r="I60" s="310"/>
      <c r="J60" s="310"/>
      <c r="K60" s="310"/>
      <c r="L60" s="270">
        <f>συμβολαια!D60*0.65%</f>
        <v>210.60208000000003</v>
      </c>
      <c r="M60" s="402">
        <v>210.6</v>
      </c>
      <c r="N60" s="270"/>
      <c r="O60" s="270"/>
      <c r="P60" s="270"/>
      <c r="Q60" s="270"/>
      <c r="R60" s="270"/>
      <c r="S60" s="300" t="s">
        <v>380</v>
      </c>
      <c r="T60" s="270"/>
      <c r="U60" s="270">
        <f>συμβολαια!D60*0.125%</f>
        <v>40.500399999999999</v>
      </c>
      <c r="V60" s="402">
        <v>40.5</v>
      </c>
      <c r="W60" s="270"/>
      <c r="X60" s="270"/>
      <c r="Y60" s="270"/>
      <c r="Z60" s="270"/>
      <c r="AA60" s="271"/>
      <c r="AB60" s="300" t="s">
        <v>380</v>
      </c>
      <c r="AC60" s="271"/>
      <c r="AD60" s="271">
        <f t="shared" si="3"/>
        <v>251.10248000000001</v>
      </c>
      <c r="AE60" s="271">
        <f t="shared" si="4"/>
        <v>251.1</v>
      </c>
      <c r="AF60" s="243">
        <f t="shared" si="2"/>
        <v>2.4800000000197997E-3</v>
      </c>
      <c r="AG60" s="243"/>
      <c r="AH60" s="228"/>
      <c r="AI60" s="228"/>
      <c r="AJ60" s="228"/>
      <c r="AK60" s="228"/>
    </row>
    <row r="61" spans="1:37" s="8" customFormat="1">
      <c r="A61" s="247">
        <f>συμβολαια!A61</f>
        <v>0</v>
      </c>
      <c r="B61" s="250" t="str">
        <f>συμβολαια!C61</f>
        <v>πληρεξούσιο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>
        <f>συμβολαια!D61*0.65%</f>
        <v>0</v>
      </c>
      <c r="M61" s="310"/>
      <c r="N61" s="310"/>
      <c r="O61" s="310"/>
      <c r="P61" s="310"/>
      <c r="Q61" s="310"/>
      <c r="R61" s="310"/>
      <c r="S61" s="310"/>
      <c r="T61" s="310"/>
      <c r="U61" s="310">
        <f>συμβολαια!D61*0.125%</f>
        <v>0</v>
      </c>
      <c r="V61" s="310"/>
      <c r="W61" s="310"/>
      <c r="X61" s="310"/>
      <c r="Y61" s="310"/>
      <c r="Z61" s="310"/>
      <c r="AA61" s="312"/>
      <c r="AB61" s="312"/>
      <c r="AC61" s="312"/>
      <c r="AD61" s="312">
        <f t="shared" si="3"/>
        <v>0</v>
      </c>
      <c r="AE61" s="312">
        <f t="shared" si="4"/>
        <v>0</v>
      </c>
      <c r="AF61" s="313">
        <f t="shared" si="2"/>
        <v>0</v>
      </c>
      <c r="AG61" s="243"/>
      <c r="AH61" s="228"/>
      <c r="AI61" s="228"/>
      <c r="AJ61" s="228"/>
      <c r="AK61" s="228"/>
    </row>
    <row r="62" spans="1:37" s="8" customFormat="1">
      <c r="A62" s="247">
        <f>συμβολαια!A62</f>
        <v>0</v>
      </c>
      <c r="B62" s="250" t="str">
        <f>συμβολαια!C62</f>
        <v>δωρεά</v>
      </c>
      <c r="C62" s="310"/>
      <c r="D62" s="310"/>
      <c r="E62" s="310"/>
      <c r="F62" s="310"/>
      <c r="G62" s="310"/>
      <c r="H62" s="310"/>
      <c r="I62" s="310"/>
      <c r="J62" s="310"/>
      <c r="K62" s="310"/>
      <c r="L62" s="270">
        <f>συμβολαια!D62*0.65%</f>
        <v>362.96000000000004</v>
      </c>
      <c r="M62" s="402">
        <v>362.96</v>
      </c>
      <c r="N62" s="270"/>
      <c r="O62" s="270"/>
      <c r="P62" s="270"/>
      <c r="Q62" s="270"/>
      <c r="R62" s="270"/>
      <c r="S62" s="300" t="s">
        <v>380</v>
      </c>
      <c r="T62" s="270"/>
      <c r="U62" s="270">
        <f>συμβολαια!D62*0.125%</f>
        <v>69.8</v>
      </c>
      <c r="V62" s="402">
        <v>69.8</v>
      </c>
      <c r="W62" s="270"/>
      <c r="X62" s="270"/>
      <c r="Y62" s="270"/>
      <c r="Z62" s="270"/>
      <c r="AA62" s="271"/>
      <c r="AB62" s="300" t="s">
        <v>380</v>
      </c>
      <c r="AC62" s="271"/>
      <c r="AD62" s="271">
        <f t="shared" si="3"/>
        <v>432.76000000000005</v>
      </c>
      <c r="AE62" s="271">
        <f t="shared" si="4"/>
        <v>432.76</v>
      </c>
      <c r="AF62" s="243">
        <f t="shared" si="2"/>
        <v>0</v>
      </c>
      <c r="AG62" s="243"/>
      <c r="AH62" s="228"/>
      <c r="AI62" s="228"/>
      <c r="AJ62" s="228"/>
      <c r="AK62" s="228"/>
    </row>
    <row r="63" spans="1:37" s="8" customFormat="1">
      <c r="A63" s="247">
        <f>συμβολαια!A63</f>
        <v>0</v>
      </c>
      <c r="B63" s="250" t="str">
        <f>συμβολαια!C63</f>
        <v>δωρεά</v>
      </c>
      <c r="C63" s="310"/>
      <c r="D63" s="310"/>
      <c r="E63" s="310"/>
      <c r="F63" s="310"/>
      <c r="G63" s="310"/>
      <c r="H63" s="310"/>
      <c r="I63" s="310"/>
      <c r="J63" s="310"/>
      <c r="K63" s="310"/>
      <c r="L63" s="270">
        <f>συμβολαια!D63*0.65%</f>
        <v>526.09121500000003</v>
      </c>
      <c r="M63" s="402">
        <v>526.09</v>
      </c>
      <c r="N63" s="270"/>
      <c r="O63" s="270"/>
      <c r="P63" s="270"/>
      <c r="Q63" s="270"/>
      <c r="R63" s="270"/>
      <c r="S63" s="300" t="s">
        <v>380</v>
      </c>
      <c r="T63" s="270"/>
      <c r="U63" s="270">
        <f>συμβολαια!D63*0.125%</f>
        <v>101.17138750000001</v>
      </c>
      <c r="V63" s="402">
        <v>101.17</v>
      </c>
      <c r="W63" s="270"/>
      <c r="X63" s="270"/>
      <c r="Y63" s="270"/>
      <c r="Z63" s="270"/>
      <c r="AA63" s="271"/>
      <c r="AB63" s="300" t="s">
        <v>380</v>
      </c>
      <c r="AC63" s="271"/>
      <c r="AD63" s="271">
        <f t="shared" si="3"/>
        <v>627.26260250000007</v>
      </c>
      <c r="AE63" s="271">
        <f t="shared" si="4"/>
        <v>627.26</v>
      </c>
      <c r="AF63" s="243">
        <f t="shared" si="2"/>
        <v>2.6025000000799992E-3</v>
      </c>
      <c r="AG63" s="243"/>
      <c r="AH63" s="272"/>
      <c r="AI63" s="228"/>
      <c r="AJ63" s="228"/>
      <c r="AK63" s="228"/>
    </row>
    <row r="64" spans="1:37" s="8" customFormat="1">
      <c r="A64" s="247">
        <f>συμβολαια!A64</f>
        <v>0</v>
      </c>
      <c r="B64" s="250" t="str">
        <f>συμβολαια!C64</f>
        <v>πληρεξούσιο</v>
      </c>
      <c r="C64" s="310"/>
      <c r="D64" s="310"/>
      <c r="E64" s="310"/>
      <c r="F64" s="310"/>
      <c r="G64" s="310"/>
      <c r="H64" s="310"/>
      <c r="I64" s="310"/>
      <c r="J64" s="310"/>
      <c r="K64" s="310"/>
      <c r="L64" s="310">
        <f>συμβολαια!D64*0.65%</f>
        <v>0</v>
      </c>
      <c r="M64" s="310"/>
      <c r="N64" s="310"/>
      <c r="O64" s="310"/>
      <c r="P64" s="310"/>
      <c r="Q64" s="310"/>
      <c r="R64" s="310"/>
      <c r="S64" s="310"/>
      <c r="T64" s="310"/>
      <c r="U64" s="310">
        <f>συμβολαια!D64*0.125%</f>
        <v>0</v>
      </c>
      <c r="V64" s="310"/>
      <c r="W64" s="310"/>
      <c r="X64" s="310"/>
      <c r="Y64" s="310"/>
      <c r="Z64" s="310"/>
      <c r="AA64" s="312"/>
      <c r="AB64" s="312"/>
      <c r="AC64" s="312"/>
      <c r="AD64" s="312">
        <f t="shared" si="3"/>
        <v>0</v>
      </c>
      <c r="AE64" s="312">
        <f t="shared" si="4"/>
        <v>0</v>
      </c>
      <c r="AF64" s="313">
        <f t="shared" si="2"/>
        <v>0</v>
      </c>
      <c r="AG64" s="243"/>
      <c r="AH64" s="228"/>
      <c r="AI64" s="228"/>
      <c r="AJ64" s="228"/>
      <c r="AK64" s="228"/>
    </row>
    <row r="65" spans="1:37" s="8" customFormat="1">
      <c r="A65" s="247">
        <f>συμβολαια!A65</f>
        <v>0</v>
      </c>
      <c r="B65" s="250" t="str">
        <f>συμβολαια!C65</f>
        <v>αγοραπωλησία = τίμημα Δ.Ο.Υ. =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2"/>
      <c r="AB65" s="312"/>
      <c r="AC65" s="312"/>
      <c r="AD65" s="312"/>
      <c r="AE65" s="312"/>
      <c r="AF65" s="313"/>
      <c r="AG65" s="243"/>
      <c r="AH65" s="228"/>
      <c r="AI65" s="228"/>
      <c r="AJ65" s="228"/>
      <c r="AK65" s="228"/>
    </row>
    <row r="66" spans="1:37" s="8" customFormat="1">
      <c r="A66" s="247">
        <f>συμβολαια!A66</f>
        <v>0</v>
      </c>
      <c r="B66" s="250" t="str">
        <f>συμβολαια!C66</f>
        <v>πληρεξούσιο</v>
      </c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2"/>
      <c r="AB66" s="312"/>
      <c r="AC66" s="312"/>
      <c r="AD66" s="312"/>
      <c r="AE66" s="312"/>
      <c r="AF66" s="313"/>
      <c r="AG66" s="243"/>
      <c r="AH66" s="228"/>
      <c r="AI66" s="228"/>
      <c r="AJ66" s="228"/>
      <c r="AK66" s="228"/>
    </row>
    <row r="67" spans="1:37" s="8" customFormat="1">
      <c r="A67" s="247">
        <f>συμβολαια!A67</f>
        <v>0</v>
      </c>
      <c r="B67" s="421" t="str">
        <f>συμβολαια!C67</f>
        <v>αγοραπωλησίας προσύμφωνο ..???.. ΛΥΣΗ τίμημα 4.000.000δρχ = 11.738,81€ αρραβών =325.000δρχ =</v>
      </c>
      <c r="C67" s="270">
        <f>συμβολαια!D67*1.3%</f>
        <v>12.395240000000001</v>
      </c>
      <c r="D67" s="333">
        <v>12.4</v>
      </c>
      <c r="E67" s="270"/>
      <c r="F67" s="270">
        <v>12.39</v>
      </c>
      <c r="G67" s="270"/>
      <c r="H67" s="270"/>
      <c r="I67" s="270"/>
      <c r="J67" s="300" t="s">
        <v>328</v>
      </c>
      <c r="K67" s="27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2"/>
      <c r="AB67" s="312"/>
      <c r="AC67" s="312"/>
      <c r="AD67" s="271">
        <f t="shared" ref="AD67:AD75" si="5">C67+L67+U67</f>
        <v>12.395240000000001</v>
      </c>
      <c r="AE67" s="271">
        <f t="shared" ref="AE67:AE75" si="6">D67+M67+V67</f>
        <v>12.4</v>
      </c>
      <c r="AF67" s="243">
        <f t="shared" si="2"/>
        <v>-4.7599999999992093E-3</v>
      </c>
      <c r="AG67" s="243"/>
      <c r="AH67" s="228"/>
      <c r="AI67" s="228"/>
      <c r="AJ67" s="228"/>
      <c r="AK67" s="228"/>
    </row>
    <row r="68" spans="1:37" s="8" customFormat="1">
      <c r="A68" s="247">
        <f>συμβολαια!A68</f>
        <v>0</v>
      </c>
      <c r="B68" s="250" t="str">
        <f>συμβολαια!C68</f>
        <v>αγοραπωλησία τίμημα = Δ.Ο.Υ. =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2"/>
      <c r="AB68" s="312"/>
      <c r="AC68" s="312"/>
      <c r="AD68" s="312"/>
      <c r="AE68" s="312"/>
      <c r="AF68" s="313"/>
      <c r="AG68" s="243"/>
      <c r="AH68" s="228"/>
      <c r="AI68" s="228"/>
      <c r="AJ68" s="228"/>
      <c r="AK68" s="228"/>
    </row>
    <row r="69" spans="1:37" s="8" customFormat="1">
      <c r="A69" s="247">
        <f>συμβολαια!A69</f>
        <v>0</v>
      </c>
      <c r="B69" s="250" t="str">
        <f>συμβολαια!C69</f>
        <v>αγοραπωλησίας ΠΡΟΣΥΜΦΩΝΟ τίμημα 50.000 αρραβών =</v>
      </c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2"/>
      <c r="AB69" s="312"/>
      <c r="AC69" s="312"/>
      <c r="AD69" s="312"/>
      <c r="AE69" s="312"/>
      <c r="AF69" s="313"/>
      <c r="AG69" s="243"/>
      <c r="AH69" s="228"/>
      <c r="AI69" s="228"/>
      <c r="AJ69" s="228"/>
      <c r="AK69" s="228"/>
    </row>
    <row r="70" spans="1:37" s="8" customFormat="1">
      <c r="A70" s="247">
        <f>συμβολαια!A70</f>
        <v>0</v>
      </c>
      <c r="B70" s="250" t="str">
        <f>συμβολαια!C70</f>
        <v>πληρεξούσιο</v>
      </c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2"/>
      <c r="AB70" s="312"/>
      <c r="AC70" s="312"/>
      <c r="AD70" s="312"/>
      <c r="AE70" s="312"/>
      <c r="AF70" s="313"/>
      <c r="AG70" s="243"/>
      <c r="AH70" s="228"/>
      <c r="AI70" s="228"/>
      <c r="AJ70" s="228"/>
      <c r="AK70" s="228"/>
    </row>
    <row r="71" spans="1:37" s="8" customFormat="1">
      <c r="A71" s="247">
        <f>συμβολαια!A71</f>
        <v>0</v>
      </c>
      <c r="B71" s="250" t="str">
        <f>συμβολαια!C71</f>
        <v>διανομή</v>
      </c>
      <c r="C71" s="270">
        <f>συμβολαια!D71*1.3%</f>
        <v>1874.8087800000001</v>
      </c>
      <c r="D71" s="333">
        <v>1874.81</v>
      </c>
      <c r="E71" s="270"/>
      <c r="F71" s="310"/>
      <c r="G71" s="270"/>
      <c r="H71" s="270"/>
      <c r="I71" s="270"/>
      <c r="J71" s="300" t="s">
        <v>328</v>
      </c>
      <c r="K71" s="27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2"/>
      <c r="AB71" s="312"/>
      <c r="AC71" s="312"/>
      <c r="AD71" s="271">
        <f t="shared" si="5"/>
        <v>1874.8087800000001</v>
      </c>
      <c r="AE71" s="271">
        <f t="shared" si="6"/>
        <v>1874.81</v>
      </c>
      <c r="AF71" s="243">
        <f t="shared" ref="AF71:AF75" si="7">AD71-AE71</f>
        <v>-1.2199999998756539E-3</v>
      </c>
      <c r="AG71" s="243"/>
      <c r="AH71" s="228"/>
      <c r="AI71" s="228"/>
      <c r="AJ71" s="228"/>
      <c r="AK71" s="228"/>
    </row>
    <row r="72" spans="1:37" s="8" customFormat="1" ht="11.25" customHeight="1">
      <c r="A72" s="247">
        <f>συμβολαια!A72</f>
        <v>0</v>
      </c>
      <c r="B72" s="250" t="str">
        <f>συμβολαια!C72</f>
        <v>γονική ΨΙΛΗΣ κυριότητας</v>
      </c>
      <c r="C72" s="310"/>
      <c r="D72" s="310"/>
      <c r="E72" s="310"/>
      <c r="F72" s="310"/>
      <c r="G72" s="310"/>
      <c r="H72" s="310"/>
      <c r="I72" s="310"/>
      <c r="J72" s="310"/>
      <c r="K72" s="310"/>
      <c r="L72" s="270">
        <f>συμβολαια!D72*0.65%</f>
        <v>24.051300000000001</v>
      </c>
      <c r="M72" s="402">
        <v>24.05</v>
      </c>
      <c r="N72" s="270"/>
      <c r="O72" s="270"/>
      <c r="P72" s="270"/>
      <c r="Q72" s="270"/>
      <c r="R72" s="270"/>
      <c r="S72" s="300" t="s">
        <v>380</v>
      </c>
      <c r="T72" s="270"/>
      <c r="U72" s="270">
        <f>συμβολαια!D72*0.125%</f>
        <v>4.6252500000000003</v>
      </c>
      <c r="V72" s="402">
        <v>4.63</v>
      </c>
      <c r="W72" s="270"/>
      <c r="X72" s="270"/>
      <c r="Y72" s="270"/>
      <c r="Z72" s="270"/>
      <c r="AA72" s="271"/>
      <c r="AB72" s="300" t="s">
        <v>380</v>
      </c>
      <c r="AC72" s="271"/>
      <c r="AD72" s="271">
        <f t="shared" si="5"/>
        <v>28.676550000000002</v>
      </c>
      <c r="AE72" s="271">
        <f t="shared" si="6"/>
        <v>28.68</v>
      </c>
      <c r="AF72" s="243">
        <f t="shared" si="7"/>
        <v>-3.4499999999972886E-3</v>
      </c>
      <c r="AG72" s="243"/>
      <c r="AH72" s="228"/>
      <c r="AI72" s="228"/>
      <c r="AJ72" s="228"/>
      <c r="AK72" s="228"/>
    </row>
    <row r="73" spans="1:37" s="8" customFormat="1">
      <c r="A73" s="247">
        <f>συμβολαια!A73</f>
        <v>0</v>
      </c>
      <c r="B73" s="250" t="str">
        <f>συμβολαια!C73</f>
        <v>δωρεά ΨΙΛΗΣ κυριότητας</v>
      </c>
      <c r="C73" s="310"/>
      <c r="D73" s="310"/>
      <c r="E73" s="310"/>
      <c r="F73" s="310"/>
      <c r="G73" s="310"/>
      <c r="H73" s="310"/>
      <c r="I73" s="310"/>
      <c r="J73" s="310"/>
      <c r="K73" s="310"/>
      <c r="L73" s="270">
        <f>συμβολαια!D73*0.65%</f>
        <v>94.91040000000001</v>
      </c>
      <c r="M73" s="402">
        <v>94.91</v>
      </c>
      <c r="N73" s="270"/>
      <c r="O73" s="270"/>
      <c r="P73" s="270"/>
      <c r="Q73" s="270"/>
      <c r="R73" s="270"/>
      <c r="S73" s="300" t="s">
        <v>380</v>
      </c>
      <c r="T73" s="270"/>
      <c r="U73" s="270">
        <f>συμβολαια!D73*0.125%</f>
        <v>18.252000000000002</v>
      </c>
      <c r="V73" s="402">
        <v>18.25</v>
      </c>
      <c r="W73" s="270"/>
      <c r="X73" s="270"/>
      <c r="Y73" s="270"/>
      <c r="Z73" s="270"/>
      <c r="AA73" s="271"/>
      <c r="AB73" s="300" t="s">
        <v>380</v>
      </c>
      <c r="AC73" s="271"/>
      <c r="AD73" s="271">
        <f t="shared" si="5"/>
        <v>113.16240000000002</v>
      </c>
      <c r="AE73" s="271">
        <f t="shared" si="6"/>
        <v>113.16</v>
      </c>
      <c r="AF73" s="243">
        <f t="shared" si="7"/>
        <v>2.4000000000228283E-3</v>
      </c>
      <c r="AG73" s="243"/>
      <c r="AH73" s="228"/>
      <c r="AI73" s="228"/>
      <c r="AJ73" s="228"/>
      <c r="AK73" s="228"/>
    </row>
    <row r="74" spans="1:37" s="8" customFormat="1">
      <c r="A74" s="247">
        <f>συμβολαια!A74</f>
        <v>0</v>
      </c>
      <c r="B74" s="250" t="str">
        <f>συμβολαια!C74</f>
        <v>δωρεά ΨΙΛΗΣ κυριότητας</v>
      </c>
      <c r="C74" s="310"/>
      <c r="D74" s="310"/>
      <c r="E74" s="310"/>
      <c r="F74" s="310"/>
      <c r="G74" s="310"/>
      <c r="H74" s="310"/>
      <c r="I74" s="310"/>
      <c r="J74" s="310"/>
      <c r="K74" s="310"/>
      <c r="L74" s="270">
        <f>συμβολαια!D74*0.65%</f>
        <v>457.259725</v>
      </c>
      <c r="M74" s="402">
        <v>457.26</v>
      </c>
      <c r="N74" s="270"/>
      <c r="O74" s="270"/>
      <c r="P74" s="270"/>
      <c r="Q74" s="270"/>
      <c r="R74" s="270"/>
      <c r="S74" s="300" t="s">
        <v>380</v>
      </c>
      <c r="T74" s="270"/>
      <c r="U74" s="270">
        <f>συμβολαια!D74*0.125%</f>
        <v>87.934562499999998</v>
      </c>
      <c r="V74" s="402">
        <v>87.93</v>
      </c>
      <c r="W74" s="270"/>
      <c r="X74" s="270"/>
      <c r="Y74" s="270"/>
      <c r="Z74" s="270"/>
      <c r="AA74" s="271"/>
      <c r="AB74" s="300" t="s">
        <v>380</v>
      </c>
      <c r="AC74" s="271"/>
      <c r="AD74" s="271">
        <f t="shared" si="5"/>
        <v>545.19428749999997</v>
      </c>
      <c r="AE74" s="271">
        <f t="shared" si="6"/>
        <v>545.19000000000005</v>
      </c>
      <c r="AF74" s="243">
        <f t="shared" si="7"/>
        <v>4.2874999999185093E-3</v>
      </c>
      <c r="AG74" s="243"/>
      <c r="AH74" s="228"/>
      <c r="AI74" s="228"/>
      <c r="AJ74" s="228"/>
      <c r="AK74" s="228"/>
    </row>
    <row r="75" spans="1:37" s="8" customFormat="1">
      <c r="A75" s="247">
        <f>συμβολαια!A75</f>
        <v>0</v>
      </c>
      <c r="B75" s="250" t="str">
        <f>συμβολαια!C75</f>
        <v>γονική ΨΙΛΗΣ κυριότητας</v>
      </c>
      <c r="C75" s="310"/>
      <c r="D75" s="310"/>
      <c r="E75" s="310"/>
      <c r="F75" s="310"/>
      <c r="G75" s="310"/>
      <c r="H75" s="310"/>
      <c r="I75" s="310"/>
      <c r="J75" s="310"/>
      <c r="K75" s="310"/>
      <c r="L75" s="270">
        <f>συμβολαια!D75*0.65%</f>
        <v>23.669100000000004</v>
      </c>
      <c r="M75" s="402">
        <v>23.67</v>
      </c>
      <c r="N75" s="270"/>
      <c r="O75" s="270"/>
      <c r="P75" s="270"/>
      <c r="Q75" s="270"/>
      <c r="R75" s="270"/>
      <c r="S75" s="300" t="s">
        <v>380</v>
      </c>
      <c r="T75" s="270"/>
      <c r="U75" s="270">
        <f>συμβολαια!D75*0.125%</f>
        <v>4.5517500000000002</v>
      </c>
      <c r="V75" s="402">
        <v>4.55</v>
      </c>
      <c r="W75" s="270"/>
      <c r="X75" s="270"/>
      <c r="Y75" s="270"/>
      <c r="Z75" s="270"/>
      <c r="AA75" s="271"/>
      <c r="AB75" s="300" t="s">
        <v>380</v>
      </c>
      <c r="AC75" s="271"/>
      <c r="AD75" s="271">
        <f t="shared" si="5"/>
        <v>28.220850000000006</v>
      </c>
      <c r="AE75" s="271">
        <f t="shared" si="6"/>
        <v>28.220000000000002</v>
      </c>
      <c r="AF75" s="243">
        <f t="shared" si="7"/>
        <v>8.5000000000334808E-4</v>
      </c>
      <c r="AG75" s="243"/>
      <c r="AH75" s="228"/>
      <c r="AI75" s="228"/>
      <c r="AJ75" s="228"/>
      <c r="AK75" s="228"/>
    </row>
    <row r="76" spans="1:37" s="8" customFormat="1">
      <c r="A76" s="247">
        <f>συμβολαια!A76</f>
        <v>0</v>
      </c>
      <c r="B76" s="250" t="str">
        <f>συμβολαια!C76</f>
        <v>πληρεξούσιο</v>
      </c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2"/>
      <c r="AB76" s="312"/>
      <c r="AC76" s="312"/>
      <c r="AD76" s="312"/>
      <c r="AE76" s="312"/>
      <c r="AF76" s="313"/>
      <c r="AG76" s="243"/>
      <c r="AH76" s="228"/>
      <c r="AI76" s="228"/>
      <c r="AJ76" s="228"/>
      <c r="AK76" s="228"/>
    </row>
    <row r="77" spans="1:37" s="8" customFormat="1">
      <c r="A77" s="247">
        <f>συμβολαια!A77</f>
        <v>0</v>
      </c>
      <c r="B77" s="250" t="str">
        <f>συμβολαια!C77</f>
        <v>αγοραπωλησίας …… ;;;?????;;;;; ΕΞΟΦΛΗΣΗ</v>
      </c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2"/>
      <c r="AB77" s="312"/>
      <c r="AC77" s="312"/>
      <c r="AD77" s="312"/>
      <c r="AE77" s="312"/>
      <c r="AF77" s="313"/>
      <c r="AG77" s="243"/>
      <c r="AH77" s="228"/>
      <c r="AI77" s="228"/>
      <c r="AJ77" s="228"/>
      <c r="AK77" s="228"/>
    </row>
    <row r="78" spans="1:37" s="8" customFormat="1">
      <c r="A78" s="247">
        <f>συμβολαια!A78</f>
        <v>0</v>
      </c>
      <c r="B78" s="250" t="str">
        <f>συμβολαια!C78</f>
        <v>πληρεξούσιο</v>
      </c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2"/>
      <c r="AB78" s="312"/>
      <c r="AC78" s="312"/>
      <c r="AD78" s="312"/>
      <c r="AE78" s="312"/>
      <c r="AF78" s="313"/>
      <c r="AG78" s="243"/>
      <c r="AH78" s="228"/>
      <c r="AI78" s="228"/>
      <c r="AJ78" s="228"/>
      <c r="AK78" s="228"/>
    </row>
    <row r="79" spans="1:37" s="8" customFormat="1">
      <c r="A79" s="247">
        <f>συμβολαια!A79</f>
        <v>0</v>
      </c>
      <c r="B79" s="250" t="str">
        <f>συμβολαια!C79</f>
        <v>πληρεξούσιο</v>
      </c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2"/>
      <c r="AB79" s="312"/>
      <c r="AC79" s="312"/>
      <c r="AD79" s="312"/>
      <c r="AE79" s="312"/>
      <c r="AF79" s="313"/>
      <c r="AG79" s="243"/>
      <c r="AH79" s="228"/>
      <c r="AI79" s="228"/>
      <c r="AJ79" s="228"/>
      <c r="AK79" s="228"/>
    </row>
    <row r="80" spans="1:37" s="8" customFormat="1">
      <c r="A80" s="247">
        <f>συμβολαια!A80</f>
        <v>0</v>
      </c>
      <c r="B80" s="250" t="str">
        <f>συμβολαια!C80</f>
        <v>αγοραπωλησία τίμημα = Δ.Ο.Υ. =</v>
      </c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2"/>
      <c r="AB80" s="312"/>
      <c r="AC80" s="312"/>
      <c r="AD80" s="312"/>
      <c r="AE80" s="312"/>
      <c r="AF80" s="313"/>
      <c r="AG80" s="243"/>
      <c r="AH80" s="228"/>
      <c r="AI80" s="228"/>
      <c r="AJ80" s="228"/>
      <c r="AK80" s="228"/>
    </row>
    <row r="81" spans="1:37" s="8" customFormat="1">
      <c r="A81" s="247">
        <f>συμβολαια!A81</f>
        <v>0</v>
      </c>
      <c r="B81" s="437" t="str">
        <f>συμβολαια!C81</f>
        <v>αγοραπωλησία ΒΑΣΕΙ προσυμφώνου ..???.. τίμημα = αρραβών = Δ.Ο.Υ = 20518,31</v>
      </c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2"/>
      <c r="AB81" s="312"/>
      <c r="AC81" s="312"/>
      <c r="AD81" s="312"/>
      <c r="AE81" s="312"/>
      <c r="AF81" s="313"/>
      <c r="AG81" s="243"/>
      <c r="AH81" s="228"/>
      <c r="AI81" s="228"/>
      <c r="AJ81" s="228"/>
      <c r="AK81" s="228"/>
    </row>
    <row r="82" spans="1:37" s="8" customFormat="1">
      <c r="A82" s="247">
        <f>συμβολαια!A82</f>
        <v>0</v>
      </c>
      <c r="B82" s="250" t="str">
        <f>συμβολαια!C82</f>
        <v>πληρεξούσιο</v>
      </c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2"/>
      <c r="AB82" s="312"/>
      <c r="AC82" s="312"/>
      <c r="AD82" s="312"/>
      <c r="AE82" s="312"/>
      <c r="AF82" s="313"/>
      <c r="AG82" s="243"/>
      <c r="AH82" s="228"/>
      <c r="AI82" s="228"/>
      <c r="AJ82" s="228"/>
      <c r="AK82" s="228"/>
    </row>
    <row r="83" spans="1:37" s="8" customFormat="1">
      <c r="A83" s="247">
        <f>συμβολαια!A83</f>
        <v>0</v>
      </c>
      <c r="B83" s="250" t="str">
        <f>συμβολαια!C83</f>
        <v>πληρεξούσιο</v>
      </c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2"/>
      <c r="AB83" s="312"/>
      <c r="AC83" s="312"/>
      <c r="AD83" s="312"/>
      <c r="AE83" s="312"/>
      <c r="AF83" s="313"/>
      <c r="AG83" s="243"/>
      <c r="AH83" s="228"/>
      <c r="AI83" s="228"/>
      <c r="AJ83" s="228"/>
      <c r="AK83" s="228"/>
    </row>
    <row r="84" spans="1:37" s="8" customFormat="1">
      <c r="A84" s="247">
        <f>συμβολαια!A84</f>
        <v>0</v>
      </c>
      <c r="B84" s="250" t="str">
        <f>συμβολαια!C84</f>
        <v>αγοραπωλησία τίμημα = Δ.Ο.Υ. =</v>
      </c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2"/>
      <c r="AB84" s="312"/>
      <c r="AC84" s="312"/>
      <c r="AD84" s="312"/>
      <c r="AE84" s="312"/>
      <c r="AF84" s="313"/>
      <c r="AG84" s="243"/>
      <c r="AH84" s="228"/>
      <c r="AI84" s="228"/>
      <c r="AJ84" s="228"/>
      <c r="AK84" s="228"/>
    </row>
    <row r="85" spans="1:37" s="8" customFormat="1">
      <c r="A85" s="247">
        <f>συμβολαια!A85</f>
        <v>0</v>
      </c>
      <c r="B85" s="250" t="str">
        <f>συμβολαια!C85</f>
        <v>διαθήκη</v>
      </c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2"/>
      <c r="AB85" s="312"/>
      <c r="AC85" s="312"/>
      <c r="AD85" s="312"/>
      <c r="AE85" s="312"/>
      <c r="AF85" s="313"/>
      <c r="AG85" s="243"/>
      <c r="AH85" s="228"/>
      <c r="AI85" s="228"/>
      <c r="AJ85" s="228"/>
      <c r="AK85" s="228"/>
    </row>
    <row r="86" spans="1:37" s="8" customFormat="1">
      <c r="A86" s="247">
        <f>συμβολαια!A86</f>
        <v>0</v>
      </c>
      <c r="B86" s="250" t="str">
        <f>συμβολαια!C86</f>
        <v>πληρεξούσιο</v>
      </c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2"/>
      <c r="AB86" s="312"/>
      <c r="AC86" s="312"/>
      <c r="AD86" s="312"/>
      <c r="AE86" s="312"/>
      <c r="AF86" s="313"/>
      <c r="AG86" s="243"/>
      <c r="AH86" s="228"/>
      <c r="AI86" s="228"/>
      <c r="AJ86" s="228"/>
      <c r="AK86" s="228"/>
    </row>
    <row r="87" spans="1:37" s="60" customFormat="1">
      <c r="A87" s="65" t="s">
        <v>1</v>
      </c>
      <c r="B87" s="123"/>
      <c r="C87" s="59">
        <f>SUM(C3:C86)</f>
        <v>2802.3782799999999</v>
      </c>
      <c r="D87" s="59">
        <f>SUM(D3:D86)</f>
        <v>1887.21</v>
      </c>
      <c r="E87" s="59">
        <f>SUM(E3:E86)</f>
        <v>0</v>
      </c>
      <c r="F87" s="59">
        <f>SUM(F3:F86)</f>
        <v>142.38999999999999</v>
      </c>
      <c r="G87" s="59"/>
      <c r="H87" s="59">
        <f>SUM(H3:H86)</f>
        <v>0</v>
      </c>
      <c r="I87" s="59"/>
      <c r="J87" s="59"/>
      <c r="K87" s="59"/>
      <c r="L87" s="59">
        <f>SUM(L3:L86)</f>
        <v>2253.9010000000003</v>
      </c>
      <c r="M87" s="59">
        <f>SUM(M3:M86)</f>
        <v>2217.67</v>
      </c>
      <c r="N87" s="59">
        <f>SUM(N3:N86)</f>
        <v>0</v>
      </c>
      <c r="O87" s="59">
        <f>SUM(O3:O86)</f>
        <v>0</v>
      </c>
      <c r="P87" s="59"/>
      <c r="Q87" s="59">
        <f>SUM(Q3:Q86)</f>
        <v>0</v>
      </c>
      <c r="R87" s="59"/>
      <c r="S87" s="59"/>
      <c r="T87" s="59"/>
      <c r="U87" s="59">
        <f>SUM(U3:U86)</f>
        <v>433.44250000000005</v>
      </c>
      <c r="V87" s="59">
        <f>SUM(V3:V86)</f>
        <v>426.46000000000004</v>
      </c>
      <c r="W87" s="59">
        <f>SUM(W3:W86)</f>
        <v>0</v>
      </c>
      <c r="X87" s="59">
        <f>SUM(X3:X86)</f>
        <v>0</v>
      </c>
      <c r="Y87" s="59"/>
      <c r="Z87" s="59">
        <f>SUM(Z3:Z86)</f>
        <v>0</v>
      </c>
      <c r="AA87" s="59"/>
      <c r="AB87" s="59"/>
      <c r="AC87" s="59"/>
      <c r="AD87" s="59">
        <f>SUM(AD3:AD86)</f>
        <v>5489.7217799999999</v>
      </c>
      <c r="AE87" s="59">
        <f>SUM(AE3:AE86)</f>
        <v>4531.34</v>
      </c>
      <c r="AF87" s="59">
        <f>SUM(AF3:AF86)</f>
        <v>958.38178000000005</v>
      </c>
      <c r="AG87" s="59"/>
      <c r="AH87" s="59">
        <f>SUM(AH3:AH86)</f>
        <v>0</v>
      </c>
      <c r="AI87" s="59">
        <f>SUM(AI3:AI86)</f>
        <v>0</v>
      </c>
      <c r="AJ87" s="59">
        <f>SUM(AJ3:AJ86)</f>
        <v>0</v>
      </c>
      <c r="AK87" s="59">
        <f>SUM(AK3:AK86)</f>
        <v>0</v>
      </c>
    </row>
    <row r="89" spans="1:37">
      <c r="G89" s="405" t="s">
        <v>192</v>
      </c>
      <c r="H89" s="404"/>
      <c r="I89" s="404"/>
      <c r="J89" s="404"/>
      <c r="K89" s="404"/>
      <c r="P89" s="405" t="s">
        <v>192</v>
      </c>
      <c r="Q89" s="404"/>
      <c r="R89" s="404"/>
      <c r="S89" s="404"/>
      <c r="T89" s="404"/>
      <c r="Y89" s="405" t="s">
        <v>192</v>
      </c>
      <c r="Z89" s="404"/>
      <c r="AA89" s="404"/>
      <c r="AB89" s="404"/>
      <c r="AC89" s="404"/>
    </row>
    <row r="90" spans="1:37">
      <c r="E90" s="191" t="s">
        <v>195</v>
      </c>
      <c r="F90" s="191"/>
      <c r="G90" s="191"/>
      <c r="H90" s="191"/>
      <c r="I90" s="191"/>
      <c r="J90" s="191"/>
      <c r="K90" s="191"/>
      <c r="L90" s="191"/>
      <c r="M90" s="191"/>
      <c r="N90" s="191" t="s">
        <v>195</v>
      </c>
      <c r="W90" s="191" t="s">
        <v>195</v>
      </c>
    </row>
    <row r="91" spans="1:37">
      <c r="H91" s="7"/>
      <c r="I91" s="232" t="s">
        <v>194</v>
      </c>
      <c r="J91" s="192"/>
      <c r="P91" s="7"/>
      <c r="Q91" s="232" t="s">
        <v>193</v>
      </c>
      <c r="R91" s="232"/>
      <c r="S91" s="232"/>
      <c r="T91" s="232"/>
      <c r="U91" s="7"/>
      <c r="V91" s="7"/>
      <c r="W91" s="7"/>
      <c r="X91" s="7"/>
      <c r="Y91" s="7"/>
      <c r="Z91" s="232" t="s">
        <v>193</v>
      </c>
      <c r="AA91" s="232"/>
      <c r="AB91" s="232"/>
      <c r="AC91" s="192"/>
    </row>
    <row r="92" spans="1:37">
      <c r="H92" s="232" t="s">
        <v>193</v>
      </c>
      <c r="I92" s="7"/>
      <c r="P92" s="7"/>
      <c r="Q92" s="7"/>
      <c r="R92" s="232" t="s">
        <v>194</v>
      </c>
      <c r="S92" s="232"/>
      <c r="T92" s="7"/>
      <c r="U92" s="7"/>
      <c r="V92" s="7"/>
      <c r="W92" s="7"/>
      <c r="X92" s="7"/>
      <c r="Y92" s="7"/>
      <c r="Z92" s="7"/>
      <c r="AA92" s="232" t="s">
        <v>194</v>
      </c>
      <c r="AB92" s="232"/>
    </row>
    <row r="93" spans="1:37">
      <c r="H93" s="7"/>
      <c r="I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37">
      <c r="D94" s="193" t="s">
        <v>189</v>
      </c>
    </row>
    <row r="95" spans="1:37">
      <c r="D95" s="194" t="s">
        <v>190</v>
      </c>
      <c r="L95" s="12"/>
      <c r="N95" s="192"/>
      <c r="O95" s="192"/>
      <c r="P95" s="192"/>
      <c r="Q95" s="192"/>
      <c r="R95" s="192"/>
      <c r="S95" s="192"/>
      <c r="T95" s="192"/>
      <c r="U95" s="192"/>
    </row>
    <row r="96" spans="1:37">
      <c r="E96" s="403" t="s">
        <v>191</v>
      </c>
      <c r="F96" s="404"/>
      <c r="G96" s="404"/>
      <c r="H96" s="404"/>
      <c r="I96" s="404"/>
      <c r="J96" s="404"/>
      <c r="K96" s="404"/>
      <c r="L96" s="12"/>
    </row>
    <row r="97" spans="12:23">
      <c r="L97" s="12"/>
      <c r="O97" s="192"/>
      <c r="P97" s="192"/>
      <c r="Q97" s="192"/>
      <c r="R97" s="192"/>
      <c r="S97" s="192"/>
      <c r="T97" s="192"/>
      <c r="U97" s="192"/>
      <c r="V97" s="192"/>
      <c r="W97" s="192"/>
    </row>
    <row r="98" spans="12:23">
      <c r="L98" s="12"/>
    </row>
    <row r="99" spans="12:23">
      <c r="L99" s="12"/>
      <c r="P99" s="192"/>
      <c r="Q99" s="192"/>
      <c r="R99" s="192"/>
      <c r="S99" s="192"/>
      <c r="T99" s="192"/>
      <c r="U99" s="192"/>
      <c r="V99" s="192"/>
      <c r="W99" s="192"/>
    </row>
    <row r="100" spans="12:23">
      <c r="L100" s="12"/>
    </row>
    <row r="101" spans="12:23"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</row>
  </sheetData>
  <mergeCells count="10">
    <mergeCell ref="L101:U101"/>
    <mergeCell ref="J2:K2"/>
    <mergeCell ref="S2:T2"/>
    <mergeCell ref="AH1:AK2"/>
    <mergeCell ref="AB2:AC2"/>
    <mergeCell ref="A1:AC1"/>
    <mergeCell ref="AD1:AD2"/>
    <mergeCell ref="AE1:AE2"/>
    <mergeCell ref="AF1:AF2"/>
    <mergeCell ref="AG1:A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1"/>
  <sheetViews>
    <sheetView workbookViewId="0">
      <pane ySplit="2" topLeftCell="A3" activePane="bottomLeft" state="frozen"/>
      <selection pane="bottomLeft" activeCell="F29" sqref="F29"/>
    </sheetView>
  </sheetViews>
  <sheetFormatPr defaultRowHeight="11.25"/>
  <cols>
    <col min="1" max="1" width="7.28515625" style="12" bestFit="1" customWidth="1"/>
    <col min="2" max="2" width="6.85546875" style="12" bestFit="1" customWidth="1"/>
    <col min="3" max="3" width="66.140625" style="124" bestFit="1" customWidth="1"/>
    <col min="4" max="4" width="15.140625" style="3" customWidth="1"/>
    <col min="5" max="5" width="9.42578125" style="3" bestFit="1" customWidth="1"/>
    <col min="6" max="6" width="10" style="3" bestFit="1" customWidth="1"/>
    <col min="7" max="7" width="10.85546875" style="3" bestFit="1" customWidth="1"/>
    <col min="8" max="8" width="10.140625" style="3" bestFit="1" customWidth="1"/>
    <col min="9" max="9" width="8.28515625" style="3" bestFit="1" customWidth="1"/>
    <col min="10" max="10" width="8.42578125" style="3" bestFit="1" customWidth="1"/>
    <col min="11" max="11" width="8.140625" style="3" bestFit="1" customWidth="1"/>
    <col min="12" max="12" width="9.140625" style="6"/>
    <col min="13" max="13" width="8.140625" style="6" bestFit="1" customWidth="1"/>
    <col min="14" max="15" width="9.42578125" style="6" bestFit="1" customWidth="1"/>
    <col min="16" max="16" width="8.140625" style="6" bestFit="1" customWidth="1"/>
    <col min="17" max="17" width="7.7109375" style="6" bestFit="1" customWidth="1"/>
    <col min="18" max="19" width="8.140625" style="6" bestFit="1" customWidth="1"/>
    <col min="20" max="20" width="7.28515625" style="6" bestFit="1" customWidth="1"/>
    <col min="21" max="21" width="4.85546875" style="6" customWidth="1"/>
    <col min="22" max="22" width="6.42578125" style="6" bestFit="1" customWidth="1"/>
    <col min="23" max="25" width="5.7109375" style="6" bestFit="1" customWidth="1"/>
    <col min="26" max="16384" width="9.140625" style="6"/>
  </cols>
  <sheetData>
    <row r="1" spans="1:25" s="125" customFormat="1" ht="15.75" customHeight="1">
      <c r="A1" s="613" t="s">
        <v>26</v>
      </c>
      <c r="B1" s="615" t="s">
        <v>25</v>
      </c>
      <c r="C1" s="617" t="s">
        <v>64</v>
      </c>
      <c r="D1" s="619" t="s">
        <v>65</v>
      </c>
      <c r="E1" s="621" t="s">
        <v>78</v>
      </c>
      <c r="F1" s="622"/>
      <c r="G1" s="622"/>
      <c r="H1" s="481" t="s">
        <v>54</v>
      </c>
      <c r="I1" s="482"/>
      <c r="J1" s="612" t="s">
        <v>77</v>
      </c>
      <c r="K1" s="612"/>
      <c r="M1" s="630" t="s">
        <v>286</v>
      </c>
      <c r="N1" s="630"/>
      <c r="O1" s="630"/>
      <c r="P1" s="630"/>
      <c r="Q1" s="6"/>
      <c r="R1" s="625" t="s">
        <v>54</v>
      </c>
      <c r="S1" s="625" t="s">
        <v>287</v>
      </c>
      <c r="T1" s="625" t="s">
        <v>288</v>
      </c>
      <c r="U1" s="6"/>
      <c r="V1" s="627" t="s">
        <v>289</v>
      </c>
      <c r="W1" s="628"/>
      <c r="X1" s="628"/>
      <c r="Y1" s="629"/>
    </row>
    <row r="2" spans="1:25" ht="12" thickBot="1">
      <c r="A2" s="614"/>
      <c r="B2" s="616"/>
      <c r="C2" s="618"/>
      <c r="D2" s="620"/>
      <c r="E2" s="91" t="s">
        <v>55</v>
      </c>
      <c r="F2" s="91" t="s">
        <v>56</v>
      </c>
      <c r="G2" s="135" t="s">
        <v>57</v>
      </c>
      <c r="H2" s="92" t="s">
        <v>58</v>
      </c>
      <c r="I2" s="127" t="s">
        <v>60</v>
      </c>
      <c r="J2" s="92" t="s">
        <v>168</v>
      </c>
      <c r="K2" s="126" t="s">
        <v>59</v>
      </c>
      <c r="M2" s="444" t="s">
        <v>290</v>
      </c>
      <c r="N2" s="445">
        <v>1.2999999999999999E-2</v>
      </c>
      <c r="O2" s="445">
        <v>6.4999999999999997E-3</v>
      </c>
      <c r="P2" s="448">
        <v>1.25E-3</v>
      </c>
      <c r="R2" s="626"/>
      <c r="S2" s="626"/>
      <c r="T2" s="626"/>
      <c r="V2" s="442" t="s">
        <v>73</v>
      </c>
      <c r="W2" s="443" t="s">
        <v>290</v>
      </c>
      <c r="X2" s="442" t="s">
        <v>287</v>
      </c>
      <c r="Y2" s="442" t="s">
        <v>288</v>
      </c>
    </row>
    <row r="3" spans="1:25" s="8" customFormat="1">
      <c r="A3" s="272">
        <f>συμβολαια!A3</f>
        <v>0</v>
      </c>
      <c r="B3" s="272">
        <f>συμβολαια!B3</f>
        <v>0</v>
      </c>
      <c r="C3" s="273" t="str">
        <f>συμβολαια!C3</f>
        <v>πληρεξούσιο</v>
      </c>
      <c r="D3" s="243">
        <f>συμβολαια!D3</f>
        <v>0</v>
      </c>
      <c r="E3" s="243">
        <f>'κ-15-17'!D3</f>
        <v>0</v>
      </c>
      <c r="F3" s="243">
        <f>'κ-15-17'!M3</f>
        <v>0</v>
      </c>
      <c r="G3" s="243">
        <f>'κ-15-17'!V3</f>
        <v>0</v>
      </c>
      <c r="H3" s="243">
        <f>δικαιώματα!H3</f>
        <v>0</v>
      </c>
      <c r="I3" s="243">
        <f>δικαιώματα!I3+φύλλα2α!G3+πολλΣυμβ!Q3+αντίγραφα!J3</f>
        <v>0.8</v>
      </c>
      <c r="J3" s="243">
        <f>δικαιώματα!J3+φύλλα2α!H3+πολλΣυμβ!R3+αντίγραφα!K3</f>
        <v>0.8</v>
      </c>
      <c r="K3" s="243">
        <f>δικαιώματα!K3+φύλλα2α!I3+πολλΣυμβ!S3+αντίγραφα!L3</f>
        <v>0.16</v>
      </c>
      <c r="M3" s="243"/>
      <c r="N3" s="243"/>
      <c r="O3" s="243"/>
      <c r="P3" s="243"/>
      <c r="R3" s="440">
        <f>δικαιώματα!H3+δικαιώματα!I3</f>
        <v>0.6</v>
      </c>
      <c r="S3" s="440">
        <f>δικαιώματα!J3</f>
        <v>0.60000000000000009</v>
      </c>
      <c r="T3" s="440">
        <f>δικαιώματα!K3</f>
        <v>0.12</v>
      </c>
      <c r="V3" s="441"/>
      <c r="W3" s="441"/>
      <c r="X3" s="441"/>
      <c r="Y3" s="441"/>
    </row>
    <row r="4" spans="1:25" s="8" customFormat="1">
      <c r="A4" s="272">
        <f>συμβολαια!A4</f>
        <v>0</v>
      </c>
      <c r="B4" s="272">
        <f>συμβολαια!B4</f>
        <v>0</v>
      </c>
      <c r="C4" s="273" t="str">
        <f>συμβολαια!C4</f>
        <v>πληρεξούσιο</v>
      </c>
      <c r="D4" s="243">
        <f>συμβολαια!D4</f>
        <v>0</v>
      </c>
      <c r="E4" s="243">
        <f>'κ-15-17'!D4</f>
        <v>0</v>
      </c>
      <c r="F4" s="243">
        <f>'κ-15-17'!M4</f>
        <v>0</v>
      </c>
      <c r="G4" s="243">
        <f>'κ-15-17'!V4</f>
        <v>0</v>
      </c>
      <c r="H4" s="243">
        <f>δικαιώματα!H4</f>
        <v>0</v>
      </c>
      <c r="I4" s="243">
        <f>δικαιώματα!I4+φύλλα2α!G4+πολλΣυμβ!Q4+αντίγραφα!J4</f>
        <v>2.4000000000000004</v>
      </c>
      <c r="J4" s="243">
        <f>δικαιώματα!J4+φύλλα2α!H4+πολλΣυμβ!R4+αντίγραφα!K4</f>
        <v>2.4000000000000004</v>
      </c>
      <c r="K4" s="243">
        <f>δικαιώματα!K4+φύλλα2α!I4+πολλΣυμβ!S4+αντίγραφα!L4</f>
        <v>0.48</v>
      </c>
      <c r="M4" s="228"/>
      <c r="N4" s="228"/>
      <c r="O4" s="228"/>
      <c r="P4" s="228"/>
      <c r="R4" s="227">
        <f>δικαιώματα!H4+δικαιώματα!I4</f>
        <v>0.6</v>
      </c>
      <c r="S4" s="440">
        <f>δικαιώματα!J4</f>
        <v>0.60000000000000009</v>
      </c>
      <c r="T4" s="440">
        <f>δικαιώματα!K4</f>
        <v>0.12</v>
      </c>
      <c r="V4" s="228"/>
      <c r="W4" s="228"/>
      <c r="X4" s="228"/>
      <c r="Y4" s="228"/>
    </row>
    <row r="5" spans="1:25" s="8" customFormat="1">
      <c r="A5" s="272">
        <f>συμβολαια!A5</f>
        <v>0</v>
      </c>
      <c r="B5" s="272">
        <f>συμβολαια!B5</f>
        <v>0</v>
      </c>
      <c r="C5" s="273" t="str">
        <f>συμβολαια!C5</f>
        <v>πληρεξούσιο</v>
      </c>
      <c r="D5" s="243">
        <f>συμβολαια!D5</f>
        <v>0</v>
      </c>
      <c r="E5" s="243">
        <f>'κ-15-17'!D5</f>
        <v>0</v>
      </c>
      <c r="F5" s="243">
        <f>'κ-15-17'!M5</f>
        <v>0</v>
      </c>
      <c r="G5" s="243">
        <f>'κ-15-17'!V5</f>
        <v>0</v>
      </c>
      <c r="H5" s="243">
        <f>δικαιώματα!H5</f>
        <v>0</v>
      </c>
      <c r="I5" s="243">
        <f>δικαιώματα!I5+φύλλα2α!G5+πολλΣυμβ!Q5+αντίγραφα!J5</f>
        <v>2</v>
      </c>
      <c r="J5" s="243">
        <f>δικαιώματα!J5+φύλλα2α!H5+πολλΣυμβ!R5+αντίγραφα!K5</f>
        <v>2</v>
      </c>
      <c r="K5" s="243">
        <f>δικαιώματα!K5+φύλλα2α!I5+πολλΣυμβ!S5+αντίγραφα!L5</f>
        <v>0.4</v>
      </c>
      <c r="M5" s="228"/>
      <c r="N5" s="228"/>
      <c r="O5" s="228"/>
      <c r="P5" s="228"/>
      <c r="R5" s="227">
        <f>δικαιώματα!H5+δικαιώματα!I5</f>
        <v>0.6</v>
      </c>
      <c r="S5" s="440">
        <f>δικαιώματα!J5</f>
        <v>0.60000000000000009</v>
      </c>
      <c r="T5" s="440">
        <f>δικαιώματα!K5</f>
        <v>0.12</v>
      </c>
      <c r="V5" s="228"/>
      <c r="W5" s="228"/>
      <c r="X5" s="228"/>
      <c r="Y5" s="228"/>
    </row>
    <row r="6" spans="1:25" s="8" customFormat="1">
      <c r="A6" s="272">
        <f>συμβολαια!A6</f>
        <v>0</v>
      </c>
      <c r="B6" s="272">
        <f>συμβολαια!B6</f>
        <v>0</v>
      </c>
      <c r="C6" s="273" t="str">
        <f>συμβολαια!C6</f>
        <v>δωρεά</v>
      </c>
      <c r="D6" s="243">
        <f>συμβολαια!D6</f>
        <v>440.87</v>
      </c>
      <c r="E6" s="243">
        <f>'κ-15-17'!D6</f>
        <v>0</v>
      </c>
      <c r="F6" s="243">
        <f>'κ-15-17'!M6</f>
        <v>2.87</v>
      </c>
      <c r="G6" s="243">
        <f>'κ-15-17'!V6</f>
        <v>0.55000000000000004</v>
      </c>
      <c r="H6" s="243">
        <f>δικαιώματα!H6</f>
        <v>0.4761396</v>
      </c>
      <c r="I6" s="243">
        <f>δικαιώματα!I6+φύλλα2α!G6+πολλΣυμβ!Q6+αντίγραφα!J6</f>
        <v>2.8000000000000003</v>
      </c>
      <c r="J6" s="243">
        <f>δικαιώματα!J6+φύλλα2α!H6+πολλΣυμβ!R6+αντίγραφα!K6</f>
        <v>3.0645220000000002</v>
      </c>
      <c r="K6" s="243">
        <f>δικαιώματα!K6+φύλλα2α!I6+πολλΣυμβ!S6+αντίγραφα!L6</f>
        <v>0.61290440000000002</v>
      </c>
      <c r="M6" s="275">
        <v>1.55</v>
      </c>
      <c r="N6" s="275"/>
      <c r="O6" s="275">
        <v>2.86</v>
      </c>
      <c r="P6" s="275">
        <v>0.55000000000000004</v>
      </c>
      <c r="R6" s="227">
        <f>δικαιώματα!H6+δικαιώματα!I6</f>
        <v>1.0761395999999999</v>
      </c>
      <c r="S6" s="440">
        <f>δικαιώματα!J6</f>
        <v>0.86452200000000001</v>
      </c>
      <c r="T6" s="440">
        <f>δικαιώματα!K6</f>
        <v>0.17290440000000001</v>
      </c>
      <c r="V6" s="228"/>
      <c r="W6" s="228"/>
      <c r="X6" s="228"/>
      <c r="Y6" s="228"/>
    </row>
    <row r="7" spans="1:25" s="8" customFormat="1">
      <c r="A7" s="272">
        <f>συμβολαια!A7</f>
        <v>0</v>
      </c>
      <c r="B7" s="272">
        <f>συμβολαια!B7</f>
        <v>0</v>
      </c>
      <c r="C7" s="273" t="str">
        <f>συμβολαια!C7</f>
        <v>αγοραπωλησία τίμημα = Δ.Ο.Υ. =</v>
      </c>
      <c r="D7" s="243">
        <f>συμβολαια!D7</f>
        <v>5899.62</v>
      </c>
      <c r="E7" s="243">
        <f>'κ-15-17'!D7</f>
        <v>0</v>
      </c>
      <c r="F7" s="243">
        <f>'κ-15-17'!M7</f>
        <v>0</v>
      </c>
      <c r="G7" s="243">
        <f>'κ-15-17'!V7</f>
        <v>0</v>
      </c>
      <c r="H7" s="243">
        <f>δικαιώματα!H7</f>
        <v>6.3715896000000001</v>
      </c>
      <c r="I7" s="243">
        <f>δικαιώματα!I7+φύλλα2α!G7+πολλΣυμβ!Q7+αντίγραφα!J7</f>
        <v>4</v>
      </c>
      <c r="J7" s="243">
        <f>δικαιώματα!J7+φύλλα2α!H7+πολλΣυμβ!R7+αντίγραφα!K7</f>
        <v>7.5397720000000001</v>
      </c>
      <c r="K7" s="243">
        <f>δικαιώματα!K7+φύλλα2α!I7+πολλΣυμβ!S7+αντίγραφα!L7</f>
        <v>1.5079544</v>
      </c>
      <c r="M7" s="275">
        <v>7.45</v>
      </c>
      <c r="N7" s="275"/>
      <c r="O7" s="275"/>
      <c r="P7" s="275"/>
      <c r="R7" s="227">
        <f>δικαιώματα!H7+δικαιώματα!I7</f>
        <v>6.9715895999999997</v>
      </c>
      <c r="S7" s="440">
        <f>δικαιώματα!J7</f>
        <v>4.1397719999999998</v>
      </c>
      <c r="T7" s="440">
        <f>δικαιώματα!K7</f>
        <v>0.82795439999999998</v>
      </c>
      <c r="V7" s="228"/>
      <c r="W7" s="228"/>
      <c r="X7" s="228"/>
      <c r="Y7" s="228"/>
    </row>
    <row r="8" spans="1:25" s="8" customFormat="1">
      <c r="A8" s="272">
        <f>συμβολαια!A8</f>
        <v>0</v>
      </c>
      <c r="B8" s="272">
        <f>συμβολαια!B8</f>
        <v>0</v>
      </c>
      <c r="C8" s="273" t="str">
        <f>συμβολαια!C8</f>
        <v>αγοραπωλησία τίμημα = Δ.Ο.Υ. =</v>
      </c>
      <c r="D8" s="243">
        <f>συμβολαια!D8</f>
        <v>4628.22</v>
      </c>
      <c r="E8" s="243">
        <f>'κ-15-17'!D8</f>
        <v>0</v>
      </c>
      <c r="F8" s="243">
        <f>'κ-15-17'!M8</f>
        <v>0</v>
      </c>
      <c r="G8" s="243">
        <f>'κ-15-17'!V8</f>
        <v>0</v>
      </c>
      <c r="H8" s="243">
        <f>δικαιώματα!H8</f>
        <v>4.9984776000000002</v>
      </c>
      <c r="I8" s="243">
        <f>δικαιώματα!I8+φύλλα2α!G8+πολλΣυμβ!Q8+αντίγραφα!J8</f>
        <v>3.4</v>
      </c>
      <c r="J8" s="243">
        <f>δικαιώματα!J8+φύλλα2α!H8+πολλΣυμβ!R8+αντίγραφα!K8</f>
        <v>6.1769319999999999</v>
      </c>
      <c r="K8" s="243">
        <f>δικαιώματα!K8+φύλλα2α!I8+πολλΣυμβ!S8+αντίγραφα!L8</f>
        <v>1.2353864000000001</v>
      </c>
      <c r="M8" s="275">
        <v>6.07</v>
      </c>
      <c r="N8" s="275"/>
      <c r="O8" s="275"/>
      <c r="P8" s="275"/>
      <c r="R8" s="227">
        <f>δικαιώματα!H8+δικαιώματα!I8</f>
        <v>5.5984775999999998</v>
      </c>
      <c r="S8" s="440">
        <f>δικαιώματα!J8</f>
        <v>3.376932</v>
      </c>
      <c r="T8" s="440">
        <f>δικαιώματα!K8</f>
        <v>0.67538640000000005</v>
      </c>
      <c r="V8" s="228"/>
      <c r="W8" s="228"/>
      <c r="X8" s="228"/>
      <c r="Y8" s="228"/>
    </row>
    <row r="9" spans="1:25" s="8" customFormat="1">
      <c r="A9" s="272">
        <f>συμβολαια!A9</f>
        <v>0</v>
      </c>
      <c r="B9" s="272">
        <f>συμβολαια!B9</f>
        <v>0</v>
      </c>
      <c r="C9" s="273" t="str">
        <f>συμβολαια!C9</f>
        <v>αγοραπωλησίας ΠΡΟΣΥΜΦΩΝΟ τίμημα = αρραβών =</v>
      </c>
      <c r="D9" s="243">
        <f>συμβολαια!D9</f>
        <v>10021.51</v>
      </c>
      <c r="E9" s="243">
        <f>'κ-15-17'!D9</f>
        <v>0</v>
      </c>
      <c r="F9" s="243">
        <f>'κ-15-17'!M9</f>
        <v>0</v>
      </c>
      <c r="G9" s="243">
        <f>'κ-15-17'!V9</f>
        <v>0</v>
      </c>
      <c r="H9" s="243">
        <f>δικαιώματα!H9</f>
        <v>10.823230799999999</v>
      </c>
      <c r="I9" s="243">
        <f>δικαιώματα!I9+φύλλα2α!G9+πολλΣυμβ!Q9+αντίγραφα!J9</f>
        <v>2.2000000000000002</v>
      </c>
      <c r="J9" s="243">
        <f>δικαιώματα!J9+φύλλα2α!H9+πολλΣυμβ!R9+αντίγραφα!K9</f>
        <v>8.212906000000002</v>
      </c>
      <c r="K9" s="243">
        <f>δικαιώματα!K9+φύλλα2α!I9+πολλΣυμβ!S9+αντίγραφα!L9</f>
        <v>1.6425812000000002</v>
      </c>
      <c r="M9" s="275">
        <v>11.9</v>
      </c>
      <c r="N9" s="275"/>
      <c r="O9" s="275"/>
      <c r="P9" s="275"/>
      <c r="R9" s="227">
        <f>δικαιώματα!H9+δικαιώματα!I9</f>
        <v>11.423230799999999</v>
      </c>
      <c r="S9" s="440">
        <f>δικαιώματα!J9</f>
        <v>6.6129060000000015</v>
      </c>
      <c r="T9" s="440">
        <f>δικαιώματα!K9</f>
        <v>1.3225812000000001</v>
      </c>
      <c r="V9" s="228"/>
      <c r="W9" s="228"/>
      <c r="X9" s="228"/>
      <c r="Y9" s="228"/>
    </row>
    <row r="10" spans="1:25" s="8" customFormat="1">
      <c r="A10" s="272">
        <f>συμβολαια!A10</f>
        <v>0</v>
      </c>
      <c r="B10" s="272">
        <f>συμβολαια!B10</f>
        <v>0</v>
      </c>
      <c r="C10" s="273" t="str">
        <f>συμβολαια!C10</f>
        <v>πληρεξούσιο</v>
      </c>
      <c r="D10" s="243">
        <f>συμβολαια!D10</f>
        <v>0</v>
      </c>
      <c r="E10" s="243">
        <f>'κ-15-17'!D10</f>
        <v>0</v>
      </c>
      <c r="F10" s="243">
        <f>'κ-15-17'!M10</f>
        <v>0</v>
      </c>
      <c r="G10" s="243">
        <f>'κ-15-17'!V10</f>
        <v>0</v>
      </c>
      <c r="H10" s="243">
        <f>δικαιώματα!H10</f>
        <v>0</v>
      </c>
      <c r="I10" s="243">
        <f>δικαιώματα!I10+φύλλα2α!G10+πολλΣυμβ!Q10+αντίγραφα!J10</f>
        <v>1.6</v>
      </c>
      <c r="J10" s="243">
        <f>δικαιώματα!J10+φύλλα2α!H10+πολλΣυμβ!R10+αντίγραφα!K10</f>
        <v>1.6</v>
      </c>
      <c r="K10" s="243">
        <f>δικαιώματα!K10+φύλλα2α!I10+πολλΣυμβ!S10+αντίγραφα!L10</f>
        <v>0.32</v>
      </c>
      <c r="M10" s="275"/>
      <c r="N10" s="275"/>
      <c r="O10" s="275"/>
      <c r="P10" s="275"/>
      <c r="R10" s="227">
        <f>δικαιώματα!H10+δικαιώματα!I10</f>
        <v>0.6</v>
      </c>
      <c r="S10" s="440">
        <f>δικαιώματα!J10</f>
        <v>0.60000000000000009</v>
      </c>
      <c r="T10" s="440">
        <f>δικαιώματα!K10</f>
        <v>0.12</v>
      </c>
      <c r="V10" s="228"/>
      <c r="W10" s="228"/>
      <c r="X10" s="228"/>
      <c r="Y10" s="228"/>
    </row>
    <row r="11" spans="1:25" s="8" customFormat="1">
      <c r="A11" s="272">
        <f>συμβολαια!A11</f>
        <v>0</v>
      </c>
      <c r="B11" s="272">
        <f>συμβολαια!B11</f>
        <v>0</v>
      </c>
      <c r="C11" s="273" t="str">
        <f>συμβολαια!C11</f>
        <v>δωρεά</v>
      </c>
      <c r="D11" s="243">
        <f>συμβολαια!D11</f>
        <v>5575.38</v>
      </c>
      <c r="E11" s="243">
        <f>'κ-15-17'!D11</f>
        <v>0</v>
      </c>
      <c r="F11" s="332">
        <f>'κ-15-17'!M11</f>
        <v>0</v>
      </c>
      <c r="G11" s="332">
        <f>'κ-15-17'!V11</f>
        <v>0</v>
      </c>
      <c r="H11" s="243">
        <f>δικαιώματα!H11</f>
        <v>6.0214103999999997</v>
      </c>
      <c r="I11" s="243">
        <f>δικαιώματα!I11+φύλλα2α!G11+πολλΣυμβ!Q11+αντίγραφα!J11</f>
        <v>4.8000000000000007</v>
      </c>
      <c r="J11" s="243">
        <f>δικαιώματα!J11+φύλλα2α!H11+πολλΣυμβ!R11+αντίγραφα!K11</f>
        <v>8.1452279999999995</v>
      </c>
      <c r="K11" s="243">
        <f>δικαιώματα!K11+φύλλα2α!I11+πολλΣυμβ!S11+αντίγραφα!L11</f>
        <v>1.6290456</v>
      </c>
      <c r="M11" s="275">
        <v>1.68</v>
      </c>
      <c r="N11" s="275"/>
      <c r="O11" s="275">
        <v>3.62</v>
      </c>
      <c r="P11" s="275">
        <v>0.69</v>
      </c>
      <c r="R11" s="227">
        <f>δικαιώματα!H11+δικαιώματα!I11</f>
        <v>6.6214103999999994</v>
      </c>
      <c r="S11" s="440">
        <f>δικαιώματα!J11</f>
        <v>3.9452280000000002</v>
      </c>
      <c r="T11" s="440">
        <f>δικαιώματα!K11</f>
        <v>0.78904560000000001</v>
      </c>
      <c r="V11" s="228"/>
      <c r="W11" s="228"/>
      <c r="X11" s="228"/>
      <c r="Y11" s="228"/>
    </row>
    <row r="12" spans="1:25" s="8" customFormat="1">
      <c r="A12" s="272">
        <f>συμβολαια!A12</f>
        <v>0</v>
      </c>
      <c r="B12" s="272">
        <f>συμβολαια!B12</f>
        <v>0</v>
      </c>
      <c r="C12" s="273" t="str">
        <f>συμβολαια!C12</f>
        <v>πληρεξούσιο</v>
      </c>
      <c r="D12" s="243">
        <f>συμβολαια!D12</f>
        <v>0</v>
      </c>
      <c r="E12" s="243">
        <f>'κ-15-17'!D12</f>
        <v>0</v>
      </c>
      <c r="F12" s="243">
        <f>'κ-15-17'!M12</f>
        <v>0</v>
      </c>
      <c r="G12" s="243">
        <f>'κ-15-17'!V12</f>
        <v>0</v>
      </c>
      <c r="H12" s="243">
        <f>δικαιώματα!H12</f>
        <v>0</v>
      </c>
      <c r="I12" s="243">
        <f>δικαιώματα!I12+φύλλα2α!G12+πολλΣυμβ!Q12+αντίγραφα!J12</f>
        <v>2</v>
      </c>
      <c r="J12" s="243">
        <f>δικαιώματα!J12+φύλλα2α!H12+πολλΣυμβ!R12+αντίγραφα!K12</f>
        <v>2</v>
      </c>
      <c r="K12" s="243">
        <f>δικαιώματα!K12+φύλλα2α!I12+πολλΣυμβ!S12+αντίγραφα!L12</f>
        <v>0.4</v>
      </c>
      <c r="M12" s="275"/>
      <c r="N12" s="275"/>
      <c r="O12" s="275"/>
      <c r="P12" s="275"/>
      <c r="R12" s="227">
        <f>δικαιώματα!H12+δικαιώματα!I12</f>
        <v>0.6</v>
      </c>
      <c r="S12" s="440">
        <f>δικαιώματα!J12</f>
        <v>0.60000000000000009</v>
      </c>
      <c r="T12" s="440">
        <f>δικαιώματα!K12</f>
        <v>0.12</v>
      </c>
      <c r="V12" s="228"/>
      <c r="W12" s="228"/>
      <c r="X12" s="228"/>
      <c r="Y12" s="228"/>
    </row>
    <row r="13" spans="1:25" s="8" customFormat="1">
      <c r="A13" s="272">
        <f>συμβολαια!A13</f>
        <v>0</v>
      </c>
      <c r="B13" s="272">
        <f>συμβολαια!B13</f>
        <v>0</v>
      </c>
      <c r="C13" s="273" t="str">
        <f>συμβολαια!C13</f>
        <v>πληρεξούσιο</v>
      </c>
      <c r="D13" s="243">
        <f>συμβολαια!D13</f>
        <v>0</v>
      </c>
      <c r="E13" s="243">
        <f>'κ-15-17'!D13</f>
        <v>0</v>
      </c>
      <c r="F13" s="243">
        <f>'κ-15-17'!M13</f>
        <v>0</v>
      </c>
      <c r="G13" s="243">
        <f>'κ-15-17'!V13</f>
        <v>0</v>
      </c>
      <c r="H13" s="243">
        <f>δικαιώματα!H13</f>
        <v>0</v>
      </c>
      <c r="I13" s="243">
        <f>δικαιώματα!I13+φύλλα2α!G13+πολλΣυμβ!Q13+αντίγραφα!J13</f>
        <v>0.8</v>
      </c>
      <c r="J13" s="243">
        <f>δικαιώματα!J13+φύλλα2α!H13+πολλΣυμβ!R13+αντίγραφα!K13</f>
        <v>0.8</v>
      </c>
      <c r="K13" s="243">
        <f>δικαιώματα!K13+φύλλα2α!I13+πολλΣυμβ!S13+αντίγραφα!L13</f>
        <v>0.16</v>
      </c>
      <c r="M13" s="275"/>
      <c r="N13" s="275"/>
      <c r="O13" s="275"/>
      <c r="P13" s="275"/>
      <c r="R13" s="227">
        <f>δικαιώματα!H13+δικαιώματα!I13</f>
        <v>0.6</v>
      </c>
      <c r="S13" s="440">
        <f>δικαιώματα!J13</f>
        <v>0.60000000000000009</v>
      </c>
      <c r="T13" s="440">
        <f>δικαιώματα!K13</f>
        <v>0.12</v>
      </c>
      <c r="V13" s="228"/>
      <c r="W13" s="228"/>
      <c r="X13" s="228"/>
      <c r="Y13" s="228"/>
    </row>
    <row r="14" spans="1:25" s="8" customFormat="1">
      <c r="A14" s="272">
        <f>συμβολαια!A14</f>
        <v>0</v>
      </c>
      <c r="B14" s="272">
        <f>συμβολαια!B14</f>
        <v>0</v>
      </c>
      <c r="C14" s="273" t="str">
        <f>συμβολαια!C14</f>
        <v>πληρεξούσιο</v>
      </c>
      <c r="D14" s="243">
        <f>συμβολαια!D14</f>
        <v>0</v>
      </c>
      <c r="E14" s="243">
        <f>'κ-15-17'!D14</f>
        <v>0</v>
      </c>
      <c r="F14" s="243">
        <f>'κ-15-17'!M14</f>
        <v>0</v>
      </c>
      <c r="G14" s="243">
        <f>'κ-15-17'!V14</f>
        <v>0</v>
      </c>
      <c r="H14" s="243">
        <f>δικαιώματα!H14</f>
        <v>0</v>
      </c>
      <c r="I14" s="243">
        <f>δικαιώματα!I14+φύλλα2α!G14+πολλΣυμβ!Q14+αντίγραφα!J14</f>
        <v>1.2000000000000002</v>
      </c>
      <c r="J14" s="243">
        <f>δικαιώματα!J14+φύλλα2α!H14+πολλΣυμβ!R14+αντίγραφα!K14</f>
        <v>1.2000000000000002</v>
      </c>
      <c r="K14" s="243">
        <f>δικαιώματα!K14+φύλλα2α!I14+πολλΣυμβ!S14+αντίγραφα!L14</f>
        <v>0.24</v>
      </c>
      <c r="M14" s="275"/>
      <c r="N14" s="275"/>
      <c r="O14" s="275"/>
      <c r="P14" s="275"/>
      <c r="R14" s="227">
        <f>δικαιώματα!H14+δικαιώματα!I14</f>
        <v>0.6</v>
      </c>
      <c r="S14" s="440">
        <f>δικαιώματα!J14</f>
        <v>0.60000000000000009</v>
      </c>
      <c r="T14" s="440">
        <f>δικαιώματα!K14</f>
        <v>0.12</v>
      </c>
      <c r="V14" s="228"/>
      <c r="W14" s="228"/>
      <c r="X14" s="228"/>
      <c r="Y14" s="228"/>
    </row>
    <row r="15" spans="1:25" s="8" customFormat="1">
      <c r="A15" s="272">
        <f>συμβολαια!A15</f>
        <v>0</v>
      </c>
      <c r="B15" s="272">
        <f>συμβολαια!B15</f>
        <v>0</v>
      </c>
      <c r="C15" s="273" t="str">
        <f>συμβολαια!C15</f>
        <v>πληρεξούσιο</v>
      </c>
      <c r="D15" s="243">
        <f>συμβολαια!D15</f>
        <v>0</v>
      </c>
      <c r="E15" s="243">
        <f>'κ-15-17'!D15</f>
        <v>0</v>
      </c>
      <c r="F15" s="243">
        <f>'κ-15-17'!M15</f>
        <v>0</v>
      </c>
      <c r="G15" s="243">
        <f>'κ-15-17'!V15</f>
        <v>0</v>
      </c>
      <c r="H15" s="243">
        <f>δικαιώματα!H15</f>
        <v>0</v>
      </c>
      <c r="I15" s="243">
        <f>δικαιώματα!I15+φύλλα2α!G15+πολλΣυμβ!Q15+αντίγραφα!J15</f>
        <v>1.2000000000000002</v>
      </c>
      <c r="J15" s="243">
        <f>δικαιώματα!J15+φύλλα2α!H15+πολλΣυμβ!R15+αντίγραφα!K15</f>
        <v>1.2000000000000002</v>
      </c>
      <c r="K15" s="243">
        <f>δικαιώματα!K15+φύλλα2α!I15+πολλΣυμβ!S15+αντίγραφα!L15</f>
        <v>0.24</v>
      </c>
      <c r="M15" s="275"/>
      <c r="N15" s="275"/>
      <c r="O15" s="275"/>
      <c r="P15" s="275"/>
      <c r="R15" s="227">
        <f>δικαιώματα!H15+δικαιώματα!I15</f>
        <v>0.6</v>
      </c>
      <c r="S15" s="440">
        <f>δικαιώματα!J15</f>
        <v>0.60000000000000009</v>
      </c>
      <c r="T15" s="440">
        <f>δικαιώματα!K15</f>
        <v>0.12</v>
      </c>
      <c r="V15" s="228"/>
      <c r="W15" s="228"/>
      <c r="X15" s="228"/>
      <c r="Y15" s="228"/>
    </row>
    <row r="16" spans="1:25" s="8" customFormat="1">
      <c r="A16" s="272">
        <f>συμβολαια!A16</f>
        <v>0</v>
      </c>
      <c r="B16" s="272">
        <f>συμβολαια!B16</f>
        <v>0</v>
      </c>
      <c r="C16" s="273" t="str">
        <f>συμβολαια!C16</f>
        <v>πληρεξούσιο</v>
      </c>
      <c r="D16" s="243">
        <f>συμβολαια!D16</f>
        <v>0</v>
      </c>
      <c r="E16" s="243">
        <f>'κ-15-17'!D16</f>
        <v>0</v>
      </c>
      <c r="F16" s="243">
        <f>'κ-15-17'!M16</f>
        <v>0</v>
      </c>
      <c r="G16" s="243">
        <f>'κ-15-17'!V16</f>
        <v>0</v>
      </c>
      <c r="H16" s="243">
        <f>δικαιώματα!H16</f>
        <v>0</v>
      </c>
      <c r="I16" s="243">
        <f>δικαιώματα!I16+φύλλα2α!G16+πολλΣυμβ!Q16+αντίγραφα!J16</f>
        <v>1.2000000000000002</v>
      </c>
      <c r="J16" s="243">
        <f>δικαιώματα!J16+φύλλα2α!H16+πολλΣυμβ!R16+αντίγραφα!K16</f>
        <v>1.2000000000000002</v>
      </c>
      <c r="K16" s="243">
        <f>δικαιώματα!K16+φύλλα2α!I16+πολλΣυμβ!S16+αντίγραφα!L16</f>
        <v>0.24</v>
      </c>
      <c r="M16" s="275"/>
      <c r="N16" s="275"/>
      <c r="O16" s="275"/>
      <c r="P16" s="275"/>
      <c r="R16" s="227">
        <f>δικαιώματα!H16+δικαιώματα!I16</f>
        <v>0.6</v>
      </c>
      <c r="S16" s="440">
        <f>δικαιώματα!J16</f>
        <v>0.60000000000000009</v>
      </c>
      <c r="T16" s="440">
        <f>δικαιώματα!K16</f>
        <v>0.12</v>
      </c>
      <c r="V16" s="228"/>
      <c r="W16" s="228"/>
      <c r="X16" s="228"/>
      <c r="Y16" s="228"/>
    </row>
    <row r="17" spans="1:25" s="8" customFormat="1">
      <c r="A17" s="272">
        <f>συμβολαια!A17</f>
        <v>0</v>
      </c>
      <c r="B17" s="272">
        <f>συμβολαια!B17</f>
        <v>0</v>
      </c>
      <c r="C17" s="273" t="str">
        <f>συμβολαια!C17</f>
        <v>γονική</v>
      </c>
      <c r="D17" s="243">
        <f>συμβολαια!D17</f>
        <v>2626.85</v>
      </c>
      <c r="E17" s="243">
        <f>'κ-15-17'!D17</f>
        <v>0</v>
      </c>
      <c r="F17" s="243">
        <f>'κ-15-17'!M17</f>
        <v>17.07</v>
      </c>
      <c r="G17" s="243">
        <f>'κ-15-17'!V17</f>
        <v>3.28</v>
      </c>
      <c r="H17" s="243">
        <f>δικαιώματα!H17</f>
        <v>2.8369979999999999</v>
      </c>
      <c r="I17" s="243">
        <f>δικαιώματα!I17+φύλλα2α!G17+πολλΣυμβ!Q17+αντίγραφα!J17</f>
        <v>2.8000000000000003</v>
      </c>
      <c r="J17" s="243">
        <f>δικαιώματα!J17+φύλλα2α!H17+πολλΣυμβ!R17+αντίγραφα!K17</f>
        <v>4.3761100000000006</v>
      </c>
      <c r="K17" s="243">
        <f>δικαιώματα!K17+φύλλα2α!I17+πολλΣυμβ!S17+αντίγραφα!L17</f>
        <v>0.87522199999999994</v>
      </c>
      <c r="M17" s="275">
        <v>3.91</v>
      </c>
      <c r="N17" s="275"/>
      <c r="O17" s="275">
        <v>17.07</v>
      </c>
      <c r="P17" s="275">
        <v>3.28</v>
      </c>
      <c r="R17" s="227">
        <f>δικαιώματα!H17+δικαιώματα!I17</f>
        <v>3.436998</v>
      </c>
      <c r="S17" s="440">
        <f>δικαιώματα!J17</f>
        <v>2.17611</v>
      </c>
      <c r="T17" s="440">
        <f>δικαιώματα!K17</f>
        <v>0.435222</v>
      </c>
      <c r="V17" s="228"/>
      <c r="W17" s="228"/>
      <c r="X17" s="228"/>
      <c r="Y17" s="228"/>
    </row>
    <row r="18" spans="1:25" s="8" customFormat="1">
      <c r="A18" s="272">
        <f>συμβολαια!A18</f>
        <v>0</v>
      </c>
      <c r="B18" s="272">
        <f>συμβολαια!B18</f>
        <v>0</v>
      </c>
      <c r="C18" s="273" t="str">
        <f>συμβολαια!C18</f>
        <v>δωρεά ΨΙΛΗΣ κυριότητας</v>
      </c>
      <c r="D18" s="243">
        <f>συμβολαια!D18</f>
        <v>2364.16</v>
      </c>
      <c r="E18" s="243">
        <f>'κ-15-17'!D18</f>
        <v>0</v>
      </c>
      <c r="F18" s="243">
        <f>'κ-15-17'!M18</f>
        <v>15.37</v>
      </c>
      <c r="G18" s="243">
        <f>'κ-15-17'!V18</f>
        <v>2.96</v>
      </c>
      <c r="H18" s="243">
        <f>δικαιώματα!H18</f>
        <v>2.5532927999999999</v>
      </c>
      <c r="I18" s="243">
        <f>δικαιώματα!I18+φύλλα2α!G18+πολλΣυμβ!Q18+αντίγραφα!J18</f>
        <v>2.8000000000000003</v>
      </c>
      <c r="J18" s="243">
        <f>δικαιώματα!J18+φύλλα2α!H18+πολλΣυμβ!R18+αντίγραφα!K18</f>
        <v>4.218496</v>
      </c>
      <c r="K18" s="243">
        <f>δικαιώματα!K18+φύλλα2α!I18+πολλΣυμβ!S18+αντίγραφα!L18</f>
        <v>0.84369920000000009</v>
      </c>
      <c r="M18" s="275">
        <v>24.91</v>
      </c>
      <c r="N18" s="275"/>
      <c r="O18" s="275">
        <v>15.36</v>
      </c>
      <c r="P18" s="275">
        <v>2.95</v>
      </c>
      <c r="R18" s="227">
        <f>δικαιώματα!H18+δικαιώματα!I18</f>
        <v>3.1532928</v>
      </c>
      <c r="S18" s="440">
        <f>δικαιώματα!J18</f>
        <v>2.0184960000000003</v>
      </c>
      <c r="T18" s="440">
        <f>δικαιώματα!K18</f>
        <v>0.40369920000000004</v>
      </c>
      <c r="V18" s="228"/>
      <c r="W18" s="228"/>
      <c r="X18" s="228"/>
      <c r="Y18" s="228"/>
    </row>
    <row r="19" spans="1:25" s="8" customFormat="1">
      <c r="A19" s="272">
        <f>συμβολαια!A19</f>
        <v>0</v>
      </c>
      <c r="B19" s="272">
        <f>συμβολαια!B19</f>
        <v>0</v>
      </c>
      <c r="C19" s="273" t="str">
        <f>συμβολαια!C19</f>
        <v>δωρεά</v>
      </c>
      <c r="D19" s="243">
        <f>συμβολαια!D19</f>
        <v>5253.7</v>
      </c>
      <c r="E19" s="243">
        <f>'κ-15-17'!D19</f>
        <v>0</v>
      </c>
      <c r="F19" s="243">
        <f>'κ-15-17'!M19</f>
        <v>34.15</v>
      </c>
      <c r="G19" s="243">
        <f>'κ-15-17'!V19</f>
        <v>6.57</v>
      </c>
      <c r="H19" s="243">
        <f>δικαιώματα!H19</f>
        <v>5.6739959999999998</v>
      </c>
      <c r="I19" s="243">
        <f>δικαιώματα!I19+φύλλα2α!G19+πολλΣυμβ!Q19+αντίγραφα!J19</f>
        <v>4</v>
      </c>
      <c r="J19" s="243">
        <f>δικαιώματα!J19+φύλλα2α!H19+πολλΣυμβ!R19+αντίγραφα!K19</f>
        <v>7.1522199999999998</v>
      </c>
      <c r="K19" s="243">
        <f>δικαιώματα!K19+φύλλα2α!I19+πολλΣυμβ!S19+αντίγραφα!L19</f>
        <v>1.430444</v>
      </c>
      <c r="M19" s="275">
        <v>6.75</v>
      </c>
      <c r="N19" s="275"/>
      <c r="O19" s="275">
        <v>34.14</v>
      </c>
      <c r="P19" s="275">
        <v>6.56</v>
      </c>
      <c r="R19" s="227">
        <f>δικαιώματα!H19+δικαιώματα!I19</f>
        <v>6.2739959999999995</v>
      </c>
      <c r="S19" s="440">
        <f>δικαιώματα!J19</f>
        <v>3.7522199999999999</v>
      </c>
      <c r="T19" s="440">
        <f>δικαιώματα!K19</f>
        <v>0.750444</v>
      </c>
      <c r="V19" s="228"/>
      <c r="W19" s="228"/>
      <c r="X19" s="228"/>
      <c r="Y19" s="228"/>
    </row>
    <row r="20" spans="1:25" s="8" customFormat="1">
      <c r="A20" s="272">
        <f>συμβολαια!A20</f>
        <v>0</v>
      </c>
      <c r="B20" s="272">
        <f>συμβολαια!B20</f>
        <v>0</v>
      </c>
      <c r="C20" s="273" t="str">
        <f>συμβολαια!C20</f>
        <v>γονική ΨΙΛΗΣ κυριότητας</v>
      </c>
      <c r="D20" s="243">
        <f>συμβολαια!D20</f>
        <v>8319.06</v>
      </c>
      <c r="E20" s="243">
        <f>'κ-15-17'!D20</f>
        <v>0</v>
      </c>
      <c r="F20" s="243">
        <f>'κ-15-17'!M20</f>
        <v>54.07</v>
      </c>
      <c r="G20" s="243">
        <f>'κ-15-17'!V20</f>
        <v>10.4</v>
      </c>
      <c r="H20" s="243">
        <f>δικαιώματα!H20</f>
        <v>8.9845847999999986</v>
      </c>
      <c r="I20" s="243">
        <f>δικαιώματα!I20+φύλλα2α!G20+πολλΣυμβ!Q20+αντίγραφα!J20</f>
        <v>3.4</v>
      </c>
      <c r="J20" s="243">
        <f>δικαιώματα!J20+φύλλα2α!H20+πολλΣυμβ!R20+αντίγραφα!K20</f>
        <v>8.3914359999999988</v>
      </c>
      <c r="K20" s="243">
        <f>δικαιώματα!K20+φύλλα2α!I20+πολλΣυμβ!S20+αντίγραφα!L20</f>
        <v>1.6782871999999998</v>
      </c>
      <c r="M20" s="275">
        <v>10.06</v>
      </c>
      <c r="N20" s="275"/>
      <c r="O20" s="275">
        <v>54.07</v>
      </c>
      <c r="P20" s="275">
        <v>10.39</v>
      </c>
      <c r="R20" s="227">
        <f>δικαιώματα!H20+δικαιώματα!I20</f>
        <v>9.5845847999999982</v>
      </c>
      <c r="S20" s="440">
        <f>δικαιώματα!J20</f>
        <v>5.5914359999999999</v>
      </c>
      <c r="T20" s="440">
        <f>δικαιώματα!K20</f>
        <v>1.1182871999999999</v>
      </c>
      <c r="V20" s="228"/>
      <c r="W20" s="228"/>
      <c r="X20" s="228"/>
      <c r="Y20" s="228"/>
    </row>
    <row r="21" spans="1:25" s="8" customFormat="1">
      <c r="A21" s="272">
        <f>συμβολαια!A21</f>
        <v>0</v>
      </c>
      <c r="B21" s="272">
        <f>συμβολαια!B21</f>
        <v>0</v>
      </c>
      <c r="C21" s="273" t="str">
        <f>συμβολαια!C21</f>
        <v>πληρεξούσιο</v>
      </c>
      <c r="D21" s="243">
        <f>συμβολαια!D21</f>
        <v>0</v>
      </c>
      <c r="E21" s="243">
        <f>'κ-15-17'!D21</f>
        <v>0</v>
      </c>
      <c r="F21" s="243">
        <f>'κ-15-17'!M21</f>
        <v>0</v>
      </c>
      <c r="G21" s="243">
        <f>'κ-15-17'!V21</f>
        <v>0</v>
      </c>
      <c r="H21" s="243">
        <f>δικαιώματα!H21</f>
        <v>0</v>
      </c>
      <c r="I21" s="243">
        <f>δικαιώματα!I21+φύλλα2α!G21+πολλΣυμβ!Q21+αντίγραφα!J21</f>
        <v>1.6</v>
      </c>
      <c r="J21" s="243">
        <f>δικαιώματα!J21+φύλλα2α!H21+πολλΣυμβ!R21+αντίγραφα!K21</f>
        <v>1.6</v>
      </c>
      <c r="K21" s="243">
        <f>δικαιώματα!K21+φύλλα2α!I21+πολλΣυμβ!S21+αντίγραφα!L21</f>
        <v>0.32</v>
      </c>
      <c r="M21" s="275"/>
      <c r="N21" s="275"/>
      <c r="O21" s="275"/>
      <c r="P21" s="275"/>
      <c r="R21" s="227">
        <f>δικαιώματα!H21+δικαιώματα!I21</f>
        <v>0.6</v>
      </c>
      <c r="S21" s="440">
        <f>δικαιώματα!J21</f>
        <v>0.60000000000000009</v>
      </c>
      <c r="T21" s="440">
        <f>δικαιώματα!K21</f>
        <v>0.12</v>
      </c>
      <c r="V21" s="228"/>
      <c r="W21" s="228"/>
      <c r="X21" s="228"/>
      <c r="Y21" s="228"/>
    </row>
    <row r="22" spans="1:25" s="8" customFormat="1">
      <c r="A22" s="272">
        <f>συμβολαια!A22</f>
        <v>0</v>
      </c>
      <c r="B22" s="272">
        <f>συμβολαια!B22</f>
        <v>0</v>
      </c>
      <c r="C22" s="273" t="str">
        <f>συμβολαια!C22</f>
        <v>αγοραπωλησίας προσυμφώνου ..???.. ΛΥΣΗ τίμημα 35.000 αρραβών =</v>
      </c>
      <c r="D22" s="243">
        <f>συμβολαια!D22</f>
        <v>10000</v>
      </c>
      <c r="E22" s="307">
        <v>130</v>
      </c>
      <c r="F22" s="243">
        <f>'κ-15-17'!M22</f>
        <v>0</v>
      </c>
      <c r="G22" s="243">
        <f>'κ-15-17'!V22</f>
        <v>0</v>
      </c>
      <c r="H22" s="243">
        <f>δικαιώματα!H22</f>
        <v>10.799999999999999</v>
      </c>
      <c r="I22" s="243">
        <f>δικαιώματα!I22+φύλλα2α!G22+πολλΣυμβ!Q22+αντίγραφα!J22</f>
        <v>14.600000000000001</v>
      </c>
      <c r="J22" s="243">
        <f>δικαιώματα!J22+φύλλα2α!H22+πολλΣυμβ!R22+αντίγραφα!K22</f>
        <v>20.6</v>
      </c>
      <c r="K22" s="243">
        <f>δικαιώματα!K22+φύλλα2α!I22+πολλΣυμβ!S22+αντίγραφα!L22</f>
        <v>4.12</v>
      </c>
      <c r="M22" s="275">
        <v>11.88</v>
      </c>
      <c r="N22" s="275">
        <v>130</v>
      </c>
      <c r="O22" s="275"/>
      <c r="P22" s="275"/>
      <c r="R22" s="227">
        <f>δικαιώματα!H22+δικαιώματα!I22</f>
        <v>11.399999999999999</v>
      </c>
      <c r="S22" s="440">
        <f>δικαιώματα!J22</f>
        <v>6.6000000000000005</v>
      </c>
      <c r="T22" s="440">
        <f>δικαιώματα!K22</f>
        <v>1.32</v>
      </c>
      <c r="V22" s="228"/>
      <c r="W22" s="228"/>
      <c r="X22" s="228"/>
      <c r="Y22" s="228"/>
    </row>
    <row r="23" spans="1:25" s="8" customFormat="1">
      <c r="A23" s="272">
        <f>συμβολαια!A23</f>
        <v>0</v>
      </c>
      <c r="B23" s="272">
        <f>συμβολαια!B23</f>
        <v>0</v>
      </c>
      <c r="C23" s="273" t="str">
        <f>συμβολαια!C23</f>
        <v>αγοραπωλησία τίμημα = Δ.Ο.Υ. =</v>
      </c>
      <c r="D23" s="243">
        <f>συμβολαια!D23</f>
        <v>1629.91</v>
      </c>
      <c r="E23" s="243">
        <f>'κ-15-17'!D23</f>
        <v>0</v>
      </c>
      <c r="F23" s="243">
        <f>'κ-15-17'!M23</f>
        <v>0</v>
      </c>
      <c r="G23" s="243">
        <f>'κ-15-17'!V23</f>
        <v>0</v>
      </c>
      <c r="H23" s="243">
        <f>δικαιώματα!H23</f>
        <v>1.7603028000000001</v>
      </c>
      <c r="I23" s="243">
        <f>δικαιώματα!I23+φύλλα2α!G23+πολλΣυμβ!Q23+αντίγραφα!J23</f>
        <v>19</v>
      </c>
      <c r="J23" s="243">
        <f>δικαιώματα!J23+φύλλα2α!H23+πολλΣυμβ!R23+αντίγραφα!K23</f>
        <v>19.977945999999999</v>
      </c>
      <c r="K23" s="243">
        <f>δικαιώματα!K23+φύλλα2α!I23+πολλΣυμβ!S23+αντίγραφα!L23</f>
        <v>3.9955892</v>
      </c>
      <c r="M23" s="275">
        <v>2.83</v>
      </c>
      <c r="N23" s="275"/>
      <c r="O23" s="275"/>
      <c r="P23" s="275"/>
      <c r="R23" s="227">
        <f>δικαιώματα!H23+δικαιώματα!I23</f>
        <v>2.3603027999999999</v>
      </c>
      <c r="S23" s="440">
        <f>δικαιώματα!J23</f>
        <v>1.5779460000000001</v>
      </c>
      <c r="T23" s="440">
        <f>δικαιώματα!K23</f>
        <v>0.31558920000000001</v>
      </c>
      <c r="V23" s="228"/>
      <c r="W23" s="228"/>
      <c r="X23" s="228"/>
      <c r="Y23" s="228"/>
    </row>
    <row r="24" spans="1:25" s="8" customFormat="1">
      <c r="A24" s="272">
        <f>συμβολαια!A24</f>
        <v>0</v>
      </c>
      <c r="B24" s="272">
        <f>συμβολαια!B24</f>
        <v>0</v>
      </c>
      <c r="C24" s="273" t="str">
        <f>συμβολαια!C24</f>
        <v>πληρεξούσιο</v>
      </c>
      <c r="D24" s="243">
        <f>συμβολαια!D24</f>
        <v>0</v>
      </c>
      <c r="E24" s="243">
        <f>'κ-15-17'!D24</f>
        <v>0</v>
      </c>
      <c r="F24" s="243">
        <f>'κ-15-17'!M24</f>
        <v>0</v>
      </c>
      <c r="G24" s="243">
        <f>'κ-15-17'!V24</f>
        <v>0</v>
      </c>
      <c r="H24" s="243">
        <f>δικαιώματα!H24</f>
        <v>0</v>
      </c>
      <c r="I24" s="243">
        <f>δικαιώματα!I24+φύλλα2α!G24+πολλΣυμβ!Q24+αντίγραφα!J24</f>
        <v>1.2000000000000002</v>
      </c>
      <c r="J24" s="243">
        <f>δικαιώματα!J24+φύλλα2α!H24+πολλΣυμβ!R24+αντίγραφα!K24</f>
        <v>1.2000000000000002</v>
      </c>
      <c r="K24" s="243">
        <f>δικαιώματα!K24+φύλλα2α!I24+πολλΣυμβ!S24+αντίγραφα!L24</f>
        <v>0.24</v>
      </c>
      <c r="M24" s="275"/>
      <c r="N24" s="275"/>
      <c r="O24" s="275"/>
      <c r="P24" s="275"/>
      <c r="R24" s="227">
        <f>δικαιώματα!H24+δικαιώματα!I24</f>
        <v>0.6</v>
      </c>
      <c r="S24" s="440">
        <f>δικαιώματα!J24</f>
        <v>0.60000000000000009</v>
      </c>
      <c r="T24" s="440">
        <f>δικαιώματα!K24</f>
        <v>0.12</v>
      </c>
      <c r="V24" s="228"/>
      <c r="W24" s="228"/>
      <c r="X24" s="228"/>
      <c r="Y24" s="228"/>
    </row>
    <row r="25" spans="1:25" s="8" customFormat="1">
      <c r="A25" s="272">
        <f>συμβολαια!A25</f>
        <v>0</v>
      </c>
      <c r="B25" s="272">
        <f>συμβολαια!B25</f>
        <v>0</v>
      </c>
      <c r="C25" s="273" t="str">
        <f>συμβολαια!C25</f>
        <v>κατάθεση ένορκη</v>
      </c>
      <c r="D25" s="243">
        <f>συμβολαια!D25</f>
        <v>0</v>
      </c>
      <c r="E25" s="243">
        <f>'κ-15-17'!D25</f>
        <v>0</v>
      </c>
      <c r="F25" s="243">
        <f>'κ-15-17'!M25</f>
        <v>0</v>
      </c>
      <c r="G25" s="243">
        <f>'κ-15-17'!V25</f>
        <v>0</v>
      </c>
      <c r="H25" s="243">
        <f>δικαιώματα!H25</f>
        <v>0</v>
      </c>
      <c r="I25" s="243">
        <f>δικαιώματα!I25+φύλλα2α!G25+πολλΣυμβ!Q25+αντίγραφα!J25</f>
        <v>1.6</v>
      </c>
      <c r="J25" s="243">
        <f>δικαιώματα!J25+φύλλα2α!H25+πολλΣυμβ!R25+αντίγραφα!K25</f>
        <v>1.6</v>
      </c>
      <c r="K25" s="243">
        <f>δικαιώματα!K25+φύλλα2α!I25+πολλΣυμβ!S25+αντίγραφα!L25</f>
        <v>0.32</v>
      </c>
      <c r="M25" s="275"/>
      <c r="N25" s="275"/>
      <c r="O25" s="275"/>
      <c r="P25" s="275"/>
      <c r="R25" s="227">
        <f>δικαιώματα!H25+δικαιώματα!I25</f>
        <v>0.6</v>
      </c>
      <c r="S25" s="440">
        <f>δικαιώματα!J25</f>
        <v>0.60000000000000009</v>
      </c>
      <c r="T25" s="440">
        <f>δικαιώματα!K25</f>
        <v>0.12</v>
      </c>
      <c r="V25" s="228"/>
      <c r="W25" s="228"/>
      <c r="X25" s="228"/>
      <c r="Y25" s="228"/>
    </row>
    <row r="26" spans="1:25" s="8" customFormat="1">
      <c r="A26" s="272">
        <f>συμβολαια!A26</f>
        <v>0</v>
      </c>
      <c r="B26" s="272">
        <f>συμβολαια!B26</f>
        <v>0</v>
      </c>
      <c r="C26" s="273" t="str">
        <f>συμβολαια!C26</f>
        <v>κατάθεση ένορκη</v>
      </c>
      <c r="D26" s="243">
        <f>συμβολαια!D26</f>
        <v>0</v>
      </c>
      <c r="E26" s="243">
        <f>'κ-15-17'!D26</f>
        <v>0</v>
      </c>
      <c r="F26" s="243">
        <f>'κ-15-17'!M26</f>
        <v>0</v>
      </c>
      <c r="G26" s="243">
        <f>'κ-15-17'!V26</f>
        <v>0</v>
      </c>
      <c r="H26" s="243">
        <f>δικαιώματα!H26</f>
        <v>0</v>
      </c>
      <c r="I26" s="243">
        <f>δικαιώματα!I26+φύλλα2α!G26+πολλΣυμβ!Q26+αντίγραφα!J26</f>
        <v>2</v>
      </c>
      <c r="J26" s="243">
        <f>δικαιώματα!J26+φύλλα2α!H26+πολλΣυμβ!R26+αντίγραφα!K26</f>
        <v>2</v>
      </c>
      <c r="K26" s="243">
        <f>δικαιώματα!K26+φύλλα2α!I26+πολλΣυμβ!S26+αντίγραφα!L26</f>
        <v>0.4</v>
      </c>
      <c r="M26" s="275"/>
      <c r="N26" s="275"/>
      <c r="O26" s="275"/>
      <c r="P26" s="275"/>
      <c r="R26" s="227">
        <f>δικαιώματα!H26+δικαιώματα!I26</f>
        <v>0.6</v>
      </c>
      <c r="S26" s="440">
        <f>δικαιώματα!J26</f>
        <v>0.60000000000000009</v>
      </c>
      <c r="T26" s="440">
        <f>δικαιώματα!K26</f>
        <v>0.12</v>
      </c>
      <c r="V26" s="228"/>
      <c r="W26" s="228"/>
      <c r="X26" s="228"/>
      <c r="Y26" s="228"/>
    </row>
    <row r="27" spans="1:25" s="8" customFormat="1">
      <c r="A27" s="272">
        <f>συμβολαια!A27</f>
        <v>0</v>
      </c>
      <c r="B27" s="272">
        <f>συμβολαια!B27</f>
        <v>0</v>
      </c>
      <c r="C27" s="273" t="str">
        <f>συμβολαια!C27</f>
        <v>βεβαίωση ένορκος</v>
      </c>
      <c r="D27" s="243">
        <f>συμβολαια!D27</f>
        <v>0</v>
      </c>
      <c r="E27" s="243">
        <f>'κ-15-17'!D27</f>
        <v>0</v>
      </c>
      <c r="F27" s="243">
        <f>'κ-15-17'!M27</f>
        <v>0</v>
      </c>
      <c r="G27" s="243">
        <f>'κ-15-17'!V27</f>
        <v>0</v>
      </c>
      <c r="H27" s="243">
        <f>δικαιώματα!H27</f>
        <v>0</v>
      </c>
      <c r="I27" s="243">
        <f>δικαιώματα!I27+φύλλα2α!G27+πολλΣυμβ!Q27+αντίγραφα!J27</f>
        <v>2</v>
      </c>
      <c r="J27" s="243">
        <f>δικαιώματα!J27+φύλλα2α!H27+πολλΣυμβ!R27+αντίγραφα!K27</f>
        <v>2</v>
      </c>
      <c r="K27" s="243">
        <f>δικαιώματα!K27+φύλλα2α!I27+πολλΣυμβ!S27+αντίγραφα!L27</f>
        <v>0.4</v>
      </c>
      <c r="M27" s="275"/>
      <c r="N27" s="275"/>
      <c r="O27" s="275"/>
      <c r="P27" s="275"/>
      <c r="R27" s="227">
        <f>δικαιώματα!H27+δικαιώματα!I27</f>
        <v>0.6</v>
      </c>
      <c r="S27" s="440">
        <f>δικαιώματα!J27</f>
        <v>0.60000000000000009</v>
      </c>
      <c r="T27" s="440">
        <f>δικαιώματα!K27</f>
        <v>0.12</v>
      </c>
      <c r="V27" s="228"/>
      <c r="W27" s="228"/>
      <c r="X27" s="228"/>
      <c r="Y27" s="228"/>
    </row>
    <row r="28" spans="1:25" s="8" customFormat="1">
      <c r="A28" s="272">
        <f>συμβολαια!A28</f>
        <v>0</v>
      </c>
      <c r="B28" s="272">
        <f>συμβολαια!B28</f>
        <v>0</v>
      </c>
      <c r="C28" s="273" t="str">
        <f>συμβολαια!C28</f>
        <v>κληρονομιάς αποδοχή</v>
      </c>
      <c r="D28" s="243">
        <f>συμβολαια!D28</f>
        <v>0</v>
      </c>
      <c r="E28" s="243">
        <f>'κ-15-17'!D28</f>
        <v>0</v>
      </c>
      <c r="F28" s="243">
        <f>'κ-15-17'!M28</f>
        <v>0</v>
      </c>
      <c r="G28" s="243">
        <f>'κ-15-17'!V28</f>
        <v>0</v>
      </c>
      <c r="H28" s="243">
        <f>δικαιώματα!H28</f>
        <v>0</v>
      </c>
      <c r="I28" s="243">
        <f>δικαιώματα!I28+φύλλα2α!G28+πολλΣυμβ!Q28+αντίγραφα!J28</f>
        <v>3.43</v>
      </c>
      <c r="J28" s="243">
        <f>δικαιώματα!J28+φύλλα2α!H28+πολλΣυμβ!R28+αντίγραφα!K28</f>
        <v>3.4350000000000005</v>
      </c>
      <c r="K28" s="243">
        <f>δικαιώματα!K28+φύλλα2α!I28+πολλΣυμβ!S28+αντίγραφα!L28</f>
        <v>0.68700000000000006</v>
      </c>
      <c r="M28" s="275">
        <v>1.83</v>
      </c>
      <c r="N28" s="275"/>
      <c r="O28" s="275"/>
      <c r="P28" s="275"/>
      <c r="R28" s="227">
        <f>δικαιώματα!H28+δικαιώματα!I28</f>
        <v>1.83</v>
      </c>
      <c r="S28" s="440">
        <f>δικαιώματα!J28</f>
        <v>1.8350000000000002</v>
      </c>
      <c r="T28" s="440">
        <f>δικαιώματα!K28</f>
        <v>0.36700000000000005</v>
      </c>
      <c r="V28" s="228"/>
      <c r="W28" s="228"/>
      <c r="X28" s="228"/>
      <c r="Y28" s="228"/>
    </row>
    <row r="29" spans="1:25" s="8" customFormat="1">
      <c r="A29" s="272">
        <f>συμβολαια!A29</f>
        <v>0</v>
      </c>
      <c r="B29" s="272">
        <f>συμβολαια!B29</f>
        <v>0</v>
      </c>
      <c r="C29" s="273" t="str">
        <f>συμβολαια!C29</f>
        <v>πληρεξούσιο</v>
      </c>
      <c r="D29" s="243">
        <f>συμβολαια!D29</f>
        <v>0</v>
      </c>
      <c r="E29" s="243">
        <f>'κ-15-17'!D29</f>
        <v>0</v>
      </c>
      <c r="F29" s="243">
        <f>'κ-15-17'!M29</f>
        <v>0</v>
      </c>
      <c r="G29" s="243">
        <f>'κ-15-17'!V29</f>
        <v>0</v>
      </c>
      <c r="H29" s="243">
        <f>δικαιώματα!H29</f>
        <v>0</v>
      </c>
      <c r="I29" s="243">
        <f>δικαιώματα!I29+φύλλα2α!G29+πολλΣυμβ!Q29+αντίγραφα!J29</f>
        <v>1.6</v>
      </c>
      <c r="J29" s="243">
        <f>δικαιώματα!J29+φύλλα2α!H29+πολλΣυμβ!R29+αντίγραφα!K29</f>
        <v>1.6</v>
      </c>
      <c r="K29" s="243">
        <f>δικαιώματα!K29+φύλλα2α!I29+πολλΣυμβ!S29+αντίγραφα!L29</f>
        <v>0.32</v>
      </c>
      <c r="M29" s="275"/>
      <c r="N29" s="275"/>
      <c r="O29" s="275"/>
      <c r="P29" s="275"/>
      <c r="R29" s="227">
        <f>δικαιώματα!H29+δικαιώματα!I29</f>
        <v>0.6</v>
      </c>
      <c r="S29" s="440">
        <f>δικαιώματα!J29</f>
        <v>0.60000000000000009</v>
      </c>
      <c r="T29" s="440">
        <f>δικαιώματα!K29</f>
        <v>0.12</v>
      </c>
      <c r="V29" s="228"/>
      <c r="W29" s="228"/>
      <c r="X29" s="228"/>
      <c r="Y29" s="228"/>
    </row>
    <row r="30" spans="1:25" s="8" customFormat="1">
      <c r="A30" s="272">
        <f>συμβολαια!A30</f>
        <v>0</v>
      </c>
      <c r="B30" s="272">
        <f>συμβολαια!B30</f>
        <v>0</v>
      </c>
      <c r="C30" s="273" t="str">
        <f>συμβολαια!C30</f>
        <v>κληρονομιάς αποδοχή ..???.. ΔΙΟΡΘΩΣΗ</v>
      </c>
      <c r="D30" s="243">
        <f>συμβολαια!D30</f>
        <v>0</v>
      </c>
      <c r="E30" s="243">
        <f>'κ-15-17'!D30</f>
        <v>0</v>
      </c>
      <c r="F30" s="243">
        <f>'κ-15-17'!M30</f>
        <v>0</v>
      </c>
      <c r="G30" s="243">
        <f>'κ-15-17'!V30</f>
        <v>0</v>
      </c>
      <c r="H30" s="243">
        <f>δικαιώματα!H30</f>
        <v>0</v>
      </c>
      <c r="I30" s="243">
        <f>δικαιώματα!I30+φύλλα2α!G30+πολλΣυμβ!Q30+αντίγραφα!J30</f>
        <v>9.1000000000000014</v>
      </c>
      <c r="J30" s="243">
        <f>δικαιώματα!J30+φύλλα2α!H30+πολλΣυμβ!R30+αντίγραφα!K30</f>
        <v>9.1050000000000004</v>
      </c>
      <c r="K30" s="243">
        <f>δικαιώματα!K30+φύλλα2α!I30+πολλΣυμβ!S30+αντίγραφα!L30</f>
        <v>1.8210000000000002</v>
      </c>
      <c r="M30" s="275">
        <v>1.83</v>
      </c>
      <c r="N30" s="275"/>
      <c r="O30" s="275"/>
      <c r="P30" s="275"/>
      <c r="R30" s="227">
        <f>δικαιώματα!H30+δικαιώματα!I30</f>
        <v>1.83</v>
      </c>
      <c r="S30" s="440">
        <f>δικαιώματα!J30</f>
        <v>1.8350000000000002</v>
      </c>
      <c r="T30" s="440">
        <f>δικαιώματα!K30</f>
        <v>0.36700000000000005</v>
      </c>
      <c r="V30" s="228"/>
      <c r="W30" s="228"/>
      <c r="X30" s="228"/>
      <c r="Y30" s="228"/>
    </row>
    <row r="31" spans="1:25" s="8" customFormat="1">
      <c r="A31" s="272">
        <f>συμβολαια!A31</f>
        <v>0</v>
      </c>
      <c r="B31" s="272">
        <f>συμβολαια!B31</f>
        <v>0</v>
      </c>
      <c r="C31" s="273" t="str">
        <f>συμβολαια!C31</f>
        <v>πληρεξούσιο</v>
      </c>
      <c r="D31" s="243">
        <f>συμβολαια!D31</f>
        <v>0</v>
      </c>
      <c r="E31" s="243">
        <f>'κ-15-17'!D31</f>
        <v>0</v>
      </c>
      <c r="F31" s="243">
        <f>'κ-15-17'!M31</f>
        <v>0</v>
      </c>
      <c r="G31" s="243">
        <f>'κ-15-17'!V31</f>
        <v>0</v>
      </c>
      <c r="H31" s="243">
        <f>δικαιώματα!H31</f>
        <v>0</v>
      </c>
      <c r="I31" s="243">
        <f>δικαιώματα!I31+φύλλα2α!G31+πολλΣυμβ!Q31+αντίγραφα!J31</f>
        <v>0.8</v>
      </c>
      <c r="J31" s="243">
        <f>δικαιώματα!J31+φύλλα2α!H31+πολλΣυμβ!R31+αντίγραφα!K31</f>
        <v>0.8</v>
      </c>
      <c r="K31" s="243">
        <f>δικαιώματα!K31+φύλλα2α!I31+πολλΣυμβ!S31+αντίγραφα!L31</f>
        <v>0.16</v>
      </c>
      <c r="M31" s="275"/>
      <c r="N31" s="275"/>
      <c r="O31" s="275"/>
      <c r="P31" s="275"/>
      <c r="R31" s="227">
        <f>δικαιώματα!H31+δικαιώματα!I31</f>
        <v>0.6</v>
      </c>
      <c r="S31" s="440">
        <f>δικαιώματα!J31</f>
        <v>0.60000000000000009</v>
      </c>
      <c r="T31" s="440">
        <f>δικαιώματα!K31</f>
        <v>0.12</v>
      </c>
      <c r="V31" s="228"/>
      <c r="W31" s="228"/>
      <c r="X31" s="228"/>
      <c r="Y31" s="228"/>
    </row>
    <row r="32" spans="1:25" s="8" customFormat="1">
      <c r="A32" s="272">
        <f>συμβολαια!A32</f>
        <v>0</v>
      </c>
      <c r="B32" s="272">
        <f>συμβολαια!B32</f>
        <v>0</v>
      </c>
      <c r="C32" s="273" t="str">
        <f>συμβολαια!C32</f>
        <v>κληρονομιάς αποδοχή</v>
      </c>
      <c r="D32" s="243">
        <f>συμβολαια!D32</f>
        <v>0</v>
      </c>
      <c r="E32" s="243">
        <f>'κ-15-17'!D32</f>
        <v>0</v>
      </c>
      <c r="F32" s="243">
        <f>'κ-15-17'!M32</f>
        <v>0</v>
      </c>
      <c r="G32" s="243">
        <f>'κ-15-17'!V32</f>
        <v>0</v>
      </c>
      <c r="H32" s="243">
        <f>δικαιώματα!H32</f>
        <v>0</v>
      </c>
      <c r="I32" s="243">
        <f>δικαιώματα!I32+φύλλα2α!G32+πολλΣυμβ!Q32+αντίγραφα!J32</f>
        <v>8.5000000000000018</v>
      </c>
      <c r="J32" s="243">
        <f>δικαιώματα!J32+φύλλα2α!H32+πολλΣυμβ!R32+αντίγραφα!K32</f>
        <v>8.5050000000000008</v>
      </c>
      <c r="K32" s="243">
        <f>δικαιώματα!K32+φύλλα2α!I32+πολλΣυμβ!S32+αντίγραφα!L32</f>
        <v>1.7010000000000001</v>
      </c>
      <c r="M32" s="275">
        <v>1.83</v>
      </c>
      <c r="N32" s="275"/>
      <c r="O32" s="275"/>
      <c r="P32" s="275"/>
      <c r="R32" s="227">
        <f>δικαιώματα!H32+δικαιώματα!I32</f>
        <v>1.83</v>
      </c>
      <c r="S32" s="440">
        <f>δικαιώματα!J32</f>
        <v>1.8350000000000002</v>
      </c>
      <c r="T32" s="440">
        <f>δικαιώματα!K32</f>
        <v>0.36700000000000005</v>
      </c>
      <c r="V32" s="228"/>
      <c r="W32" s="228"/>
      <c r="X32" s="228"/>
      <c r="Y32" s="228"/>
    </row>
    <row r="33" spans="1:25" s="8" customFormat="1">
      <c r="A33" s="272">
        <f>συμβολαια!A33</f>
        <v>0</v>
      </c>
      <c r="B33" s="272">
        <f>συμβολαια!B33</f>
        <v>0</v>
      </c>
      <c r="C33" s="273" t="str">
        <f>συμβολαια!C33</f>
        <v>πληρεξούσιο</v>
      </c>
      <c r="D33" s="243">
        <f>συμβολαια!D33</f>
        <v>0</v>
      </c>
      <c r="E33" s="243">
        <f>'κ-15-17'!D33</f>
        <v>0</v>
      </c>
      <c r="F33" s="243">
        <f>'κ-15-17'!M33</f>
        <v>0</v>
      </c>
      <c r="G33" s="243">
        <f>'κ-15-17'!V33</f>
        <v>0</v>
      </c>
      <c r="H33" s="243">
        <f>δικαιώματα!H33</f>
        <v>0</v>
      </c>
      <c r="I33" s="243">
        <f>δικαιώματα!I33+φύλλα2α!G33+πολλΣυμβ!Q33+αντίγραφα!J33</f>
        <v>1.4000000000000001</v>
      </c>
      <c r="J33" s="243">
        <f>δικαιώματα!J33+φύλλα2α!H33+πολλΣυμβ!R33+αντίγραφα!K33</f>
        <v>1.4000000000000001</v>
      </c>
      <c r="K33" s="243">
        <f>δικαιώματα!K33+φύλλα2α!I33+πολλΣυμβ!S33+αντίγραφα!L33</f>
        <v>0.27999999999999997</v>
      </c>
      <c r="M33" s="275"/>
      <c r="N33" s="275"/>
      <c r="O33" s="275"/>
      <c r="P33" s="275"/>
      <c r="R33" s="227">
        <f>δικαιώματα!H33+δικαιώματα!I33</f>
        <v>0.6</v>
      </c>
      <c r="S33" s="440">
        <f>δικαιώματα!J33</f>
        <v>0.60000000000000009</v>
      </c>
      <c r="T33" s="440">
        <f>δικαιώματα!K33</f>
        <v>0.12</v>
      </c>
      <c r="V33" s="228"/>
      <c r="W33" s="228"/>
      <c r="X33" s="228"/>
      <c r="Y33" s="228"/>
    </row>
    <row r="34" spans="1:25" s="8" customFormat="1">
      <c r="A34" s="272">
        <f>συμβολαια!A34</f>
        <v>0</v>
      </c>
      <c r="B34" s="272">
        <f>συμβολαια!B34</f>
        <v>0</v>
      </c>
      <c r="C34" s="273" t="str">
        <f>συμβολαια!C34</f>
        <v>αγοραπωλησία ΒΑΣΕΙ προσυμφώνου ..???.. τίμημα = αρραβών = 2.934,7 Δ.Ο.Υ = 11.143,31</v>
      </c>
      <c r="D34" s="243">
        <f>συμβολαια!D34</f>
        <v>8208.61</v>
      </c>
      <c r="E34" s="243">
        <f>'κ-15-17'!D34</f>
        <v>0</v>
      </c>
      <c r="F34" s="243">
        <f>'κ-15-17'!M34</f>
        <v>0</v>
      </c>
      <c r="G34" s="243">
        <f>'κ-15-17'!V34</f>
        <v>0</v>
      </c>
      <c r="H34" s="243">
        <f>δικαιώματα!H34</f>
        <v>8.8652987999999997</v>
      </c>
      <c r="I34" s="243">
        <f>δικαιώματα!I34+φύλλα2α!G34+πολλΣυμβ!Q34+αντίγραφα!J34</f>
        <v>4</v>
      </c>
      <c r="J34" s="243">
        <f>δικαιώματα!J34+φύλλα2α!H34+πολλΣυμβ!R34+αντίγραφα!K34</f>
        <v>8.9251660000000008</v>
      </c>
      <c r="K34" s="243">
        <f>δικαιώματα!K34+φύλλα2α!I34+πολλΣυμβ!S34+αντίγραφα!L34</f>
        <v>1.7850332</v>
      </c>
      <c r="M34" s="446">
        <v>13.11</v>
      </c>
      <c r="N34" s="275"/>
      <c r="O34" s="275"/>
      <c r="P34" s="275"/>
      <c r="R34" s="227">
        <f>δικαιώματα!H34+δικαιώματα!I34</f>
        <v>9.4652987999999993</v>
      </c>
      <c r="S34" s="440">
        <f>δικαιώματα!J34</f>
        <v>5.5251660000000005</v>
      </c>
      <c r="T34" s="440">
        <f>δικαιώματα!K34</f>
        <v>1.1050332</v>
      </c>
      <c r="V34" s="228"/>
      <c r="W34" s="228"/>
      <c r="X34" s="228"/>
      <c r="Y34" s="228"/>
    </row>
    <row r="35" spans="1:25" s="8" customFormat="1">
      <c r="A35" s="623" t="str">
        <f>συμβολαια!A35</f>
        <v>..???..</v>
      </c>
      <c r="B35" s="272">
        <f>συμβολαια!B35</f>
        <v>0</v>
      </c>
      <c r="C35" s="273" t="str">
        <f>συμβολαια!C35</f>
        <v>διανομή ( 52.747,66 &amp; 7.650,36 )</v>
      </c>
      <c r="D35" s="243">
        <f>συμβολαια!D35</f>
        <v>60398.02</v>
      </c>
      <c r="E35" s="307">
        <f>'κ-15-17'!D35</f>
        <v>0</v>
      </c>
      <c r="F35" s="243">
        <f>'κ-15-17'!M35</f>
        <v>0</v>
      </c>
      <c r="G35" s="243">
        <f>'κ-15-17'!V35</f>
        <v>0</v>
      </c>
      <c r="H35" s="243">
        <f>δικαιώματα!H35</f>
        <v>65.229861600000007</v>
      </c>
      <c r="I35" s="243">
        <f>δικαιώματα!I35+φύλλα2α!G35+πολλΣυμβ!Q35+αντίγραφα!J35</f>
        <v>6</v>
      </c>
      <c r="J35" s="243">
        <f>δικαιώματα!J35+φύλλα2α!H35+πολλΣυμβ!R35+αντίγραφα!K35</f>
        <v>42.23881200000001</v>
      </c>
      <c r="K35" s="243">
        <f>δικαιώματα!K35+φύλλα2α!I35+πολλΣυμβ!S35+αντίγραφα!L35</f>
        <v>8.4477624000000002</v>
      </c>
      <c r="M35" s="275">
        <v>66.3</v>
      </c>
      <c r="N35" s="447"/>
      <c r="O35" s="275"/>
      <c r="P35" s="275"/>
      <c r="R35" s="227">
        <f>δικαιώματα!H35+δικαιώματα!I35</f>
        <v>65.829861600000001</v>
      </c>
      <c r="S35" s="440">
        <f>δικαιώματα!J35</f>
        <v>36.838812000000004</v>
      </c>
      <c r="T35" s="440">
        <f>δικαιώματα!K35</f>
        <v>7.3677624000000002</v>
      </c>
      <c r="V35" s="228"/>
      <c r="W35" s="228"/>
      <c r="X35" s="228"/>
      <c r="Y35" s="228"/>
    </row>
    <row r="36" spans="1:25" s="8" customFormat="1">
      <c r="A36" s="624"/>
      <c r="B36" s="272"/>
      <c r="C36" s="273" t="str">
        <f>συμβολαια!C36</f>
        <v xml:space="preserve">οριζόντιος σύσταση ΠΡΟ </v>
      </c>
      <c r="D36" s="243">
        <f>συμβολαια!D36</f>
        <v>0</v>
      </c>
      <c r="E36" s="243">
        <f>'κ-15-17'!D36</f>
        <v>0</v>
      </c>
      <c r="F36" s="243">
        <f>'κ-15-17'!M36</f>
        <v>0</v>
      </c>
      <c r="G36" s="243">
        <f>'κ-15-17'!V36</f>
        <v>0</v>
      </c>
      <c r="H36" s="243">
        <f>δικαιώματα!H36</f>
        <v>0</v>
      </c>
      <c r="I36" s="243">
        <f>δικαιώματα!I36+φύλλα2α!G36+πολλΣυμβ!Q36+αντίγραφα!J36</f>
        <v>4.9000000000000004</v>
      </c>
      <c r="J36" s="243">
        <f>δικαιώματα!J36+φύλλα2α!H36+πολλΣυμβ!R36+αντίγραφα!K36</f>
        <v>4.9000000000000004</v>
      </c>
      <c r="K36" s="243">
        <f>δικαιώματα!K36+φύλλα2α!I36+πολλΣυμβ!S36+αντίγραφα!L36</f>
        <v>0.98</v>
      </c>
      <c r="M36" s="275"/>
      <c r="N36" s="275"/>
      <c r="O36" s="275"/>
      <c r="P36" s="275"/>
      <c r="R36" s="227">
        <f>δικαιώματα!H36+δικαιώματα!I36</f>
        <v>3.7</v>
      </c>
      <c r="S36" s="440">
        <f>δικαιώματα!J36</f>
        <v>3.7</v>
      </c>
      <c r="T36" s="440">
        <f>δικαιώματα!K36</f>
        <v>0.74</v>
      </c>
      <c r="V36" s="228"/>
      <c r="W36" s="228"/>
      <c r="X36" s="228"/>
      <c r="Y36" s="228"/>
    </row>
    <row r="37" spans="1:25" s="8" customFormat="1">
      <c r="A37" s="272">
        <f>συμβολαια!A37</f>
        <v>0</v>
      </c>
      <c r="B37" s="272">
        <f>συμβολαια!B37</f>
        <v>0</v>
      </c>
      <c r="C37" s="273" t="str">
        <f>συμβολαια!C37</f>
        <v>πληρεξούσιο</v>
      </c>
      <c r="D37" s="243">
        <f>συμβολαια!D37</f>
        <v>0</v>
      </c>
      <c r="E37" s="243">
        <f>'κ-15-17'!D37</f>
        <v>0</v>
      </c>
      <c r="F37" s="243">
        <f>'κ-15-17'!M37</f>
        <v>0</v>
      </c>
      <c r="G37" s="243">
        <f>'κ-15-17'!V37</f>
        <v>0</v>
      </c>
      <c r="H37" s="243">
        <f>δικαιώματα!H37</f>
        <v>0</v>
      </c>
      <c r="I37" s="243">
        <f>δικαιώματα!I37+φύλλα2α!G37+πολλΣυμβ!Q37+αντίγραφα!J37</f>
        <v>3.2</v>
      </c>
      <c r="J37" s="243">
        <f>δικαιώματα!J37+φύλλα2α!H37+πολλΣυμβ!R37+αντίγραφα!K37</f>
        <v>3.2</v>
      </c>
      <c r="K37" s="243">
        <f>δικαιώματα!K37+φύλλα2α!I37+πολλΣυμβ!S37+αντίγραφα!L37</f>
        <v>0.64</v>
      </c>
      <c r="M37" s="275"/>
      <c r="N37" s="275"/>
      <c r="O37" s="275"/>
      <c r="P37" s="275"/>
      <c r="R37" s="227">
        <f>δικαιώματα!H37+δικαιώματα!I37</f>
        <v>0.6</v>
      </c>
      <c r="S37" s="440">
        <f>δικαιώματα!J37</f>
        <v>0.60000000000000009</v>
      </c>
      <c r="T37" s="440">
        <f>δικαιώματα!K37</f>
        <v>0.12</v>
      </c>
      <c r="V37" s="228"/>
      <c r="W37" s="228"/>
      <c r="X37" s="228"/>
      <c r="Y37" s="228"/>
    </row>
    <row r="38" spans="1:25" s="8" customFormat="1">
      <c r="A38" s="272">
        <f>συμβολαια!A38</f>
        <v>0</v>
      </c>
      <c r="B38" s="272">
        <f>συμβολαια!B38</f>
        <v>0</v>
      </c>
      <c r="C38" s="273" t="str">
        <f>συμβολαια!C38</f>
        <v>κληρονομιάς αποδοχή</v>
      </c>
      <c r="D38" s="243">
        <f>συμβολαια!D38</f>
        <v>0</v>
      </c>
      <c r="E38" s="243">
        <f>'κ-15-17'!D38</f>
        <v>0</v>
      </c>
      <c r="F38" s="243">
        <f>'κ-15-17'!M38</f>
        <v>0</v>
      </c>
      <c r="G38" s="243">
        <f>'κ-15-17'!V38</f>
        <v>0</v>
      </c>
      <c r="H38" s="243">
        <f>δικαιώματα!H38</f>
        <v>0</v>
      </c>
      <c r="I38" s="243">
        <f>δικαιώματα!I38+φύλλα2α!G38+πολλΣυμβ!Q38+αντίγραφα!J38</f>
        <v>10.9</v>
      </c>
      <c r="J38" s="243">
        <f>δικαιώματα!J38+φύλλα2α!H38+πολλΣυμβ!R38+αντίγραφα!K38</f>
        <v>10.905000000000001</v>
      </c>
      <c r="K38" s="243">
        <f>δικαιώματα!K38+φύλλα2α!I38+πολλΣυμβ!S38+αντίγραφα!L38</f>
        <v>2.181</v>
      </c>
      <c r="M38" s="275">
        <v>1.83</v>
      </c>
      <c r="N38" s="275"/>
      <c r="O38" s="275"/>
      <c r="P38" s="275"/>
      <c r="R38" s="227">
        <f>δικαιώματα!H38+δικαιώματα!I38</f>
        <v>1.83</v>
      </c>
      <c r="S38" s="440">
        <f>δικαιώματα!J38</f>
        <v>1.8350000000000002</v>
      </c>
      <c r="T38" s="440">
        <f>δικαιώματα!K38</f>
        <v>0.36700000000000005</v>
      </c>
      <c r="V38" s="228"/>
      <c r="W38" s="228"/>
      <c r="X38" s="228"/>
      <c r="Y38" s="228"/>
    </row>
    <row r="39" spans="1:25" s="8" customFormat="1">
      <c r="A39" s="272">
        <f>συμβολαια!A39</f>
        <v>0</v>
      </c>
      <c r="B39" s="272">
        <f>συμβολαια!B39</f>
        <v>0</v>
      </c>
      <c r="C39" s="273" t="str">
        <f>συμβολαια!C39</f>
        <v>γονική</v>
      </c>
      <c r="D39" s="243">
        <f>συμβολαια!D39</f>
        <v>4889.57</v>
      </c>
      <c r="E39" s="243">
        <f>'κ-15-17'!D39</f>
        <v>0</v>
      </c>
      <c r="F39" s="243">
        <f>'κ-15-17'!M39</f>
        <v>31.78</v>
      </c>
      <c r="G39" s="243">
        <f>'κ-15-17'!V39</f>
        <v>6.11</v>
      </c>
      <c r="H39" s="243">
        <f>δικαιώματα!H39</f>
        <v>5.2807355999999999</v>
      </c>
      <c r="I39" s="243">
        <f>δικαιώματα!I39+φύλλα2α!G39+πολλΣυμβ!Q39+αντίγραφα!J39</f>
        <v>4</v>
      </c>
      <c r="J39" s="243">
        <f>δικαιώματα!J39+φύλλα2α!H39+πολλΣυμβ!R39+αντίγραφα!K39</f>
        <v>6.9337420000000005</v>
      </c>
      <c r="K39" s="243">
        <f>δικαιώματα!K39+φύλλα2α!I39+πολλΣυμβ!S39+αντίγραφα!L39</f>
        <v>1.3867483999999999</v>
      </c>
      <c r="M39" s="275">
        <v>6.36</v>
      </c>
      <c r="N39" s="275"/>
      <c r="O39" s="447"/>
      <c r="P39" s="447"/>
      <c r="R39" s="227">
        <f>δικαιώματα!H39+δικαιώματα!I39</f>
        <v>5.8807355999999995</v>
      </c>
      <c r="S39" s="440">
        <f>δικαιώματα!J39</f>
        <v>3.5337419999999997</v>
      </c>
      <c r="T39" s="440">
        <f>δικαιώματα!K39</f>
        <v>0.70674839999999994</v>
      </c>
      <c r="V39" s="228"/>
      <c r="W39" s="228"/>
      <c r="X39" s="228"/>
      <c r="Y39" s="228"/>
    </row>
    <row r="40" spans="1:25" s="8" customFormat="1">
      <c r="A40" s="272">
        <f>συμβολαια!A40</f>
        <v>0</v>
      </c>
      <c r="B40" s="272">
        <f>συμβολαια!B40</f>
        <v>0</v>
      </c>
      <c r="C40" s="273" t="str">
        <f>συμβολαια!C40</f>
        <v>δωρεά</v>
      </c>
      <c r="D40" s="243">
        <f>συμβολαια!D40</f>
        <v>6913.68</v>
      </c>
      <c r="E40" s="243">
        <f>'κ-15-17'!D40</f>
        <v>0</v>
      </c>
      <c r="F40" s="243">
        <f>'κ-15-17'!M40</f>
        <v>44.94</v>
      </c>
      <c r="G40" s="243">
        <f>'κ-15-17'!V40</f>
        <v>8.64</v>
      </c>
      <c r="H40" s="243">
        <f>δικαιώματα!H40</f>
        <v>7.4667744000000003</v>
      </c>
      <c r="I40" s="243">
        <f>δικαιώματα!I40+φύλλα2α!G40+πολλΣυμβ!Q40+αντίγραφα!J40</f>
        <v>4</v>
      </c>
      <c r="J40" s="243">
        <f>δικαιώματα!J40+φύλλα2α!H40+πολλΣυμβ!R40+αντίγραφα!K40</f>
        <v>8.1482080000000003</v>
      </c>
      <c r="K40" s="243">
        <f>δικαιώματα!K40+φύλλα2α!I40+πολλΣυμβ!S40+αντίγραφα!L40</f>
        <v>1.6296416</v>
      </c>
      <c r="M40" s="275">
        <v>8.5399999999999991</v>
      </c>
      <c r="N40" s="275"/>
      <c r="O40" s="275">
        <v>44.93</v>
      </c>
      <c r="P40" s="275">
        <v>8.64</v>
      </c>
      <c r="R40" s="227">
        <f>δικαιώματα!H40+δικαιώματα!I40</f>
        <v>8.0667743999999999</v>
      </c>
      <c r="S40" s="440">
        <f>δικαιώματα!J40</f>
        <v>4.7482080000000009</v>
      </c>
      <c r="T40" s="440">
        <f>δικαιώματα!K40</f>
        <v>0.94964160000000009</v>
      </c>
      <c r="V40" s="228"/>
      <c r="W40" s="228"/>
      <c r="X40" s="228"/>
      <c r="Y40" s="228"/>
    </row>
    <row r="41" spans="1:25" s="8" customFormat="1">
      <c r="A41" s="272">
        <f>συμβολαια!A41</f>
        <v>0</v>
      </c>
      <c r="B41" s="272">
        <f>συμβολαια!B41</f>
        <v>0</v>
      </c>
      <c r="C41" s="273" t="str">
        <f>συμβολαια!C41</f>
        <v>δωρεά</v>
      </c>
      <c r="D41" s="243">
        <f>συμβολαια!D41</f>
        <v>4993.32</v>
      </c>
      <c r="E41" s="243">
        <f>'κ-15-17'!D41</f>
        <v>0</v>
      </c>
      <c r="F41" s="243">
        <f>'κ-15-17'!M41</f>
        <v>32.46</v>
      </c>
      <c r="G41" s="243">
        <f>'κ-15-17'!V41</f>
        <v>6.24</v>
      </c>
      <c r="H41" s="243">
        <f>δικαιώματα!H41</f>
        <v>5.3927855999999998</v>
      </c>
      <c r="I41" s="243">
        <f>δικαιώματα!I41+φύλλα2α!G41+πολλΣυμβ!Q41+αντίγραφα!J41</f>
        <v>2.8000000000000003</v>
      </c>
      <c r="J41" s="243">
        <f>δικαιώματα!J41+φύλλα2α!H41+πολλΣυμβ!R41+αντίγραφα!K41</f>
        <v>5.795992</v>
      </c>
      <c r="K41" s="243">
        <f>δικαιώματα!K41+φύλλα2α!I41+πολλΣυμβ!S41+αντίγραφα!L41</f>
        <v>1.1591984</v>
      </c>
      <c r="M41" s="275">
        <v>1.08</v>
      </c>
      <c r="N41" s="275"/>
      <c r="O41" s="275">
        <v>32.450000000000003</v>
      </c>
      <c r="P41" s="275">
        <v>6.24</v>
      </c>
      <c r="R41" s="227">
        <f>δικαιώματα!H41+δικαιώματα!I41</f>
        <v>5.9927855999999995</v>
      </c>
      <c r="S41" s="440">
        <f>δικαιώματα!J41</f>
        <v>3.5959919999999999</v>
      </c>
      <c r="T41" s="440">
        <f>δικαιώματα!K41</f>
        <v>0.7191983999999999</v>
      </c>
      <c r="V41" s="228"/>
      <c r="W41" s="228"/>
      <c r="X41" s="228"/>
      <c r="Y41" s="228"/>
    </row>
    <row r="42" spans="1:25" s="8" customFormat="1">
      <c r="A42" s="272">
        <f>συμβολαια!A42</f>
        <v>0</v>
      </c>
      <c r="B42" s="272">
        <f>συμβολαια!B42</f>
        <v>0</v>
      </c>
      <c r="C42" s="273" t="str">
        <f>συμβολαια!C42</f>
        <v>δωρεά ΨΙΛΗΣ κυριότητας</v>
      </c>
      <c r="D42" s="243">
        <f>συμβολαια!D42</f>
        <v>7490.05</v>
      </c>
      <c r="E42" s="243">
        <f>'κ-15-17'!D42</f>
        <v>0</v>
      </c>
      <c r="F42" s="243">
        <f>'κ-15-17'!M42</f>
        <v>48.69</v>
      </c>
      <c r="G42" s="243">
        <f>'κ-15-17'!V42</f>
        <v>9.36</v>
      </c>
      <c r="H42" s="243">
        <f>δικαιώματα!H42</f>
        <v>8.0892540000000004</v>
      </c>
      <c r="I42" s="243">
        <f>δικαιώματα!I42+φύλλα2α!G42+πολλΣυμβ!Q42+αντίγραφα!J42</f>
        <v>2.8000000000000003</v>
      </c>
      <c r="J42" s="243">
        <f>δικαιώματα!J42+φύλλα2α!H42+πολλΣυμβ!R42+αντίγραφα!K42</f>
        <v>7.2940299999999993</v>
      </c>
      <c r="K42" s="243">
        <f>δικαιώματα!K42+φύλλα2α!I42+πολλΣυμβ!S42+αντίγραφα!L42</f>
        <v>1.4588060000000003</v>
      </c>
      <c r="M42" s="275">
        <v>9.16</v>
      </c>
      <c r="N42" s="275"/>
      <c r="O42" s="275">
        <v>48.68</v>
      </c>
      <c r="P42" s="275">
        <v>9.36</v>
      </c>
      <c r="R42" s="227">
        <f>δικαιώματα!H42+δικαιώματα!I42</f>
        <v>8.689254</v>
      </c>
      <c r="S42" s="440">
        <f>δικαιώματα!J42</f>
        <v>5.0940300000000001</v>
      </c>
      <c r="T42" s="440">
        <f>δικαιώματα!K42</f>
        <v>1.0188060000000001</v>
      </c>
      <c r="V42" s="228"/>
      <c r="W42" s="228"/>
      <c r="X42" s="228"/>
      <c r="Y42" s="228"/>
    </row>
    <row r="43" spans="1:25" s="8" customFormat="1">
      <c r="A43" s="272">
        <f>συμβολαια!A43</f>
        <v>0</v>
      </c>
      <c r="B43" s="272">
        <f>συμβολαια!B43</f>
        <v>0</v>
      </c>
      <c r="C43" s="273" t="str">
        <f>συμβολαια!C43</f>
        <v>γονική ΨΙΛΗΣ κυριότητας</v>
      </c>
      <c r="D43" s="243">
        <f>συμβολαια!D43</f>
        <v>6657.83</v>
      </c>
      <c r="E43" s="243">
        <f>'κ-15-17'!D43</f>
        <v>0</v>
      </c>
      <c r="F43" s="243">
        <f>'κ-15-17'!M43</f>
        <v>43.28</v>
      </c>
      <c r="G43" s="243">
        <f>'κ-15-17'!V43</f>
        <v>8.32</v>
      </c>
      <c r="H43" s="243">
        <f>δικαιώματα!H43</f>
        <v>7.1904564000000004</v>
      </c>
      <c r="I43" s="243">
        <f>δικαιώματα!I43+φύλλα2α!G43+πολλΣυμβ!Q43+αντίγραφα!J43</f>
        <v>2.8000000000000003</v>
      </c>
      <c r="J43" s="243">
        <f>δικαιώματα!J43+φύλλα2α!H43+πολλΣυμβ!R43+αντίγραφα!K43</f>
        <v>6.7946980000000003</v>
      </c>
      <c r="K43" s="243">
        <f>δικαιώματα!K43+φύλλα2α!I43+πολλΣυμβ!S43+αντίγραφα!L43</f>
        <v>1.3589396</v>
      </c>
      <c r="M43" s="275">
        <v>8.27</v>
      </c>
      <c r="N43" s="275"/>
      <c r="O43" s="275">
        <v>43.27</v>
      </c>
      <c r="P43" s="275">
        <v>8.32</v>
      </c>
      <c r="R43" s="227">
        <f>δικαιώματα!H43+δικαιώματα!I43</f>
        <v>7.7904564000000001</v>
      </c>
      <c r="S43" s="440">
        <f>δικαιώματα!J43</f>
        <v>4.5946980000000002</v>
      </c>
      <c r="T43" s="440">
        <f>δικαιώματα!K43</f>
        <v>0.91893960000000008</v>
      </c>
      <c r="V43" s="228"/>
      <c r="W43" s="228"/>
      <c r="X43" s="228"/>
      <c r="Y43" s="228"/>
    </row>
    <row r="44" spans="1:25" s="8" customFormat="1">
      <c r="A44" s="272">
        <f>συμβολαια!A44</f>
        <v>0</v>
      </c>
      <c r="B44" s="272">
        <f>συμβολαια!B44</f>
        <v>0</v>
      </c>
      <c r="C44" s="273" t="str">
        <f>συμβολαια!C44</f>
        <v>γονική</v>
      </c>
      <c r="D44" s="243">
        <f>συμβολαια!D44</f>
        <v>15565.31</v>
      </c>
      <c r="E44" s="243">
        <f>'κ-15-17'!D44</f>
        <v>0</v>
      </c>
      <c r="F44" s="243">
        <f>'κ-15-17'!M44</f>
        <v>101.17</v>
      </c>
      <c r="G44" s="243">
        <f>'κ-15-17'!V44</f>
        <v>19.46</v>
      </c>
      <c r="H44" s="243">
        <f>δικαιώματα!H44</f>
        <v>16.810534799999999</v>
      </c>
      <c r="I44" s="243">
        <f>δικαιώματα!I44+φύλλα2α!G44+πολλΣυμβ!Q44+αντίγραφα!J44</f>
        <v>2.8000000000000003</v>
      </c>
      <c r="J44" s="243">
        <f>δικαιώματα!J44+φύλλα2α!H44+πολλΣυμβ!R44+αντίγραφα!K44</f>
        <v>12.139185999999999</v>
      </c>
      <c r="K44" s="243">
        <f>δικαιώματα!K44+φύλλα2α!I44+πολλΣυμβ!S44+αντίγραφα!L44</f>
        <v>2.4278371999999999</v>
      </c>
      <c r="M44" s="275">
        <v>17.89</v>
      </c>
      <c r="N44" s="275"/>
      <c r="O44" s="275">
        <v>101.17</v>
      </c>
      <c r="P44" s="275">
        <v>19.45</v>
      </c>
      <c r="R44" s="227">
        <f>δικαιώματα!H44+δικαιώματα!I44</f>
        <v>17.410534800000001</v>
      </c>
      <c r="S44" s="440">
        <f>δικαιώματα!J44</f>
        <v>9.9391859999999994</v>
      </c>
      <c r="T44" s="440">
        <f>δικαιώματα!K44</f>
        <v>1.9878372</v>
      </c>
      <c r="V44" s="228"/>
      <c r="W44" s="228"/>
      <c r="X44" s="228"/>
      <c r="Y44" s="228"/>
    </row>
    <row r="45" spans="1:25" s="8" customFormat="1">
      <c r="A45" s="272">
        <f>συμβολαια!A45</f>
        <v>0</v>
      </c>
      <c r="B45" s="272">
        <f>συμβολαια!B45</f>
        <v>0</v>
      </c>
      <c r="C45" s="273" t="str">
        <f>συμβολαια!C45</f>
        <v>αγοραπωλησίας ..???.. {{{ ή ..???.. }}} ΔΙΟΡΘΩΣΗ</v>
      </c>
      <c r="D45" s="243">
        <f>συμβολαια!D45</f>
        <v>0</v>
      </c>
      <c r="E45" s="243">
        <f>'κ-15-17'!D45</f>
        <v>0</v>
      </c>
      <c r="F45" s="243">
        <f>'κ-15-17'!M45</f>
        <v>0</v>
      </c>
      <c r="G45" s="243">
        <f>'κ-15-17'!V45</f>
        <v>0</v>
      </c>
      <c r="H45" s="243">
        <f>δικαιώματα!H45</f>
        <v>0</v>
      </c>
      <c r="I45" s="243">
        <f>δικαιώματα!I45+φύλλα2α!G45+πολλΣυμβ!Q45+αντίγραφα!J45</f>
        <v>3.6000000000000005</v>
      </c>
      <c r="J45" s="243">
        <f>δικαιώματα!J45+φύλλα2α!H45+πολλΣυμβ!R45+αντίγραφα!K45</f>
        <v>3.6000000000000005</v>
      </c>
      <c r="K45" s="243">
        <f>δικαιώματα!K45+φύλλα2α!I45+πολλΣυμβ!S45+αντίγραφα!L45</f>
        <v>0.72</v>
      </c>
      <c r="M45" s="275"/>
      <c r="N45" s="275"/>
      <c r="O45" s="275"/>
      <c r="P45" s="275"/>
      <c r="R45" s="227">
        <f>δικαιώματα!H45+δικαιώματα!I45</f>
        <v>0.6</v>
      </c>
      <c r="S45" s="440">
        <f>δικαιώματα!J45</f>
        <v>0.60000000000000009</v>
      </c>
      <c r="T45" s="440">
        <f>δικαιώματα!K45</f>
        <v>0.12</v>
      </c>
      <c r="V45" s="228"/>
      <c r="W45" s="228"/>
      <c r="X45" s="228"/>
      <c r="Y45" s="228"/>
    </row>
    <row r="46" spans="1:25" s="8" customFormat="1">
      <c r="A46" s="272">
        <f>συμβολαια!A46</f>
        <v>0</v>
      </c>
      <c r="B46" s="272">
        <f>συμβολαια!B46</f>
        <v>0</v>
      </c>
      <c r="C46" s="273" t="str">
        <f>συμβολαια!C46</f>
        <v>πληρεξούσιο</v>
      </c>
      <c r="D46" s="243">
        <f>συμβολαια!D46</f>
        <v>0</v>
      </c>
      <c r="E46" s="243">
        <f>'κ-15-17'!D46</f>
        <v>0</v>
      </c>
      <c r="F46" s="243">
        <f>'κ-15-17'!M46</f>
        <v>0</v>
      </c>
      <c r="G46" s="243">
        <f>'κ-15-17'!V46</f>
        <v>0</v>
      </c>
      <c r="H46" s="243">
        <f>δικαιώματα!H46</f>
        <v>0</v>
      </c>
      <c r="I46" s="243">
        <f>δικαιώματα!I46+φύλλα2α!G46+πολλΣυμβ!Q46+αντίγραφα!J46</f>
        <v>2</v>
      </c>
      <c r="J46" s="243">
        <f>δικαιώματα!J46+φύλλα2α!H46+πολλΣυμβ!R46+αντίγραφα!K46</f>
        <v>2</v>
      </c>
      <c r="K46" s="243">
        <f>δικαιώματα!K46+φύλλα2α!I46+πολλΣυμβ!S46+αντίγραφα!L46</f>
        <v>0.4</v>
      </c>
      <c r="M46" s="275"/>
      <c r="N46" s="275"/>
      <c r="O46" s="275"/>
      <c r="P46" s="275"/>
      <c r="R46" s="227">
        <f>δικαιώματα!H46+δικαιώματα!I46</f>
        <v>0.6</v>
      </c>
      <c r="S46" s="440">
        <f>δικαιώματα!J46</f>
        <v>0.60000000000000009</v>
      </c>
      <c r="T46" s="440">
        <f>δικαιώματα!K46</f>
        <v>0.12</v>
      </c>
      <c r="V46" s="228"/>
      <c r="W46" s="228"/>
      <c r="X46" s="228"/>
      <c r="Y46" s="228"/>
    </row>
    <row r="47" spans="1:25" s="8" customFormat="1">
      <c r="A47" s="272">
        <f>συμβολαια!A47</f>
        <v>0</v>
      </c>
      <c r="B47" s="272">
        <f>συμβολαια!B47</f>
        <v>0</v>
      </c>
      <c r="C47" s="273" t="str">
        <f>συμβολαια!C47</f>
        <v>δωρεά</v>
      </c>
      <c r="D47" s="243">
        <f>συμβολαια!D47</f>
        <v>2859.42</v>
      </c>
      <c r="E47" s="243">
        <f>'κ-15-17'!D47</f>
        <v>0</v>
      </c>
      <c r="F47" s="243">
        <f>'κ-15-17'!M47</f>
        <v>18.59</v>
      </c>
      <c r="G47" s="243">
        <f>'κ-15-17'!V47</f>
        <v>3.57</v>
      </c>
      <c r="H47" s="243">
        <f>δικαιώματα!H47</f>
        <v>3.0881736000000002</v>
      </c>
      <c r="I47" s="243">
        <f>δικαιώματα!I47+φύλλα2α!G47+πολλΣυμβ!Q47+αντίγραφα!J47</f>
        <v>4.8000000000000007</v>
      </c>
      <c r="J47" s="243">
        <f>δικαιώματα!J47+φύλλα2α!H47+πολλΣυμβ!R47+αντίγραφα!K47</f>
        <v>6.5156520000000011</v>
      </c>
      <c r="K47" s="243">
        <f>δικαιώματα!K47+φύλλα2α!I47+πολλΣυμβ!S47+αντίγραφα!L47</f>
        <v>1.3031303999999999</v>
      </c>
      <c r="M47" s="275">
        <v>4.16</v>
      </c>
      <c r="N47" s="275"/>
      <c r="O47" s="275">
        <v>18.579999999999998</v>
      </c>
      <c r="P47" s="275">
        <v>3.57</v>
      </c>
      <c r="R47" s="227">
        <f>δικαιώματα!H47+δικαιώματα!I47</f>
        <v>3.6881736000000003</v>
      </c>
      <c r="S47" s="440">
        <f>δικαιώματα!J47</f>
        <v>2.315652</v>
      </c>
      <c r="T47" s="440">
        <f>δικαιώματα!K47</f>
        <v>0.4631304</v>
      </c>
      <c r="V47" s="228"/>
      <c r="W47" s="228"/>
      <c r="X47" s="228"/>
      <c r="Y47" s="228"/>
    </row>
    <row r="48" spans="1:25" s="8" customFormat="1">
      <c r="A48" s="272">
        <f>συμβολαια!A48</f>
        <v>0</v>
      </c>
      <c r="B48" s="272">
        <f>συμβολαια!B48</f>
        <v>0</v>
      </c>
      <c r="C48" s="273" t="str">
        <f>συμβολαια!C48</f>
        <v>γονική</v>
      </c>
      <c r="D48" s="243">
        <f>συμβολαια!D48</f>
        <v>11336.52</v>
      </c>
      <c r="E48" s="243">
        <f>'κ-15-17'!D48</f>
        <v>0</v>
      </c>
      <c r="F48" s="243">
        <f>'κ-15-17'!M48</f>
        <v>73.69</v>
      </c>
      <c r="G48" s="243">
        <f>'κ-15-17'!V48</f>
        <v>14.17</v>
      </c>
      <c r="H48" s="243">
        <f>δικαιώματα!H48</f>
        <v>12.243441600000001</v>
      </c>
      <c r="I48" s="243">
        <f>δικαιώματα!I48+φύλλα2α!G48+πολλΣυμβ!Q48+αντίγραφα!J48</f>
        <v>5.8</v>
      </c>
      <c r="J48" s="243">
        <f>δικαιώματα!J48+φύλλα2α!H48+πολλΣυμβ!R48+αντίγραφα!K48</f>
        <v>12.601912</v>
      </c>
      <c r="K48" s="243">
        <f>δικαιώματα!K48+φύλλα2α!I48+πολλΣυμβ!S48+αντίγραφα!L48</f>
        <v>2.5203823999999999</v>
      </c>
      <c r="M48" s="275">
        <v>13.32</v>
      </c>
      <c r="N48" s="275"/>
      <c r="O48" s="275">
        <v>73.680000000000007</v>
      </c>
      <c r="P48" s="275">
        <v>14.17</v>
      </c>
      <c r="R48" s="227">
        <f>δικαιώματα!H48+δικαιώματα!I48</f>
        <v>12.8434416</v>
      </c>
      <c r="S48" s="440">
        <f>δικαιώματα!J48</f>
        <v>7.4019120000000003</v>
      </c>
      <c r="T48" s="440">
        <f>δικαιώματα!K48</f>
        <v>1.4803824000000001</v>
      </c>
      <c r="V48" s="228"/>
      <c r="W48" s="228"/>
      <c r="X48" s="228"/>
      <c r="Y48" s="228"/>
    </row>
    <row r="49" spans="1:25" s="8" customFormat="1">
      <c r="A49" s="272">
        <f>συμβολαια!A49</f>
        <v>0</v>
      </c>
      <c r="B49" s="272">
        <f>συμβολαια!B49</f>
        <v>0</v>
      </c>
      <c r="C49" s="273" t="str">
        <f>συμβολαια!C49</f>
        <v>πληρεξούσιο</v>
      </c>
      <c r="D49" s="243">
        <f>συμβολαια!D49</f>
        <v>0</v>
      </c>
      <c r="E49" s="243">
        <f>'κ-15-17'!D49</f>
        <v>0</v>
      </c>
      <c r="F49" s="243">
        <f>'κ-15-17'!M49</f>
        <v>0</v>
      </c>
      <c r="G49" s="243">
        <f>'κ-15-17'!V49</f>
        <v>0</v>
      </c>
      <c r="H49" s="243">
        <f>δικαιώματα!H49</f>
        <v>0</v>
      </c>
      <c r="I49" s="243">
        <f>δικαιώματα!I49+φύλλα2α!G49+πολλΣυμβ!Q49+αντίγραφα!J49</f>
        <v>2</v>
      </c>
      <c r="J49" s="243">
        <f>δικαιώματα!J49+φύλλα2α!H49+πολλΣυμβ!R49+αντίγραφα!K49</f>
        <v>2</v>
      </c>
      <c r="K49" s="243">
        <f>δικαιώματα!K49+φύλλα2α!I49+πολλΣυμβ!S49+αντίγραφα!L49</f>
        <v>0.4</v>
      </c>
      <c r="M49" s="275"/>
      <c r="N49" s="275"/>
      <c r="O49" s="275"/>
      <c r="P49" s="275"/>
      <c r="R49" s="227">
        <f>δικαιώματα!H49+δικαιώματα!I49</f>
        <v>0.6</v>
      </c>
      <c r="S49" s="440">
        <f>δικαιώματα!J49</f>
        <v>0.60000000000000009</v>
      </c>
      <c r="T49" s="440">
        <f>δικαιώματα!K49</f>
        <v>0.12</v>
      </c>
      <c r="V49" s="228"/>
      <c r="W49" s="228"/>
      <c r="X49" s="228"/>
      <c r="Y49" s="228"/>
    </row>
    <row r="50" spans="1:25" s="8" customFormat="1">
      <c r="A50" s="272">
        <f>συμβολαια!A50</f>
        <v>0</v>
      </c>
      <c r="B50" s="272">
        <f>συμβολαια!B50</f>
        <v>0</v>
      </c>
      <c r="C50" s="273" t="str">
        <f>συμβολαια!C50</f>
        <v>αγοραπωλησία τίμημα = Δ.Ο.Υ. =</v>
      </c>
      <c r="D50" s="243">
        <f>συμβολαια!D50</f>
        <v>9480.24</v>
      </c>
      <c r="E50" s="243">
        <f>'κ-15-17'!D50</f>
        <v>0</v>
      </c>
      <c r="F50" s="243">
        <f>'κ-15-17'!M50</f>
        <v>0</v>
      </c>
      <c r="G50" s="243">
        <f>'κ-15-17'!V50</f>
        <v>0</v>
      </c>
      <c r="H50" s="243">
        <f>δικαιώματα!H50</f>
        <v>10.238659199999999</v>
      </c>
      <c r="I50" s="243">
        <f>δικαιώματα!I50+φύλλα2α!G50+πολλΣυμβ!Q50+αντίγραφα!J50</f>
        <v>5.8</v>
      </c>
      <c r="J50" s="243">
        <f>δικαιώματα!J50+φύλλα2α!H50+πολλΣυμβ!R50+αντίγραφα!K50</f>
        <v>11.488144</v>
      </c>
      <c r="K50" s="243">
        <f>δικαιώματα!K50+φύλλα2α!I50+πολλΣυμβ!S50+αντίγραφα!L50</f>
        <v>2.2976288</v>
      </c>
      <c r="M50" s="275">
        <v>11.31</v>
      </c>
      <c r="N50" s="275"/>
      <c r="O50" s="275"/>
      <c r="P50" s="275"/>
      <c r="R50" s="227">
        <f>δικαιώματα!H50+δικαιώματα!I50</f>
        <v>10.838659199999999</v>
      </c>
      <c r="S50" s="440">
        <f>δικαιώματα!J50</f>
        <v>6.288144</v>
      </c>
      <c r="T50" s="440">
        <f>δικαιώματα!K50</f>
        <v>1.2576288</v>
      </c>
      <c r="V50" s="228"/>
      <c r="W50" s="228"/>
      <c r="X50" s="228"/>
      <c r="Y50" s="228"/>
    </row>
    <row r="51" spans="1:25" s="8" customFormat="1">
      <c r="A51" s="272">
        <f>συμβολαια!A51</f>
        <v>0</v>
      </c>
      <c r="B51" s="272">
        <f>συμβολαια!B51</f>
        <v>0</v>
      </c>
      <c r="C51" s="273" t="str">
        <f>συμβολαια!C51</f>
        <v>αγοραπωλησία τίμημα = Δ.Ο.Υ. =</v>
      </c>
      <c r="D51" s="243">
        <f>συμβολαια!D51</f>
        <v>10533.6</v>
      </c>
      <c r="E51" s="243">
        <f>'κ-15-17'!D51</f>
        <v>0</v>
      </c>
      <c r="F51" s="243">
        <f>'κ-15-17'!M51</f>
        <v>0</v>
      </c>
      <c r="G51" s="243">
        <f>'κ-15-17'!V51</f>
        <v>0</v>
      </c>
      <c r="H51" s="243">
        <f>δικαιώματα!H51</f>
        <v>11.376288000000001</v>
      </c>
      <c r="I51" s="243">
        <f>δικαιώματα!I51+φύλλα2α!G51+πολλΣυμβ!Q51+αντίγραφα!J51</f>
        <v>4.4000000000000004</v>
      </c>
      <c r="J51" s="243">
        <f>δικαιώματα!J51+φύλλα2α!H51+πολλΣυμβ!R51+αντίγραφα!K51</f>
        <v>10.720160000000002</v>
      </c>
      <c r="K51" s="243">
        <f>δικαιώματα!K51+φύλλα2α!I51+πολλΣυμβ!S51+αντίγραφα!L51</f>
        <v>2.1440320000000002</v>
      </c>
      <c r="M51" s="275">
        <v>12.45</v>
      </c>
      <c r="N51" s="275"/>
      <c r="O51" s="275"/>
      <c r="P51" s="275"/>
      <c r="R51" s="227">
        <f>δικαιώματα!H51+δικαιώματα!I51</f>
        <v>11.976288</v>
      </c>
      <c r="S51" s="440">
        <f>δικαιώματα!J51</f>
        <v>6.9201600000000019</v>
      </c>
      <c r="T51" s="440">
        <f>δικαιώματα!K51</f>
        <v>1.3840320000000004</v>
      </c>
      <c r="V51" s="228"/>
      <c r="W51" s="228"/>
      <c r="X51" s="228"/>
      <c r="Y51" s="228"/>
    </row>
    <row r="52" spans="1:25" s="8" customFormat="1">
      <c r="A52" s="272">
        <f>συμβολαια!A52</f>
        <v>0</v>
      </c>
      <c r="B52" s="272">
        <f>συμβολαια!B52</f>
        <v>0</v>
      </c>
      <c r="C52" s="273" t="str">
        <f>συμβολαια!C52</f>
        <v>αγοραπωλησία τίμημα = Δ.Ο.Υ. =</v>
      </c>
      <c r="D52" s="243">
        <f>συμβολαια!D52</f>
        <v>2299.81</v>
      </c>
      <c r="E52" s="243">
        <f>'κ-15-17'!D52</f>
        <v>0</v>
      </c>
      <c r="F52" s="243">
        <f>'κ-15-17'!M52</f>
        <v>0</v>
      </c>
      <c r="G52" s="243">
        <f>'κ-15-17'!V52</f>
        <v>0</v>
      </c>
      <c r="H52" s="243">
        <f>δικαιώματα!H52</f>
        <v>2.4837947999999996</v>
      </c>
      <c r="I52" s="243">
        <f>δικαιώματα!I52+φύλλα2α!G52+πολλΣυμβ!Q52+αντίγραφα!J52</f>
        <v>5.6000000000000005</v>
      </c>
      <c r="J52" s="243">
        <f>δικαιώματα!J52+φύλλα2α!H52+πολλΣυμβ!R52+αντίγραφα!K52</f>
        <v>6.9798860000000005</v>
      </c>
      <c r="K52" s="243">
        <f>δικαιώματα!K52+φύλλα2α!I52+πολλΣυμβ!S52+αντίγραφα!L52</f>
        <v>1.3959771999999999</v>
      </c>
      <c r="M52" s="275">
        <v>3.56</v>
      </c>
      <c r="N52" s="275"/>
      <c r="O52" s="275"/>
      <c r="P52" s="275"/>
      <c r="R52" s="227">
        <f>δικαιώματα!H52+δικαιώματα!I52</f>
        <v>3.0837947999999997</v>
      </c>
      <c r="S52" s="440">
        <f>δικαιώματα!J52</f>
        <v>1.9798859999999998</v>
      </c>
      <c r="T52" s="440">
        <f>δικαιώματα!K52</f>
        <v>0.39597719999999997</v>
      </c>
      <c r="V52" s="228"/>
      <c r="W52" s="228"/>
      <c r="X52" s="228"/>
      <c r="Y52" s="228"/>
    </row>
    <row r="53" spans="1:25" s="8" customFormat="1">
      <c r="A53" s="272">
        <f>συμβολαια!A53</f>
        <v>0</v>
      </c>
      <c r="B53" s="272">
        <f>συμβολαια!B53</f>
        <v>0</v>
      </c>
      <c r="C53" s="273" t="str">
        <f>συμβολαια!C53</f>
        <v>παραχωρησης θεσης σταθμ.</v>
      </c>
      <c r="D53" s="243">
        <f>συμβολαια!D53</f>
        <v>0</v>
      </c>
      <c r="E53" s="243">
        <f>'κ-15-17'!D53</f>
        <v>0</v>
      </c>
      <c r="F53" s="243">
        <f>'κ-15-17'!M53</f>
        <v>0</v>
      </c>
      <c r="G53" s="243">
        <f>'κ-15-17'!V53</f>
        <v>0</v>
      </c>
      <c r="H53" s="243">
        <f>δικαιώματα!H53</f>
        <v>0</v>
      </c>
      <c r="I53" s="243">
        <f>δικαιώματα!I53+φύλλα2α!G53+πολλΣυμβ!Q53+αντίγραφα!J53</f>
        <v>2</v>
      </c>
      <c r="J53" s="243">
        <f>δικαιώματα!J53+φύλλα2α!H53+πολλΣυμβ!R53+αντίγραφα!K53</f>
        <v>2</v>
      </c>
      <c r="K53" s="243">
        <f>δικαιώματα!K53+φύλλα2α!I53+πολλΣυμβ!S53+αντίγραφα!L53</f>
        <v>0.4</v>
      </c>
      <c r="M53" s="275"/>
      <c r="N53" s="275"/>
      <c r="O53" s="275"/>
      <c r="P53" s="275"/>
      <c r="R53" s="227">
        <f>δικαιώματα!H53+δικαιώματα!I53</f>
        <v>0.6</v>
      </c>
      <c r="S53" s="440">
        <f>δικαιώματα!J53</f>
        <v>0.60000000000000009</v>
      </c>
      <c r="T53" s="440">
        <f>δικαιώματα!K53</f>
        <v>0.12</v>
      </c>
      <c r="V53" s="228"/>
      <c r="W53" s="228"/>
      <c r="X53" s="228"/>
      <c r="Y53" s="228"/>
    </row>
    <row r="54" spans="1:25" s="8" customFormat="1">
      <c r="A54" s="272">
        <f>συμβολαια!A54</f>
        <v>0</v>
      </c>
      <c r="B54" s="272">
        <f>συμβολαια!B54</f>
        <v>0</v>
      </c>
      <c r="C54" s="273" t="str">
        <f>συμβολαια!C54</f>
        <v>πληρεξούσιο</v>
      </c>
      <c r="D54" s="243">
        <f>συμβολαια!D54</f>
        <v>0</v>
      </c>
      <c r="E54" s="243">
        <f>'κ-15-17'!D54</f>
        <v>0</v>
      </c>
      <c r="F54" s="243">
        <f>'κ-15-17'!M54</f>
        <v>0</v>
      </c>
      <c r="G54" s="243">
        <f>'κ-15-17'!V54</f>
        <v>0</v>
      </c>
      <c r="H54" s="243">
        <f>δικαιώματα!H54</f>
        <v>0</v>
      </c>
      <c r="I54" s="243">
        <f>δικαιώματα!I54+φύλλα2α!G54+πολλΣυμβ!Q54+αντίγραφα!J54</f>
        <v>1.2000000000000002</v>
      </c>
      <c r="J54" s="243">
        <f>δικαιώματα!J54+φύλλα2α!H54+πολλΣυμβ!R54+αντίγραφα!K54</f>
        <v>1.2000000000000002</v>
      </c>
      <c r="K54" s="243">
        <f>δικαιώματα!K54+φύλλα2α!I54+πολλΣυμβ!S54+αντίγραφα!L54</f>
        <v>0.24</v>
      </c>
      <c r="M54" s="275"/>
      <c r="N54" s="275"/>
      <c r="O54" s="275"/>
      <c r="P54" s="275"/>
      <c r="R54" s="227">
        <f>δικαιώματα!H54+δικαιώματα!I54</f>
        <v>0.6</v>
      </c>
      <c r="S54" s="440">
        <f>δικαιώματα!J54</f>
        <v>0.60000000000000009</v>
      </c>
      <c r="T54" s="440">
        <f>δικαιώματα!K54</f>
        <v>0.12</v>
      </c>
      <c r="V54" s="228"/>
      <c r="W54" s="228"/>
      <c r="X54" s="228"/>
      <c r="Y54" s="228"/>
    </row>
    <row r="55" spans="1:25" s="8" customFormat="1">
      <c r="A55" s="272">
        <f>συμβολαια!A55</f>
        <v>0</v>
      </c>
      <c r="B55" s="272">
        <f>συμβολαια!B55</f>
        <v>0</v>
      </c>
      <c r="C55" s="273" t="str">
        <f>συμβολαια!C55</f>
        <v>αγοραπωλησίας ..???.. ΕΞΟΦΛΗΣΗ</v>
      </c>
      <c r="D55" s="243">
        <f>συμβολαια!D55</f>
        <v>0</v>
      </c>
      <c r="E55" s="243">
        <f>'κ-15-17'!D55</f>
        <v>0</v>
      </c>
      <c r="F55" s="243">
        <f>'κ-15-17'!M55</f>
        <v>0</v>
      </c>
      <c r="G55" s="243">
        <f>'κ-15-17'!V55</f>
        <v>0</v>
      </c>
      <c r="H55" s="243">
        <f>δικαιώματα!H55</f>
        <v>0</v>
      </c>
      <c r="I55" s="243">
        <f>δικαιώματα!I55+φύλλα2α!G55+πολλΣυμβ!Q55+αντίγραφα!J55</f>
        <v>2.4000000000000004</v>
      </c>
      <c r="J55" s="243">
        <f>δικαιώματα!J55+φύλλα2α!H55+πολλΣυμβ!R55+αντίγραφα!K55</f>
        <v>2.4000000000000004</v>
      </c>
      <c r="K55" s="243">
        <f>δικαιώματα!K55+φύλλα2α!I55+πολλΣυμβ!S55+αντίγραφα!L55</f>
        <v>0.48</v>
      </c>
      <c r="M55" s="275"/>
      <c r="N55" s="275"/>
      <c r="O55" s="275"/>
      <c r="P55" s="275"/>
      <c r="R55" s="227">
        <f>δικαιώματα!H55+δικαιώματα!I55</f>
        <v>0.6</v>
      </c>
      <c r="S55" s="440">
        <f>δικαιώματα!J55</f>
        <v>0.60000000000000009</v>
      </c>
      <c r="T55" s="440">
        <f>δικαιώματα!K55</f>
        <v>0.12</v>
      </c>
      <c r="V55" s="228"/>
      <c r="W55" s="228"/>
      <c r="X55" s="228"/>
      <c r="Y55" s="228"/>
    </row>
    <row r="56" spans="1:25" s="8" customFormat="1">
      <c r="A56" s="272">
        <f>συμβολαια!A56</f>
        <v>0</v>
      </c>
      <c r="B56" s="272">
        <f>συμβολαια!B56</f>
        <v>0</v>
      </c>
      <c r="C56" s="273" t="str">
        <f>συμβολαια!C56</f>
        <v>πληρεξούσιο</v>
      </c>
      <c r="D56" s="243">
        <f>συμβολαια!D56</f>
        <v>0</v>
      </c>
      <c r="E56" s="243">
        <f>'κ-15-17'!D56</f>
        <v>0</v>
      </c>
      <c r="F56" s="243">
        <f>'κ-15-17'!M56</f>
        <v>0</v>
      </c>
      <c r="G56" s="243">
        <f>'κ-15-17'!V56</f>
        <v>0</v>
      </c>
      <c r="H56" s="243">
        <f>δικαιώματα!H56</f>
        <v>0</v>
      </c>
      <c r="I56" s="243">
        <f>δικαιώματα!I56+φύλλα2α!G56+πολλΣυμβ!Q56+αντίγραφα!J56</f>
        <v>1.2000000000000002</v>
      </c>
      <c r="J56" s="243">
        <f>δικαιώματα!J56+φύλλα2α!H56+πολλΣυμβ!R56+αντίγραφα!K56</f>
        <v>1.2000000000000002</v>
      </c>
      <c r="K56" s="243">
        <f>δικαιώματα!K56+φύλλα2α!I56+πολλΣυμβ!S56+αντίγραφα!L56</f>
        <v>0.24</v>
      </c>
      <c r="M56" s="275"/>
      <c r="N56" s="275"/>
      <c r="O56" s="275"/>
      <c r="P56" s="275"/>
      <c r="R56" s="227">
        <f>δικαιώματα!H56+δικαιώματα!I56</f>
        <v>0.6</v>
      </c>
      <c r="S56" s="440">
        <f>δικαιώματα!J56</f>
        <v>0.60000000000000009</v>
      </c>
      <c r="T56" s="440">
        <f>δικαιώματα!K56</f>
        <v>0.12</v>
      </c>
      <c r="V56" s="228"/>
      <c r="W56" s="228"/>
      <c r="X56" s="228"/>
      <c r="Y56" s="228"/>
    </row>
    <row r="57" spans="1:25" s="8" customFormat="1">
      <c r="A57" s="272">
        <f>συμβολαια!A57</f>
        <v>0</v>
      </c>
      <c r="B57" s="272">
        <f>συμβολαια!B57</f>
        <v>0</v>
      </c>
      <c r="C57" s="273" t="str">
        <f>συμβολαια!C57</f>
        <v>αγοραπωλησία τίμημα = Δ.Ο.Υ. =</v>
      </c>
      <c r="D57" s="243">
        <f>συμβολαια!D57</f>
        <v>20000</v>
      </c>
      <c r="E57" s="243">
        <f>'κ-15-17'!D57</f>
        <v>0</v>
      </c>
      <c r="F57" s="243">
        <f>'κ-15-17'!M57</f>
        <v>0</v>
      </c>
      <c r="G57" s="243">
        <f>'κ-15-17'!V57</f>
        <v>0</v>
      </c>
      <c r="H57" s="243">
        <f>δικαιώματα!H57</f>
        <v>21.599999999999998</v>
      </c>
      <c r="I57" s="243">
        <f>δικαιώματα!I57+φύλλα2α!G57+πολλΣυμβ!Q57+αντίγραφα!J57</f>
        <v>5.6000000000000005</v>
      </c>
      <c r="J57" s="243">
        <f>δικαιώματα!J57+φύλλα2α!H57+πολλΣυμβ!R57+αντίγραφα!K57</f>
        <v>17.600000000000001</v>
      </c>
      <c r="K57" s="243">
        <f>δικαιώματα!K57+φύλλα2α!I57+πολλΣυμβ!S57+αντίγραφα!L57</f>
        <v>3.52</v>
      </c>
      <c r="M57" s="275">
        <v>22.68</v>
      </c>
      <c r="N57" s="275"/>
      <c r="O57" s="275"/>
      <c r="P57" s="275"/>
      <c r="R57" s="227">
        <f>δικαιώματα!H57+δικαιώματα!I57</f>
        <v>22.2</v>
      </c>
      <c r="S57" s="440">
        <f>δικαιώματα!J57</f>
        <v>12.600000000000001</v>
      </c>
      <c r="T57" s="440">
        <f>δικαιώματα!K57</f>
        <v>2.52</v>
      </c>
      <c r="V57" s="228"/>
      <c r="W57" s="228"/>
      <c r="X57" s="228"/>
      <c r="Y57" s="228"/>
    </row>
    <row r="58" spans="1:25" s="8" customFormat="1">
      <c r="A58" s="272">
        <f>συμβολαια!A58</f>
        <v>0</v>
      </c>
      <c r="B58" s="272">
        <f>συμβολαια!B58</f>
        <v>0</v>
      </c>
      <c r="C58" s="273" t="str">
        <f>συμβολαια!C58</f>
        <v>πληρεξούσιο</v>
      </c>
      <c r="D58" s="243">
        <f>συμβολαια!D58</f>
        <v>0</v>
      </c>
      <c r="E58" s="243">
        <f>'κ-15-17'!D58</f>
        <v>0</v>
      </c>
      <c r="F58" s="243">
        <f>'κ-15-17'!M58</f>
        <v>0</v>
      </c>
      <c r="G58" s="243">
        <f>'κ-15-17'!V58</f>
        <v>0</v>
      </c>
      <c r="H58" s="243">
        <f>δικαιώματα!H58</f>
        <v>0</v>
      </c>
      <c r="I58" s="243">
        <f>δικαιώματα!I58+φύλλα2α!G58+πολλΣυμβ!Q58+αντίγραφα!J58</f>
        <v>3.2</v>
      </c>
      <c r="J58" s="243">
        <f>δικαιώματα!J58+φύλλα2α!H58+πολλΣυμβ!R58+αντίγραφα!K58</f>
        <v>3.2</v>
      </c>
      <c r="K58" s="243">
        <f>δικαιώματα!K58+φύλλα2α!I58+πολλΣυμβ!S58+αντίγραφα!L58</f>
        <v>0.64</v>
      </c>
      <c r="M58" s="275"/>
      <c r="N58" s="275"/>
      <c r="O58" s="275"/>
      <c r="P58" s="275"/>
      <c r="R58" s="227">
        <f>δικαιώματα!H58+δικαιώματα!I58</f>
        <v>0.6</v>
      </c>
      <c r="S58" s="440">
        <f>δικαιώματα!J58</f>
        <v>0.60000000000000009</v>
      </c>
      <c r="T58" s="440">
        <f>δικαιώματα!K58</f>
        <v>0.12</v>
      </c>
      <c r="V58" s="228"/>
      <c r="W58" s="228"/>
      <c r="X58" s="228"/>
      <c r="Y58" s="228"/>
    </row>
    <row r="59" spans="1:25" s="8" customFormat="1">
      <c r="A59" s="272">
        <f>συμβολαια!A59</f>
        <v>0</v>
      </c>
      <c r="B59" s="272">
        <f>συμβολαια!B59</f>
        <v>0</v>
      </c>
      <c r="C59" s="273" t="str">
        <f>συμβολαια!C59</f>
        <v>κληρονομιάς αποδοχή</v>
      </c>
      <c r="D59" s="243">
        <f>συμβολαια!D59</f>
        <v>0</v>
      </c>
      <c r="E59" s="243">
        <f>'κ-15-17'!D59</f>
        <v>0</v>
      </c>
      <c r="F59" s="243">
        <f>'κ-15-17'!M59</f>
        <v>0</v>
      </c>
      <c r="G59" s="243">
        <f>'κ-15-17'!V59</f>
        <v>0</v>
      </c>
      <c r="H59" s="243">
        <f>δικαιώματα!H59</f>
        <v>0</v>
      </c>
      <c r="I59" s="243">
        <f>δικαιώματα!I59+φύλλα2α!G59+πολλΣυμβ!Q59+αντίγραφα!J59</f>
        <v>2.83</v>
      </c>
      <c r="J59" s="243">
        <f>δικαιώματα!J59+φύλλα2α!H59+πολλΣυμβ!R59+αντίγραφα!K59</f>
        <v>2.835</v>
      </c>
      <c r="K59" s="243">
        <f>δικαιώματα!K59+φύλλα2α!I59+πολλΣυμβ!S59+αντίγραφα!L59</f>
        <v>0.56700000000000006</v>
      </c>
      <c r="M59" s="275">
        <v>1.83</v>
      </c>
      <c r="N59" s="275"/>
      <c r="O59" s="275"/>
      <c r="P59" s="275"/>
      <c r="R59" s="227">
        <f>δικαιώματα!H59+δικαιώματα!I59</f>
        <v>1.83</v>
      </c>
      <c r="S59" s="440">
        <f>δικαιώματα!J59</f>
        <v>1.8350000000000002</v>
      </c>
      <c r="T59" s="440">
        <f>δικαιώματα!K59</f>
        <v>0.36700000000000005</v>
      </c>
      <c r="V59" s="228"/>
      <c r="W59" s="228"/>
      <c r="X59" s="228"/>
      <c r="Y59" s="228"/>
    </row>
    <row r="60" spans="1:25" s="8" customFormat="1">
      <c r="A60" s="272">
        <f>συμβολαια!A60</f>
        <v>0</v>
      </c>
      <c r="B60" s="272">
        <f>συμβολαια!B60</f>
        <v>0</v>
      </c>
      <c r="C60" s="273" t="str">
        <f>συμβολαια!C60</f>
        <v>γονική</v>
      </c>
      <c r="D60" s="243">
        <f>συμβολαια!D60</f>
        <v>32400.32</v>
      </c>
      <c r="E60" s="243">
        <f>'κ-15-17'!D60</f>
        <v>0</v>
      </c>
      <c r="F60" s="243">
        <f>'κ-15-17'!M60</f>
        <v>210.6</v>
      </c>
      <c r="G60" s="243">
        <f>'κ-15-17'!V60</f>
        <v>40.5</v>
      </c>
      <c r="H60" s="243">
        <f>δικαιώματα!H60</f>
        <v>34.9923456</v>
      </c>
      <c r="I60" s="243">
        <f>δικαιώματα!I60+φύλλα2α!G60+πολλΣυμβ!Q60+αντίγραφα!J60</f>
        <v>2.8000000000000003</v>
      </c>
      <c r="J60" s="243">
        <f>δικαιώματα!J60+φύλλα2α!H60+πολλΣυμβ!R60+αντίγραφα!K60</f>
        <v>22.240192000000004</v>
      </c>
      <c r="K60" s="243">
        <f>δικαιώματα!K60+φύλλα2α!I60+πολλΣυμβ!S60+αντίγραφα!L60</f>
        <v>4.4480384000000006</v>
      </c>
      <c r="M60" s="275">
        <v>36.07</v>
      </c>
      <c r="N60" s="275"/>
      <c r="O60" s="275">
        <v>210.6</v>
      </c>
      <c r="P60" s="275">
        <v>40.5</v>
      </c>
      <c r="R60" s="227">
        <f>δικαιώματα!H60+δικαιώματα!I60</f>
        <v>35.592345600000002</v>
      </c>
      <c r="S60" s="440">
        <f>δικαιώματα!J60</f>
        <v>20.040192000000001</v>
      </c>
      <c r="T60" s="440">
        <f>δικαιώματα!K60</f>
        <v>4.0080384000000002</v>
      </c>
      <c r="V60" s="228"/>
      <c r="W60" s="228"/>
      <c r="X60" s="228"/>
      <c r="Y60" s="228"/>
    </row>
    <row r="61" spans="1:25" s="8" customFormat="1">
      <c r="A61" s="272">
        <f>συμβολαια!A61</f>
        <v>0</v>
      </c>
      <c r="B61" s="272">
        <f>συμβολαια!B61</f>
        <v>0</v>
      </c>
      <c r="C61" s="273" t="str">
        <f>συμβολαια!C61</f>
        <v>πληρεξούσιο</v>
      </c>
      <c r="D61" s="243">
        <f>συμβολαια!D61</f>
        <v>0</v>
      </c>
      <c r="E61" s="243">
        <f>'κ-15-17'!D61</f>
        <v>0</v>
      </c>
      <c r="F61" s="243">
        <f>'κ-15-17'!M61</f>
        <v>0</v>
      </c>
      <c r="G61" s="243">
        <f>'κ-15-17'!V61</f>
        <v>0</v>
      </c>
      <c r="H61" s="243">
        <f>δικαιώματα!H61</f>
        <v>0</v>
      </c>
      <c r="I61" s="243">
        <f>δικαιώματα!I61+φύλλα2α!G61+πολλΣυμβ!Q61+αντίγραφα!J61</f>
        <v>1.2000000000000002</v>
      </c>
      <c r="J61" s="243">
        <f>δικαιώματα!J61+φύλλα2α!H61+πολλΣυμβ!R61+αντίγραφα!K61</f>
        <v>1.2000000000000002</v>
      </c>
      <c r="K61" s="243">
        <f>δικαιώματα!K61+φύλλα2α!I61+πολλΣυμβ!S61+αντίγραφα!L61</f>
        <v>0.24</v>
      </c>
      <c r="M61" s="275"/>
      <c r="N61" s="275"/>
      <c r="O61" s="275"/>
      <c r="P61" s="275"/>
      <c r="R61" s="227">
        <f>δικαιώματα!H61+δικαιώματα!I61</f>
        <v>0.6</v>
      </c>
      <c r="S61" s="440">
        <f>δικαιώματα!J61</f>
        <v>0.60000000000000009</v>
      </c>
      <c r="T61" s="440">
        <f>δικαιώματα!K61</f>
        <v>0.12</v>
      </c>
      <c r="V61" s="228"/>
      <c r="W61" s="228"/>
      <c r="X61" s="228"/>
      <c r="Y61" s="228"/>
    </row>
    <row r="62" spans="1:25" s="8" customFormat="1">
      <c r="A62" s="272">
        <f>συμβολαια!A62</f>
        <v>0</v>
      </c>
      <c r="B62" s="272">
        <f>συμβολαια!B62</f>
        <v>0</v>
      </c>
      <c r="C62" s="273" t="str">
        <f>συμβολαια!C62</f>
        <v>δωρεά</v>
      </c>
      <c r="D62" s="243">
        <f>συμβολαια!D62</f>
        <v>55840</v>
      </c>
      <c r="E62" s="243">
        <f>'κ-15-17'!D62</f>
        <v>0</v>
      </c>
      <c r="F62" s="243">
        <f>'κ-15-17'!M62</f>
        <v>362.96</v>
      </c>
      <c r="G62" s="243">
        <f>'κ-15-17'!V62</f>
        <v>69.8</v>
      </c>
      <c r="H62" s="243">
        <f>δικαιώματα!H62</f>
        <v>60.307200000000002</v>
      </c>
      <c r="I62" s="243">
        <f>δικαιώματα!I62+φύλλα2α!G62+πολλΣυμβ!Q62+αντίγραφα!J62</f>
        <v>3.4</v>
      </c>
      <c r="J62" s="243">
        <f>δικαιώματα!J62+φύλλα2α!H62+πολλΣυμβ!R62+αντίγραφα!K62</f>
        <v>36.904000000000003</v>
      </c>
      <c r="K62" s="243">
        <f>δικαιώματα!K62+φύλλα2α!I62+πολλΣυμβ!S62+αντίγραφα!L62</f>
        <v>7.3808000000000007</v>
      </c>
      <c r="M62" s="275">
        <v>61.38</v>
      </c>
      <c r="N62" s="275"/>
      <c r="O62" s="275">
        <v>362.96</v>
      </c>
      <c r="P62" s="275">
        <v>69.8</v>
      </c>
      <c r="R62" s="227">
        <f>δικαιώματα!H62+δικαιώματα!I62</f>
        <v>60.907200000000003</v>
      </c>
      <c r="S62" s="440">
        <f>δικαιώματα!J62</f>
        <v>34.104000000000006</v>
      </c>
      <c r="T62" s="440">
        <f>δικαιώματα!K62</f>
        <v>6.8208000000000002</v>
      </c>
      <c r="V62" s="228"/>
      <c r="W62" s="228"/>
      <c r="X62" s="228"/>
      <c r="Y62" s="228"/>
    </row>
    <row r="63" spans="1:25" s="8" customFormat="1">
      <c r="A63" s="272">
        <f>συμβολαια!A63</f>
        <v>0</v>
      </c>
      <c r="B63" s="272">
        <f>συμβολαια!B63</f>
        <v>0</v>
      </c>
      <c r="C63" s="273" t="str">
        <f>συμβολαια!C63</f>
        <v>δωρεά</v>
      </c>
      <c r="D63" s="243">
        <f>συμβολαια!D63</f>
        <v>80937.11</v>
      </c>
      <c r="E63" s="243">
        <f>'κ-15-17'!D63</f>
        <v>0</v>
      </c>
      <c r="F63" s="243">
        <f>'κ-15-17'!M63</f>
        <v>526.09</v>
      </c>
      <c r="G63" s="243">
        <f>'κ-15-17'!V63</f>
        <v>101.17</v>
      </c>
      <c r="H63" s="243">
        <f>δικαιώματα!H63</f>
        <v>87.412078799999989</v>
      </c>
      <c r="I63" s="243">
        <f>δικαιώματα!I63+φύλλα2α!G63+πολλΣυμβ!Q63+αντίγραφα!J63</f>
        <v>3.4</v>
      </c>
      <c r="J63" s="243">
        <f>δικαιώματα!J63+φύλλα2α!H63+πολλΣυμβ!R63+αντίγραφα!K63</f>
        <v>51.962266</v>
      </c>
      <c r="K63" s="243">
        <f>δικαιώματα!K63+φύλλα2α!I63+πολλΣυμβ!S63+αντίγραφα!L63</f>
        <v>10.3924532</v>
      </c>
      <c r="M63" s="275">
        <v>88.49</v>
      </c>
      <c r="N63" s="275"/>
      <c r="O63" s="275">
        <v>526.09</v>
      </c>
      <c r="P63" s="275">
        <v>101.17</v>
      </c>
      <c r="R63" s="227">
        <f>δικαιώματα!H63+δικαιώματα!I63</f>
        <v>88.012078799999983</v>
      </c>
      <c r="S63" s="440">
        <f>δικαιώματα!J63</f>
        <v>49.162266000000002</v>
      </c>
      <c r="T63" s="440">
        <f>δικαιώματα!K63</f>
        <v>9.8324531999999998</v>
      </c>
      <c r="V63" s="228"/>
      <c r="W63" s="228"/>
      <c r="X63" s="228"/>
      <c r="Y63" s="228"/>
    </row>
    <row r="64" spans="1:25" s="8" customFormat="1">
      <c r="A64" s="272">
        <f>συμβολαια!A64</f>
        <v>0</v>
      </c>
      <c r="B64" s="272">
        <f>συμβολαια!B64</f>
        <v>0</v>
      </c>
      <c r="C64" s="273" t="str">
        <f>συμβολαια!C64</f>
        <v>πληρεξούσιο</v>
      </c>
      <c r="D64" s="243">
        <f>συμβολαια!D64</f>
        <v>0</v>
      </c>
      <c r="E64" s="243">
        <f>'κ-15-17'!D64</f>
        <v>0</v>
      </c>
      <c r="F64" s="243">
        <f>'κ-15-17'!M64</f>
        <v>0</v>
      </c>
      <c r="G64" s="243">
        <f>'κ-15-17'!V64</f>
        <v>0</v>
      </c>
      <c r="H64" s="243">
        <f>δικαιώματα!H64</f>
        <v>0</v>
      </c>
      <c r="I64" s="243">
        <f>δικαιώματα!I64+φύλλα2α!G64+πολλΣυμβ!Q64+αντίγραφα!J64</f>
        <v>1.2000000000000002</v>
      </c>
      <c r="J64" s="243">
        <f>δικαιώματα!J64+φύλλα2α!H64+πολλΣυμβ!R64+αντίγραφα!K64</f>
        <v>1.2000000000000002</v>
      </c>
      <c r="K64" s="243">
        <f>δικαιώματα!K64+φύλλα2α!I64+πολλΣυμβ!S64+αντίγραφα!L64</f>
        <v>0.24</v>
      </c>
      <c r="M64" s="275"/>
      <c r="N64" s="275"/>
      <c r="O64" s="275"/>
      <c r="P64" s="275"/>
      <c r="R64" s="227">
        <f>δικαιώματα!H64+δικαιώματα!I64</f>
        <v>0.6</v>
      </c>
      <c r="S64" s="440">
        <f>δικαιώματα!J64</f>
        <v>0.60000000000000009</v>
      </c>
      <c r="T64" s="440">
        <f>δικαιώματα!K64</f>
        <v>0.12</v>
      </c>
      <c r="V64" s="228"/>
      <c r="W64" s="228"/>
      <c r="X64" s="228"/>
      <c r="Y64" s="228"/>
    </row>
    <row r="65" spans="1:25" s="8" customFormat="1">
      <c r="A65" s="272">
        <f>συμβολαια!A65</f>
        <v>0</v>
      </c>
      <c r="B65" s="272">
        <f>συμβολαια!B65</f>
        <v>0</v>
      </c>
      <c r="C65" s="273" t="str">
        <f>συμβολαια!C65</f>
        <v>αγοραπωλησία = τίμημα Δ.Ο.Υ. =</v>
      </c>
      <c r="D65" s="243">
        <f>συμβολαια!D65</f>
        <v>15729.79</v>
      </c>
      <c r="E65" s="243">
        <f>'κ-15-17'!D65</f>
        <v>0</v>
      </c>
      <c r="F65" s="243">
        <f>'κ-15-17'!M65</f>
        <v>0</v>
      </c>
      <c r="G65" s="243">
        <f>'κ-15-17'!V65</f>
        <v>0</v>
      </c>
      <c r="H65" s="243">
        <f>δικαιώματα!H65</f>
        <v>16.988173200000002</v>
      </c>
      <c r="I65" s="243">
        <f>δικαιώματα!I65+φύλλα2α!G65+πολλΣυμβ!Q65+αντίγραφα!J65</f>
        <v>2.8000000000000003</v>
      </c>
      <c r="J65" s="243">
        <f>δικαιώματα!J65+φύλλα2α!H65+πολλΣυμβ!R65+αντίγραφα!K65</f>
        <v>12.237874000000001</v>
      </c>
      <c r="K65" s="243">
        <f>δικαιώματα!K65+φύλλα2α!I65+πολλΣυμβ!S65+αντίγραφα!L65</f>
        <v>2.4475747999999999</v>
      </c>
      <c r="M65" s="275">
        <v>18.059999999999999</v>
      </c>
      <c r="N65" s="275"/>
      <c r="O65" s="275"/>
      <c r="P65" s="275"/>
      <c r="R65" s="227">
        <f>δικαιώματα!H65+δικαιώματα!I65</f>
        <v>17.588173200000004</v>
      </c>
      <c r="S65" s="440">
        <f>δικαιώματα!J65</f>
        <v>10.037874000000002</v>
      </c>
      <c r="T65" s="440">
        <f>δικαιώματα!K65</f>
        <v>2.0075748</v>
      </c>
      <c r="V65" s="228"/>
      <c r="W65" s="228"/>
      <c r="X65" s="228"/>
      <c r="Y65" s="228"/>
    </row>
    <row r="66" spans="1:25" s="8" customFormat="1">
      <c r="A66" s="272">
        <f>συμβολαια!A66</f>
        <v>0</v>
      </c>
      <c r="B66" s="272">
        <f>συμβολαια!B66</f>
        <v>0</v>
      </c>
      <c r="C66" s="273" t="str">
        <f>συμβολαια!C66</f>
        <v>πληρεξούσιο</v>
      </c>
      <c r="D66" s="243">
        <f>συμβολαια!D66</f>
        <v>0</v>
      </c>
      <c r="E66" s="243">
        <f>'κ-15-17'!D66</f>
        <v>0</v>
      </c>
      <c r="F66" s="243">
        <f>'κ-15-17'!M66</f>
        <v>0</v>
      </c>
      <c r="G66" s="243">
        <f>'κ-15-17'!V66</f>
        <v>0</v>
      </c>
      <c r="H66" s="243">
        <f>δικαιώματα!H66</f>
        <v>0</v>
      </c>
      <c r="I66" s="243">
        <f>δικαιώματα!I66+φύλλα2α!G66+πολλΣυμβ!Q66+αντίγραφα!J66</f>
        <v>1.2000000000000002</v>
      </c>
      <c r="J66" s="243">
        <f>δικαιώματα!J66+φύλλα2α!H66+πολλΣυμβ!R66+αντίγραφα!K66</f>
        <v>1.2000000000000002</v>
      </c>
      <c r="K66" s="243">
        <f>δικαιώματα!K66+φύλλα2α!I66+πολλΣυμβ!S66+αντίγραφα!L66</f>
        <v>0.24</v>
      </c>
      <c r="M66" s="275"/>
      <c r="N66" s="275"/>
      <c r="O66" s="275"/>
      <c r="P66" s="275"/>
      <c r="R66" s="227">
        <f>δικαιώματα!H66+δικαιώματα!I66</f>
        <v>0.6</v>
      </c>
      <c r="S66" s="440">
        <f>δικαιώματα!J66</f>
        <v>0.60000000000000009</v>
      </c>
      <c r="T66" s="440">
        <f>δικαιώματα!K66</f>
        <v>0.12</v>
      </c>
      <c r="V66" s="228"/>
      <c r="W66" s="228"/>
      <c r="X66" s="228"/>
      <c r="Y66" s="228"/>
    </row>
    <row r="67" spans="1:25" s="8" customFormat="1">
      <c r="A67" s="272">
        <f>συμβολαια!A67</f>
        <v>0</v>
      </c>
      <c r="B67" s="272">
        <f>συμβολαια!B67</f>
        <v>0</v>
      </c>
      <c r="C67" s="449" t="str">
        <f>συμβολαια!C67</f>
        <v>αγοραπωλησίας προσύμφωνο ..???.. ΛΥΣΗ τίμημα 4.000.000δρχ = 11.738,81€ αρραβών =325.000δρχ =</v>
      </c>
      <c r="D67" s="243">
        <f>συμβολαια!D67</f>
        <v>953.48</v>
      </c>
      <c r="E67" s="307">
        <f>'κ-15-17'!D67</f>
        <v>12.4</v>
      </c>
      <c r="F67" s="243">
        <f>'κ-15-17'!M67</f>
        <v>0</v>
      </c>
      <c r="G67" s="243">
        <f>'κ-15-17'!V67</f>
        <v>0</v>
      </c>
      <c r="H67" s="243">
        <f>δικαιώματα!H67</f>
        <v>1.0297584</v>
      </c>
      <c r="I67" s="243">
        <f>δικαιώματα!I67+φύλλα2α!G67+πολλΣυμβ!Q67+αντίγραφα!J67</f>
        <v>0.8</v>
      </c>
      <c r="J67" s="243">
        <f>δικαιώματα!J67+φύλλα2α!H67+πολλΣυμβ!R67+αντίγραφα!K67</f>
        <v>1.3720880000000002</v>
      </c>
      <c r="K67" s="243">
        <f>δικαιώματα!K67+φύλλα2α!I67+πολλΣυμβ!S67+αντίγραφα!L67</f>
        <v>0.27441760000000004</v>
      </c>
      <c r="M67" s="275">
        <v>2.1</v>
      </c>
      <c r="N67" s="275">
        <v>12.39</v>
      </c>
      <c r="O67" s="275"/>
      <c r="P67" s="275"/>
      <c r="R67" s="227">
        <f>δικαιώματα!H67+δικαιώματα!I67</f>
        <v>1.6297584000000001</v>
      </c>
      <c r="S67" s="440">
        <f>δικαιώματα!J67</f>
        <v>1.1720880000000002</v>
      </c>
      <c r="T67" s="440">
        <f>δικαιώματα!K67</f>
        <v>0.23441760000000003</v>
      </c>
      <c r="V67" s="228"/>
      <c r="W67" s="228"/>
      <c r="X67" s="228"/>
      <c r="Y67" s="228"/>
    </row>
    <row r="68" spans="1:25" s="8" customFormat="1">
      <c r="A68" s="272">
        <f>συμβολαια!A68</f>
        <v>0</v>
      </c>
      <c r="B68" s="272">
        <f>συμβολαια!B68</f>
        <v>0</v>
      </c>
      <c r="C68" s="273" t="str">
        <f>συμβολαια!C68</f>
        <v>αγοραπωλησία τίμημα = Δ.Ο.Υ. =</v>
      </c>
      <c r="D68" s="243">
        <f>συμβολαια!D68</f>
        <v>15120</v>
      </c>
      <c r="E68" s="243">
        <f>'κ-15-17'!D68</f>
        <v>0</v>
      </c>
      <c r="F68" s="243">
        <f>'κ-15-17'!M68</f>
        <v>0</v>
      </c>
      <c r="G68" s="243">
        <f>'κ-15-17'!V68</f>
        <v>0</v>
      </c>
      <c r="H68" s="243">
        <f>δικαιώματα!H68</f>
        <v>16.329599999999999</v>
      </c>
      <c r="I68" s="243">
        <f>δικαιώματα!I68+φύλλα2α!G68+πολλΣυμβ!Q68+αντίγραφα!J68</f>
        <v>3.4</v>
      </c>
      <c r="J68" s="243">
        <f>δικαιώματα!J68+φύλλα2α!H68+πολλΣυμβ!R68+αντίγραφα!K68</f>
        <v>12.472000000000001</v>
      </c>
      <c r="K68" s="243">
        <f>δικαιώματα!K68+φύλλα2α!I68+πολλΣυμβ!S68+αντίγραφα!L68</f>
        <v>2.4944000000000002</v>
      </c>
      <c r="M68" s="275">
        <v>17.399999999999999</v>
      </c>
      <c r="N68" s="275"/>
      <c r="O68" s="275"/>
      <c r="P68" s="275"/>
      <c r="R68" s="227">
        <f>δικαιώματα!H68+δικαιώματα!I68</f>
        <v>16.929600000000001</v>
      </c>
      <c r="S68" s="440">
        <f>δικαιώματα!J68</f>
        <v>9.6720000000000006</v>
      </c>
      <c r="T68" s="440">
        <f>δικαιώματα!K68</f>
        <v>1.9344000000000001</v>
      </c>
      <c r="V68" s="228"/>
      <c r="W68" s="228"/>
      <c r="X68" s="228"/>
      <c r="Y68" s="228"/>
    </row>
    <row r="69" spans="1:25" s="8" customFormat="1">
      <c r="A69" s="272">
        <f>συμβολαια!A69</f>
        <v>0</v>
      </c>
      <c r="B69" s="272">
        <f>συμβολαια!B69</f>
        <v>0</v>
      </c>
      <c r="C69" s="273" t="str">
        <f>συμβολαια!C69</f>
        <v>αγοραπωλησίας ΠΡΟΣΥΜΦΩΝΟ τίμημα 50.000 αρραβών =</v>
      </c>
      <c r="D69" s="243">
        <f>συμβολαια!D69</f>
        <v>15000</v>
      </c>
      <c r="E69" s="243">
        <f>'κ-15-17'!D69</f>
        <v>0</v>
      </c>
      <c r="F69" s="243">
        <f>'κ-15-17'!M69</f>
        <v>0</v>
      </c>
      <c r="G69" s="243">
        <f>'κ-15-17'!V69</f>
        <v>0</v>
      </c>
      <c r="H69" s="243">
        <f>δικαιώματα!H69</f>
        <v>16.2</v>
      </c>
      <c r="I69" s="243">
        <f>δικαιώματα!I69+φύλλα2α!G69+πολλΣυμβ!Q69+αντίγραφα!J69</f>
        <v>6.8000000000000007</v>
      </c>
      <c r="J69" s="243">
        <f>δικαιώματα!J69+φύλλα2α!H69+πολλΣυμβ!R69+αντίγραφα!K69</f>
        <v>15.8</v>
      </c>
      <c r="K69" s="243">
        <f>δικαιώματα!K69+φύλλα2α!I69+πολλΣυμβ!S69+αντίγραφα!L69</f>
        <v>3.16</v>
      </c>
      <c r="M69" s="275">
        <v>17.28</v>
      </c>
      <c r="N69" s="275"/>
      <c r="O69" s="275"/>
      <c r="P69" s="275"/>
      <c r="R69" s="227">
        <f>δικαιώματα!H69+δικαιώματα!I69</f>
        <v>16.8</v>
      </c>
      <c r="S69" s="440">
        <f>δικαιώματα!J69</f>
        <v>9.6000000000000014</v>
      </c>
      <c r="T69" s="440">
        <f>δικαιώματα!K69</f>
        <v>1.92</v>
      </c>
      <c r="V69" s="228"/>
      <c r="W69" s="228"/>
      <c r="X69" s="228"/>
      <c r="Y69" s="228"/>
    </row>
    <row r="70" spans="1:25" s="8" customFormat="1">
      <c r="A70" s="272">
        <f>συμβολαια!A70</f>
        <v>0</v>
      </c>
      <c r="B70" s="272">
        <f>συμβολαια!B70</f>
        <v>0</v>
      </c>
      <c r="C70" s="273" t="str">
        <f>συμβολαια!C70</f>
        <v>πληρεξούσιο</v>
      </c>
      <c r="D70" s="243">
        <f>συμβολαια!D70</f>
        <v>0</v>
      </c>
      <c r="E70" s="243">
        <f>'κ-15-17'!D70</f>
        <v>0</v>
      </c>
      <c r="F70" s="243">
        <f>'κ-15-17'!M70</f>
        <v>0</v>
      </c>
      <c r="G70" s="243">
        <f>'κ-15-17'!V70</f>
        <v>0</v>
      </c>
      <c r="H70" s="243">
        <f>δικαιώματα!H70</f>
        <v>0</v>
      </c>
      <c r="I70" s="243">
        <f>δικαιώματα!I70+φύλλα2α!G70+πολλΣυμβ!Q70+αντίγραφα!J70</f>
        <v>2.8000000000000003</v>
      </c>
      <c r="J70" s="243">
        <f>δικαιώματα!J70+φύλλα2α!H70+πολλΣυμβ!R70+αντίγραφα!K70</f>
        <v>2.8000000000000003</v>
      </c>
      <c r="K70" s="243">
        <f>δικαιώματα!K70+φύλλα2α!I70+πολλΣυμβ!S70+αντίγραφα!L70</f>
        <v>0.55999999999999994</v>
      </c>
      <c r="M70" s="275"/>
      <c r="N70" s="275"/>
      <c r="O70" s="275"/>
      <c r="P70" s="275"/>
      <c r="R70" s="227">
        <f>δικαιώματα!H70+δικαιώματα!I70</f>
        <v>0.6</v>
      </c>
      <c r="S70" s="440">
        <f>δικαιώματα!J70</f>
        <v>0.60000000000000009</v>
      </c>
      <c r="T70" s="440">
        <f>δικαιώματα!K70</f>
        <v>0.12</v>
      </c>
      <c r="V70" s="228"/>
      <c r="W70" s="228"/>
      <c r="X70" s="228"/>
      <c r="Y70" s="228"/>
    </row>
    <row r="71" spans="1:25" s="8" customFormat="1">
      <c r="A71" s="272">
        <f>συμβολαια!A71</f>
        <v>0</v>
      </c>
      <c r="B71" s="272">
        <f>συμβολαια!B71</f>
        <v>0</v>
      </c>
      <c r="C71" s="273" t="str">
        <f>συμβολαια!C71</f>
        <v>διανομή</v>
      </c>
      <c r="D71" s="243">
        <f>συμβολαια!D71</f>
        <v>144216.06</v>
      </c>
      <c r="E71" s="307">
        <f>'κ-15-17'!D71</f>
        <v>1874.81</v>
      </c>
      <c r="F71" s="243">
        <f>'κ-15-17'!M71</f>
        <v>0</v>
      </c>
      <c r="G71" s="243">
        <f>'κ-15-17'!V71</f>
        <v>0</v>
      </c>
      <c r="H71" s="243">
        <f>δικαιώματα!H71</f>
        <v>155.75334480000001</v>
      </c>
      <c r="I71" s="243">
        <f>δικαιώματα!I71+φύλλα2α!G71+πολλΣυμβ!Q71+αντίγραφα!J71</f>
        <v>10</v>
      </c>
      <c r="J71" s="243">
        <f>δικαιώματα!J71+φύλλα2α!H71+πολλΣυμβ!R71+αντίγραφα!K71</f>
        <v>96.529636000000011</v>
      </c>
      <c r="K71" s="243">
        <f>δικαιώματα!K71+φύλλα2α!I71+πολλΣυμβ!S71+αντίγραφα!L71</f>
        <v>19.305927200000003</v>
      </c>
      <c r="M71" s="275">
        <v>156.83000000000001</v>
      </c>
      <c r="N71" s="447"/>
      <c r="O71" s="275"/>
      <c r="P71" s="275"/>
      <c r="R71" s="227">
        <f>δικαιώματα!H71+δικαιώματα!I71</f>
        <v>156.3533448</v>
      </c>
      <c r="S71" s="440">
        <f>δικαιώματα!J71</f>
        <v>87.129636000000005</v>
      </c>
      <c r="T71" s="440">
        <f>δικαιώματα!K71</f>
        <v>17.4259272</v>
      </c>
      <c r="V71" s="228"/>
      <c r="W71" s="228"/>
      <c r="X71" s="228"/>
      <c r="Y71" s="228"/>
    </row>
    <row r="72" spans="1:25" s="8" customFormat="1">
      <c r="A72" s="272">
        <f>συμβολαια!A72</f>
        <v>0</v>
      </c>
      <c r="B72" s="272">
        <f>συμβολαια!B72</f>
        <v>0</v>
      </c>
      <c r="C72" s="273" t="str">
        <f>συμβολαια!C72</f>
        <v>γονική ΨΙΛΗΣ κυριότητας</v>
      </c>
      <c r="D72" s="243">
        <f>συμβολαια!D72</f>
        <v>3700.2</v>
      </c>
      <c r="E72" s="243">
        <f>'κ-15-17'!D72</f>
        <v>0</v>
      </c>
      <c r="F72" s="243">
        <f>'κ-15-17'!M72</f>
        <v>24.05</v>
      </c>
      <c r="G72" s="243">
        <f>'κ-15-17'!V72</f>
        <v>4.63</v>
      </c>
      <c r="H72" s="243">
        <f>δικαιώματα!H72</f>
        <v>3.996216</v>
      </c>
      <c r="I72" s="243">
        <f>δικαιώματα!I72+φύλλα2α!G72+πολλΣυμβ!Q72+αντίγραφα!J72</f>
        <v>3.4</v>
      </c>
      <c r="J72" s="243">
        <f>δικαιώματα!J72+φύλλα2α!H72+πολλΣυμβ!R72+αντίγραφα!K72</f>
        <v>5.62012</v>
      </c>
      <c r="K72" s="243">
        <f>δικαιώματα!K72+φύλλα2α!I72+πολλΣυμβ!S72+αντίγραφα!L72</f>
        <v>1.1240239999999999</v>
      </c>
      <c r="M72" s="275">
        <v>5.07</v>
      </c>
      <c r="N72" s="275"/>
      <c r="O72" s="275">
        <v>24.05</v>
      </c>
      <c r="P72" s="275">
        <v>4.62</v>
      </c>
      <c r="R72" s="227">
        <f>δικαιώματα!H72+δικαιώματα!I72</f>
        <v>4.5962160000000001</v>
      </c>
      <c r="S72" s="440">
        <f>δικαιώματα!J72</f>
        <v>2.8201200000000002</v>
      </c>
      <c r="T72" s="440">
        <f>δικαιώματα!K72</f>
        <v>0.56402399999999997</v>
      </c>
      <c r="V72" s="228"/>
      <c r="W72" s="228"/>
      <c r="X72" s="228"/>
      <c r="Y72" s="228"/>
    </row>
    <row r="73" spans="1:25" s="8" customFormat="1">
      <c r="A73" s="272">
        <f>συμβολαια!A73</f>
        <v>0</v>
      </c>
      <c r="B73" s="272">
        <f>συμβολαια!B73</f>
        <v>0</v>
      </c>
      <c r="C73" s="273" t="str">
        <f>συμβολαια!C73</f>
        <v>δωρεά ΨΙΛΗΣ κυριότητας</v>
      </c>
      <c r="D73" s="243">
        <f>συμβολαια!D73</f>
        <v>14601.6</v>
      </c>
      <c r="E73" s="243">
        <f>'κ-15-17'!D73</f>
        <v>0</v>
      </c>
      <c r="F73" s="243">
        <f>'κ-15-17'!M73</f>
        <v>94.91</v>
      </c>
      <c r="G73" s="243">
        <f>'κ-15-17'!V73</f>
        <v>18.25</v>
      </c>
      <c r="H73" s="243">
        <f>δικαιώματα!H73</f>
        <v>15.769727999999999</v>
      </c>
      <c r="I73" s="243">
        <f>δικαιώματα!I73+φύλλα2α!G73+πολλΣυμβ!Q73+αντίγραφα!J73</f>
        <v>3.4</v>
      </c>
      <c r="J73" s="243">
        <f>δικαιώματα!J73+φύλλα2α!H73+πολλΣυμβ!R73+αντίγραφα!K73</f>
        <v>12.160960000000001</v>
      </c>
      <c r="K73" s="243">
        <f>δικαιώματα!K73+φύλλα2α!I73+πολλΣυμβ!S73+αντίγραφα!L73</f>
        <v>2.4321920000000001</v>
      </c>
      <c r="M73" s="275">
        <v>16.84</v>
      </c>
      <c r="N73" s="275"/>
      <c r="O73" s="275">
        <v>94.91</v>
      </c>
      <c r="P73" s="275">
        <v>18.25</v>
      </c>
      <c r="R73" s="227">
        <f>δικαιώματα!H73+δικαιώματα!I73</f>
        <v>16.369727999999999</v>
      </c>
      <c r="S73" s="440">
        <f>δικαιώματα!J73</f>
        <v>9.3609600000000004</v>
      </c>
      <c r="T73" s="440">
        <f>δικαιώματα!K73</f>
        <v>1.8721920000000001</v>
      </c>
      <c r="V73" s="228"/>
      <c r="W73" s="228"/>
      <c r="X73" s="228"/>
      <c r="Y73" s="228"/>
    </row>
    <row r="74" spans="1:25" s="8" customFormat="1">
      <c r="A74" s="272">
        <f>συμβολαια!A74</f>
        <v>0</v>
      </c>
      <c r="B74" s="272">
        <f>συμβολαια!B74</f>
        <v>0</v>
      </c>
      <c r="C74" s="273" t="str">
        <f>συμβολαια!C74</f>
        <v>δωρεά ΨΙΛΗΣ κυριότητας</v>
      </c>
      <c r="D74" s="243">
        <f>συμβολαια!D74</f>
        <v>70347.649999999994</v>
      </c>
      <c r="E74" s="243">
        <f>'κ-15-17'!D74</f>
        <v>0</v>
      </c>
      <c r="F74" s="243">
        <f>'κ-15-17'!M74</f>
        <v>457.26</v>
      </c>
      <c r="G74" s="243">
        <f>'κ-15-17'!V74</f>
        <v>87.93</v>
      </c>
      <c r="H74" s="243">
        <f>δικαιώματα!H74</f>
        <v>75.975461999999993</v>
      </c>
      <c r="I74" s="243">
        <f>δικαιώματα!I74+φύλλα2α!G74+πολλΣυμβ!Q74+αντίγραφα!J74</f>
        <v>3.4</v>
      </c>
      <c r="J74" s="243">
        <f>δικαιώματα!J74+φύλλα2α!H74+πολλΣυμβ!R74+αντίγραφα!K74</f>
        <v>45.60859</v>
      </c>
      <c r="K74" s="243">
        <f>δικαιώματα!K74+φύλλα2α!I74+πολλΣυμβ!S74+αντίγραφα!L74</f>
        <v>9.1217179999999995</v>
      </c>
      <c r="M74" s="275">
        <v>77.05</v>
      </c>
      <c r="N74" s="275"/>
      <c r="O74" s="275">
        <v>457.25</v>
      </c>
      <c r="P74" s="275">
        <v>87.93</v>
      </c>
      <c r="R74" s="227">
        <f>δικαιώματα!H74+δικαιώματα!I74</f>
        <v>76.575461999999987</v>
      </c>
      <c r="S74" s="440">
        <f>δικαιώματα!J74</f>
        <v>42.808590000000002</v>
      </c>
      <c r="T74" s="440">
        <f>δικαιώματα!K74</f>
        <v>8.5617179999999991</v>
      </c>
      <c r="V74" s="228"/>
      <c r="W74" s="228"/>
      <c r="X74" s="228"/>
      <c r="Y74" s="228"/>
    </row>
    <row r="75" spans="1:25" s="8" customFormat="1">
      <c r="A75" s="272">
        <f>συμβολαια!A75</f>
        <v>0</v>
      </c>
      <c r="B75" s="272">
        <f>συμβολαια!B75</f>
        <v>0</v>
      </c>
      <c r="C75" s="273" t="str">
        <f>συμβολαια!C75</f>
        <v>γονική ΨΙΛΗΣ κυριότητας</v>
      </c>
      <c r="D75" s="243">
        <f>συμβολαια!D75</f>
        <v>3641.4</v>
      </c>
      <c r="E75" s="243">
        <f>'κ-15-17'!D75</f>
        <v>0</v>
      </c>
      <c r="F75" s="243">
        <f>'κ-15-17'!M75</f>
        <v>23.67</v>
      </c>
      <c r="G75" s="243">
        <f>'κ-15-17'!V75</f>
        <v>4.55</v>
      </c>
      <c r="H75" s="243">
        <f>δικαιώματα!H75</f>
        <v>3.932712</v>
      </c>
      <c r="I75" s="243">
        <f>δικαιώματα!I75+φύλλα2α!G75+πολλΣυμβ!Q75+αντίγραφα!J75</f>
        <v>3.4</v>
      </c>
      <c r="J75" s="243">
        <f>δικαιώματα!J75+φύλλα2α!H75+πολλΣυμβ!R75+αντίγραφα!K75</f>
        <v>5.5848400000000007</v>
      </c>
      <c r="K75" s="243">
        <f>δικαιώματα!K75+φύλλα2α!I75+πολλΣυμβ!S75+αντίγραφα!L75</f>
        <v>1.116968</v>
      </c>
      <c r="M75" s="275">
        <v>5.01</v>
      </c>
      <c r="N75" s="275"/>
      <c r="O75" s="275">
        <v>23.66</v>
      </c>
      <c r="P75" s="275">
        <v>4.55</v>
      </c>
      <c r="R75" s="227">
        <f>δικαιώματα!H75+δικαιώματα!I75</f>
        <v>4.5327120000000001</v>
      </c>
      <c r="S75" s="440">
        <f>δικαιώματα!J75</f>
        <v>2.7848400000000004</v>
      </c>
      <c r="T75" s="440">
        <f>δικαιώματα!K75</f>
        <v>0.55696800000000002</v>
      </c>
      <c r="V75" s="228"/>
      <c r="W75" s="228"/>
      <c r="X75" s="228"/>
      <c r="Y75" s="228"/>
    </row>
    <row r="76" spans="1:25" s="8" customFormat="1">
      <c r="A76" s="272">
        <f>συμβολαια!A76</f>
        <v>0</v>
      </c>
      <c r="B76" s="272">
        <f>συμβολαια!B76</f>
        <v>0</v>
      </c>
      <c r="C76" s="273" t="str">
        <f>συμβολαια!C76</f>
        <v>πληρεξούσιο</v>
      </c>
      <c r="D76" s="243">
        <f>συμβολαια!D76</f>
        <v>0</v>
      </c>
      <c r="E76" s="243">
        <f>'κ-15-17'!D76</f>
        <v>0</v>
      </c>
      <c r="F76" s="243">
        <f>'κ-15-17'!M76</f>
        <v>0</v>
      </c>
      <c r="G76" s="243">
        <f>'κ-15-17'!V76</f>
        <v>0</v>
      </c>
      <c r="H76" s="243">
        <f>δικαιώματα!H76</f>
        <v>0</v>
      </c>
      <c r="I76" s="243">
        <f>δικαιώματα!I76+φύλλα2α!G76+πολλΣυμβ!Q76+αντίγραφα!J76</f>
        <v>1.6</v>
      </c>
      <c r="J76" s="243">
        <f>δικαιώματα!J76+φύλλα2α!H76+πολλΣυμβ!R76+αντίγραφα!K76</f>
        <v>1.6</v>
      </c>
      <c r="K76" s="243">
        <f>δικαιώματα!K76+φύλλα2α!I76+πολλΣυμβ!S76+αντίγραφα!L76</f>
        <v>0.32</v>
      </c>
      <c r="M76" s="275"/>
      <c r="N76" s="275"/>
      <c r="O76" s="275"/>
      <c r="P76" s="275"/>
      <c r="R76" s="227">
        <f>δικαιώματα!H76+δικαιώματα!I76</f>
        <v>0.6</v>
      </c>
      <c r="S76" s="440">
        <f>δικαιώματα!J76</f>
        <v>0.60000000000000009</v>
      </c>
      <c r="T76" s="440">
        <f>δικαιώματα!K76</f>
        <v>0.12</v>
      </c>
      <c r="V76" s="228"/>
      <c r="W76" s="228"/>
      <c r="X76" s="228"/>
      <c r="Y76" s="228"/>
    </row>
    <row r="77" spans="1:25" s="8" customFormat="1">
      <c r="A77" s="272">
        <f>συμβολαια!A77</f>
        <v>0</v>
      </c>
      <c r="B77" s="272">
        <f>συμβολαια!B77</f>
        <v>0</v>
      </c>
      <c r="C77" s="273" t="str">
        <f>συμβολαια!C77</f>
        <v>αγοραπωλησίας …… ;;;?????;;;;; ΕΞΟΦΛΗΣΗ</v>
      </c>
      <c r="D77" s="243">
        <f>συμβολαια!D77</f>
        <v>0</v>
      </c>
      <c r="E77" s="243">
        <f>'κ-15-17'!D77</f>
        <v>0</v>
      </c>
      <c r="F77" s="243">
        <f>'κ-15-17'!M77</f>
        <v>0</v>
      </c>
      <c r="G77" s="243">
        <f>'κ-15-17'!V77</f>
        <v>0</v>
      </c>
      <c r="H77" s="243">
        <f>δικαιώματα!H77</f>
        <v>0</v>
      </c>
      <c r="I77" s="243">
        <f>δικαιώματα!I77+φύλλα2α!G77+πολλΣυμβ!Q77+αντίγραφα!J77</f>
        <v>2.6</v>
      </c>
      <c r="J77" s="243">
        <f>δικαιώματα!J77+φύλλα2α!H77+πολλΣυμβ!R77+αντίγραφα!K77</f>
        <v>2.6</v>
      </c>
      <c r="K77" s="243">
        <f>δικαιώματα!K77+φύλλα2α!I77+πολλΣυμβ!S77+αντίγραφα!L77</f>
        <v>0.52</v>
      </c>
      <c r="M77" s="275"/>
      <c r="N77" s="275"/>
      <c r="O77" s="275"/>
      <c r="P77" s="275"/>
      <c r="R77" s="227">
        <f>δικαιώματα!H77+δικαιώματα!I77</f>
        <v>0.6</v>
      </c>
      <c r="S77" s="440">
        <f>δικαιώματα!J77</f>
        <v>0.60000000000000009</v>
      </c>
      <c r="T77" s="440">
        <f>δικαιώματα!K77</f>
        <v>0.12</v>
      </c>
      <c r="V77" s="228"/>
      <c r="W77" s="228"/>
      <c r="X77" s="228"/>
      <c r="Y77" s="228"/>
    </row>
    <row r="78" spans="1:25" s="8" customFormat="1">
      <c r="A78" s="272">
        <f>συμβολαια!A78</f>
        <v>0</v>
      </c>
      <c r="B78" s="272">
        <f>συμβολαια!B78</f>
        <v>0</v>
      </c>
      <c r="C78" s="273" t="str">
        <f>συμβολαια!C78</f>
        <v>πληρεξούσιο</v>
      </c>
      <c r="D78" s="243">
        <f>συμβολαια!D78</f>
        <v>0</v>
      </c>
      <c r="E78" s="243">
        <f>'κ-15-17'!D78</f>
        <v>0</v>
      </c>
      <c r="F78" s="243">
        <f>'κ-15-17'!M78</f>
        <v>0</v>
      </c>
      <c r="G78" s="243">
        <f>'κ-15-17'!V78</f>
        <v>0</v>
      </c>
      <c r="H78" s="243">
        <f>δικαιώματα!H78</f>
        <v>0</v>
      </c>
      <c r="I78" s="243">
        <f>δικαιώματα!I78+φύλλα2α!G78+πολλΣυμβ!Q78+αντίγραφα!J78</f>
        <v>0.8</v>
      </c>
      <c r="J78" s="243">
        <f>δικαιώματα!J78+φύλλα2α!H78+πολλΣυμβ!R78+αντίγραφα!K78</f>
        <v>0.8</v>
      </c>
      <c r="K78" s="243">
        <f>δικαιώματα!K78+φύλλα2α!I78+πολλΣυμβ!S78+αντίγραφα!L78</f>
        <v>0.16</v>
      </c>
      <c r="M78" s="275"/>
      <c r="N78" s="275"/>
      <c r="O78" s="275"/>
      <c r="P78" s="275"/>
      <c r="R78" s="227">
        <f>δικαιώματα!H78+δικαιώματα!I78</f>
        <v>0.6</v>
      </c>
      <c r="S78" s="440">
        <f>δικαιώματα!J78</f>
        <v>0.60000000000000009</v>
      </c>
      <c r="T78" s="440">
        <f>δικαιώματα!K78</f>
        <v>0.12</v>
      </c>
      <c r="V78" s="228"/>
      <c r="W78" s="228"/>
      <c r="X78" s="228"/>
      <c r="Y78" s="228"/>
    </row>
    <row r="79" spans="1:25" s="8" customFormat="1">
      <c r="A79" s="272">
        <f>συμβολαια!A79</f>
        <v>0</v>
      </c>
      <c r="B79" s="272">
        <f>συμβολαια!B79</f>
        <v>0</v>
      </c>
      <c r="C79" s="273" t="str">
        <f>συμβολαια!C79</f>
        <v>πληρεξούσιο</v>
      </c>
      <c r="D79" s="243">
        <f>συμβολαια!D79</f>
        <v>0</v>
      </c>
      <c r="E79" s="243">
        <f>'κ-15-17'!D79</f>
        <v>0</v>
      </c>
      <c r="F79" s="243">
        <f>'κ-15-17'!M79</f>
        <v>0</v>
      </c>
      <c r="G79" s="243">
        <f>'κ-15-17'!V79</f>
        <v>0</v>
      </c>
      <c r="H79" s="243">
        <f>δικαιώματα!H79</f>
        <v>0</v>
      </c>
      <c r="I79" s="243">
        <f>δικαιώματα!I79+φύλλα2α!G79+πολλΣυμβ!Q79+αντίγραφα!J79</f>
        <v>1.2000000000000002</v>
      </c>
      <c r="J79" s="243">
        <f>δικαιώματα!J79+φύλλα2α!H79+πολλΣυμβ!R79+αντίγραφα!K79</f>
        <v>1.2000000000000002</v>
      </c>
      <c r="K79" s="243">
        <f>δικαιώματα!K79+φύλλα2α!I79+πολλΣυμβ!S79+αντίγραφα!L79</f>
        <v>0.24</v>
      </c>
      <c r="M79" s="275"/>
      <c r="N79" s="275"/>
      <c r="O79" s="275"/>
      <c r="P79" s="275"/>
      <c r="R79" s="227">
        <f>δικαιώματα!H79+δικαιώματα!I79</f>
        <v>0.6</v>
      </c>
      <c r="S79" s="440">
        <f>δικαιώματα!J79</f>
        <v>0.60000000000000009</v>
      </c>
      <c r="T79" s="440">
        <f>δικαιώματα!K79</f>
        <v>0.12</v>
      </c>
      <c r="V79" s="228"/>
      <c r="W79" s="228"/>
      <c r="X79" s="228"/>
      <c r="Y79" s="228"/>
    </row>
    <row r="80" spans="1:25" s="8" customFormat="1">
      <c r="A80" s="272">
        <f>συμβολαια!A80</f>
        <v>0</v>
      </c>
      <c r="B80" s="272">
        <f>συμβολαια!B80</f>
        <v>0</v>
      </c>
      <c r="C80" s="273" t="str">
        <f>συμβολαια!C80</f>
        <v>αγοραπωλησία τίμημα = Δ.Ο.Υ. =</v>
      </c>
      <c r="D80" s="243">
        <f>συμβολαια!D80</f>
        <v>9576</v>
      </c>
      <c r="E80" s="243">
        <f>'κ-15-17'!D80</f>
        <v>0</v>
      </c>
      <c r="F80" s="243">
        <f>'κ-15-17'!M80</f>
        <v>0</v>
      </c>
      <c r="G80" s="243">
        <f>'κ-15-17'!V80</f>
        <v>0</v>
      </c>
      <c r="H80" s="243">
        <f>δικαιώματα!H80</f>
        <v>10.342080000000001</v>
      </c>
      <c r="I80" s="243">
        <f>δικαιώματα!I80+φύλλα2α!G80+πολλΣυμβ!Q80+αντίγραφα!J80</f>
        <v>4.8</v>
      </c>
      <c r="J80" s="243">
        <f>δικαιώματα!J80+φύλλα2α!H80+πολλΣυμβ!R80+αντίγραφα!K80</f>
        <v>10.5456</v>
      </c>
      <c r="K80" s="243">
        <f>δικαιώματα!K80+φύλλα2α!I80+πολλΣυμβ!S80+αντίγραφα!L80</f>
        <v>2.1091199999999999</v>
      </c>
      <c r="M80" s="275">
        <v>11.42</v>
      </c>
      <c r="N80" s="275"/>
      <c r="O80" s="275"/>
      <c r="P80" s="275"/>
      <c r="R80" s="227">
        <f>δικαιώματα!H80+δικαιώματα!I80</f>
        <v>10.942080000000001</v>
      </c>
      <c r="S80" s="440">
        <f>δικαιώματα!J80</f>
        <v>6.345600000000001</v>
      </c>
      <c r="T80" s="440">
        <f>δικαιώματα!K80</f>
        <v>1.26912</v>
      </c>
      <c r="V80" s="228"/>
      <c r="W80" s="228"/>
      <c r="X80" s="228"/>
      <c r="Y80" s="228"/>
    </row>
    <row r="81" spans="1:25" s="8" customFormat="1">
      <c r="A81" s="272">
        <f>συμβολαια!A81</f>
        <v>0</v>
      </c>
      <c r="B81" s="272">
        <f>συμβολαια!B81</f>
        <v>0</v>
      </c>
      <c r="C81" s="273" t="str">
        <f>συμβολαια!C81</f>
        <v>αγοραπωλησία ΒΑΣΕΙ προσυμφώνου ..???.. τίμημα = αρραβών = Δ.Ο.Υ = 20518,31</v>
      </c>
      <c r="D81" s="243">
        <f>συμβολαια!D81</f>
        <v>0</v>
      </c>
      <c r="E81" s="243">
        <f>'κ-15-17'!D81</f>
        <v>0</v>
      </c>
      <c r="F81" s="243">
        <f>'κ-15-17'!M81</f>
        <v>0</v>
      </c>
      <c r="G81" s="243">
        <f>'κ-15-17'!V81</f>
        <v>0</v>
      </c>
      <c r="H81" s="243">
        <f>δικαιώματα!H81</f>
        <v>0</v>
      </c>
      <c r="I81" s="243">
        <f>δικαιώματα!I81+φύλλα2α!G81+πολλΣυμβ!Q81+αντίγραφα!J81</f>
        <v>7.2</v>
      </c>
      <c r="J81" s="243">
        <f>δικαιώματα!J81+φύλλα2α!H81+πολλΣυμβ!R81+αντίγραφα!K81</f>
        <v>7.2</v>
      </c>
      <c r="K81" s="243">
        <f>δικαιώματα!K81+φύλλα2α!I81+πολλΣυμβ!S81+αντίγραφα!L81</f>
        <v>1.44</v>
      </c>
      <c r="M81" s="450">
        <v>23.23</v>
      </c>
      <c r="N81" s="275"/>
      <c r="O81" s="275"/>
      <c r="P81" s="275"/>
      <c r="R81" s="227">
        <f>δικαιώματα!H81+δικαιώματα!I81</f>
        <v>0.6</v>
      </c>
      <c r="S81" s="440">
        <f>δικαιώματα!J81</f>
        <v>0.60000000000000009</v>
      </c>
      <c r="T81" s="440">
        <f>δικαιώματα!K81</f>
        <v>0.12</v>
      </c>
      <c r="V81" s="228"/>
      <c r="W81" s="228"/>
      <c r="X81" s="228"/>
      <c r="Y81" s="228"/>
    </row>
    <row r="82" spans="1:25" s="8" customFormat="1">
      <c r="A82" s="272">
        <f>συμβολαια!A82</f>
        <v>0</v>
      </c>
      <c r="B82" s="272">
        <f>συμβολαια!B82</f>
        <v>0</v>
      </c>
      <c r="C82" s="273" t="str">
        <f>συμβολαια!C82</f>
        <v>πληρεξούσιο</v>
      </c>
      <c r="D82" s="243">
        <f>συμβολαια!D82</f>
        <v>0</v>
      </c>
      <c r="E82" s="243">
        <f>'κ-15-17'!D82</f>
        <v>0</v>
      </c>
      <c r="F82" s="243">
        <f>'κ-15-17'!M82</f>
        <v>0</v>
      </c>
      <c r="G82" s="243">
        <f>'κ-15-17'!V82</f>
        <v>0</v>
      </c>
      <c r="H82" s="243">
        <f>δικαιώματα!H82</f>
        <v>0</v>
      </c>
      <c r="I82" s="243">
        <f>δικαιώματα!I82+φύλλα2α!G82+πολλΣυμβ!Q82+αντίγραφα!J82</f>
        <v>0.8</v>
      </c>
      <c r="J82" s="243">
        <f>δικαιώματα!J82+φύλλα2α!H82+πολλΣυμβ!R82+αντίγραφα!K82</f>
        <v>0.8</v>
      </c>
      <c r="K82" s="243">
        <f>δικαιώματα!K82+φύλλα2α!I82+πολλΣυμβ!S82+αντίγραφα!L82</f>
        <v>0.16</v>
      </c>
      <c r="M82" s="275"/>
      <c r="N82" s="275"/>
      <c r="O82" s="275"/>
      <c r="P82" s="275"/>
      <c r="R82" s="227">
        <f>δικαιώματα!H82+δικαιώματα!I82</f>
        <v>0.6</v>
      </c>
      <c r="S82" s="440">
        <f>δικαιώματα!J82</f>
        <v>0.60000000000000009</v>
      </c>
      <c r="T82" s="440">
        <f>δικαιώματα!K82</f>
        <v>0.12</v>
      </c>
      <c r="V82" s="228"/>
      <c r="W82" s="228"/>
      <c r="X82" s="228"/>
      <c r="Y82" s="228"/>
    </row>
    <row r="83" spans="1:25" s="8" customFormat="1">
      <c r="A83" s="272">
        <f>συμβολαια!A83</f>
        <v>0</v>
      </c>
      <c r="B83" s="272">
        <f>συμβολαια!B83</f>
        <v>0</v>
      </c>
      <c r="C83" s="273" t="str">
        <f>συμβολαια!C83</f>
        <v>πληρεξούσιο</v>
      </c>
      <c r="D83" s="243">
        <f>συμβολαια!D83</f>
        <v>0</v>
      </c>
      <c r="E83" s="243">
        <f>'κ-15-17'!D83</f>
        <v>0</v>
      </c>
      <c r="F83" s="243">
        <f>'κ-15-17'!M83</f>
        <v>0</v>
      </c>
      <c r="G83" s="243">
        <f>'κ-15-17'!V83</f>
        <v>0</v>
      </c>
      <c r="H83" s="243">
        <f>δικαιώματα!H83</f>
        <v>0</v>
      </c>
      <c r="I83" s="243">
        <f>δικαιώματα!I83+φύλλα2α!G83+πολλΣυμβ!Q83+αντίγραφα!J83</f>
        <v>0.8</v>
      </c>
      <c r="J83" s="243">
        <f>δικαιώματα!J83+φύλλα2α!H83+πολλΣυμβ!R83+αντίγραφα!K83</f>
        <v>0.8</v>
      </c>
      <c r="K83" s="243">
        <f>δικαιώματα!K83+φύλλα2α!I83+πολλΣυμβ!S83+αντίγραφα!L83</f>
        <v>0.16</v>
      </c>
      <c r="M83" s="275"/>
      <c r="N83" s="275"/>
      <c r="O83" s="275"/>
      <c r="P83" s="228"/>
      <c r="R83" s="227">
        <f>δικαιώματα!H83+δικαιώματα!I83</f>
        <v>0.6</v>
      </c>
      <c r="S83" s="440">
        <f>δικαιώματα!J83</f>
        <v>0.60000000000000009</v>
      </c>
      <c r="T83" s="440">
        <f>δικαιώματα!K83</f>
        <v>0.12</v>
      </c>
      <c r="V83" s="228"/>
      <c r="W83" s="228"/>
      <c r="X83" s="228"/>
      <c r="Y83" s="228"/>
    </row>
    <row r="84" spans="1:25" s="8" customFormat="1">
      <c r="A84" s="272">
        <f>συμβολαια!A84</f>
        <v>0</v>
      </c>
      <c r="B84" s="272">
        <f>συμβολαια!B84</f>
        <v>0</v>
      </c>
      <c r="C84" s="273" t="str">
        <f>συμβολαια!C84</f>
        <v>αγοραπωλησία τίμημα = Δ.Ο.Υ. =</v>
      </c>
      <c r="D84" s="243">
        <f>συμβολαια!D84</f>
        <v>5396.27</v>
      </c>
      <c r="E84" s="243">
        <f>'κ-15-17'!D84</f>
        <v>0</v>
      </c>
      <c r="F84" s="243">
        <f>'κ-15-17'!M84</f>
        <v>0</v>
      </c>
      <c r="G84" s="243">
        <f>'κ-15-17'!V84</f>
        <v>0</v>
      </c>
      <c r="H84" s="243">
        <f>δικαιώματα!H84</f>
        <v>5.8279715999999997</v>
      </c>
      <c r="I84" s="243">
        <f>δικαιώματα!I84+φύλλα2α!G84+πολλΣυμβ!Q84+αντίγραφα!J84</f>
        <v>3.4</v>
      </c>
      <c r="J84" s="243">
        <f>δικαιώματα!J84+φύλλα2α!H84+πολλΣυμβ!R84+αντίγραφα!K84</f>
        <v>6.6377620000000004</v>
      </c>
      <c r="K84" s="243">
        <f>δικαιώματα!K84+φύλλα2α!I84+πολλΣυμβ!S84+αντίγραφα!L84</f>
        <v>1.3275524000000001</v>
      </c>
      <c r="M84" s="275">
        <v>6.9</v>
      </c>
      <c r="N84" s="275"/>
      <c r="O84" s="275"/>
      <c r="P84" s="228"/>
      <c r="R84" s="227">
        <f>δικαιώματα!H84+δικαιώματα!I84</f>
        <v>6.4279715999999993</v>
      </c>
      <c r="S84" s="440">
        <f>δικαιώματα!J84</f>
        <v>3.8377620000000001</v>
      </c>
      <c r="T84" s="440">
        <f>δικαιώματα!K84</f>
        <v>0.76755240000000002</v>
      </c>
      <c r="V84" s="228"/>
      <c r="W84" s="228"/>
      <c r="X84" s="228"/>
      <c r="Y84" s="228"/>
    </row>
    <row r="85" spans="1:25" s="8" customFormat="1">
      <c r="A85" s="272">
        <f>συμβολαια!A85</f>
        <v>0</v>
      </c>
      <c r="B85" s="272">
        <f>συμβολαια!B85</f>
        <v>0</v>
      </c>
      <c r="C85" s="273" t="str">
        <f>συμβολαια!C85</f>
        <v>διαθήκη</v>
      </c>
      <c r="D85" s="243">
        <f>συμβολαια!D85</f>
        <v>0</v>
      </c>
      <c r="E85" s="243">
        <f>'κ-15-17'!D85</f>
        <v>0</v>
      </c>
      <c r="F85" s="243">
        <f>'κ-15-17'!M85</f>
        <v>0</v>
      </c>
      <c r="G85" s="243">
        <f>'κ-15-17'!V85</f>
        <v>0</v>
      </c>
      <c r="H85" s="243">
        <f>δικαιώματα!H85</f>
        <v>0</v>
      </c>
      <c r="I85" s="243">
        <f>δικαιώματα!I85+φύλλα2α!G85+πολλΣυμβ!Q85+αντίγραφα!J85</f>
        <v>0.92999999999999994</v>
      </c>
      <c r="J85" s="243">
        <f>δικαιώματα!J85+φύλλα2α!H85+πολλΣυμβ!R85+αντίγραφα!K85</f>
        <v>3.9000000000000004</v>
      </c>
      <c r="K85" s="243">
        <f>δικαιώματα!K85+φύλλα2α!I85+πολλΣυμβ!S85+αντίγραφα!L85</f>
        <v>0.78</v>
      </c>
      <c r="M85" s="275">
        <v>0.73</v>
      </c>
      <c r="N85" s="275"/>
      <c r="O85" s="275"/>
      <c r="P85" s="228"/>
      <c r="R85" s="227">
        <f>δικαιώματα!H85+δικαιώματα!I85</f>
        <v>0.73</v>
      </c>
      <c r="S85" s="440">
        <f>δικαιώματα!J85</f>
        <v>3.7</v>
      </c>
      <c r="T85" s="440">
        <f>δικαιώματα!K85</f>
        <v>0.74</v>
      </c>
      <c r="V85" s="228"/>
      <c r="W85" s="228"/>
      <c r="X85" s="228"/>
      <c r="Y85" s="228"/>
    </row>
    <row r="86" spans="1:25" s="8" customFormat="1">
      <c r="A86" s="272">
        <f>συμβολαια!A86</f>
        <v>0</v>
      </c>
      <c r="B86" s="272">
        <f>συμβολαια!B86</f>
        <v>0</v>
      </c>
      <c r="C86" s="273" t="str">
        <f>συμβολαια!C86</f>
        <v>πληρεξούσιο</v>
      </c>
      <c r="D86" s="243">
        <f>συμβολαια!D86</f>
        <v>0</v>
      </c>
      <c r="E86" s="243">
        <f>'κ-15-17'!D86</f>
        <v>0</v>
      </c>
      <c r="F86" s="243">
        <f>'κ-15-17'!M86</f>
        <v>0</v>
      </c>
      <c r="G86" s="243">
        <f>'κ-15-17'!V86</f>
        <v>0</v>
      </c>
      <c r="H86" s="243">
        <f>δικαιώματα!H86</f>
        <v>0</v>
      </c>
      <c r="I86" s="243">
        <f>δικαιώματα!I86+φύλλα2α!G86+πολλΣυμβ!Q86+αντίγραφα!J86</f>
        <v>1.6</v>
      </c>
      <c r="J86" s="243">
        <f>δικαιώματα!J86+φύλλα2α!H86+πολλΣυμβ!R86+αντίγραφα!K86</f>
        <v>1.6</v>
      </c>
      <c r="K86" s="243">
        <f>δικαιώματα!K86+φύλλα2α!I86+πολλΣυμβ!S86+αντίγραφα!L86</f>
        <v>0.32</v>
      </c>
      <c r="L86" s="8" t="s">
        <v>451</v>
      </c>
      <c r="M86" s="228">
        <v>28.8</v>
      </c>
      <c r="N86" s="228"/>
      <c r="O86" s="228"/>
      <c r="P86" s="228"/>
      <c r="R86" s="227">
        <f>δικαιώματα!H86+δικαιώματα!I86</f>
        <v>0.6</v>
      </c>
      <c r="S86" s="440">
        <f>δικαιώματα!J86</f>
        <v>0.60000000000000009</v>
      </c>
      <c r="T86" s="440">
        <f>δικαιώματα!K86</f>
        <v>0.12</v>
      </c>
      <c r="V86" s="228"/>
      <c r="W86" s="228"/>
      <c r="X86" s="228"/>
      <c r="Y86" s="228"/>
    </row>
    <row r="87" spans="1:25">
      <c r="A87" s="484" t="s">
        <v>66</v>
      </c>
      <c r="B87" s="485"/>
      <c r="C87" s="485"/>
      <c r="D87" s="485"/>
      <c r="E87" s="94">
        <f t="shared" ref="E87:K87" si="0">SUM(E3:E86)</f>
        <v>2017.21</v>
      </c>
      <c r="F87" s="94">
        <f t="shared" si="0"/>
        <v>2217.67</v>
      </c>
      <c r="G87" s="94">
        <f t="shared" si="0"/>
        <v>426.46000000000004</v>
      </c>
      <c r="H87" s="94">
        <f t="shared" si="0"/>
        <v>751.51275120000003</v>
      </c>
      <c r="I87" s="94">
        <f t="shared" si="0"/>
        <v>289.99000000000012</v>
      </c>
      <c r="J87" s="94">
        <f t="shared" si="0"/>
        <v>710.49208400000009</v>
      </c>
      <c r="K87" s="94">
        <f t="shared" si="0"/>
        <v>142.09841679999994</v>
      </c>
      <c r="M87" s="439">
        <f>SUM(M3:M86)</f>
        <v>868.99</v>
      </c>
      <c r="N87" s="439">
        <f t="shared" ref="N87:P87" si="1">SUM(N3:N86)</f>
        <v>142.38999999999999</v>
      </c>
      <c r="O87" s="439">
        <f t="shared" si="1"/>
        <v>2189.4</v>
      </c>
      <c r="P87" s="439">
        <f t="shared" si="1"/>
        <v>420.99000000000007</v>
      </c>
      <c r="R87" s="439">
        <f>SUM(R3:R86)</f>
        <v>811.29275120000023</v>
      </c>
      <c r="S87" s="439">
        <f t="shared" ref="S87:T87" si="2">SUM(S3:S86)</f>
        <v>480.28208400000011</v>
      </c>
      <c r="T87" s="439">
        <f t="shared" si="2"/>
        <v>96.056416800000008</v>
      </c>
      <c r="V87" s="143"/>
      <c r="W87" s="143"/>
      <c r="X87" s="143"/>
      <c r="Y87" s="143"/>
    </row>
    <row r="88" spans="1:25">
      <c r="O88" s="143">
        <f>N87+O87</f>
        <v>2331.79</v>
      </c>
      <c r="V88" s="215" t="s">
        <v>452</v>
      </c>
    </row>
    <row r="89" spans="1:25">
      <c r="L89" s="215">
        <v>0.8</v>
      </c>
      <c r="O89" s="452">
        <f>F87-O87</f>
        <v>28.269999999999982</v>
      </c>
      <c r="P89" s="452">
        <f>G87-P87</f>
        <v>5.4699999999999704</v>
      </c>
      <c r="Q89" s="19" t="s">
        <v>61</v>
      </c>
      <c r="R89" s="451">
        <f>M87-R87</f>
        <v>57.697248799999784</v>
      </c>
      <c r="V89" s="215" t="s">
        <v>453</v>
      </c>
    </row>
    <row r="90" spans="1:25" ht="15">
      <c r="H90" s="234">
        <v>0.6</v>
      </c>
      <c r="I90" s="230"/>
      <c r="J90" s="6" t="s">
        <v>293</v>
      </c>
      <c r="X90" s="215" t="s">
        <v>454</v>
      </c>
    </row>
    <row r="91" spans="1:25" ht="15">
      <c r="C91" s="164" t="s">
        <v>177</v>
      </c>
      <c r="H91" s="234">
        <v>0.6</v>
      </c>
      <c r="I91" s="162">
        <v>0.8</v>
      </c>
      <c r="J91" s="162" t="s">
        <v>173</v>
      </c>
      <c r="K91" s="162"/>
      <c r="Q91" s="19"/>
    </row>
    <row r="92" spans="1:25" ht="15">
      <c r="C92" s="164" t="s">
        <v>178</v>
      </c>
      <c r="I92" s="162">
        <v>0.73</v>
      </c>
      <c r="J92" s="162" t="s">
        <v>174</v>
      </c>
      <c r="K92" s="162"/>
    </row>
    <row r="93" spans="1:25" ht="15.75">
      <c r="C93" s="102" t="s">
        <v>176</v>
      </c>
      <c r="I93" s="162">
        <v>1.83</v>
      </c>
      <c r="J93" s="162" t="s">
        <v>175</v>
      </c>
      <c r="K93" s="162"/>
    </row>
    <row r="94" spans="1:25" ht="15">
      <c r="I94" s="202">
        <v>3.7</v>
      </c>
      <c r="J94" s="202" t="s">
        <v>261</v>
      </c>
    </row>
    <row r="96" spans="1:25" ht="15.75">
      <c r="C96" s="457" t="s">
        <v>455</v>
      </c>
      <c r="E96" s="456">
        <f>E87</f>
        <v>2017.21</v>
      </c>
      <c r="F96" s="456">
        <v>3.62</v>
      </c>
      <c r="G96" s="456">
        <v>0.69</v>
      </c>
      <c r="H96" s="456"/>
      <c r="I96" s="456"/>
      <c r="J96" s="456"/>
      <c r="K96" s="456"/>
    </row>
    <row r="97" spans="9:11" ht="15">
      <c r="I97" s="230"/>
      <c r="J97" s="230"/>
      <c r="K97" s="6"/>
    </row>
    <row r="98" spans="9:11" ht="15">
      <c r="I98" s="230"/>
      <c r="J98" s="230"/>
      <c r="K98" s="162"/>
    </row>
    <row r="99" spans="9:11" ht="15">
      <c r="I99" s="230"/>
      <c r="J99" s="230"/>
      <c r="K99" s="162"/>
    </row>
    <row r="100" spans="9:11" ht="15">
      <c r="I100" s="230"/>
      <c r="J100" s="230"/>
      <c r="K100" s="162"/>
    </row>
    <row r="101" spans="9:11" ht="15">
      <c r="J101" s="202"/>
      <c r="K101" s="202"/>
    </row>
  </sheetData>
  <mergeCells count="14">
    <mergeCell ref="R1:R2"/>
    <mergeCell ref="S1:S2"/>
    <mergeCell ref="T1:T2"/>
    <mergeCell ref="V1:Y1"/>
    <mergeCell ref="M1:P1"/>
    <mergeCell ref="A87:D87"/>
    <mergeCell ref="H1:I1"/>
    <mergeCell ref="J1:K1"/>
    <mergeCell ref="A1:A2"/>
    <mergeCell ref="B1:B2"/>
    <mergeCell ref="C1:C2"/>
    <mergeCell ref="D1:D2"/>
    <mergeCell ref="E1:G1"/>
    <mergeCell ref="A35:A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17</vt:i4>
      </vt:variant>
    </vt:vector>
  </HeadingPairs>
  <TitlesOfParts>
    <vt:vector size="17" baseType="lpstr">
      <vt:lpstr>συμβολαια</vt:lpstr>
      <vt:lpstr>δικαιώματα</vt:lpstr>
      <vt:lpstr>φύλλα2α</vt:lpstr>
      <vt:lpstr>πολλΣυμβ</vt:lpstr>
      <vt:lpstr>αντίγραφα</vt:lpstr>
      <vt:lpstr>μεταγραφή</vt:lpstr>
      <vt:lpstr>προςΔΟΥ</vt:lpstr>
      <vt:lpstr>κ-15-17</vt:lpstr>
      <vt:lpstr>ταμείαΚατάστ</vt:lpstr>
      <vt:lpstr>χαρτόσ</vt:lpstr>
      <vt:lpstr>βιβλΕσ</vt:lpstr>
      <vt:lpstr>βιβλΕσΕκτ</vt:lpstr>
      <vt:lpstr>φάκελος</vt:lpstr>
      <vt:lpstr>bSymbolaio</vt:lpstr>
      <vt:lpstr>βιβλίοΣυμβ</vt:lpstr>
      <vt:lpstr>εθνΠληρ</vt:lpstr>
      <vt:lpstr>πολίτης200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2019-06-22T21:06:06Z</cp:lastPrinted>
  <dcterms:created xsi:type="dcterms:W3CDTF">2015-04-10T19:15:49Z</dcterms:created>
  <dcterms:modified xsi:type="dcterms:W3CDTF">2022-07-02T17:25:31Z</dcterms:modified>
</cp:coreProperties>
</file>