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55" activeTab="4"/>
  </bookViews>
  <sheets>
    <sheet name="1-συμβολαια" sheetId="1" r:id="rId1"/>
    <sheet name="1β-ΤΑΧΔΙΚκλπ" sheetId="25" r:id="rId2"/>
    <sheet name="2-δικαιώμ" sheetId="13" r:id="rId3"/>
    <sheet name="3-φύλλα2α" sheetId="12" r:id="rId4"/>
    <sheet name="4-πολλυπρ" sheetId="14" r:id="rId5"/>
    <sheet name="5-αντίγρ" sheetId="16" r:id="rId6"/>
    <sheet name="6-μεταγρ" sheetId="4" r:id="rId7"/>
    <sheet name="7-προςΔΟΥ" sheetId="20" r:id="rId8"/>
    <sheet name="8-κ-15-17" sheetId="26" r:id="rId9"/>
    <sheet name="9-ταμεια" sheetId="27" r:id="rId10"/>
    <sheet name="11-χαρτόσ" sheetId="15" r:id="rId11"/>
    <sheet name="12-πολλαπλές" sheetId="23" r:id="rId12"/>
    <sheet name="13-ντιΜιΧο" sheetId="24" r:id="rId13"/>
    <sheet name="14-βιβλΕσ" sheetId="9" r:id="rId14"/>
    <sheet name="14β-βιβλΕσΕκτ" sheetId="18" r:id="rId15"/>
    <sheet name="15-φάκελ" sheetId="8" r:id="rId16"/>
    <sheet name="16-bSymb" sheetId="22" r:id="rId17"/>
    <sheet name="17-βιβλΣυμβ" sheetId="10" r:id="rId18"/>
    <sheet name="18-εθνΠλ" sheetId="28" r:id="rId19"/>
    <sheet name="19-πολ200" sheetId="5" r:id="rId20"/>
  </sheets>
  <calcPr calcId="125725"/>
</workbook>
</file>

<file path=xl/calcChain.xml><?xml version="1.0" encoding="utf-8"?>
<calcChain xmlns="http://schemas.openxmlformats.org/spreadsheetml/2006/main">
  <c r="AE28" i="5"/>
  <c r="AE27"/>
  <c r="AE26"/>
  <c r="AE25"/>
  <c r="AC28"/>
  <c r="AC27"/>
  <c r="AC26"/>
  <c r="AD23"/>
  <c r="AE23"/>
  <c r="AC23"/>
  <c r="AB23"/>
  <c r="AB28"/>
  <c r="AB27"/>
  <c r="M28" i="9"/>
  <c r="C43" i="24"/>
  <c r="C42"/>
  <c r="BO42"/>
  <c r="BO43"/>
  <c r="M42"/>
  <c r="K43"/>
  <c r="P43"/>
  <c r="Q43"/>
  <c r="R43"/>
  <c r="S43"/>
  <c r="X43"/>
  <c r="Y43"/>
  <c r="Z43"/>
  <c r="AA43"/>
  <c r="AB43"/>
  <c r="AE43"/>
  <c r="AF43"/>
  <c r="AG43"/>
  <c r="AH43"/>
  <c r="AI43"/>
  <c r="AJ43"/>
  <c r="AK43"/>
  <c r="AL43"/>
  <c r="AM43"/>
  <c r="AN43"/>
  <c r="AO43"/>
  <c r="AP43"/>
  <c r="AQ43"/>
  <c r="AS43"/>
  <c r="AT43"/>
  <c r="AU43"/>
  <c r="AV43"/>
  <c r="AW43"/>
  <c r="AY43"/>
  <c r="AZ43"/>
  <c r="BA43"/>
  <c r="BC43"/>
  <c r="BD43"/>
  <c r="BE43"/>
  <c r="BF43"/>
  <c r="BG43"/>
  <c r="BH43"/>
  <c r="BI43"/>
  <c r="BJ43"/>
  <c r="BK43"/>
  <c r="BL43"/>
  <c r="BM43"/>
  <c r="J43"/>
  <c r="L42"/>
  <c r="N42"/>
  <c r="O42"/>
  <c r="T42"/>
  <c r="U42"/>
  <c r="V42"/>
  <c r="W42"/>
  <c r="E31" i="23"/>
  <c r="L26" i="15"/>
  <c r="L34" i="27"/>
  <c r="G34"/>
  <c r="E34"/>
  <c r="C34" i="26"/>
  <c r="AG34"/>
  <c r="E30" i="20"/>
  <c r="P30"/>
  <c r="J30"/>
  <c r="K30"/>
  <c r="L30"/>
  <c r="M30"/>
  <c r="N30"/>
  <c r="O30"/>
  <c r="I30"/>
  <c r="O31" i="4"/>
  <c r="O32"/>
  <c r="M32"/>
  <c r="N32"/>
  <c r="L32"/>
  <c r="AM45" i="16"/>
  <c r="AM44"/>
  <c r="I43" i="13"/>
  <c r="R32" i="1"/>
  <c r="S44" i="16"/>
  <c r="R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Q45"/>
  <c r="N44"/>
  <c r="G32" i="4"/>
  <c r="F31"/>
  <c r="P29" i="14"/>
  <c r="G31" i="12"/>
  <c r="F43" i="13"/>
  <c r="E43"/>
  <c r="P32" i="1"/>
  <c r="P22"/>
  <c r="D23" i="25"/>
  <c r="N21" i="16"/>
  <c r="N18"/>
  <c r="AF21" i="26"/>
  <c r="AE25" i="27"/>
  <c r="AD22"/>
  <c r="AD24" s="1"/>
  <c r="AE22"/>
  <c r="AE24"/>
  <c r="AB22"/>
  <c r="AC22"/>
  <c r="AA22"/>
  <c r="Y23"/>
  <c r="X22"/>
  <c r="Y22"/>
  <c r="W22"/>
  <c r="S22"/>
  <c r="T22"/>
  <c r="U22"/>
  <c r="R22"/>
  <c r="BK22" i="24"/>
  <c r="BL22"/>
  <c r="B4" i="28"/>
  <c r="B5"/>
  <c r="B6"/>
  <c r="B7"/>
  <c r="B8"/>
  <c r="B9"/>
  <c r="B10"/>
  <c r="B11"/>
  <c r="B12"/>
  <c r="B13"/>
  <c r="B14"/>
  <c r="B15"/>
  <c r="B16"/>
  <c r="B17"/>
  <c r="B18"/>
  <c r="B19"/>
  <c r="B20"/>
  <c r="B21"/>
  <c r="B3"/>
  <c r="O22" i="24"/>
  <c r="K20" i="15"/>
  <c r="K15"/>
  <c r="K10"/>
  <c r="K19" i="25"/>
  <c r="K20"/>
  <c r="AL22" i="24"/>
  <c r="AM22"/>
  <c r="S22"/>
  <c r="J4" i="1" l="1"/>
  <c r="J5"/>
  <c r="J6"/>
  <c r="J7"/>
  <c r="J8"/>
  <c r="J9"/>
  <c r="J10"/>
  <c r="J11"/>
  <c r="J12"/>
  <c r="J13"/>
  <c r="J14"/>
  <c r="J15"/>
  <c r="J16"/>
  <c r="J17"/>
  <c r="J18"/>
  <c r="J19"/>
  <c r="J20"/>
  <c r="J21"/>
  <c r="J3"/>
  <c r="K14" i="25" l="1"/>
  <c r="I22" i="23" l="1"/>
  <c r="T22"/>
  <c r="R22" i="24"/>
  <c r="Q22"/>
  <c r="K9" i="25"/>
  <c r="O7" i="4"/>
  <c r="BF22" i="24" l="1"/>
  <c r="AI4" i="5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3"/>
  <c r="J28" i="18"/>
  <c r="X3" i="27"/>
  <c r="J22" i="5" l="1"/>
  <c r="S22"/>
  <c r="T22"/>
  <c r="U22"/>
  <c r="M22"/>
  <c r="AC22" i="16" l="1"/>
  <c r="AD22"/>
  <c r="AE22"/>
  <c r="AF22"/>
  <c r="AG22"/>
  <c r="AH22"/>
  <c r="AK22"/>
  <c r="AL22"/>
  <c r="M22" i="9"/>
  <c r="D22" i="15" l="1"/>
  <c r="E22"/>
  <c r="F22"/>
  <c r="G22"/>
  <c r="H22"/>
  <c r="I22"/>
  <c r="J22"/>
  <c r="K4"/>
  <c r="K5"/>
  <c r="K6"/>
  <c r="K7"/>
  <c r="K8"/>
  <c r="K9"/>
  <c r="K11"/>
  <c r="K12"/>
  <c r="K13"/>
  <c r="K14"/>
  <c r="K16"/>
  <c r="K17"/>
  <c r="K18"/>
  <c r="K19"/>
  <c r="K21"/>
  <c r="K3"/>
  <c r="K22" l="1"/>
  <c r="F5" i="4"/>
  <c r="H5" s="1"/>
  <c r="F7"/>
  <c r="H7" s="1"/>
  <c r="F9"/>
  <c r="H9" s="1"/>
  <c r="F10"/>
  <c r="F13"/>
  <c r="H13" s="1"/>
  <c r="F14"/>
  <c r="H14" s="1"/>
  <c r="F16"/>
  <c r="H16" s="1"/>
  <c r="F18"/>
  <c r="H18" s="1"/>
  <c r="F19"/>
  <c r="H19" s="1"/>
  <c r="F21"/>
  <c r="H21" s="1"/>
  <c r="F4" i="12" l="1"/>
  <c r="F4" i="1" s="1"/>
  <c r="F5" i="12"/>
  <c r="F5" i="1" s="1"/>
  <c r="F6" i="12"/>
  <c r="F6" i="1" s="1"/>
  <c r="F7" i="12"/>
  <c r="F7" i="1" s="1"/>
  <c r="F8" i="12"/>
  <c r="F8" i="1" s="1"/>
  <c r="F9" i="12"/>
  <c r="F9" i="1" s="1"/>
  <c r="F10" i="12"/>
  <c r="F10" i="1" s="1"/>
  <c r="F11" i="12"/>
  <c r="F11" i="1" s="1"/>
  <c r="F12" i="12"/>
  <c r="F12" i="1" s="1"/>
  <c r="F13" i="12"/>
  <c r="F13" i="1" s="1"/>
  <c r="F14" i="12"/>
  <c r="F14" i="1" s="1"/>
  <c r="F15" i="12"/>
  <c r="F15" i="1" s="1"/>
  <c r="F16" i="12"/>
  <c r="F16" i="1" s="1"/>
  <c r="F17" i="12"/>
  <c r="F17" i="1" s="1"/>
  <c r="F18" i="12"/>
  <c r="F18" i="1" s="1"/>
  <c r="F19" i="12"/>
  <c r="F19" i="1" s="1"/>
  <c r="F20" i="12"/>
  <c r="F20" i="1" s="1"/>
  <c r="F21" i="12"/>
  <c r="F21" i="1" s="1"/>
  <c r="F3" i="12"/>
  <c r="F3" i="1" s="1"/>
  <c r="K3" i="25"/>
  <c r="K4"/>
  <c r="K5"/>
  <c r="K6"/>
  <c r="K7"/>
  <c r="K8"/>
  <c r="K10"/>
  <c r="K11"/>
  <c r="K12"/>
  <c r="K13"/>
  <c r="K15"/>
  <c r="K16"/>
  <c r="K17"/>
  <c r="K18"/>
  <c r="K2"/>
  <c r="AA22" i="5" l="1"/>
  <c r="X22"/>
  <c r="P22" l="1"/>
  <c r="G21" l="1"/>
  <c r="E21"/>
  <c r="D21"/>
  <c r="C21"/>
  <c r="B21"/>
  <c r="A21"/>
  <c r="G20"/>
  <c r="E20"/>
  <c r="D20"/>
  <c r="C20"/>
  <c r="G19"/>
  <c r="E19"/>
  <c r="D19"/>
  <c r="C19"/>
  <c r="B19"/>
  <c r="A19"/>
  <c r="G18"/>
  <c r="E18"/>
  <c r="D18"/>
  <c r="C18"/>
  <c r="B18"/>
  <c r="A18"/>
  <c r="G17"/>
  <c r="E17"/>
  <c r="D17"/>
  <c r="C17"/>
  <c r="B17"/>
  <c r="A17"/>
  <c r="G16"/>
  <c r="E16"/>
  <c r="D16"/>
  <c r="C16"/>
  <c r="B16"/>
  <c r="A16"/>
  <c r="G15"/>
  <c r="E15"/>
  <c r="D15"/>
  <c r="C15"/>
  <c r="G14"/>
  <c r="E14"/>
  <c r="D14"/>
  <c r="C14"/>
  <c r="B14"/>
  <c r="A14"/>
  <c r="G13"/>
  <c r="E13"/>
  <c r="D13"/>
  <c r="C13"/>
  <c r="B13"/>
  <c r="A13"/>
  <c r="G12" l="1"/>
  <c r="E12"/>
  <c r="D12"/>
  <c r="C12"/>
  <c r="B12"/>
  <c r="A12"/>
  <c r="G11" l="1"/>
  <c r="E11"/>
  <c r="D11"/>
  <c r="C11"/>
  <c r="B11"/>
  <c r="A11"/>
  <c r="G10"/>
  <c r="E10"/>
  <c r="D10"/>
  <c r="C10"/>
  <c r="G9"/>
  <c r="E9"/>
  <c r="D9"/>
  <c r="C9"/>
  <c r="B9"/>
  <c r="A9"/>
  <c r="G8"/>
  <c r="E8"/>
  <c r="D8"/>
  <c r="C8"/>
  <c r="G7"/>
  <c r="E7"/>
  <c r="D7"/>
  <c r="C7"/>
  <c r="B7"/>
  <c r="A7"/>
  <c r="G6"/>
  <c r="E6"/>
  <c r="D6"/>
  <c r="C6"/>
  <c r="G5" l="1"/>
  <c r="E5"/>
  <c r="D5"/>
  <c r="C5"/>
  <c r="B5"/>
  <c r="A5"/>
  <c r="G4"/>
  <c r="E4"/>
  <c r="D4"/>
  <c r="C4"/>
  <c r="B4"/>
  <c r="A4"/>
  <c r="AI22"/>
  <c r="G3" l="1"/>
  <c r="E3"/>
  <c r="D3"/>
  <c r="C3"/>
  <c r="B3"/>
  <c r="A3"/>
  <c r="D21" i="28"/>
  <c r="C21"/>
  <c r="A21"/>
  <c r="D20"/>
  <c r="C20"/>
  <c r="D19"/>
  <c r="C19"/>
  <c r="A19"/>
  <c r="D18"/>
  <c r="C18"/>
  <c r="A18"/>
  <c r="D17"/>
  <c r="C17"/>
  <c r="A17"/>
  <c r="D16"/>
  <c r="C16"/>
  <c r="A16"/>
  <c r="D15"/>
  <c r="C15"/>
  <c r="D14"/>
  <c r="C14"/>
  <c r="A14"/>
  <c r="D13"/>
  <c r="C13"/>
  <c r="A13"/>
  <c r="D12"/>
  <c r="C12"/>
  <c r="A12"/>
  <c r="D11"/>
  <c r="C11"/>
  <c r="A11"/>
  <c r="D10"/>
  <c r="C10"/>
  <c r="D9"/>
  <c r="C9"/>
  <c r="A9"/>
  <c r="D8"/>
  <c r="C8"/>
  <c r="D7"/>
  <c r="C7"/>
  <c r="A7"/>
  <c r="D6"/>
  <c r="C6"/>
  <c r="D5"/>
  <c r="C5"/>
  <c r="A5"/>
  <c r="D4"/>
  <c r="C4"/>
  <c r="A4"/>
  <c r="D3"/>
  <c r="C3"/>
  <c r="A3"/>
  <c r="S22" i="10"/>
  <c r="G22" i="5" l="1"/>
  <c r="Q22" i="10"/>
  <c r="O22"/>
  <c r="L21"/>
  <c r="J21"/>
  <c r="H21"/>
  <c r="G21"/>
  <c r="E21"/>
  <c r="C21"/>
  <c r="A21"/>
  <c r="L20"/>
  <c r="J20"/>
  <c r="H20"/>
  <c r="G20"/>
  <c r="E20"/>
  <c r="C20"/>
  <c r="A20"/>
  <c r="L19"/>
  <c r="J19"/>
  <c r="H19"/>
  <c r="G19"/>
  <c r="E19"/>
  <c r="C19"/>
  <c r="A19"/>
  <c r="L18"/>
  <c r="J18"/>
  <c r="H18"/>
  <c r="G18"/>
  <c r="E18"/>
  <c r="C18"/>
  <c r="A18"/>
  <c r="L17"/>
  <c r="J17"/>
  <c r="H17"/>
  <c r="G17"/>
  <c r="E17"/>
  <c r="C17"/>
  <c r="A17"/>
  <c r="L16"/>
  <c r="J16"/>
  <c r="H16"/>
  <c r="G16"/>
  <c r="E16"/>
  <c r="C16"/>
  <c r="A16"/>
  <c r="L15"/>
  <c r="J15"/>
  <c r="H15"/>
  <c r="G15"/>
  <c r="E15"/>
  <c r="C15"/>
  <c r="A15"/>
  <c r="L14"/>
  <c r="J14"/>
  <c r="H14"/>
  <c r="G14"/>
  <c r="E14"/>
  <c r="C14"/>
  <c r="A14"/>
  <c r="L13"/>
  <c r="J13"/>
  <c r="H13"/>
  <c r="G13"/>
  <c r="E13"/>
  <c r="C13"/>
  <c r="A13"/>
  <c r="L12"/>
  <c r="J12"/>
  <c r="H12"/>
  <c r="G12"/>
  <c r="E12"/>
  <c r="C12"/>
  <c r="A12"/>
  <c r="L11"/>
  <c r="J11"/>
  <c r="H11"/>
  <c r="G11"/>
  <c r="E11"/>
  <c r="C11"/>
  <c r="A11"/>
  <c r="L10"/>
  <c r="J10"/>
  <c r="H10"/>
  <c r="G10"/>
  <c r="E10"/>
  <c r="C10"/>
  <c r="A10"/>
  <c r="L9"/>
  <c r="J9"/>
  <c r="H9"/>
  <c r="G9"/>
  <c r="E9"/>
  <c r="C9"/>
  <c r="A9"/>
  <c r="L8"/>
  <c r="J8"/>
  <c r="H8"/>
  <c r="G8"/>
  <c r="E8"/>
  <c r="C8"/>
  <c r="A8"/>
  <c r="L7"/>
  <c r="J7"/>
  <c r="H7"/>
  <c r="G7"/>
  <c r="E7"/>
  <c r="C7"/>
  <c r="A7"/>
  <c r="L6"/>
  <c r="J6"/>
  <c r="H6"/>
  <c r="G6"/>
  <c r="E6"/>
  <c r="C6"/>
  <c r="A6"/>
  <c r="L5"/>
  <c r="J5"/>
  <c r="H5"/>
  <c r="G5"/>
  <c r="E5"/>
  <c r="C5"/>
  <c r="A5"/>
  <c r="L4"/>
  <c r="J4"/>
  <c r="H4"/>
  <c r="G4"/>
  <c r="E4"/>
  <c r="C4"/>
  <c r="A4"/>
  <c r="L3"/>
  <c r="J3"/>
  <c r="H3"/>
  <c r="G3"/>
  <c r="E3"/>
  <c r="C3"/>
  <c r="A3"/>
  <c r="L22" l="1"/>
  <c r="A21" i="22"/>
  <c r="A19"/>
  <c r="A18"/>
  <c r="A17"/>
  <c r="A16"/>
  <c r="A14"/>
  <c r="A13"/>
  <c r="A12"/>
  <c r="A11"/>
  <c r="A9"/>
  <c r="A7"/>
  <c r="A5"/>
  <c r="A4"/>
  <c r="A3"/>
  <c r="A21" i="8"/>
  <c r="A19"/>
  <c r="A18"/>
  <c r="A17"/>
  <c r="A16"/>
  <c r="A14"/>
  <c r="A13"/>
  <c r="A12"/>
  <c r="A11"/>
  <c r="A9"/>
  <c r="A7"/>
  <c r="A5"/>
  <c r="A4"/>
  <c r="A3"/>
  <c r="G21" i="18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13"/>
  <c r="F13"/>
  <c r="E13"/>
  <c r="D13"/>
  <c r="C13"/>
  <c r="B13"/>
  <c r="A13"/>
  <c r="G12"/>
  <c r="F12"/>
  <c r="E12"/>
  <c r="D12"/>
  <c r="C12"/>
  <c r="B12"/>
  <c r="A12"/>
  <c r="G11"/>
  <c r="F11"/>
  <c r="E11"/>
  <c r="D11"/>
  <c r="C11"/>
  <c r="B11"/>
  <c r="A11"/>
  <c r="C10"/>
  <c r="B10"/>
  <c r="A10"/>
  <c r="G9"/>
  <c r="F9"/>
  <c r="E9"/>
  <c r="D9"/>
  <c r="C9"/>
  <c r="B9"/>
  <c r="A9"/>
  <c r="G8"/>
  <c r="F8"/>
  <c r="E8"/>
  <c r="C8"/>
  <c r="B8"/>
  <c r="A8"/>
  <c r="G7"/>
  <c r="F7"/>
  <c r="E7"/>
  <c r="D7"/>
  <c r="C7"/>
  <c r="B7"/>
  <c r="A7"/>
  <c r="G6"/>
  <c r="F6"/>
  <c r="E6"/>
  <c r="D6"/>
  <c r="C6"/>
  <c r="B6"/>
  <c r="A6"/>
  <c r="G5"/>
  <c r="F5"/>
  <c r="E5"/>
  <c r="D5"/>
  <c r="C5"/>
  <c r="B5"/>
  <c r="A5"/>
  <c r="G4"/>
  <c r="F4"/>
  <c r="E4"/>
  <c r="D4"/>
  <c r="C4"/>
  <c r="B4"/>
  <c r="A4"/>
  <c r="G3"/>
  <c r="F3"/>
  <c r="E3"/>
  <c r="D3"/>
  <c r="C3"/>
  <c r="B3"/>
  <c r="A3"/>
  <c r="F22" l="1"/>
  <c r="E22"/>
  <c r="G22"/>
  <c r="J22" i="9" l="1"/>
  <c r="I22"/>
  <c r="H22"/>
  <c r="G22"/>
  <c r="F22"/>
  <c r="E22"/>
  <c r="Q21" l="1"/>
  <c r="D21"/>
  <c r="C21"/>
  <c r="B21"/>
  <c r="A21"/>
  <c r="Q20"/>
  <c r="D20"/>
  <c r="C20"/>
  <c r="Q19"/>
  <c r="V19" s="1"/>
  <c r="D19"/>
  <c r="C19"/>
  <c r="B19"/>
  <c r="A19"/>
  <c r="Q18"/>
  <c r="D18"/>
  <c r="C18"/>
  <c r="B18"/>
  <c r="A18"/>
  <c r="Q17"/>
  <c r="D17"/>
  <c r="C17"/>
  <c r="B17"/>
  <c r="A17"/>
  <c r="Q16"/>
  <c r="D16"/>
  <c r="C16"/>
  <c r="B16"/>
  <c r="A16"/>
  <c r="Q15"/>
  <c r="D15"/>
  <c r="C15"/>
  <c r="Q14"/>
  <c r="D14"/>
  <c r="C14"/>
  <c r="B14"/>
  <c r="A14"/>
  <c r="Q13"/>
  <c r="D13"/>
  <c r="C13"/>
  <c r="B13"/>
  <c r="A13"/>
  <c r="Q12"/>
  <c r="D12"/>
  <c r="C12"/>
  <c r="B12"/>
  <c r="A12"/>
  <c r="Q11"/>
  <c r="D11"/>
  <c r="C11"/>
  <c r="B11"/>
  <c r="A11"/>
  <c r="Q10"/>
  <c r="D10"/>
  <c r="C10"/>
  <c r="Q9"/>
  <c r="D9"/>
  <c r="C9"/>
  <c r="B9"/>
  <c r="A9"/>
  <c r="Q8"/>
  <c r="D8"/>
  <c r="C8"/>
  <c r="Q7"/>
  <c r="D7"/>
  <c r="C7"/>
  <c r="B7"/>
  <c r="A7"/>
  <c r="Q6"/>
  <c r="D6"/>
  <c r="C6"/>
  <c r="Q5"/>
  <c r="D5"/>
  <c r="C5"/>
  <c r="B5"/>
  <c r="A5"/>
  <c r="Q4"/>
  <c r="D4"/>
  <c r="C4"/>
  <c r="B4"/>
  <c r="A4"/>
  <c r="V9" l="1"/>
  <c r="V14"/>
  <c r="V5"/>
  <c r="V7"/>
  <c r="Q3"/>
  <c r="Q22" s="1"/>
  <c r="V22" l="1"/>
  <c r="D3"/>
  <c r="C3"/>
  <c r="B3"/>
  <c r="A3"/>
  <c r="BM22" i="24"/>
  <c r="BJ22"/>
  <c r="BI22"/>
  <c r="BH22"/>
  <c r="BG22"/>
  <c r="BE22"/>
  <c r="BD22"/>
  <c r="BC22"/>
  <c r="BA22"/>
  <c r="AZ22"/>
  <c r="AY22"/>
  <c r="AW22"/>
  <c r="AV22"/>
  <c r="AU22"/>
  <c r="AT22"/>
  <c r="AS22"/>
  <c r="AQ22"/>
  <c r="AP22"/>
  <c r="AO22"/>
  <c r="AN22"/>
  <c r="AK22"/>
  <c r="AJ22"/>
  <c r="AI22"/>
  <c r="AH22"/>
  <c r="AG22"/>
  <c r="AF22"/>
  <c r="AE22"/>
  <c r="AB22"/>
  <c r="AA22"/>
  <c r="Z22"/>
  <c r="Y22"/>
  <c r="X22"/>
  <c r="W22"/>
  <c r="V22"/>
  <c r="U22"/>
  <c r="T22"/>
  <c r="P22"/>
  <c r="N22"/>
  <c r="M22"/>
  <c r="L22"/>
  <c r="K22"/>
  <c r="J22"/>
  <c r="BN21"/>
  <c r="BB21"/>
  <c r="AX21"/>
  <c r="AR21"/>
  <c r="AC21"/>
  <c r="I21"/>
  <c r="G21"/>
  <c r="F21"/>
  <c r="D21"/>
  <c r="B21"/>
  <c r="A21"/>
  <c r="BN20"/>
  <c r="BB20"/>
  <c r="AX20"/>
  <c r="AR20"/>
  <c r="AC20"/>
  <c r="I20"/>
  <c r="G20"/>
  <c r="F20"/>
  <c r="D20"/>
  <c r="B20"/>
  <c r="BN19"/>
  <c r="BB19"/>
  <c r="AX19"/>
  <c r="AR19"/>
  <c r="AC19"/>
  <c r="I19"/>
  <c r="G19"/>
  <c r="F19"/>
  <c r="D19"/>
  <c r="B19"/>
  <c r="A19"/>
  <c r="BN18"/>
  <c r="BB18"/>
  <c r="AX18"/>
  <c r="AR18"/>
  <c r="AC18"/>
  <c r="I18"/>
  <c r="F18"/>
  <c r="D18"/>
  <c r="B18"/>
  <c r="A18"/>
  <c r="BN17"/>
  <c r="BB17"/>
  <c r="AX17"/>
  <c r="AR17"/>
  <c r="AC17"/>
  <c r="I17"/>
  <c r="G17"/>
  <c r="F17"/>
  <c r="D17"/>
  <c r="B17"/>
  <c r="A17"/>
  <c r="BN16"/>
  <c r="BB16"/>
  <c r="AX16"/>
  <c r="AR16"/>
  <c r="AC16"/>
  <c r="I16"/>
  <c r="G16"/>
  <c r="F16"/>
  <c r="D16"/>
  <c r="B16"/>
  <c r="A16"/>
  <c r="BN15"/>
  <c r="BB15"/>
  <c r="AX15"/>
  <c r="AR15"/>
  <c r="AC15"/>
  <c r="I15"/>
  <c r="G15"/>
  <c r="F15"/>
  <c r="D15"/>
  <c r="B15"/>
  <c r="BN14"/>
  <c r="BB14"/>
  <c r="AX14"/>
  <c r="AR14"/>
  <c r="AC14"/>
  <c r="I14"/>
  <c r="G14"/>
  <c r="F14"/>
  <c r="D14"/>
  <c r="B14"/>
  <c r="A14"/>
  <c r="BB13"/>
  <c r="AX13"/>
  <c r="AR13"/>
  <c r="AC13"/>
  <c r="I13"/>
  <c r="G13"/>
  <c r="F13"/>
  <c r="D13"/>
  <c r="B13"/>
  <c r="A13"/>
  <c r="BN12"/>
  <c r="BB12"/>
  <c r="AX12"/>
  <c r="AR12"/>
  <c r="AC12"/>
  <c r="I12"/>
  <c r="G12"/>
  <c r="F12"/>
  <c r="D12"/>
  <c r="B12"/>
  <c r="A12"/>
  <c r="BN11"/>
  <c r="BB11"/>
  <c r="AX11"/>
  <c r="AR11"/>
  <c r="AC11"/>
  <c r="I11"/>
  <c r="G11"/>
  <c r="F11"/>
  <c r="D11"/>
  <c r="B11"/>
  <c r="A11"/>
  <c r="BN10"/>
  <c r="BB10"/>
  <c r="AX10"/>
  <c r="AR10"/>
  <c r="AC10"/>
  <c r="I10"/>
  <c r="G10"/>
  <c r="F10"/>
  <c r="D10"/>
  <c r="B10"/>
  <c r="BN9"/>
  <c r="BB9"/>
  <c r="AX9"/>
  <c r="AR9"/>
  <c r="AC9"/>
  <c r="I9"/>
  <c r="F9"/>
  <c r="D9"/>
  <c r="B9"/>
  <c r="A9"/>
  <c r="BN8"/>
  <c r="BB8"/>
  <c r="AX8"/>
  <c r="AR8"/>
  <c r="AC8"/>
  <c r="I8"/>
  <c r="G8"/>
  <c r="F8"/>
  <c r="D8"/>
  <c r="B8"/>
  <c r="BN7"/>
  <c r="BB7"/>
  <c r="AX7"/>
  <c r="AR7"/>
  <c r="AC7"/>
  <c r="I7"/>
  <c r="F7"/>
  <c r="D7"/>
  <c r="B7"/>
  <c r="A7"/>
  <c r="BN6"/>
  <c r="BB6"/>
  <c r="AX6"/>
  <c r="AR6"/>
  <c r="AC6"/>
  <c r="I6"/>
  <c r="G6"/>
  <c r="F6"/>
  <c r="D6"/>
  <c r="B6"/>
  <c r="BN5"/>
  <c r="BB5"/>
  <c r="AX5"/>
  <c r="AR5"/>
  <c r="AC5"/>
  <c r="I5"/>
  <c r="F5"/>
  <c r="D5"/>
  <c r="B5"/>
  <c r="A5"/>
  <c r="BN4"/>
  <c r="BB4"/>
  <c r="AX4"/>
  <c r="AR4"/>
  <c r="AC4"/>
  <c r="I4"/>
  <c r="G4"/>
  <c r="F4"/>
  <c r="D4"/>
  <c r="B4"/>
  <c r="A4"/>
  <c r="BN3"/>
  <c r="BB3"/>
  <c r="AX3"/>
  <c r="AR3"/>
  <c r="AC3"/>
  <c r="I3"/>
  <c r="G3"/>
  <c r="F3"/>
  <c r="D3"/>
  <c r="B3"/>
  <c r="A3"/>
  <c r="S22" i="23"/>
  <c r="R22"/>
  <c r="Q22"/>
  <c r="P22"/>
  <c r="O22"/>
  <c r="N22"/>
  <c r="M22"/>
  <c r="L22"/>
  <c r="K22"/>
  <c r="J22"/>
  <c r="AX22" i="24" l="1"/>
  <c r="BB22"/>
  <c r="BN22"/>
  <c r="AR22"/>
  <c r="AC22"/>
  <c r="G22"/>
  <c r="F22" s="1"/>
  <c r="D22"/>
  <c r="I22"/>
  <c r="B21" i="23" l="1"/>
  <c r="A21"/>
  <c r="B20"/>
  <c r="B19"/>
  <c r="A19"/>
  <c r="B18"/>
  <c r="A18"/>
  <c r="B17"/>
  <c r="A17"/>
  <c r="B16"/>
  <c r="A16"/>
  <c r="B15"/>
  <c r="B14"/>
  <c r="A14"/>
  <c r="B13"/>
  <c r="A13"/>
  <c r="B12"/>
  <c r="A12"/>
  <c r="B11"/>
  <c r="A11"/>
  <c r="B10"/>
  <c r="B9" l="1"/>
  <c r="A9"/>
  <c r="B8"/>
  <c r="B7"/>
  <c r="A7"/>
  <c r="B6"/>
  <c r="B5"/>
  <c r="A5"/>
  <c r="B4"/>
  <c r="A4"/>
  <c r="B3"/>
  <c r="A3"/>
  <c r="L22" i="15"/>
  <c r="C21"/>
  <c r="B21"/>
  <c r="A21"/>
  <c r="C20"/>
  <c r="B20"/>
  <c r="C19"/>
  <c r="B19"/>
  <c r="A19"/>
  <c r="C18"/>
  <c r="B18"/>
  <c r="A18"/>
  <c r="C17"/>
  <c r="B17"/>
  <c r="A17"/>
  <c r="C16"/>
  <c r="B16"/>
  <c r="A16"/>
  <c r="C15"/>
  <c r="B15"/>
  <c r="C14"/>
  <c r="B14"/>
  <c r="A14"/>
  <c r="C13"/>
  <c r="B13" l="1"/>
  <c r="A13"/>
  <c r="C12"/>
  <c r="B12"/>
  <c r="A12"/>
  <c r="C11"/>
  <c r="B11"/>
  <c r="A11"/>
  <c r="C10"/>
  <c r="B10"/>
  <c r="C9"/>
  <c r="B9"/>
  <c r="A9"/>
  <c r="C8"/>
  <c r="B8"/>
  <c r="C7"/>
  <c r="B7"/>
  <c r="A7"/>
  <c r="C6"/>
  <c r="B6"/>
  <c r="C5"/>
  <c r="B5"/>
  <c r="A5"/>
  <c r="C4"/>
  <c r="B4"/>
  <c r="A4"/>
  <c r="C3"/>
  <c r="B3"/>
  <c r="A3"/>
  <c r="A22" i="27" l="1"/>
  <c r="D21"/>
  <c r="C21"/>
  <c r="B21"/>
  <c r="A21"/>
  <c r="D20"/>
  <c r="C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D9"/>
  <c r="C9"/>
  <c r="B9"/>
  <c r="A9"/>
  <c r="D8"/>
  <c r="C8"/>
  <c r="D7"/>
  <c r="C7"/>
  <c r="B7"/>
  <c r="A7"/>
  <c r="D6"/>
  <c r="C6"/>
  <c r="D5"/>
  <c r="C5"/>
  <c r="B5"/>
  <c r="A5"/>
  <c r="D4"/>
  <c r="C4"/>
  <c r="B4"/>
  <c r="A4"/>
  <c r="D3"/>
  <c r="C3"/>
  <c r="B3"/>
  <c r="A3"/>
  <c r="AH22" i="26"/>
  <c r="A22"/>
  <c r="C21" l="1"/>
  <c r="M21" s="1"/>
  <c r="B21"/>
  <c r="A21"/>
  <c r="AF20"/>
  <c r="C20"/>
  <c r="B20"/>
  <c r="AF19"/>
  <c r="C19"/>
  <c r="B19"/>
  <c r="A19"/>
  <c r="AF18"/>
  <c r="C18"/>
  <c r="B18"/>
  <c r="A18"/>
  <c r="AF17"/>
  <c r="C17"/>
  <c r="B17"/>
  <c r="A17"/>
  <c r="AF16"/>
  <c r="C16"/>
  <c r="E16" i="27" s="1"/>
  <c r="B16" i="26"/>
  <c r="A16"/>
  <c r="AF15"/>
  <c r="C15"/>
  <c r="V15" s="1"/>
  <c r="G15" i="27" s="1"/>
  <c r="B15" i="26"/>
  <c r="AF14"/>
  <c r="C14"/>
  <c r="M14" s="1"/>
  <c r="B14"/>
  <c r="A14"/>
  <c r="AF13"/>
  <c r="C13"/>
  <c r="M13" s="1"/>
  <c r="B13"/>
  <c r="A13"/>
  <c r="AF12"/>
  <c r="C12"/>
  <c r="B12"/>
  <c r="A12"/>
  <c r="AF11"/>
  <c r="C11"/>
  <c r="V11" s="1"/>
  <c r="G11" i="27" s="1"/>
  <c r="B11" i="26"/>
  <c r="A11"/>
  <c r="AF10"/>
  <c r="C10"/>
  <c r="M10" s="1"/>
  <c r="B10"/>
  <c r="AF9"/>
  <c r="C9"/>
  <c r="B9"/>
  <c r="A9"/>
  <c r="AF8"/>
  <c r="C8"/>
  <c r="M8" s="1"/>
  <c r="B8"/>
  <c r="AF7"/>
  <c r="C7"/>
  <c r="M7" s="1"/>
  <c r="B7"/>
  <c r="A7"/>
  <c r="AF6"/>
  <c r="C6"/>
  <c r="B6"/>
  <c r="AF5"/>
  <c r="C5"/>
  <c r="M5" s="1"/>
  <c r="B5"/>
  <c r="A5"/>
  <c r="AD6" i="5" l="1"/>
  <c r="AE6" s="1"/>
  <c r="AE9"/>
  <c r="AD9"/>
  <c r="AD15"/>
  <c r="AE15" s="1"/>
  <c r="AD16"/>
  <c r="AE16" s="1"/>
  <c r="AD17"/>
  <c r="AE17" s="1"/>
  <c r="AD18"/>
  <c r="AE18" s="1"/>
  <c r="AD19"/>
  <c r="AE19" s="1"/>
  <c r="AD21"/>
  <c r="AE21" s="1"/>
  <c r="AD7"/>
  <c r="AE7" s="1"/>
  <c r="AD20"/>
  <c r="AE20" s="1"/>
  <c r="AD8"/>
  <c r="AE8" s="1"/>
  <c r="AD10"/>
  <c r="AE10" s="1"/>
  <c r="AD11"/>
  <c r="AE11" s="1"/>
  <c r="AD12"/>
  <c r="AE12" s="1"/>
  <c r="AD13"/>
  <c r="AE13" s="1"/>
  <c r="AD14"/>
  <c r="AE14" s="1"/>
  <c r="AD5"/>
  <c r="AE5" s="1"/>
  <c r="E10" i="27"/>
  <c r="V6" i="26"/>
  <c r="G6" i="27" s="1"/>
  <c r="M17" i="26"/>
  <c r="M15"/>
  <c r="F15" i="27" s="1"/>
  <c r="E15"/>
  <c r="V7" i="26"/>
  <c r="G7" i="27" s="1"/>
  <c r="M16" i="26"/>
  <c r="E7" i="27"/>
  <c r="M11" i="26"/>
  <c r="F11" i="27" s="1"/>
  <c r="E8"/>
  <c r="M12" i="26"/>
  <c r="E18" i="27"/>
  <c r="E6"/>
  <c r="E20"/>
  <c r="E12"/>
  <c r="G18"/>
  <c r="E19"/>
  <c r="E14"/>
  <c r="V19" i="26"/>
  <c r="G19" i="27" s="1"/>
  <c r="M6" i="26"/>
  <c r="V14"/>
  <c r="G14" i="27" s="1"/>
  <c r="F14" s="1"/>
  <c r="M19" i="26"/>
  <c r="M20"/>
  <c r="F7" i="27"/>
  <c r="AF4" i="26"/>
  <c r="B4"/>
  <c r="A4"/>
  <c r="AF3"/>
  <c r="AD3" i="5" s="1"/>
  <c r="M3" i="26"/>
  <c r="B3"/>
  <c r="A3"/>
  <c r="Q22" i="20"/>
  <c r="O22"/>
  <c r="N22"/>
  <c r="M22"/>
  <c r="L22"/>
  <c r="K22"/>
  <c r="J22"/>
  <c r="I22"/>
  <c r="E22"/>
  <c r="P21"/>
  <c r="H21" i="24" s="1"/>
  <c r="D21" i="20"/>
  <c r="C21"/>
  <c r="B21"/>
  <c r="A21"/>
  <c r="P20"/>
  <c r="H20" i="24" s="1"/>
  <c r="D20" i="20"/>
  <c r="C20"/>
  <c r="B20"/>
  <c r="P19"/>
  <c r="H19" i="24" s="1"/>
  <c r="D19" i="20"/>
  <c r="C19"/>
  <c r="B19"/>
  <c r="A19"/>
  <c r="P18"/>
  <c r="H18" i="24" s="1"/>
  <c r="D18" i="20"/>
  <c r="C18"/>
  <c r="B18"/>
  <c r="A18"/>
  <c r="P17"/>
  <c r="H17" i="24" s="1"/>
  <c r="D17" i="20"/>
  <c r="C17"/>
  <c r="B17"/>
  <c r="A17"/>
  <c r="H16" i="24"/>
  <c r="D16" i="20"/>
  <c r="C16"/>
  <c r="B16"/>
  <c r="A16"/>
  <c r="P15"/>
  <c r="H15" i="24" s="1"/>
  <c r="D15" i="20"/>
  <c r="C15"/>
  <c r="B15"/>
  <c r="P14"/>
  <c r="H14" i="24" s="1"/>
  <c r="D14" i="20"/>
  <c r="C14"/>
  <c r="B14"/>
  <c r="A14"/>
  <c r="P13"/>
  <c r="H13" i="24" s="1"/>
  <c r="D13" i="20"/>
  <c r="C13"/>
  <c r="B13"/>
  <c r="A13"/>
  <c r="P12"/>
  <c r="H12" i="24" s="1"/>
  <c r="D12" i="20"/>
  <c r="C12"/>
  <c r="B12"/>
  <c r="A12"/>
  <c r="H11" i="24"/>
  <c r="D11" i="20"/>
  <c r="C11"/>
  <c r="B11"/>
  <c r="A11"/>
  <c r="P10"/>
  <c r="H10" i="24" s="1"/>
  <c r="D10" i="20"/>
  <c r="C10"/>
  <c r="B10"/>
  <c r="P9"/>
  <c r="H9" i="24" s="1"/>
  <c r="D9" i="20"/>
  <c r="C9"/>
  <c r="B9"/>
  <c r="A9"/>
  <c r="P8"/>
  <c r="H8" i="24" s="1"/>
  <c r="D8" i="20"/>
  <c r="C8"/>
  <c r="B8"/>
  <c r="P7"/>
  <c r="H7" i="24" s="1"/>
  <c r="D7" i="20"/>
  <c r="C7"/>
  <c r="B7"/>
  <c r="A7"/>
  <c r="P6"/>
  <c r="H6" i="24" s="1"/>
  <c r="D6" i="20"/>
  <c r="C6"/>
  <c r="B6"/>
  <c r="P5"/>
  <c r="H5" i="24" s="1"/>
  <c r="D5" i="20"/>
  <c r="C5"/>
  <c r="B5"/>
  <c r="A5"/>
  <c r="H4" i="24"/>
  <c r="B4" i="20"/>
  <c r="A4"/>
  <c r="H3" i="24"/>
  <c r="B3" i="20"/>
  <c r="A3"/>
  <c r="BD22" i="4"/>
  <c r="BC22"/>
  <c r="BB22"/>
  <c r="BA22"/>
  <c r="AZ22"/>
  <c r="AY22"/>
  <c r="AX22"/>
  <c r="AW22"/>
  <c r="AV22"/>
  <c r="AU22"/>
  <c r="AT22"/>
  <c r="AS22"/>
  <c r="AR22"/>
  <c r="AQ22"/>
  <c r="AP22"/>
  <c r="AN22"/>
  <c r="AM22"/>
  <c r="AL22"/>
  <c r="AJ22"/>
  <c r="AI22"/>
  <c r="AH22"/>
  <c r="AG22"/>
  <c r="AF22"/>
  <c r="AE22"/>
  <c r="AD22"/>
  <c r="AC22"/>
  <c r="AB22"/>
  <c r="AA22"/>
  <c r="Z22"/>
  <c r="Y22"/>
  <c r="W22"/>
  <c r="R22"/>
  <c r="Q22"/>
  <c r="P22"/>
  <c r="N22"/>
  <c r="M22"/>
  <c r="L22"/>
  <c r="G22"/>
  <c r="F22"/>
  <c r="E22"/>
  <c r="O21"/>
  <c r="E21" i="24" s="1"/>
  <c r="D21" i="4"/>
  <c r="C21"/>
  <c r="B21"/>
  <c r="A21"/>
  <c r="O20"/>
  <c r="E20" i="24" s="1"/>
  <c r="D20" i="4"/>
  <c r="C20"/>
  <c r="B20"/>
  <c r="O19"/>
  <c r="E19" i="24" s="1"/>
  <c r="D19" i="4"/>
  <c r="C19"/>
  <c r="B19"/>
  <c r="A19"/>
  <c r="O18"/>
  <c r="E18" i="24" s="1"/>
  <c r="D18" i="4"/>
  <c r="C18"/>
  <c r="B18"/>
  <c r="A18"/>
  <c r="E17" i="24"/>
  <c r="D17" i="4"/>
  <c r="C17"/>
  <c r="B17"/>
  <c r="A17"/>
  <c r="O16"/>
  <c r="E16" i="24" s="1"/>
  <c r="D16" i="4"/>
  <c r="C16"/>
  <c r="B16"/>
  <c r="A16"/>
  <c r="E15" i="24"/>
  <c r="D15" i="4"/>
  <c r="C15"/>
  <c r="B15"/>
  <c r="O14"/>
  <c r="E14" i="24" s="1"/>
  <c r="D14" i="4"/>
  <c r="C14"/>
  <c r="B14"/>
  <c r="A14"/>
  <c r="O13"/>
  <c r="E13" i="24" s="1"/>
  <c r="D13" i="4"/>
  <c r="C13"/>
  <c r="B13"/>
  <c r="A13"/>
  <c r="E12" i="24"/>
  <c r="D12" i="4"/>
  <c r="C12"/>
  <c r="B12"/>
  <c r="A12"/>
  <c r="E11" i="24"/>
  <c r="D11" i="4"/>
  <c r="C11"/>
  <c r="B11"/>
  <c r="A11"/>
  <c r="E10" i="24"/>
  <c r="D10" i="4"/>
  <c r="C10"/>
  <c r="B10"/>
  <c r="O9"/>
  <c r="E9" i="24" s="1"/>
  <c r="D9" i="4"/>
  <c r="C9"/>
  <c r="B9"/>
  <c r="A9"/>
  <c r="E8" i="24"/>
  <c r="D8" i="4"/>
  <c r="C8"/>
  <c r="B8"/>
  <c r="E7" i="24"/>
  <c r="D7" i="4"/>
  <c r="C7"/>
  <c r="B7"/>
  <c r="A7"/>
  <c r="E6" i="24"/>
  <c r="D6" i="4"/>
  <c r="C6"/>
  <c r="B6"/>
  <c r="O5"/>
  <c r="E5" i="24" s="1"/>
  <c r="D5" i="4"/>
  <c r="C5"/>
  <c r="B5"/>
  <c r="A5"/>
  <c r="E4" i="24"/>
  <c r="B4" i="4"/>
  <c r="A4"/>
  <c r="E3" i="24"/>
  <c r="AD4" i="5" l="1"/>
  <c r="AE4" s="1"/>
  <c r="AE19" i="26"/>
  <c r="AG19" s="1"/>
  <c r="P19" i="9" s="1"/>
  <c r="AE6" i="26"/>
  <c r="AG6" s="1"/>
  <c r="P6" i="9" s="1"/>
  <c r="AE3" i="5"/>
  <c r="AE18" i="26"/>
  <c r="AG18" s="1"/>
  <c r="AE15"/>
  <c r="AG15" s="1"/>
  <c r="V3"/>
  <c r="G3" i="27" s="1"/>
  <c r="AE7" i="26"/>
  <c r="AG7" s="1"/>
  <c r="M4"/>
  <c r="F6" i="27"/>
  <c r="F18"/>
  <c r="F19"/>
  <c r="H22" i="24"/>
  <c r="P22" i="20"/>
  <c r="E22" i="24"/>
  <c r="O22" i="4"/>
  <c r="H22"/>
  <c r="E4" i="27"/>
  <c r="F3"/>
  <c r="E11"/>
  <c r="AE11" i="26"/>
  <c r="AG11" s="1"/>
  <c r="AE14"/>
  <c r="AG14" s="1"/>
  <c r="B3" i="4"/>
  <c r="A3"/>
  <c r="AB22" i="16"/>
  <c r="AA22"/>
  <c r="Z22"/>
  <c r="Y22"/>
  <c r="X22"/>
  <c r="W22"/>
  <c r="V22"/>
  <c r="U22"/>
  <c r="T22"/>
  <c r="S22"/>
  <c r="R22"/>
  <c r="Q22"/>
  <c r="AE22" i="5" l="1"/>
  <c r="AD22"/>
  <c r="K19"/>
  <c r="L19" s="1"/>
  <c r="K6"/>
  <c r="L6" s="1"/>
  <c r="K18"/>
  <c r="L18" s="1"/>
  <c r="P18" i="9"/>
  <c r="K15" i="5"/>
  <c r="L15" s="1"/>
  <c r="P15" i="9"/>
  <c r="K11" i="5"/>
  <c r="L11" s="1"/>
  <c r="P11" i="9"/>
  <c r="K7" i="5"/>
  <c r="L7" s="1"/>
  <c r="P7" i="9"/>
  <c r="K14" i="5"/>
  <c r="L14" s="1"/>
  <c r="P14" i="9"/>
  <c r="E3" i="27"/>
  <c r="D22" i="26"/>
  <c r="AE3"/>
  <c r="M22"/>
  <c r="G22" i="16"/>
  <c r="F22"/>
  <c r="U14" i="9" l="1"/>
  <c r="AG3" i="26"/>
  <c r="K3" i="5" l="1"/>
  <c r="P3" i="9"/>
  <c r="AM21" i="16"/>
  <c r="C21" i="24" s="1"/>
  <c r="BO21" s="1"/>
  <c r="E21" i="16"/>
  <c r="D21"/>
  <c r="H21" s="1"/>
  <c r="C21"/>
  <c r="B21"/>
  <c r="A21"/>
  <c r="C20" i="24"/>
  <c r="BO20" s="1"/>
  <c r="E20" i="16"/>
  <c r="D20"/>
  <c r="C20"/>
  <c r="B20"/>
  <c r="AM19"/>
  <c r="C19" i="24" s="1"/>
  <c r="BO19" s="1"/>
  <c r="E19" i="16"/>
  <c r="D19"/>
  <c r="H19" s="1"/>
  <c r="C19"/>
  <c r="B19"/>
  <c r="A19"/>
  <c r="AM18"/>
  <c r="C18" i="24" s="1"/>
  <c r="BO18" s="1"/>
  <c r="E18" i="16"/>
  <c r="D18"/>
  <c r="H18" s="1"/>
  <c r="C18"/>
  <c r="B18"/>
  <c r="A18"/>
  <c r="AM17"/>
  <c r="C17" i="24" s="1"/>
  <c r="BO17" s="1"/>
  <c r="E17" i="16"/>
  <c r="I17" s="1"/>
  <c r="D17"/>
  <c r="H17" s="1"/>
  <c r="C17"/>
  <c r="B17"/>
  <c r="A17"/>
  <c r="AM16"/>
  <c r="C16" i="24" s="1"/>
  <c r="BO16" s="1"/>
  <c r="E16" i="16"/>
  <c r="D16"/>
  <c r="H16" s="1"/>
  <c r="C16"/>
  <c r="B16"/>
  <c r="A16"/>
  <c r="C15" i="24"/>
  <c r="BO15" s="1"/>
  <c r="E15" i="16"/>
  <c r="D15"/>
  <c r="C15"/>
  <c r="B15"/>
  <c r="AM14"/>
  <c r="C14" i="24" s="1"/>
  <c r="BO14" s="1"/>
  <c r="E14" i="16"/>
  <c r="I14" s="1"/>
  <c r="D14"/>
  <c r="H14" s="1"/>
  <c r="C14"/>
  <c r="B14"/>
  <c r="A14"/>
  <c r="AM13"/>
  <c r="C13" i="24" s="1"/>
  <c r="BO13" s="1"/>
  <c r="E13" i="16"/>
  <c r="I13" s="1"/>
  <c r="D13"/>
  <c r="H13" s="1"/>
  <c r="C13"/>
  <c r="B13"/>
  <c r="A13"/>
  <c r="AM12"/>
  <c r="C12" i="24" s="1"/>
  <c r="BO12" s="1"/>
  <c r="E12" i="16"/>
  <c r="D12"/>
  <c r="H12" s="1"/>
  <c r="C12"/>
  <c r="B12"/>
  <c r="A12"/>
  <c r="AM11"/>
  <c r="C11" i="24" s="1"/>
  <c r="BO11" s="1"/>
  <c r="E11" i="16"/>
  <c r="D11"/>
  <c r="H11" s="1"/>
  <c r="C11"/>
  <c r="B11"/>
  <c r="A11"/>
  <c r="C10" i="24"/>
  <c r="BO10" s="1"/>
  <c r="E10" i="16"/>
  <c r="D10"/>
  <c r="C10"/>
  <c r="B10"/>
  <c r="AM9"/>
  <c r="C9" i="24" s="1"/>
  <c r="BO9" s="1"/>
  <c r="E9" i="16"/>
  <c r="D9"/>
  <c r="H9" s="1"/>
  <c r="C9"/>
  <c r="B9"/>
  <c r="A9"/>
  <c r="AM8"/>
  <c r="C8" i="24" s="1"/>
  <c r="BO8" s="1"/>
  <c r="E8" i="16"/>
  <c r="D8"/>
  <c r="H8" s="1"/>
  <c r="C8"/>
  <c r="B8"/>
  <c r="AM7"/>
  <c r="C7" i="24" s="1"/>
  <c r="BO7" s="1"/>
  <c r="E7" i="16"/>
  <c r="D7"/>
  <c r="H7" s="1"/>
  <c r="C7"/>
  <c r="B7"/>
  <c r="A7"/>
  <c r="AM6"/>
  <c r="C6" i="24" s="1"/>
  <c r="BO6" s="1"/>
  <c r="E6" i="16"/>
  <c r="D6"/>
  <c r="C6"/>
  <c r="B6"/>
  <c r="AM5"/>
  <c r="C5" i="24" s="1"/>
  <c r="BO5" s="1"/>
  <c r="E5" i="16"/>
  <c r="D5"/>
  <c r="H5" s="1"/>
  <c r="C5"/>
  <c r="B5"/>
  <c r="A5"/>
  <c r="AM4"/>
  <c r="C4" i="24" s="1"/>
  <c r="BO4" s="1"/>
  <c r="E4" i="16"/>
  <c r="D4"/>
  <c r="H4" s="1"/>
  <c r="C4"/>
  <c r="B4"/>
  <c r="A4"/>
  <c r="AM3"/>
  <c r="E3"/>
  <c r="I3" s="1"/>
  <c r="P3" s="1"/>
  <c r="D3"/>
  <c r="H3" s="1"/>
  <c r="C3"/>
  <c r="B3"/>
  <c r="A3"/>
  <c r="B21" i="14"/>
  <c r="A21"/>
  <c r="B20"/>
  <c r="B19"/>
  <c r="A19"/>
  <c r="B18"/>
  <c r="A18"/>
  <c r="B17"/>
  <c r="A17"/>
  <c r="B16"/>
  <c r="A16"/>
  <c r="B15"/>
  <c r="B14"/>
  <c r="A14"/>
  <c r="B13"/>
  <c r="A13"/>
  <c r="B12"/>
  <c r="A12"/>
  <c r="B11"/>
  <c r="A11"/>
  <c r="B10"/>
  <c r="B9"/>
  <c r="A9"/>
  <c r="B8"/>
  <c r="B7"/>
  <c r="A7"/>
  <c r="B6"/>
  <c r="B5"/>
  <c r="A5"/>
  <c r="B4"/>
  <c r="A4"/>
  <c r="B3"/>
  <c r="A3"/>
  <c r="G22" i="12"/>
  <c r="P14" i="16" l="1"/>
  <c r="N14" s="1"/>
  <c r="P13"/>
  <c r="N13" s="1"/>
  <c r="P17"/>
  <c r="N17" s="1"/>
  <c r="K5"/>
  <c r="L5"/>
  <c r="J5"/>
  <c r="L9"/>
  <c r="J9"/>
  <c r="K9"/>
  <c r="K13"/>
  <c r="L13"/>
  <c r="J13"/>
  <c r="K19"/>
  <c r="L19"/>
  <c r="J19"/>
  <c r="K4"/>
  <c r="J4"/>
  <c r="L4"/>
  <c r="K8"/>
  <c r="L8"/>
  <c r="J8"/>
  <c r="K12"/>
  <c r="J12"/>
  <c r="L12"/>
  <c r="L14"/>
  <c r="J14"/>
  <c r="K14"/>
  <c r="K16"/>
  <c r="L16"/>
  <c r="J16"/>
  <c r="L18"/>
  <c r="J18"/>
  <c r="K18"/>
  <c r="L3"/>
  <c r="J3"/>
  <c r="K3"/>
  <c r="K7"/>
  <c r="L7"/>
  <c r="J7"/>
  <c r="K11"/>
  <c r="L11"/>
  <c r="J11"/>
  <c r="L17"/>
  <c r="K17"/>
  <c r="J17"/>
  <c r="K21"/>
  <c r="L21"/>
  <c r="J21"/>
  <c r="N3"/>
  <c r="L3" i="5"/>
  <c r="I5" i="16"/>
  <c r="I7"/>
  <c r="P7" s="1"/>
  <c r="P9"/>
  <c r="I11"/>
  <c r="P11" s="1"/>
  <c r="I19"/>
  <c r="P19" s="1"/>
  <c r="I4"/>
  <c r="P4" s="1"/>
  <c r="I8"/>
  <c r="P8" s="1"/>
  <c r="I12"/>
  <c r="P12" s="1"/>
  <c r="I16"/>
  <c r="R21" i="9"/>
  <c r="R5"/>
  <c r="R9"/>
  <c r="R11"/>
  <c r="R15"/>
  <c r="R19"/>
  <c r="R4"/>
  <c r="R6"/>
  <c r="R8"/>
  <c r="R10"/>
  <c r="R12"/>
  <c r="R14"/>
  <c r="R16"/>
  <c r="R18"/>
  <c r="C3" i="24"/>
  <c r="BO3" s="1"/>
  <c r="AM22" i="16"/>
  <c r="R7" i="9"/>
  <c r="R13"/>
  <c r="R17"/>
  <c r="R20"/>
  <c r="R18" i="10"/>
  <c r="W19" i="9" l="1"/>
  <c r="W14"/>
  <c r="W9"/>
  <c r="W7"/>
  <c r="N5" i="5"/>
  <c r="O5" s="1"/>
  <c r="W5" i="9"/>
  <c r="O18" i="16"/>
  <c r="M18" s="1"/>
  <c r="H18" i="1" s="1"/>
  <c r="O8" i="16"/>
  <c r="M8" s="1"/>
  <c r="H8" i="1" s="1"/>
  <c r="H6"/>
  <c r="O19" i="16"/>
  <c r="M19" s="1"/>
  <c r="H19" i="1" s="1"/>
  <c r="O13" i="16"/>
  <c r="M13" s="1"/>
  <c r="H13" i="1" s="1"/>
  <c r="O9" i="16"/>
  <c r="M9" s="1"/>
  <c r="H9" i="1" s="1"/>
  <c r="N12" i="16"/>
  <c r="H20" i="1"/>
  <c r="R20" i="10"/>
  <c r="R13"/>
  <c r="N11" i="16"/>
  <c r="N4"/>
  <c r="N19"/>
  <c r="N7"/>
  <c r="O3"/>
  <c r="J22"/>
  <c r="L22"/>
  <c r="R19" i="10"/>
  <c r="O17" i="16"/>
  <c r="O16"/>
  <c r="O14"/>
  <c r="O12"/>
  <c r="O5"/>
  <c r="N5"/>
  <c r="N9"/>
  <c r="R6" i="10"/>
  <c r="O21" i="16"/>
  <c r="O11"/>
  <c r="O7"/>
  <c r="K22"/>
  <c r="O4"/>
  <c r="I22"/>
  <c r="C22" i="24"/>
  <c r="H22" i="16"/>
  <c r="C21" i="12"/>
  <c r="B21"/>
  <c r="A21"/>
  <c r="C20"/>
  <c r="B20"/>
  <c r="C19"/>
  <c r="B19"/>
  <c r="A19"/>
  <c r="C18"/>
  <c r="B18"/>
  <c r="A18"/>
  <c r="C17"/>
  <c r="B17"/>
  <c r="A17"/>
  <c r="C16"/>
  <c r="B16"/>
  <c r="A16"/>
  <c r="C15"/>
  <c r="B15"/>
  <c r="C14"/>
  <c r="B14"/>
  <c r="A14"/>
  <c r="C13"/>
  <c r="B13"/>
  <c r="A13"/>
  <c r="C12"/>
  <c r="B12"/>
  <c r="A12"/>
  <c r="C11"/>
  <c r="B11"/>
  <c r="A11"/>
  <c r="C10"/>
  <c r="B10"/>
  <c r="C9"/>
  <c r="B9"/>
  <c r="A9"/>
  <c r="C8"/>
  <c r="B8"/>
  <c r="C7"/>
  <c r="B7"/>
  <c r="A7"/>
  <c r="C6"/>
  <c r="B6"/>
  <c r="C5"/>
  <c r="B5"/>
  <c r="A5"/>
  <c r="C4"/>
  <c r="B4"/>
  <c r="A4"/>
  <c r="F22"/>
  <c r="C3"/>
  <c r="B3"/>
  <c r="A3"/>
  <c r="W22" i="9" l="1"/>
  <c r="R8" i="10"/>
  <c r="R11"/>
  <c r="M11" i="16"/>
  <c r="H11" i="1" s="1"/>
  <c r="R7" i="10"/>
  <c r="M7" i="16"/>
  <c r="H7" i="1" s="1"/>
  <c r="R14" i="10"/>
  <c r="M14" i="16"/>
  <c r="H14" i="1" s="1"/>
  <c r="M21" i="16"/>
  <c r="H21" i="1" s="1"/>
  <c r="R21" i="10"/>
  <c r="M12" i="16"/>
  <c r="H12" i="1" s="1"/>
  <c r="R12" i="10"/>
  <c r="R15"/>
  <c r="H15" i="1"/>
  <c r="M3" i="16"/>
  <c r="H3" i="1" s="1"/>
  <c r="R9" i="10"/>
  <c r="M16" i="16"/>
  <c r="H16" i="1" s="1"/>
  <c r="R16" i="10"/>
  <c r="O22" i="16"/>
  <c r="R4" i="10"/>
  <c r="M4" i="16"/>
  <c r="M5"/>
  <c r="H5" i="1" s="1"/>
  <c r="R5" i="10"/>
  <c r="M17" i="16"/>
  <c r="H17" i="1" s="1"/>
  <c r="R17" i="10"/>
  <c r="R10"/>
  <c r="H10" i="1"/>
  <c r="P22" i="16"/>
  <c r="N8"/>
  <c r="BO22" i="24"/>
  <c r="R3" i="9"/>
  <c r="R22" s="1"/>
  <c r="F22" i="13"/>
  <c r="E22"/>
  <c r="D22"/>
  <c r="N22" i="16" l="1"/>
  <c r="M22"/>
  <c r="H4" i="1"/>
  <c r="R3" i="10"/>
  <c r="R22" s="1"/>
  <c r="N21" i="13"/>
  <c r="P21" i="14" s="1"/>
  <c r="C21" i="13"/>
  <c r="B21"/>
  <c r="A21"/>
  <c r="N20"/>
  <c r="P20" i="14" s="1"/>
  <c r="C20" i="13"/>
  <c r="B20"/>
  <c r="N19"/>
  <c r="P19" i="14" s="1"/>
  <c r="C19" i="13"/>
  <c r="B19"/>
  <c r="A19"/>
  <c r="N18"/>
  <c r="P18" i="14" s="1"/>
  <c r="C18" i="13"/>
  <c r="B18"/>
  <c r="A18"/>
  <c r="N17"/>
  <c r="P17" i="14" s="1"/>
  <c r="C17" i="13"/>
  <c r="B17"/>
  <c r="A17"/>
  <c r="N16"/>
  <c r="P16" i="14" s="1"/>
  <c r="C16" i="13"/>
  <c r="B16"/>
  <c r="A16"/>
  <c r="N15"/>
  <c r="P15" i="14" s="1"/>
  <c r="C15" i="13"/>
  <c r="B15"/>
  <c r="N14"/>
  <c r="P14" i="14" s="1"/>
  <c r="C14" i="13"/>
  <c r="B14"/>
  <c r="A14"/>
  <c r="N13"/>
  <c r="P13" i="14" s="1"/>
  <c r="C13" i="13"/>
  <c r="B13"/>
  <c r="A13"/>
  <c r="N12"/>
  <c r="P12" i="14" s="1"/>
  <c r="C12" i="13"/>
  <c r="B12"/>
  <c r="A12"/>
  <c r="N11"/>
  <c r="P11" i="14" s="1"/>
  <c r="C11" i="13"/>
  <c r="B11"/>
  <c r="A11"/>
  <c r="N10"/>
  <c r="P10" i="14" s="1"/>
  <c r="C10" i="13"/>
  <c r="B10"/>
  <c r="N9" l="1"/>
  <c r="P9" i="14" s="1"/>
  <c r="C9" i="13"/>
  <c r="B9"/>
  <c r="A9"/>
  <c r="N8"/>
  <c r="P8" i="14" s="1"/>
  <c r="C8" i="13"/>
  <c r="B8"/>
  <c r="N7"/>
  <c r="P7" i="14" s="1"/>
  <c r="C7" i="13"/>
  <c r="B7"/>
  <c r="A7"/>
  <c r="N6"/>
  <c r="P6" i="14" s="1"/>
  <c r="C6" i="13"/>
  <c r="B6"/>
  <c r="N5"/>
  <c r="P5" i="14" s="1"/>
  <c r="C5" i="13"/>
  <c r="B5"/>
  <c r="A5"/>
  <c r="N4"/>
  <c r="P4" i="14" s="1"/>
  <c r="C4" i="13"/>
  <c r="B4"/>
  <c r="A4"/>
  <c r="N3"/>
  <c r="P3" i="14" s="1"/>
  <c r="C3" i="13"/>
  <c r="B3"/>
  <c r="A3"/>
  <c r="J28" i="25"/>
  <c r="J26"/>
  <c r="J24"/>
  <c r="K21"/>
  <c r="J21"/>
  <c r="I21"/>
  <c r="H21"/>
  <c r="G21"/>
  <c r="F21"/>
  <c r="E21"/>
  <c r="D21"/>
  <c r="A21"/>
  <c r="C20"/>
  <c r="B20"/>
  <c r="A20"/>
  <c r="C19"/>
  <c r="B19"/>
  <c r="C18"/>
  <c r="B18"/>
  <c r="A18"/>
  <c r="C17"/>
  <c r="B17"/>
  <c r="A17"/>
  <c r="C16"/>
  <c r="B16"/>
  <c r="A16"/>
  <c r="C15"/>
  <c r="B15"/>
  <c r="A15"/>
  <c r="C14"/>
  <c r="B14"/>
  <c r="C13"/>
  <c r="B13"/>
  <c r="A13"/>
  <c r="C12"/>
  <c r="B12"/>
  <c r="A12"/>
  <c r="C11"/>
  <c r="B11"/>
  <c r="A11"/>
  <c r="C10"/>
  <c r="B10"/>
  <c r="A10"/>
  <c r="C9"/>
  <c r="B9"/>
  <c r="C8"/>
  <c r="B8"/>
  <c r="A8"/>
  <c r="C7"/>
  <c r="B7"/>
  <c r="C6"/>
  <c r="B6"/>
  <c r="A6"/>
  <c r="C5"/>
  <c r="B5"/>
  <c r="C4"/>
  <c r="B4"/>
  <c r="A4"/>
  <c r="C3"/>
  <c r="B3"/>
  <c r="A3"/>
  <c r="C2"/>
  <c r="B2"/>
  <c r="A2"/>
  <c r="M22" i="1"/>
  <c r="K22"/>
  <c r="P22" i="14" l="1"/>
  <c r="J22" i="25"/>
  <c r="I21" i="1" l="1"/>
  <c r="I20"/>
  <c r="I19"/>
  <c r="G19" s="1"/>
  <c r="I18"/>
  <c r="I17"/>
  <c r="I16"/>
  <c r="G16" s="1"/>
  <c r="I15"/>
  <c r="I14"/>
  <c r="I13"/>
  <c r="I12"/>
  <c r="G12" s="1"/>
  <c r="I11"/>
  <c r="G11" s="1"/>
  <c r="I10"/>
  <c r="G10" s="1"/>
  <c r="I9"/>
  <c r="G9" s="1"/>
  <c r="I8"/>
  <c r="G8"/>
  <c r="I7"/>
  <c r="G7" s="1"/>
  <c r="I6"/>
  <c r="G6" s="1"/>
  <c r="I5"/>
  <c r="G5" s="1"/>
  <c r="I4" l="1"/>
  <c r="G4" s="1"/>
  <c r="I3"/>
  <c r="F22"/>
  <c r="I22" l="1"/>
  <c r="J22"/>
  <c r="G3"/>
  <c r="N3" i="5" l="1"/>
  <c r="O3" s="1"/>
  <c r="N4"/>
  <c r="O4" s="1"/>
  <c r="N6"/>
  <c r="O6" s="1"/>
  <c r="N9"/>
  <c r="O9" s="1"/>
  <c r="N10"/>
  <c r="O10" s="1"/>
  <c r="N7"/>
  <c r="O7" s="1"/>
  <c r="N11"/>
  <c r="O11" s="1"/>
  <c r="N8"/>
  <c r="O8" s="1"/>
  <c r="N12"/>
  <c r="O12" s="1"/>
  <c r="N15"/>
  <c r="O15" s="1"/>
  <c r="N19"/>
  <c r="O19" s="1"/>
  <c r="N16"/>
  <c r="O16" s="1"/>
  <c r="N20"/>
  <c r="O20" s="1"/>
  <c r="N14"/>
  <c r="O14" s="1"/>
  <c r="N18"/>
  <c r="O18" s="1"/>
  <c r="N13"/>
  <c r="O13" s="1"/>
  <c r="N17"/>
  <c r="O17" s="1"/>
  <c r="N21"/>
  <c r="O21" s="1"/>
  <c r="G21" i="1" l="1"/>
  <c r="G17"/>
  <c r="G15"/>
  <c r="G13"/>
  <c r="G20"/>
  <c r="G18"/>
  <c r="G14"/>
  <c r="G22" l="1"/>
  <c r="H22" l="1"/>
  <c r="H13" i="13" l="1"/>
  <c r="H3"/>
  <c r="H4"/>
  <c r="G5"/>
  <c r="H5" s="1"/>
  <c r="G6"/>
  <c r="H6" s="1"/>
  <c r="H7"/>
  <c r="L7" s="1"/>
  <c r="G8"/>
  <c r="H8" s="1"/>
  <c r="G9"/>
  <c r="H9" s="1"/>
  <c r="G10"/>
  <c r="H10" s="1"/>
  <c r="H11"/>
  <c r="H12"/>
  <c r="G14"/>
  <c r="H14" s="1"/>
  <c r="L14" s="1"/>
  <c r="G15"/>
  <c r="H15" s="1"/>
  <c r="I15" i="27" s="1"/>
  <c r="H16" i="13"/>
  <c r="H17"/>
  <c r="G18"/>
  <c r="H18" s="1"/>
  <c r="K18" s="1"/>
  <c r="H19"/>
  <c r="H20"/>
  <c r="G21"/>
  <c r="H21" s="1"/>
  <c r="O22" i="5"/>
  <c r="N22" i="13"/>
  <c r="V4" i="26"/>
  <c r="AE4" s="1"/>
  <c r="AG4" s="1"/>
  <c r="V5"/>
  <c r="V8"/>
  <c r="AE9"/>
  <c r="AG9" s="1"/>
  <c r="V10"/>
  <c r="AE10" s="1"/>
  <c r="AG10" s="1"/>
  <c r="V12"/>
  <c r="AE12" s="1"/>
  <c r="AG12" s="1"/>
  <c r="V13"/>
  <c r="G13" i="27" s="1"/>
  <c r="V16" i="26"/>
  <c r="AE16" s="1"/>
  <c r="AG16" s="1"/>
  <c r="V17"/>
  <c r="AE17" s="1"/>
  <c r="AG17" s="1"/>
  <c r="V20"/>
  <c r="AE20" s="1"/>
  <c r="AG20" s="1"/>
  <c r="V21"/>
  <c r="G21" i="27" s="1"/>
  <c r="AF22" i="26"/>
  <c r="E5" i="27"/>
  <c r="E9"/>
  <c r="E13"/>
  <c r="E17"/>
  <c r="E21"/>
  <c r="G9"/>
  <c r="F4"/>
  <c r="F5"/>
  <c r="F8"/>
  <c r="F9"/>
  <c r="F10"/>
  <c r="F12"/>
  <c r="F13"/>
  <c r="F16"/>
  <c r="F17"/>
  <c r="F20"/>
  <c r="F21"/>
  <c r="K7" l="1"/>
  <c r="Y7"/>
  <c r="G17"/>
  <c r="W12"/>
  <c r="J18"/>
  <c r="X18"/>
  <c r="K14"/>
  <c r="Y14"/>
  <c r="K20" i="5"/>
  <c r="L20" s="1"/>
  <c r="P20" i="9"/>
  <c r="U19" s="1"/>
  <c r="K17" i="5"/>
  <c r="L17" s="1"/>
  <c r="P17" i="9"/>
  <c r="K9" i="5"/>
  <c r="L9" s="1"/>
  <c r="P9" i="9"/>
  <c r="K10" i="5"/>
  <c r="L10" s="1"/>
  <c r="P10" i="9"/>
  <c r="U9" s="1"/>
  <c r="K12" i="5"/>
  <c r="L12" s="1"/>
  <c r="P12" i="9"/>
  <c r="K16" i="5"/>
  <c r="L16" s="1"/>
  <c r="P16" i="9"/>
  <c r="K4" i="5"/>
  <c r="P4" i="9"/>
  <c r="N22" i="5"/>
  <c r="E22" i="27"/>
  <c r="G12"/>
  <c r="F22"/>
  <c r="G10"/>
  <c r="G20"/>
  <c r="AE21" i="26"/>
  <c r="AG21" s="1"/>
  <c r="K10" i="13"/>
  <c r="I10" i="27"/>
  <c r="I10" i="13"/>
  <c r="K8"/>
  <c r="I8" i="27"/>
  <c r="I8" i="13"/>
  <c r="L10"/>
  <c r="G8" i="27"/>
  <c r="AE8" i="26"/>
  <c r="AG8" s="1"/>
  <c r="K21" i="13"/>
  <c r="L21"/>
  <c r="I21" i="27"/>
  <c r="I21" i="13"/>
  <c r="K19"/>
  <c r="J19"/>
  <c r="I19" i="27" s="1"/>
  <c r="K6" i="13"/>
  <c r="L6"/>
  <c r="I6" i="27"/>
  <c r="I6" i="13"/>
  <c r="L4"/>
  <c r="K13"/>
  <c r="L13"/>
  <c r="J13"/>
  <c r="I13" i="27" s="1"/>
  <c r="L17" i="13"/>
  <c r="I17" i="27"/>
  <c r="K15" i="13"/>
  <c r="I15"/>
  <c r="L15"/>
  <c r="L12"/>
  <c r="J12"/>
  <c r="I12" i="27" s="1"/>
  <c r="V22" i="26"/>
  <c r="L8" i="13"/>
  <c r="L19"/>
  <c r="J4"/>
  <c r="I4" i="27" s="1"/>
  <c r="G16"/>
  <c r="G4"/>
  <c r="J11" i="13"/>
  <c r="I11" i="27" s="1"/>
  <c r="L11" i="13"/>
  <c r="I20" i="27"/>
  <c r="I20" i="13"/>
  <c r="K20"/>
  <c r="L20"/>
  <c r="J3"/>
  <c r="W3" i="27" s="1"/>
  <c r="L3" i="13"/>
  <c r="Y3" i="27" s="1"/>
  <c r="J16" i="13"/>
  <c r="I16" i="27" s="1"/>
  <c r="I9"/>
  <c r="I9" i="13"/>
  <c r="L9"/>
  <c r="I5" i="27"/>
  <c r="I5" i="13"/>
  <c r="W5" i="27" s="1"/>
  <c r="K5" i="13"/>
  <c r="G22"/>
  <c r="G5" i="27"/>
  <c r="AE13" i="26"/>
  <c r="AG13" s="1"/>
  <c r="AE5"/>
  <c r="AG5" s="1"/>
  <c r="K9" i="13"/>
  <c r="L5"/>
  <c r="I18" i="27"/>
  <c r="I18" i="13"/>
  <c r="L18"/>
  <c r="I14" i="27"/>
  <c r="I14" i="13"/>
  <c r="K14"/>
  <c r="H12" i="27"/>
  <c r="I7"/>
  <c r="H22" i="13"/>
  <c r="L16"/>
  <c r="W17" i="27" l="1"/>
  <c r="W8"/>
  <c r="W16"/>
  <c r="W20"/>
  <c r="W11"/>
  <c r="K16"/>
  <c r="Y16"/>
  <c r="J9"/>
  <c r="X9"/>
  <c r="J20"/>
  <c r="X20"/>
  <c r="J11"/>
  <c r="X11"/>
  <c r="K19"/>
  <c r="Y19"/>
  <c r="J12"/>
  <c r="X12"/>
  <c r="J13"/>
  <c r="X13"/>
  <c r="K6"/>
  <c r="Y6"/>
  <c r="J19"/>
  <c r="X19"/>
  <c r="J21"/>
  <c r="X21"/>
  <c r="K5"/>
  <c r="Y5"/>
  <c r="J5"/>
  <c r="X5"/>
  <c r="K20"/>
  <c r="Y20"/>
  <c r="K11"/>
  <c r="Y11"/>
  <c r="K12"/>
  <c r="Y12"/>
  <c r="J15"/>
  <c r="X15"/>
  <c r="J17"/>
  <c r="X17"/>
  <c r="K13"/>
  <c r="Y13"/>
  <c r="K21"/>
  <c r="Y21"/>
  <c r="K10"/>
  <c r="Y10"/>
  <c r="H10"/>
  <c r="W10"/>
  <c r="J14"/>
  <c r="X14"/>
  <c r="K9"/>
  <c r="Y9"/>
  <c r="H13"/>
  <c r="W13"/>
  <c r="K8"/>
  <c r="Y8"/>
  <c r="H15"/>
  <c r="W15"/>
  <c r="K17"/>
  <c r="Y17"/>
  <c r="H19"/>
  <c r="W19"/>
  <c r="J8"/>
  <c r="X8"/>
  <c r="W14"/>
  <c r="W9"/>
  <c r="W7"/>
  <c r="W18"/>
  <c r="W6"/>
  <c r="K18"/>
  <c r="Y18"/>
  <c r="J16"/>
  <c r="X16"/>
  <c r="J7"/>
  <c r="X7"/>
  <c r="K15"/>
  <c r="Y15"/>
  <c r="J6"/>
  <c r="X6"/>
  <c r="H21"/>
  <c r="W21"/>
  <c r="J10"/>
  <c r="X10"/>
  <c r="J4"/>
  <c r="X4"/>
  <c r="W4"/>
  <c r="K4"/>
  <c r="Y4"/>
  <c r="K21" i="5"/>
  <c r="L21" s="1"/>
  <c r="P21" i="9"/>
  <c r="L4" i="5"/>
  <c r="K8"/>
  <c r="L8" s="1"/>
  <c r="P8" i="9"/>
  <c r="U7" s="1"/>
  <c r="K5" i="5"/>
  <c r="L5" s="1"/>
  <c r="P5" i="9"/>
  <c r="U5" s="1"/>
  <c r="K13" i="5"/>
  <c r="L13" s="1"/>
  <c r="P13" i="9"/>
  <c r="O4" i="13"/>
  <c r="O21"/>
  <c r="O15"/>
  <c r="H4" i="27"/>
  <c r="H17"/>
  <c r="O17" i="13"/>
  <c r="H8" i="27"/>
  <c r="O8" i="13"/>
  <c r="O10"/>
  <c r="H6" i="27"/>
  <c r="O6" i="13"/>
  <c r="O12"/>
  <c r="AG22" i="26"/>
  <c r="O13" i="13"/>
  <c r="O19"/>
  <c r="H7" i="27"/>
  <c r="O7" i="13"/>
  <c r="H14" i="27"/>
  <c r="O14" i="13"/>
  <c r="H18" i="27"/>
  <c r="O18" i="13"/>
  <c r="I3" i="27"/>
  <c r="J22" i="13"/>
  <c r="H20" i="27"/>
  <c r="O20" i="13"/>
  <c r="J3" i="27"/>
  <c r="K22" i="13"/>
  <c r="H11" i="27"/>
  <c r="O11" i="13"/>
  <c r="AE22" i="26"/>
  <c r="K3" i="27"/>
  <c r="L22" i="13"/>
  <c r="H5" i="27"/>
  <c r="O5" i="13"/>
  <c r="H9" i="27"/>
  <c r="O9" i="13"/>
  <c r="H16" i="27"/>
  <c r="O16" i="13"/>
  <c r="H3" i="27"/>
  <c r="O3" i="13"/>
  <c r="L3" i="9" s="1"/>
  <c r="I22" i="13"/>
  <c r="G22" i="27"/>
  <c r="U22" i="9" l="1"/>
  <c r="N3" i="1"/>
  <c r="I3" i="18"/>
  <c r="K22" i="27"/>
  <c r="J22"/>
  <c r="P22" i="9"/>
  <c r="M20" i="13"/>
  <c r="E20" i="1" s="1"/>
  <c r="L20" s="1"/>
  <c r="L20" i="9"/>
  <c r="M18" i="13"/>
  <c r="E18" i="1" s="1"/>
  <c r="L18" s="1"/>
  <c r="L18" i="9"/>
  <c r="M17" i="13"/>
  <c r="E17" i="1" s="1"/>
  <c r="L17" s="1"/>
  <c r="L17" i="9"/>
  <c r="M21" i="13"/>
  <c r="E21" i="1" s="1"/>
  <c r="L21" s="1"/>
  <c r="L21" i="9"/>
  <c r="N21" i="1" s="1"/>
  <c r="M19" i="13"/>
  <c r="E19" i="1" s="1"/>
  <c r="L19" s="1"/>
  <c r="L19" i="9"/>
  <c r="L22" i="5"/>
  <c r="M5" i="13"/>
  <c r="E5" i="1" s="1"/>
  <c r="L5" s="1"/>
  <c r="L5" i="9"/>
  <c r="M11" i="13"/>
  <c r="E11" i="1" s="1"/>
  <c r="L11" s="1"/>
  <c r="L11" i="9"/>
  <c r="M7" i="13"/>
  <c r="E7" i="1" s="1"/>
  <c r="L7" s="1"/>
  <c r="L7" i="9"/>
  <c r="M6" i="13"/>
  <c r="E6" i="1" s="1"/>
  <c r="L6" s="1"/>
  <c r="L6" i="9"/>
  <c r="N6" i="1" s="1"/>
  <c r="M4" i="13"/>
  <c r="E4" i="1" s="1"/>
  <c r="L4" s="1"/>
  <c r="L4" i="9"/>
  <c r="M12" i="13"/>
  <c r="E12" i="1" s="1"/>
  <c r="L12" s="1"/>
  <c r="L12" i="9"/>
  <c r="M10" i="13"/>
  <c r="E10" i="1" s="1"/>
  <c r="L10" s="1"/>
  <c r="L10" i="9"/>
  <c r="K22" i="5"/>
  <c r="M8" i="13"/>
  <c r="E8" i="1" s="1"/>
  <c r="L8" s="1"/>
  <c r="L8" i="9"/>
  <c r="N8" i="1" s="1"/>
  <c r="F3" i="5"/>
  <c r="O3" i="9"/>
  <c r="M16" i="13"/>
  <c r="E16" i="1" s="1"/>
  <c r="L16" s="1"/>
  <c r="L16" i="9"/>
  <c r="M9" i="13"/>
  <c r="E9" i="1" s="1"/>
  <c r="L9" s="1"/>
  <c r="L9" i="9"/>
  <c r="M14" i="13"/>
  <c r="E14" i="1" s="1"/>
  <c r="L14" s="1"/>
  <c r="L14" i="9"/>
  <c r="M13" i="13"/>
  <c r="E13" i="1" s="1"/>
  <c r="L13" s="1"/>
  <c r="L13" i="9"/>
  <c r="M15" i="13"/>
  <c r="E15" i="1" s="1"/>
  <c r="L15" s="1"/>
  <c r="L15" i="9"/>
  <c r="I22" i="27"/>
  <c r="O22" i="13"/>
  <c r="M3"/>
  <c r="H22" i="27"/>
  <c r="N4" i="1" l="1"/>
  <c r="O4" s="1"/>
  <c r="N4" i="9" s="1"/>
  <c r="I4" i="18"/>
  <c r="N5" i="1"/>
  <c r="O5" s="1"/>
  <c r="N5" i="9" s="1"/>
  <c r="I5" i="18"/>
  <c r="O21" i="1"/>
  <c r="N21" i="9" s="1"/>
  <c r="I21" i="18"/>
  <c r="N7" i="1"/>
  <c r="O7" s="1"/>
  <c r="N7" i="9" s="1"/>
  <c r="I7" i="18"/>
  <c r="N20" i="1"/>
  <c r="N9"/>
  <c r="O9" s="1"/>
  <c r="N9" i="9" s="1"/>
  <c r="I9" i="18"/>
  <c r="N10" i="1"/>
  <c r="O10" s="1"/>
  <c r="N10" i="9" s="1"/>
  <c r="N13" i="1"/>
  <c r="I13" i="18"/>
  <c r="N17" i="1"/>
  <c r="I17" i="18"/>
  <c r="N11" i="1"/>
  <c r="I11" i="18"/>
  <c r="N15" i="1"/>
  <c r="N14"/>
  <c r="O14" s="1"/>
  <c r="N14" i="9" s="1"/>
  <c r="I14" i="18"/>
  <c r="N16" i="1"/>
  <c r="I16" i="18"/>
  <c r="N19" i="1"/>
  <c r="I19" i="18"/>
  <c r="N18" i="1"/>
  <c r="N12"/>
  <c r="I12" i="18"/>
  <c r="C6" i="23"/>
  <c r="C20"/>
  <c r="L22" i="9"/>
  <c r="F19" i="5"/>
  <c r="H19" s="1"/>
  <c r="V19" s="1"/>
  <c r="O19" i="9"/>
  <c r="F17" i="5"/>
  <c r="H17" s="1"/>
  <c r="V17" s="1"/>
  <c r="O17" i="9"/>
  <c r="F18" i="5"/>
  <c r="H18" s="1"/>
  <c r="V18" s="1"/>
  <c r="O18" i="9"/>
  <c r="F21" i="5"/>
  <c r="H21" s="1"/>
  <c r="V21" s="1"/>
  <c r="O21" i="9"/>
  <c r="F20" i="5"/>
  <c r="H20" s="1"/>
  <c r="V20" s="1"/>
  <c r="O20" i="9"/>
  <c r="F8" i="5"/>
  <c r="H8" s="1"/>
  <c r="V8" s="1"/>
  <c r="O8" i="9"/>
  <c r="F13" i="5"/>
  <c r="H13" s="1"/>
  <c r="V13" s="1"/>
  <c r="O13" i="9"/>
  <c r="F9" i="5"/>
  <c r="H9" s="1"/>
  <c r="V9" s="1"/>
  <c r="O9" i="9"/>
  <c r="H3" i="5"/>
  <c r="V3" s="1"/>
  <c r="F4"/>
  <c r="H4" s="1"/>
  <c r="V4" s="1"/>
  <c r="O4" i="9"/>
  <c r="F5" i="5"/>
  <c r="H5" s="1"/>
  <c r="V5" s="1"/>
  <c r="O5" i="9"/>
  <c r="K3"/>
  <c r="F10" i="5"/>
  <c r="H10" s="1"/>
  <c r="AB10" s="1"/>
  <c r="O10" i="9"/>
  <c r="F7" i="5"/>
  <c r="H7" s="1"/>
  <c r="V7" s="1"/>
  <c r="O7" i="9"/>
  <c r="F15" i="5"/>
  <c r="H15" s="1"/>
  <c r="V15" s="1"/>
  <c r="O15" i="9"/>
  <c r="F14" i="5"/>
  <c r="H14" s="1"/>
  <c r="V14" s="1"/>
  <c r="O14" i="9"/>
  <c r="F16" i="5"/>
  <c r="H16" s="1"/>
  <c r="AB16" s="1"/>
  <c r="O16" i="9"/>
  <c r="F12" i="5"/>
  <c r="H12" s="1"/>
  <c r="V12" s="1"/>
  <c r="O12" i="9"/>
  <c r="F6" i="5"/>
  <c r="H6" s="1"/>
  <c r="V6" s="1"/>
  <c r="O6" i="9"/>
  <c r="F11" i="5"/>
  <c r="H11" s="1"/>
  <c r="V11" s="1"/>
  <c r="O11" i="9"/>
  <c r="C10" i="23"/>
  <c r="C15"/>
  <c r="C8"/>
  <c r="E3" i="1"/>
  <c r="L3" s="1"/>
  <c r="M22" i="13"/>
  <c r="T14" i="9" l="1"/>
  <c r="T19"/>
  <c r="AB20" i="5"/>
  <c r="T5" i="9"/>
  <c r="T7"/>
  <c r="T9"/>
  <c r="AB3" i="5"/>
  <c r="AC3" s="1"/>
  <c r="S9" i="9"/>
  <c r="AB9" i="5"/>
  <c r="AF9" s="1"/>
  <c r="AG9" s="1"/>
  <c r="AB4"/>
  <c r="AC4" s="1"/>
  <c r="AB12"/>
  <c r="AB15"/>
  <c r="AC10"/>
  <c r="V10"/>
  <c r="W10" s="1"/>
  <c r="AB8"/>
  <c r="AC8" s="1"/>
  <c r="AB6"/>
  <c r="AF6" s="1"/>
  <c r="AG6" s="1"/>
  <c r="AB17"/>
  <c r="AB21"/>
  <c r="AC21" s="1"/>
  <c r="AB11"/>
  <c r="AC11" s="1"/>
  <c r="AB5"/>
  <c r="AC16"/>
  <c r="V16"/>
  <c r="W16" s="1"/>
  <c r="AB13"/>
  <c r="AB18"/>
  <c r="AB7"/>
  <c r="AC7" s="1"/>
  <c r="AB19"/>
  <c r="AC19" s="1"/>
  <c r="AB14"/>
  <c r="AF14" s="1"/>
  <c r="AG14" s="1"/>
  <c r="AF10"/>
  <c r="AG10" s="1"/>
  <c r="I20"/>
  <c r="W20"/>
  <c r="I21"/>
  <c r="W21"/>
  <c r="K18" i="9"/>
  <c r="H18" i="18" s="1"/>
  <c r="P18" i="10" s="1"/>
  <c r="K17" i="9"/>
  <c r="H17" i="18" s="1"/>
  <c r="P17" i="10" s="1"/>
  <c r="I18" i="5"/>
  <c r="W18"/>
  <c r="I17"/>
  <c r="W17"/>
  <c r="K19" i="9"/>
  <c r="H19" i="18" s="1"/>
  <c r="P19" i="10" s="1"/>
  <c r="O19" i="1"/>
  <c r="N19" i="9" s="1"/>
  <c r="E20" i="23"/>
  <c r="P20" i="10"/>
  <c r="O20" i="1"/>
  <c r="N20" i="9" s="1"/>
  <c r="K21"/>
  <c r="H21" i="18" s="1"/>
  <c r="P21" i="10" s="1"/>
  <c r="I19" i="5"/>
  <c r="W19"/>
  <c r="I22" i="18"/>
  <c r="O22" i="9"/>
  <c r="O17" i="1"/>
  <c r="N17" i="9" s="1"/>
  <c r="O18" i="1"/>
  <c r="N18" i="9" s="1"/>
  <c r="N22" i="1"/>
  <c r="I5" i="5"/>
  <c r="W5"/>
  <c r="K11" i="9"/>
  <c r="H11" i="18" s="1"/>
  <c r="P11" i="10" s="1"/>
  <c r="O11" i="1"/>
  <c r="N11" i="9" s="1"/>
  <c r="K12"/>
  <c r="H12" i="18" s="1"/>
  <c r="P12" i="10" s="1"/>
  <c r="O12" i="1"/>
  <c r="N12" i="9" s="1"/>
  <c r="K16"/>
  <c r="H16" i="18" s="1"/>
  <c r="P16" i="10" s="1"/>
  <c r="O16" i="1"/>
  <c r="N16" i="9" s="1"/>
  <c r="E15" i="23"/>
  <c r="H15" i="18"/>
  <c r="P15" i="10" s="1"/>
  <c r="E10" i="23"/>
  <c r="P10" i="10"/>
  <c r="K13" i="9"/>
  <c r="H13" i="18" s="1"/>
  <c r="P13" i="10" s="1"/>
  <c r="I11" i="5"/>
  <c r="W11"/>
  <c r="I6"/>
  <c r="W6"/>
  <c r="I12"/>
  <c r="W12"/>
  <c r="I16"/>
  <c r="I14"/>
  <c r="W14"/>
  <c r="I15"/>
  <c r="W15"/>
  <c r="I7"/>
  <c r="W7"/>
  <c r="I10"/>
  <c r="I13"/>
  <c r="W13"/>
  <c r="H3" i="18"/>
  <c r="K5" i="9"/>
  <c r="H5" i="18" s="1"/>
  <c r="P5" i="10" s="1"/>
  <c r="K4" i="9"/>
  <c r="H4" i="18" s="1"/>
  <c r="P4" i="10" s="1"/>
  <c r="O15" i="1"/>
  <c r="N15" i="9" s="1"/>
  <c r="S14" s="1"/>
  <c r="X14" s="1"/>
  <c r="AF16" i="5"/>
  <c r="AG16" s="1"/>
  <c r="O13" i="1"/>
  <c r="N13" i="9" s="1"/>
  <c r="I4" i="5"/>
  <c r="W4"/>
  <c r="E6" i="23"/>
  <c r="H6" i="18"/>
  <c r="P6" i="10" s="1"/>
  <c r="O6" i="1"/>
  <c r="N6" i="9" s="1"/>
  <c r="S5" s="1"/>
  <c r="K14"/>
  <c r="H14" i="18" s="1"/>
  <c r="P14" i="10" s="1"/>
  <c r="K7" i="9"/>
  <c r="H7" i="18" s="1"/>
  <c r="P7" i="10" s="1"/>
  <c r="K9" i="9"/>
  <c r="H9" i="18" s="1"/>
  <c r="P9" i="10" s="1"/>
  <c r="E8" i="23"/>
  <c r="H8" i="18"/>
  <c r="P8" i="10" s="1"/>
  <c r="O8" i="1"/>
  <c r="N8" i="9" s="1"/>
  <c r="S7" s="1"/>
  <c r="I3" i="5"/>
  <c r="H22"/>
  <c r="I9"/>
  <c r="W9"/>
  <c r="I8"/>
  <c r="W8"/>
  <c r="F22"/>
  <c r="E22" i="1"/>
  <c r="L22"/>
  <c r="X7" i="9" l="1"/>
  <c r="S19"/>
  <c r="X19" s="1"/>
  <c r="X9"/>
  <c r="T22"/>
  <c r="AF4" i="5"/>
  <c r="X5" i="9"/>
  <c r="AF19" i="5"/>
  <c r="AF11"/>
  <c r="AG11" s="1"/>
  <c r="AF21"/>
  <c r="AG21" s="1"/>
  <c r="AF7"/>
  <c r="AG7" s="1"/>
  <c r="AC6"/>
  <c r="AC9"/>
  <c r="AF8"/>
  <c r="AG8" s="1"/>
  <c r="AC14"/>
  <c r="Y10"/>
  <c r="Z10" s="1"/>
  <c r="AC20"/>
  <c r="AF20"/>
  <c r="AG20" s="1"/>
  <c r="AC18"/>
  <c r="AF18"/>
  <c r="AG18" s="1"/>
  <c r="AC17"/>
  <c r="AF17"/>
  <c r="AG17" s="1"/>
  <c r="Y16"/>
  <c r="Z16" s="1"/>
  <c r="AC13"/>
  <c r="AF13"/>
  <c r="AG13" s="1"/>
  <c r="P3" i="10"/>
  <c r="H22" i="18"/>
  <c r="Y6" i="5"/>
  <c r="Z6" s="1"/>
  <c r="W3"/>
  <c r="W22" s="1"/>
  <c r="V22"/>
  <c r="AC12"/>
  <c r="AF12"/>
  <c r="AG12" s="1"/>
  <c r="AC15"/>
  <c r="AF15"/>
  <c r="AG15" s="1"/>
  <c r="Y14"/>
  <c r="Z14" s="1"/>
  <c r="AC5"/>
  <c r="AF5"/>
  <c r="AG5" s="1"/>
  <c r="K22" i="9"/>
  <c r="K24" s="1"/>
  <c r="Q16" i="5"/>
  <c r="R16" s="1"/>
  <c r="D22" i="23"/>
  <c r="I22" i="5"/>
  <c r="Y9"/>
  <c r="Z9" s="1"/>
  <c r="AF3"/>
  <c r="O3" i="1"/>
  <c r="Y3" i="5" l="1"/>
  <c r="Z3" s="1"/>
  <c r="AG3"/>
  <c r="Y4"/>
  <c r="Z4" s="1"/>
  <c r="AG4"/>
  <c r="Y19"/>
  <c r="Z19" s="1"/>
  <c r="AG19"/>
  <c r="S22" i="9"/>
  <c r="X22"/>
  <c r="Y8" i="5"/>
  <c r="Z8" s="1"/>
  <c r="Y11"/>
  <c r="Z11" s="1"/>
  <c r="Y21"/>
  <c r="Z21" s="1"/>
  <c r="Y7"/>
  <c r="Z7" s="1"/>
  <c r="Y18"/>
  <c r="Z18" s="1"/>
  <c r="Q18"/>
  <c r="R18" s="1"/>
  <c r="AC22"/>
  <c r="Y20"/>
  <c r="Z20" s="1"/>
  <c r="Y17"/>
  <c r="Z17" s="1"/>
  <c r="Y5"/>
  <c r="Z5" s="1"/>
  <c r="Y15"/>
  <c r="Z15" s="1"/>
  <c r="Y12"/>
  <c r="Z12" s="1"/>
  <c r="Y13"/>
  <c r="Z13" s="1"/>
  <c r="P22" i="10"/>
  <c r="H24" i="18"/>
  <c r="AB22" i="5"/>
  <c r="AF22"/>
  <c r="E22" i="23"/>
  <c r="C22"/>
  <c r="N3" i="9"/>
  <c r="N22" s="1"/>
  <c r="O22" i="1"/>
  <c r="AG22" i="5" l="1"/>
  <c r="Z22"/>
  <c r="Y22"/>
  <c r="Q22"/>
  <c r="R22"/>
</calcChain>
</file>

<file path=xl/sharedStrings.xml><?xml version="1.0" encoding="utf-8"?>
<sst xmlns="http://schemas.openxmlformats.org/spreadsheetml/2006/main" count="1450" uniqueCount="694">
  <si>
    <t>ΕΙΔΟΣ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</si>
  <si>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</si>
  <si>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</si>
  <si>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</si>
  <si>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</si>
  <si>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</si>
  <si>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</si>
  <si>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</si>
  <si>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</si>
  <si>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</si>
  <si>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</si>
  <si>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</si>
  <si>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</si>
  <si>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</si>
  <si>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</si>
  <si>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</si>
  <si>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</si>
  <si>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</si>
  <si>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</si>
  <si>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</si>
  <si>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</si>
  <si>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</si>
  <si>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</si>
  <si>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</si>
  <si>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</si>
  <si>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</si>
  <si>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</si>
  <si>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</si>
  <si>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</si>
  <si>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</si>
  <si>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</si>
  <si>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συμβόλαιο</t>
  </si>
  <si>
    <t>ημ/νία απόδειξης</t>
  </si>
  <si>
    <t>διαφορά</t>
  </si>
  <si>
    <t>200π.χ.-1</t>
  </si>
  <si>
    <t>ΣΥΝΟΛΑ</t>
  </si>
  <si>
    <t>13η</t>
  </si>
  <si>
    <t>14η</t>
  </si>
  <si>
    <t>15η</t>
  </si>
  <si>
    <t>16η</t>
  </si>
  <si>
    <t>17η</t>
  </si>
  <si>
    <t>18η</t>
  </si>
  <si>
    <t>19η</t>
  </si>
  <si>
    <t>υποχρεωτικά</t>
  </si>
  <si>
    <t>ΣΥΝΟΛΟ</t>
  </si>
  <si>
    <t>μεγαροσημα = αναφορά ΣΥΜΒΟΛΑΙΟ</t>
  </si>
  <si>
    <t>υπογραφές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</si>
  <si>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</si>
  <si>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</si>
  <si>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</si>
  <si>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</si>
  <si>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</si>
  <si>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</si>
  <si>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</si>
  <si>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</si>
  <si>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</si>
  <si>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</si>
  <si>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>για πολίτη εν 200</t>
  </si>
  <si>
    <t>ηθικώς πρέπει</t>
  </si>
  <si>
    <t>χαρτόσημα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</si>
  <si>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</si>
  <si>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</si>
  <si>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</si>
  <si>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</si>
  <si>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</si>
  <si>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</si>
  <si>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</si>
  <si>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</si>
  <si>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</si>
  <si>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ΑΓΑΠΕ σύνολο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</si>
  <si>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</si>
  <si>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</si>
  <si>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</si>
  <si>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</si>
  <si>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</si>
  <si>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</si>
  <si>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ΦΑΚΕΛΟΣ</t>
  </si>
  <si>
    <t>έπρεπε</t>
  </si>
  <si>
    <t>πήρε</t>
  </si>
  <si>
    <t>ΤΟΓΚΑ</t>
  </si>
  <si>
    <t>σύνολο συμβολαίου</t>
  </si>
  <si>
    <t>πάγια</t>
  </si>
  <si>
    <t>ή πάγιο</t>
  </si>
  <si>
    <t>σχετικά συμβόλαια</t>
  </si>
  <si>
    <t>ζημιά</t>
  </si>
  <si>
    <t>έτη/μήνες εξόφλησης</t>
  </si>
  <si>
    <t>συμβολαιο γραφος</t>
  </si>
  <si>
    <t>παρα κρατηση</t>
  </si>
  <si>
    <t>τροποποίηση</t>
  </si>
  <si>
    <t xml:space="preserve">συμβολαιογραφος </t>
  </si>
  <si>
    <t>παρατηρησεις</t>
  </si>
  <si>
    <t>αξία πράξης</t>
  </si>
  <si>
    <t>πληθος</t>
  </si>
  <si>
    <t>γιαΒιβλίο συμβολαίων</t>
  </si>
  <si>
    <t>ημερ</t>
  </si>
  <si>
    <t>προς Δ.Ο.Υ</t>
  </si>
  <si>
    <t>από Δ.Ο.Υ</t>
  </si>
  <si>
    <t>ΒΙΒΛΙΑ ΕΣΟΔΩΝ - ???</t>
  </si>
  <si>
    <t>αντι γραφα</t>
  </si>
  <si>
    <t>χαρτό σημα</t>
  </si>
  <si>
    <t>δικαιώματα</t>
  </si>
  <si>
    <t>αντίγραφα</t>
  </si>
  <si>
    <t>μεταγραφή</t>
  </si>
  <si>
    <t>δηλΦόρου</t>
  </si>
  <si>
    <t>διαφοροποίηση ποσών</t>
  </si>
  <si>
    <t>ζημιά εκπρόθεσμου</t>
  </si>
  <si>
    <t>**14** = εκτός γραφείου = ΔΕΝ γράφει</t>
  </si>
  <si>
    <t>**1** = αφαίρεση ΤΑΧΔΙΚ - κλπ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</si>
  <si>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</si>
  <si>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</si>
  <si>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</si>
  <si>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</si>
  <si>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</si>
  <si>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</si>
  <si>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</si>
  <si>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</si>
  <si>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>**12** = συμβόλαιο - 1η σελίδα , αριστερά , επάνω = ΔΕΝ έχει σφραγίδα</t>
  </si>
  <si>
    <t xml:space="preserve">**13** = περί δήλωση φόρου = ΔΕΝ γράφει </t>
  </si>
  <si>
    <t>**19** = ΤΑΧΔΙΚ = ΔΕΝ χρεώνει</t>
  </si>
  <si>
    <t>**21** = ΤΑΧΔΙΚ = ΔΕΝ έχει στο συμβόλαιο</t>
  </si>
  <si>
    <t>**25** = αντίγραφα ΚΛΠ συνημμένα = από αρχείο φωτοτυπία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</si>
  <si>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</si>
  <si>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</si>
  <si>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</si>
  <si>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</si>
  <si>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</si>
  <si>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</si>
  <si>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</si>
  <si>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</si>
  <si>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</si>
  <si>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</si>
  <si>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</si>
  <si>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</si>
  <si>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</si>
  <si>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</si>
  <si>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</si>
  <si>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</si>
  <si>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**41β** =  εφαρμογή ''e'' = ΔΕΝ έχει επάνω αριθμό ή φύλλο ή όνομα συμβολαιογράφου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</si>
  <si>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</si>
  <si>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</si>
  <si>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</si>
  <si>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</si>
  <si>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</si>
  <si>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</si>
  <si>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</si>
  <si>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</si>
  <si>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</si>
  <si>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</si>
  <si>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**26** = ταμεία &amp; χαρτόσημα μεταγραφής</t>
  </si>
  <si>
    <t>**27** = ταμεία &amp; χαρτόσημα δήλωση φόρου Δ.Ο.Υ.</t>
  </si>
  <si>
    <t>**32** = φάκελος - συμβόλαιο = ΕΧΕΙ επάνω όνομα συμβολαιογράφου = διόρθωση από κύρο</t>
  </si>
  <si>
    <t>**37** = φάκελος = έχω αντίγραφα σε WORD</t>
  </si>
  <si>
    <t>**41β** =  εφαρμογή ''e'' = ΔΕΝ έχει επάνω αριθμό ή φύλλο ή όνομα συμβολαιογράφου ή έχει Κύρου</t>
  </si>
  <si>
    <t>*7α*</t>
  </si>
  <si>
    <t>*7β*</t>
  </si>
  <si>
    <t>*7γ*</t>
  </si>
  <si>
    <t>*21*</t>
  </si>
  <si>
    <t>διαθήκη</t>
  </si>
  <si>
    <t>κληρονομιάςΑποδοχή</t>
  </si>
  <si>
    <t>οριζόντιος</t>
  </si>
  <si>
    <t>*2β*</t>
  </si>
  <si>
    <t>*19*</t>
  </si>
  <si>
    <t>*1β2* = πολύ χαμηλά το κείμενο</t>
  </si>
  <si>
    <t>ντιΜιΧο</t>
  </si>
  <si>
    <t>%</t>
  </si>
  <si>
    <t>συμβ/γράφος</t>
  </si>
  <si>
    <t>εκτόςΓραφ</t>
  </si>
  <si>
    <t>γιαΤροποπ</t>
  </si>
  <si>
    <t>πολλυπρ</t>
  </si>
  <si>
    <t>πολλαπλή</t>
  </si>
  <si>
    <t>**2α** = φύλλα 2α ΚΛΠ = ΔΕΝ αναφέρει</t>
  </si>
  <si>
    <t>**2β** = φύλλα 2α ΚΛΠ = ΔΕΝ χρεώνει</t>
  </si>
  <si>
    <t>**2γ** = φύλλα 2α ΚΛΠ = ΛΑΘΟΣ χρέωση</t>
  </si>
  <si>
    <t>**5α** = ΔΕΝ αναφέρει</t>
  </si>
  <si>
    <t>**5β** = πολλυπρόσωπη ΔΕΝ χρεώνει</t>
  </si>
  <si>
    <t>**5γ** = ΛΑΘΟΣ χρέωση</t>
  </si>
  <si>
    <t>*5β*</t>
  </si>
  <si>
    <t>*5α*</t>
  </si>
  <si>
    <t>*7δ*</t>
  </si>
  <si>
    <t>*7ε*</t>
  </si>
  <si>
    <t>*7ζ*</t>
  </si>
  <si>
    <t>*7η*</t>
  </si>
  <si>
    <t>**8α1** = αίτηση ΔΕΝ γράφει</t>
  </si>
  <si>
    <t>**8α2* = αίτηση ΔΕΝ χρεώνει</t>
  </si>
  <si>
    <t>**8β1** = περίληψη ΔΕΝ γράφει</t>
  </si>
  <si>
    <t>**8β2** = περίληψη ΔΕΝ χρεώνει</t>
  </si>
  <si>
    <t>8α1-8α2</t>
  </si>
  <si>
    <t>8β1-8β2</t>
  </si>
  <si>
    <t>προς ντιΜιΧο</t>
  </si>
  <si>
    <t>*--Μ-- στο βιβλΣυμβ</t>
  </si>
  <si>
    <t>**9α** = μεταγραφή ΔΕΝ έχω</t>
  </si>
  <si>
    <t>**9β** = φάκελο ΔΕΝ έχω</t>
  </si>
  <si>
    <t>**13α** = περί δήλωση φόρου ΔΕΝ γράφει</t>
  </si>
  <si>
    <t>**13β** = δήλωση φόρου ΔΕΝ χρεώνει</t>
  </si>
  <si>
    <t>δήλωση φόρου</t>
  </si>
  <si>
    <t>*13α*</t>
  </si>
  <si>
    <t>*13β*</t>
  </si>
  <si>
    <t>ζημία εκπρόθεσμου</t>
  </si>
  <si>
    <t>προςΔ.Ο.Υ.</t>
  </si>
  <si>
    <t>*7αα*</t>
  </si>
  <si>
    <t>*7δδ*</t>
  </si>
  <si>
    <t>παρατηρήσεις /// προς ντιΜιΧο</t>
  </si>
  <si>
    <t>αιτήσεις</t>
  </si>
  <si>
    <t>υπεύθυνες δηλώσεις</t>
  </si>
  <si>
    <t>με τα μυαλά του 2024 ΘΑ πάρει</t>
  </si>
  <si>
    <t>*81*</t>
  </si>
  <si>
    <t>*82*</t>
  </si>
  <si>
    <t>*83*</t>
  </si>
  <si>
    <t>**82** = υπΔηλ-αδόμητο = 1*10=10</t>
  </si>
  <si>
    <t>*84*</t>
  </si>
  <si>
    <t>*85*</t>
  </si>
  <si>
    <t>*86*</t>
  </si>
  <si>
    <t>διάφορα</t>
  </si>
  <si>
    <t>**91α** = ενημερότητα φορολογική</t>
  </si>
  <si>
    <t>**91β** = ενημερότητα ασφαλιστική</t>
  </si>
  <si>
    <t>**91β2** = ενημερότητα ασφαλιστική = ΔΕΝ</t>
  </si>
  <si>
    <t>**91α2** = ενημερότητα φορολογική = ΔΕΝ</t>
  </si>
  <si>
    <t>*91α*</t>
  </si>
  <si>
    <t>91α2*</t>
  </si>
  <si>
    <t>*91β2*</t>
  </si>
  <si>
    <t>ενημερότητες</t>
  </si>
  <si>
    <t>*91β*</t>
  </si>
  <si>
    <t>**91γ** = ΕΝΦΙΑ</t>
  </si>
  <si>
    <t>*91γ*</t>
  </si>
  <si>
    <t>πληρωμές</t>
  </si>
  <si>
    <t>**92α** = τράπεζα</t>
  </si>
  <si>
    <t>**92β** = από ιντερνετ</t>
  </si>
  <si>
    <t>*92γ* = στην υπηρεσία</t>
  </si>
  <si>
    <t>*92α*</t>
  </si>
  <si>
    <t>*92β*</t>
  </si>
  <si>
    <t>*92γ*</t>
  </si>
  <si>
    <t>κτηματολόγιο</t>
  </si>
  <si>
    <t>φόρος</t>
  </si>
  <si>
    <t>υποθηκοφυλακείο</t>
  </si>
  <si>
    <t>εξόφληση πωλητή</t>
  </si>
  <si>
    <t>**13γ** = ααΓης</t>
  </si>
  <si>
    <t>**13δ** = Κ1</t>
  </si>
  <si>
    <t>**13ε** = φύλλο αντικειμενικού προσδιορισμού</t>
  </si>
  <si>
    <t>*93α*</t>
  </si>
  <si>
    <t>*93β*</t>
  </si>
  <si>
    <t>*93β* = επικύρωση = 5</t>
  </si>
  <si>
    <t>**93γ** = τηλέφωνα</t>
  </si>
  <si>
    <t>*93γ*</t>
  </si>
  <si>
    <t>**93δ** = e mail</t>
  </si>
  <si>
    <t>**93ε** = ταλαιπωρία ''ΠΡΟΣ''</t>
  </si>
  <si>
    <t>**93ζ** = μετάφραση</t>
  </si>
  <si>
    <t>**93η** = σεξουαλική παρενόχληση</t>
  </si>
  <si>
    <t>*93δ*</t>
  </si>
  <si>
    <t>*93ε*</t>
  </si>
  <si>
    <t>*93ζ*</t>
  </si>
  <si>
    <t>1β1</t>
  </si>
  <si>
    <t>1β2</t>
  </si>
  <si>
    <t>1β3</t>
  </si>
  <si>
    <t>1β4</t>
  </si>
  <si>
    <t>**14α** = εκτός γραφείου = ΔΕΝ γράφει</t>
  </si>
  <si>
    <t>**14β** = εκτός γραφείου = ΔΕΝ χρεώνει</t>
  </si>
  <si>
    <t>*2α*</t>
  </si>
  <si>
    <t>*2γ*</t>
  </si>
  <si>
    <t>δικαιώματα πολλυπρόσωπης σύμβασης</t>
  </si>
  <si>
    <t>**7β**=συν (+) 1 για κτηματολόγιο -μεταγραφή</t>
  </si>
  <si>
    <t>**7ββ**= χαρτόσημο για κτηματολόγιο -μεταγραφή</t>
  </si>
  <si>
    <t>**7δ**=συν (+) 1 για δάνειο</t>
  </si>
  <si>
    <t>**7ε**=συν (+) 1 για ΕΣΠΑ</t>
  </si>
  <si>
    <t>**7ζ**=συν (+) 1 για λογιστή ΑΤΕΛΩΣ</t>
  </si>
  <si>
    <t>**7ζζ**= σφραγίδα - υπογραφή για λογιστή ΑΤΕΛΩΣ</t>
  </si>
  <si>
    <t>13γ</t>
  </si>
  <si>
    <t>13δ</t>
  </si>
  <si>
    <t>13ε</t>
  </si>
  <si>
    <t>**61* = ΔΕΝ αναφέρει</t>
  </si>
  <si>
    <t>**62** = ΔΕΝ χρεώνει</t>
  </si>
  <si>
    <t>**63* = λάθος χρέωση</t>
  </si>
  <si>
    <t>*71α*</t>
  </si>
  <si>
    <t>*71β*</t>
  </si>
  <si>
    <t>*71γ*</t>
  </si>
  <si>
    <t>*71δ*</t>
  </si>
  <si>
    <t>*71ε*</t>
  </si>
  <si>
    <t>*72α*</t>
  </si>
  <si>
    <t>*73α*</t>
  </si>
  <si>
    <t>*74α*</t>
  </si>
  <si>
    <t>*74β*</t>
  </si>
  <si>
    <t>*74γ*</t>
  </si>
  <si>
    <t>ΤΑΠ</t>
  </si>
  <si>
    <t>ΔΕΥΑΘ</t>
  </si>
  <si>
    <t>ταμεία</t>
  </si>
  <si>
    <t>αίτηση υποθ/κείο</t>
  </si>
  <si>
    <t>*7ββ*</t>
  </si>
  <si>
    <t>*7γγ*</t>
  </si>
  <si>
    <t>*7εε*</t>
  </si>
  <si>
    <t>*7ζζ*</t>
  </si>
  <si>
    <t>**7δδ**= χαρτόσημο για δάνειο</t>
  </si>
  <si>
    <t>**7εε**= χαρτόσημο για ΕΣΠΑ</t>
  </si>
  <si>
    <t>**8γ1** = αίτηση κτηματολόγιο ΔΕΝ γράφει</t>
  </si>
  <si>
    <t>**8γ2* = αίτηση κτηματολόγιο ΔΕΝ χρεώνει</t>
  </si>
  <si>
    <t>**64** = πολλαπλή πάγια</t>
  </si>
  <si>
    <t>**65* = πολλαπλή αναλογική</t>
  </si>
  <si>
    <t>**65γ* = χρησικτησία</t>
  </si>
  <si>
    <t>**65δ** = διανομή , …… ΚΛΠ … ΑΤΥΠΗ</t>
  </si>
  <si>
    <t>**66α* = γονικής - δωρεάς ΕΠΙΚΑΡΠΙΑ</t>
  </si>
  <si>
    <t>**66β* = γονικής - δωρεάς ΨΙΛΗ ΚΥΡΙΟΤΗΤΑ</t>
  </si>
  <si>
    <t>*87*</t>
  </si>
  <si>
    <t>*88*</t>
  </si>
  <si>
    <t>*89*</t>
  </si>
  <si>
    <t>*7θ*</t>
  </si>
  <si>
    <t>*7θθ*</t>
  </si>
  <si>
    <t>*7ι*</t>
  </si>
  <si>
    <t>*7κ*</t>
  </si>
  <si>
    <t>*7κκ*</t>
  </si>
  <si>
    <t>**7η**=συν (+) 1 για πιστοποιητικό μεταγραφής</t>
  </si>
  <si>
    <t>**7θ**=συν (+) 1 για τοπογραφικό</t>
  </si>
  <si>
    <t>**7θθ**=  σφραγίδα - υπογραφή για τοπογραφικό</t>
  </si>
  <si>
    <t>**7ι**=συν (+) 1 για πιστοποιητικό κτηματολογίου</t>
  </si>
  <si>
    <t>*75*β</t>
  </si>
  <si>
    <t>*76*</t>
  </si>
  <si>
    <t>*75α*</t>
  </si>
  <si>
    <t>**75ββ** = διαθήκη δημοσίευση χαρτόσημα</t>
  </si>
  <si>
    <t>*93η*</t>
  </si>
  <si>
    <t>*93θ*</t>
  </si>
  <si>
    <t>*93θ* = χαρτοσήμανση εγγράφου συμβολαίου  (π.χ. τοπογραφικό</t>
  </si>
  <si>
    <t>**30** = φάκελος - συμβόλαιο = ΔΕΝ έχει επάνω αα συμβολαιου &amp; φύλλο &amp; συμβολαιογράφου</t>
  </si>
  <si>
    <t>ντιμΙΧο-ΦΠΑ</t>
  </si>
  <si>
    <t>προς 14-βιβλίο εσόδων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</si>
  <si>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</si>
  <si>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</si>
  <si>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</si>
  <si>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</si>
  <si>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</si>
  <si>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</si>
  <si>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από</t>
  </si>
  <si>
    <t>προς</t>
  </si>
  <si>
    <t>Νο ''εθνικής''</t>
  </si>
  <si>
    <t>Νο</t>
  </si>
  <si>
    <t>καταστημα</t>
  </si>
  <si>
    <t>κωδικός συμβ/φου</t>
  </si>
  <si>
    <t>κανονικός κωδΣυμβ</t>
  </si>
  <si>
    <t>κωδικός αιτιολογίας</t>
  </si>
  <si>
    <t>κανονικός κωδ. Αιτιολ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</si>
  <si>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</si>
  <si>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</si>
  <si>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</si>
  <si>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</si>
  <si>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</si>
  <si>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ημερ/νία ΑΓΑΠΕ</t>
  </si>
  <si>
    <t>ημερ/νία ''εθνικής''</t>
  </si>
  <si>
    <t>αιτιολογία ΑΓΑΠΕ</t>
  </si>
  <si>
    <t>αιτιολογία ''εθνικής''</t>
  </si>
  <si>
    <t>αιτιολογία παππού ή ΑΓΑΠΕ</t>
  </si>
  <si>
    <t>εθνικη</t>
  </si>
  <si>
    <t>**52** = πληρωμές εθνική - 1η σφραγίδα περί ''εθνικής'' στο συμβόλαιο ( τελευταία σελίδα ) = ΔΕΝ υπάρχει</t>
  </si>
  <si>
    <t>ΤΑΧΔΙΚ</t>
  </si>
  <si>
    <t>κινΕπίσΦυλλ</t>
  </si>
  <si>
    <t>κινΕπισΠαγιοΑναλ</t>
  </si>
  <si>
    <t>κινΕπισ1σελ</t>
  </si>
  <si>
    <t>ΤΑΝ</t>
  </si>
  <si>
    <t>ΤΑΣ</t>
  </si>
  <si>
    <t>διπλοπληρ</t>
  </si>
  <si>
    <t>σύνολα1</t>
  </si>
  <si>
    <t>σύνταξη</t>
  </si>
  <si>
    <t>απόΔικαιώμ</t>
  </si>
  <si>
    <t>ΜΕΤΑΓΡΑΦΗ</t>
  </si>
  <si>
    <t>ΠΑΡΑΤΗΡΗΣΕΙΣ</t>
  </si>
  <si>
    <t>Κ-15-17</t>
  </si>
  <si>
    <t>Κ-15=1,3%</t>
  </si>
  <si>
    <t>*7*</t>
  </si>
  <si>
    <t>έλεγχος</t>
  </si>
  <si>
    <t>*4*</t>
  </si>
  <si>
    <t>*5*</t>
  </si>
  <si>
    <t>*6*</t>
  </si>
  <si>
    <t>Κ-15=0,65%</t>
  </si>
  <si>
    <t>Κ-17=0,125%</t>
  </si>
  <si>
    <t>ειδος πράξης</t>
  </si>
  <si>
    <t>καθυ στέρηση</t>
  </si>
  <si>
    <t>**4** = πληρωμή στην εθνική</t>
  </si>
  <si>
    <t>**7** = σφραγίδα τελευταία σελίδα συμβολαίου</t>
  </si>
  <si>
    <t>**6** = πληρωμή από ΑΓΑΠΕ</t>
  </si>
  <si>
    <t>**5** = πληρωμή με κατάσταση μηνός</t>
  </si>
  <si>
    <t>**15** = κ-15-17 = ΔΕΝ χρεώνει</t>
  </si>
  <si>
    <t>είναι &amp; κ-15 &amp; κ17</t>
  </si>
  <si>
    <t>είναι στο *4* του 0,65%</t>
  </si>
  <si>
    <t>**16** = κ-15-17 = ΔΕΝ γράφει ποσά</t>
  </si>
  <si>
    <t>το αναζητω</t>
  </si>
  <si>
    <t>είναι στο *5* του 0,65%</t>
  </si>
  <si>
    <t>**17** = κ-15-17 = ΔΕΝ γράφει αΑ εθνικής &amp; ποσά</t>
  </si>
  <si>
    <t>υπαρχει</t>
  </si>
  <si>
    <t>είδος</t>
  </si>
  <si>
    <t>ΤΑΝ = κ-15-17</t>
  </si>
  <si>
    <t>διπλοπληρωμή</t>
  </si>
  <si>
    <t>ελεγχος</t>
  </si>
  <si>
    <t>ΤΑΣ-1</t>
  </si>
  <si>
    <t>ΤΑΣ-2</t>
  </si>
  <si>
    <t>καταστασεις</t>
  </si>
  <si>
    <t>ΤΑΝ-9%</t>
  </si>
  <si>
    <t>ΤΑΝ-5%</t>
  </si>
  <si>
    <t>ΤΑΣ = 5%</t>
  </si>
  <si>
    <t>ΤΑΣ-1%</t>
  </si>
  <si>
    <t>*α1*</t>
  </si>
  <si>
    <t>κ-15</t>
  </si>
  <si>
    <t>κ-17</t>
  </si>
  <si>
    <t>κ-18</t>
  </si>
  <si>
    <t>κ-15-17</t>
  </si>
  <si>
    <t>συμβολαιογραφος προ ταμεία</t>
  </si>
  <si>
    <t>1.000 ή 3.000+{{{[120.000*3%=3.600)]+[C-120.000*1,2%]}}}</t>
  </si>
  <si>
    <t>3.600=10,56</t>
  </si>
  <si>
    <t>αναλογικά</t>
  </si>
  <si>
    <t>2.000 + 3.000</t>
  </si>
  <si>
    <t>*1β3* = γραμματοσειρά - μορφή</t>
  </si>
  <si>
    <t>*1β1* = διάστιχο</t>
  </si>
  <si>
    <t>*1β4* = γραμματοσειρά - ποσότητα</t>
  </si>
  <si>
    <t>**1γ1** = δικηγόροι</t>
  </si>
  <si>
    <t>**1γ2** = μεσιτης</t>
  </si>
  <si>
    <t>*1δ*=γραφομηχανή</t>
  </si>
  <si>
    <t>*1ε*=Μαρωνιτη</t>
  </si>
  <si>
    <t>1γ1</t>
  </si>
  <si>
    <t>1γ2</t>
  </si>
  <si>
    <t>1δ</t>
  </si>
  <si>
    <t>1ε</t>
  </si>
  <si>
    <t>πληρωμένα</t>
  </si>
  <si>
    <t>*α1*=ναΒρεθειΕθνικη</t>
  </si>
  <si>
    <t>ΤΑΣ-5%</t>
  </si>
  <si>
    <t>έσοδα</t>
  </si>
  <si>
    <t>γιαΠολ</t>
  </si>
  <si>
    <t>**1δ1** = ΤΑΝ - ΤΑΣ παγίων &amp; πάγιας αναλογικών  σε ένσημα</t>
  </si>
  <si>
    <t>**1δ2α** = πάγιο αναλογικής ΔΕΝ αναφέρει</t>
  </si>
  <si>
    <t>**1δ2β** = πάγιο αναλογικής ΔΕΝ χρεώνει</t>
  </si>
  <si>
    <t>**1δ3** = 3.600 αναλογικά ΔΕΝ χρεώνει</t>
  </si>
  <si>
    <t>**1δ4** = ΛΑΘΟΣ χρέωση πάγιο αναλογικής</t>
  </si>
  <si>
    <t>**1δ5** = ΛΑΘΟΣ χρέωση πάγιο</t>
  </si>
  <si>
    <t>**1δ6** = ΛΑΘΟΣ χρέωση δικαιώματα</t>
  </si>
  <si>
    <t xml:space="preserve">ΕΠΙ ΠΑΝΤΟΣ συμβολαιογραφικού εγγράφου ο Συμβολαιογράφος παίρνει ως αμοιβή = 1.000δρχ ( 1997 έως 9/5/2005) </t>
  </si>
  <si>
    <t>120.000δρχ*3% = 3.600 ---+---  υπόλοιπο *1,20% {{{ από 1997 έως 9-5-2005 }}}</t>
  </si>
  <si>
    <t>πάγιες = 3.000δρχ για 1ο φύλλο {{{ 1997 έως 9/5/2005 }}}</t>
  </si>
  <si>
    <t>ΤΑΝ = πάγιες = 5% {{{ ΣΕ ΕΝΣΗΜΑ ( έως 2001 )}}} --- διαθήκες = 250δρχ</t>
  </si>
  <si>
    <t>ΤΑΣπρονείας = πάγιες = 10δρχ {{{ ΣΕ ΕΝΣΗΜΑ ( έως 2001 )}}} --- διαθήκες = 50δρχ</t>
  </si>
  <si>
    <t xml:space="preserve">ΤΑΣυγείας = 1% </t>
  </si>
  <si>
    <t>πάγιαΑναλ</t>
  </si>
  <si>
    <t>διαθηκη</t>
  </si>
  <si>
    <t>πάγιαςΑναλογικής</t>
  </si>
  <si>
    <t>πάγιες</t>
  </si>
  <si>
    <t>αποδοχή</t>
  </si>
  <si>
    <t>σύσταση</t>
  </si>
  <si>
    <t>2 έως 20.000</t>
  </si>
  <si>
    <t>1 έως 10.000</t>
  </si>
  <si>
    <t>1 έως 20.000</t>
  </si>
  <si>
    <t>διαμαρτυρικό</t>
  </si>
  <si>
    <t>πληρΣυνταξης</t>
  </si>
  <si>
    <t>1δ1</t>
  </si>
  <si>
    <t>1δ2α</t>
  </si>
  <si>
    <t>1δ2β</t>
  </si>
  <si>
    <t>1δ3</t>
  </si>
  <si>
    <t>ΣΦΡΑΓΙΔΕΣ</t>
  </si>
  <si>
    <t>υπερβάλων</t>
  </si>
  <si>
    <t>σε€</t>
  </si>
  <si>
    <t>1.100 (=2,93</t>
  </si>
  <si>
    <t>1000δρχ για υπόλοιπα 10 φύλλα + 800δρχ υπόλοιπα φύλλα {{{ από 1/1/1997 έως 9/5/2005 }}}</t>
  </si>
  <si>
    <t>αντίγραφα = 1.100</t>
  </si>
  <si>
    <t>1.100δρχ για κάθε φύλλο {{{ 1997 έως 9/5/2005 }}}</t>
  </si>
  <si>
    <t>αντιγράφων</t>
  </si>
  <si>
    <t>δικαιώματα επί μεταγραφής = 1.100</t>
  </si>
  <si>
    <t>μαντενιωτου</t>
  </si>
  <si>
    <t xml:space="preserve">2.000 + 3.000 </t>
  </si>
  <si>
    <t>1.100/φύλο</t>
  </si>
  <si>
    <t>1.100 ανά φύλλο</t>
  </si>
  <si>
    <t>πληρωμηΑναΣυμβόλαιο</t>
  </si>
  <si>
    <t>*α1*=ΝΑαναζητηθεί</t>
  </si>
  <si>
    <t>τέλη</t>
  </si>
  <si>
    <t>στο συμβόλαιο</t>
  </si>
  <si>
    <t>κινΕπισ</t>
  </si>
  <si>
    <t>**20** = τέλη = ΔΕΝ χρεώνει</t>
  </si>
  <si>
    <t>**22** = ΤΑΝ = ΔΕΝ έχει στο συμβόλαιο</t>
  </si>
  <si>
    <t>**23** = ΤΑΣ = ΔΕΝ έχει στο συμβόλαιο</t>
  </si>
  <si>
    <t>**24** = ''κινητόν επίσημα'' = ΔΕΝ έχει στο συμβόλαιο</t>
  </si>
  <si>
    <t>*20*</t>
  </si>
  <si>
    <t>*22*</t>
  </si>
  <si>
    <t>*23*</t>
  </si>
  <si>
    <t>??-αίτηση /// ??-συμβόλαιο</t>
  </si>
  <si>
    <t>**71α** = δημοςΓη = αίτηση-πήγαινε-έλα = 1.100+2.000+2.000 = 5.100</t>
  </si>
  <si>
    <t>**71β** = δημοςΔηλΙδικτησίας = αίτηση-πήγαινε-έλα =1.100+2.000+2.000 = 5.100</t>
  </si>
  <si>
    <t>**71γ** = δημοςΤΑΠ = αίτηση-πήγαινε-έλα =1.100+2.000+2.000 = 5.100</t>
  </si>
  <si>
    <t>**71δ** = δήμος - πλησιετέρων = αίτηση-πήγαινε-έλα =1.100+2.000+2.000 = 5.100</t>
  </si>
  <si>
    <t>**71ε** = δήμος -ληξιαρχική θανάτου= αίτηση-πήγαινε-έλα =1.100+2.000+2.000 = 5.100</t>
  </si>
  <si>
    <t>**72α** = Δ.Ο.Υ.-πιστοποιητικό Νομου...= αίτηση-πήγαινε-έλα =1.100+2.000+2.000 = 5.100</t>
  </si>
  <si>
    <t>**73α** = Νομαρχία = αίτηση-πήγαινε-έλα =1.100+5.000+5.000 = 11.100</t>
  </si>
  <si>
    <t>**74α** = πρωτοδικείο = αίτηση-πήγαινε-έλα =1.100+5.000+5.000 = 11.100</t>
  </si>
  <si>
    <t>**74β** = ειρηνοδικείο = αίτηση-πήγαινε-έλα =1.100+2.000+2.000 = 5.100</t>
  </si>
  <si>
    <t>**74γ** = χαρτόσημο = ???</t>
  </si>
  <si>
    <t>**75α** = διαθήκη δημοσίευση = αίτηση-διαθήκη-πήγαινε-έλα =1.100+2.200+5.000 = 13.300</t>
  </si>
  <si>
    <t>**76** = κλπ υπηρεσίες = αίτηση-πήγαινε-έλα =1.100+5.000+5.000 = 11.100</t>
  </si>
  <si>
    <t>**81** = υπΔηλ - αιγιαλο-ρεμα = 1.100</t>
  </si>
  <si>
    <t>**83** = υπΔηλ-μόνιμη κατοικία = 1.100</t>
  </si>
  <si>
    <t>**84** = υπΔηλ-κτησίματος οικίας = 1.100</t>
  </si>
  <si>
    <t>**85** = υπΔηλ-μετάθεσης του χρόνου γένεσης φορολογικής υποχρέωσης = 1.100</t>
  </si>
  <si>
    <t>**86** = υπΔηλ-τακτοποίησης η ΜΗ = 1.100</t>
  </si>
  <si>
    <t>**87** = υπΔηλ-ΟΧΙμεσίτης = 1.100</t>
  </si>
  <si>
    <t>**88** = υπΔηλ-??? = 1.100</t>
  </si>
  <si>
    <t>**89** = υπΔηλ-??? = 1.100</t>
  </si>
  <si>
    <t>ΤΑΜΕΙΑ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</si>
  <si>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</si>
  <si>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</si>
  <si>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ταμεια</t>
  </si>
  <si>
    <t>???</t>
  </si>
  <si>
    <t>ταμεία + χαρτόσημα</t>
  </si>
  <si>
    <t>πληρεξούσιο</t>
  </si>
  <si>
    <t>γονική</t>
  </si>
  <si>
    <t>δήλωση {{{ ιδιοκτησίας οικοπέδου</t>
  </si>
  <si>
    <t>αγοραπωλησία τίμημα 2.000.000 Δ.Ο.Υ. =</t>
  </si>
  <si>
    <t>δήλωση {{ περί υιοθετούντος τέκνου</t>
  </si>
  <si>
    <t>κληρονομιάς αποδοχή</t>
  </si>
  <si>
    <t>δωρεά</t>
  </si>
  <si>
    <t>χρήση κοινή ΠΑΡΑΧΩΡΗΣΗ</t>
  </si>
  <si>
    <t>διαθήκη ιδιόγραφη</t>
  </si>
  <si>
    <t>αγοραπωλησία τίμημα = Δ.Ο.Υ. =</t>
  </si>
  <si>
    <t>προς υποθηκοφ</t>
  </si>
  <si>
    <t>απο υποθηκοφ</t>
  </si>
  <si>
    <t>βιβλία εσόδων</t>
  </si>
  <si>
    <t>ΔΕΝ έχω</t>
  </si>
  <si>
    <t xml:space="preserve">όχι βεβαιώσεις </t>
  </si>
  <si>
    <t>διπλό ΤΑΣ</t>
  </si>
  <si>
    <t>μεταγραφη  &amp; ΤΑΝ</t>
  </si>
  <si>
    <t>*29*=6</t>
  </si>
  <si>
    <t>έχει</t>
  </si>
  <si>
    <t>*31*</t>
  </si>
  <si>
    <t>*32*</t>
  </si>
  <si>
    <t>*33*</t>
  </si>
  <si>
    <t>*34*=4</t>
  </si>
  <si>
    <t>γράφτηκε στον Η-Υ μετά από ΜΗΝΕΣ ή ΕΤΗ</t>
  </si>
  <si>
    <t>*28*</t>
  </si>
  <si>
    <t>*34*=1</t>
  </si>
  <si>
    <t>*43*</t>
  </si>
  <si>
    <t>χρησικτησία = δωρεά πατρός ΑΤΥΠΗ</t>
  </si>
  <si>
    <t>219156[=17.366</t>
  </si>
  <si>
    <t>219157[=3.656</t>
  </si>
  <si>
    <t>**7αα**=σφραγίδα - υπογραφή στα ΑΤΕΛΩΣ = 500</t>
  </si>
  <si>
    <t>*7*=0,65&amp;0,125</t>
  </si>
  <si>
    <t>1μήνα</t>
  </si>
  <si>
    <t>*α1*=3656-μεταγραφή</t>
  </si>
  <si>
    <t>υπάρχει περίληψη ΜΕ το χέρι</t>
  </si>
  <si>
    <t>γιαΣυνταξη&amp;δικαιωματα</t>
  </si>
  <si>
    <t>για Μεταγραφή</t>
  </si>
  <si>
    <t>**7γ**=συν (+) 1 για Δ.Ο.Υ.</t>
  </si>
  <si>
    <t>**7γγ** = χαρτόσημα για Δ.Ο.Υ.</t>
  </si>
  <si>
    <t>σύνολα πολλαπλής</t>
  </si>
  <si>
    <t>δρελιωζη///κρητικος</t>
  </si>
  <si>
    <t>219158[=3366</t>
  </si>
  <si>
    <t>χρησικτησία = κληρονομιά πατρός ΑΤΥΠΗ</t>
  </si>
  <si>
    <t>χρεωνειΠαγιοΤελοςΧαρτοσημου=600;;;!!!</t>
  </si>
  <si>
    <t>*9*</t>
  </si>
  <si>
    <t>*α1*=3366-ΤΑΝ</t>
  </si>
  <si>
    <t>φάκελος - συμβόλαιο = κολάει στο τελευταίο φύλλο έγγραφα</t>
  </si>
  <si>
    <t>γιαΤΑΝ</t>
  </si>
  <si>
    <t>δήμος</t>
  </si>
  <si>
    <t>χρεώνει λίγα</t>
  </si>
  <si>
    <t>συμβολαίου 3 φορές για υπηρεσίες</t>
  </si>
  <si>
    <t>*34*=3</t>
  </si>
  <si>
    <t>6997κ</t>
  </si>
  <si>
    <t>*14β*</t>
  </si>
  <si>
    <t>γράφει ''χωρίς τα αντίγραφα''</t>
  </si>
  <si>
    <t>1 μήνα</t>
  </si>
  <si>
    <t>δημος-παιδιά</t>
  </si>
  <si>
    <t>οικΑδεια /// ταυτότηες ///αναδασμος</t>
  </si>
  <si>
    <t>*72β*</t>
  </si>
  <si>
    <t>*72β*=Δ.Ο.Υ. - ΌΧΙ εισόδημα = αίτηση-πήγαινε-έλα =1.100+2.000+2.000 = 5.100</t>
  </si>
  <si>
    <t>*72γ*</t>
  </si>
  <si>
    <t>*72γ*=Δ.Ο.Υ. - ΌΧΙ υποχρέωση ΦΜΑ = αίτηση-πήγαινε-έλα =1.100+2.000+2.000 = 5.100</t>
  </si>
  <si>
    <t>φάκελος = ΕΧΕΙ 10 υπΔηλ &amp; 4 πιστοποιητικά ΠΟΥ ΔΕΝ έχει αναφορές στο συμβόλαιο</t>
  </si>
  <si>
    <t>χρησικτησία = αναδασμός εκούσιος</t>
  </si>
  <si>
    <t>τι είχε ; ΠΩΣ το είχε; αγορά - δωρεά - κληρΑποδοχή - διαθήκη ;;;;;;;;;;;;;;;;</t>
  </si>
  <si>
    <t>**67* = αναδασμό εκούσιο {{{τι &amp; πως είχε ;;;; γονική - αγοραπωλησία - χρησικτησία - ?? ;;;;;;;;;;;;;</t>
  </si>
  <si>
    <t>64α</t>
  </si>
  <si>
    <t>64β</t>
  </si>
  <si>
    <t>64γ</t>
  </si>
  <si>
    <t>65α</t>
  </si>
  <si>
    <t>65β</t>
  </si>
  <si>
    <t>65γ</t>
  </si>
  <si>
    <t>66α</t>
  </si>
  <si>
    <t>**64α** = πολλαπλή πάγια - κληρονομιά ΑΤΥΠΗ</t>
  </si>
  <si>
    <t>**64β** = πολλαπλή πάγια - διαθήκη στο μαξιλάρι</t>
  </si>
  <si>
    <t>**64γ** = πολλαπλή πάγια - διανομή ΑΤΥΠΗ</t>
  </si>
  <si>
    <t>66β</t>
  </si>
  <si>
    <t>**65α** = πολλαπλή αναλογική - δωρεά-γονική ΑΤΥΠΗ</t>
  </si>
  <si>
    <t>**65β* = πολλαπλή αναλογική - αγοραπωλησία ΑΤΥΠΗ ή ΠΑΛΙΟΧΑΡΤΟ</t>
  </si>
  <si>
    <t>δρελιωζη///ζηνδρου</t>
  </si>
  <si>
    <t>219159[=4.500</t>
  </si>
  <si>
    <t>219.160[=27.573</t>
  </si>
  <si>
    <t>χρεώνει 355 λιγότερα</t>
  </si>
  <si>
    <t>*15* = ΔΕΝ χρέωσε</t>
  </si>
  <si>
    <t>σημειωσεις ΛΕΕΙ πληρωθηκαν</t>
  </si>
  <si>
    <t>δενΧρεωσε</t>
  </si>
  <si>
    <t>*37*=5</t>
  </si>
  <si>
    <t>**44** =  τόμο &amp; αα 6.997συμβολαίου Κύρου</t>
  </si>
  <si>
    <t>**44* = αα τετραπλότυπων</t>
  </si>
  <si>
    <t>ζήνδρου &amp; ΌΧΙ ζώδρου</t>
  </si>
  <si>
    <t>για μεταγραφή</t>
  </si>
  <si>
    <t>7.628κ &amp; 14.160κ</t>
  </si>
  <si>
    <t>ΔΕΝ γράφει ΑΛΛΑ το χρεώνει</t>
  </si>
  <si>
    <t>15 έτη &amp; 7 μήνες</t>
  </si>
  <si>
    <t>736-2014</t>
  </si>
  <si>
    <t>με μολύβι</t>
  </si>
  <si>
    <t>χωρίς σφραγίδα</t>
  </si>
  <si>
    <t>*93ια* = φωτοτυπίες {= για αρχείο (πιστοπΜεταγρ + απόδΥποθ)</t>
  </si>
  <si>
    <t>ΔΕΝ έχω συμβόλαιο ΑΛΛΑ έχω ιδιόγραφη διαθήκη</t>
  </si>
  <si>
    <t>ιδιόγραφη = 3.000</t>
  </si>
  <si>
    <t>πολυπρόσωπη η ΔΙΑΘΗΚΗ</t>
  </si>
  <si>
    <t>*93ιβ* = φωτοτυπίες {= ταυτότητα , κλπ</t>
  </si>
  <si>
    <t>*93ια*</t>
  </si>
  <si>
    <t>*93ιβ*</t>
  </si>
  <si>
    <t>*34*=2</t>
  </si>
  <si>
    <t>**44** =  αα ΑΔΤ χρυσαφηΕμμανουηλ &amp; τσακαλουΓεωργιας</t>
  </si>
  <si>
    <t>**44** = πατρώνυμο τσακαλουΓεωργιας</t>
  </si>
  <si>
    <t>219152[=7.845</t>
  </si>
  <si>
    <t>δρελιωζη///γιοκταριδης</t>
  </si>
  <si>
    <t>8.227κ</t>
  </si>
  <si>
    <t>**7α** = αντίγραφα συμβόλαίων = από αρχείο φωτοτυπία = ΑΤΕΛΩΣ = 500/φύλλο</t>
  </si>
  <si>
    <t>8 έτη &amp; 2 μήνες</t>
  </si>
  <si>
    <t>21,6419,6305,6307,6308,2331</t>
  </si>
  <si>
    <t>Χχαος =ΑΝ είναι αυτή</t>
  </si>
  <si>
    <t>**9α**</t>
  </si>
  <si>
    <t>**7κκ**= χαρτόσημα</t>
  </si>
  <si>
    <t>**7λ**=συν (+) 1 για ;;;????;;;</t>
  </si>
  <si>
    <t>**7λλ**= χαρτόσημα</t>
  </si>
  <si>
    <t>**7κ**= για μεταγραφή = συνημμένη δήλωση φόρου</t>
  </si>
  <si>
    <t>*7λ*</t>
  </si>
  <si>
    <t>*7λλ*</t>
  </si>
  <si>
    <t>*72δ*</t>
  </si>
  <si>
    <t>*72δ* = Δ.Ο.Υ. = ΌΧΙ οφειλή σε γη &amp; χρήμα</t>
  </si>
  <si>
    <t>**44** = αα τετραπλότυπων</t>
  </si>
  <si>
    <t>για ΤΑΝ</t>
  </si>
  <si>
    <t>*89β*</t>
  </si>
  <si>
    <t>*89γ*</t>
  </si>
  <si>
    <t>**88** = υπΔηλ-ΌΧΙ εισόδημα από ακίνητο</t>
  </si>
  <si>
    <t>**89** = υπΔηλ-η αξία ακινήτου ΔΕΝ υπερβαίνει αφορολόγητο= 1.100</t>
  </si>
  <si>
    <t>*71ζ*</t>
  </si>
  <si>
    <t>**71ζ** = δήμος - ΌΧΙ άλλα παιδιά = αίτηση-πήγαινε-έλα =1.100+2.000+2.000 = 5.100</t>
  </si>
  <si>
    <t>**93α** = συμβουλές = 250/ώρα</t>
  </si>
  <si>
    <t>219161[=68.004</t>
  </si>
  <si>
    <t>219162[=14625</t>
  </si>
  <si>
    <t>κανενα Πανεπιστήμιο ΔΕΝ θα μπορέσει να βγάλει ποσά</t>
  </si>
  <si>
    <t>χρεώνει 11.500 λιγότερα</t>
  </si>
  <si>
    <t>1η φορά λέει περί ''3.600'' ΑΛΛΑ δεν το βάζει στη σούμα</t>
  </si>
  <si>
    <t>5.865κ &amp; 14.199 κ</t>
  </si>
  <si>
    <t>εξαρτάται πόσοι λογιστάδες εμπλέκονται</t>
  </si>
  <si>
    <t>χρεώνει 2.200 παραπάνω</t>
  </si>
  <si>
    <t>2 μήνες</t>
  </si>
  <si>
    <t>328-67-98</t>
  </si>
  <si>
    <t>*15*</t>
  </si>
  <si>
    <t>γράφει ΑΛΛΑ δεν χρεώνει</t>
  </si>
  <si>
    <t>38/8/1998</t>
  </si>
  <si>
    <t>ΔΕΝ ζητάει για κληρ &amp; πάγιες &amp; κλπ ΛΟΓΩ ''πούλια''</t>
  </si>
  <si>
    <t>κ-15 = πλρώθηκε  9-9-1998</t>
  </si>
  <si>
    <t>σίγουρα πληρωθήκαν κ-18 &amp; κ-17</t>
  </si>
  <si>
    <t>άθροιση κατάστασης = 30.449</t>
  </si>
  <si>
    <t>λέει 3.724-150=4.770 (σωστό = 3.874</t>
  </si>
  <si>
    <t>τελικά πληρώνει 5/9/1998 = 20.471</t>
  </si>
  <si>
    <t>τέλη = 600</t>
  </si>
  <si>
    <t>διπλοπληρωμή ΤΑΣ [8/9/1998 = 19.803</t>
  </si>
  <si>
    <t>έχω 2 διπλοΠληρωμές ξέμπαρκες στον φάκελο = 120.000 + 26.880</t>
  </si>
  <si>
    <t>7πάγιες {*10</t>
  </si>
  <si>
    <t>με τα μυαλά του 2021  … ΘΑ έπερνε</t>
  </si>
  <si>
    <t>*α2*=να αναζητηθεί στην Εθνικη ΑΛΛΑ μάταια επειδή είναι ΤΟΓΚΑ</t>
  </si>
  <si>
    <t>*α2*</t>
  </si>
  <si>
    <t>δικαιώματα 2'+κλπ φύλλα = 1.100</t>
  </si>
  <si>
    <t>&amp; τογκα</t>
  </si>
  <si>
    <t>&amp; διπλοπληρωμή ΤΑΣ = 19.803</t>
  </si>
  <si>
    <t>ΚΑΚΩΣ ζηταει έλεγχος ΤΑΝ και πληρωνουμε = 96.524</t>
  </si>
  <si>
    <t>βΘ</t>
  </si>
  <si>
    <t>βΠ</t>
  </si>
  <si>
    <t>σΠν</t>
  </si>
  <si>
    <t>θΔ</t>
  </si>
  <si>
    <t>θΘ</t>
  </si>
  <si>
    <t>μΙ</t>
  </si>
  <si>
    <t>μΓ</t>
  </si>
  <si>
    <t>μΔε</t>
  </si>
  <si>
    <t>μΚα</t>
  </si>
  <si>
    <t xml:space="preserve">μΑ </t>
  </si>
  <si>
    <t>βΑ</t>
  </si>
  <si>
    <t>βΣδ</t>
  </si>
  <si>
    <t>δΠε</t>
  </si>
  <si>
    <t>ρΓ</t>
  </si>
  <si>
    <t>κΜτ</t>
  </si>
  <si>
    <t>κΕ</t>
  </si>
  <si>
    <t>χΙ</t>
  </si>
  <si>
    <t>δΙ</t>
  </si>
  <si>
    <t>κΔ</t>
  </si>
  <si>
    <t>θΚβ</t>
  </si>
  <si>
    <t>κΛα</t>
  </si>
  <si>
    <t>εΡε</t>
  </si>
  <si>
    <t>ρΚ</t>
  </si>
  <si>
    <t>ρΚα</t>
  </si>
  <si>
    <t>μΧ</t>
  </si>
  <si>
    <t>μΑ</t>
  </si>
  <si>
    <t>πΣ</t>
  </si>
  <si>
    <t>πΜ</t>
  </si>
  <si>
    <t>δΚσ</t>
  </si>
  <si>
    <t>κΙ</t>
  </si>
  <si>
    <t>κΧ</t>
  </si>
  <si>
    <t>κΜ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</si>
</sst>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54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9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rgb="FF0070C0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8"/>
      <color rgb="FFC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257">
    <xf numFmtId="0" fontId="0" fillId="0" borderId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</cellStyleXfs>
  <cellXfs count="1013">
    <xf numFmtId="0" fontId="0" fillId="0" borderId="0" xfId="0"/>
    <xf numFmtId="43" fontId="22" fillId="0" borderId="1" xfId="0" applyNumberFormat="1" applyFont="1" applyFill="1" applyBorder="1" applyAlignment="1"/>
    <xf numFmtId="43" fontId="24" fillId="0" borderId="0" xfId="1" applyFont="1"/>
    <xf numFmtId="0" fontId="24" fillId="0" borderId="0" xfId="0" applyFont="1"/>
    <xf numFmtId="43" fontId="24" fillId="0" borderId="0" xfId="1" applyFont="1" applyFill="1"/>
    <xf numFmtId="0" fontId="24" fillId="0" borderId="0" xfId="0" applyFont="1" applyFill="1"/>
    <xf numFmtId="0" fontId="24" fillId="0" borderId="0" xfId="0" applyFont="1" applyAlignment="1">
      <alignment wrapText="1"/>
    </xf>
    <xf numFmtId="164" fontId="23" fillId="0" borderId="9" xfId="1" applyNumberFormat="1" applyFont="1" applyBorder="1" applyAlignment="1">
      <alignment horizontal="center" vertical="center" wrapText="1"/>
    </xf>
    <xf numFmtId="164" fontId="24" fillId="0" borderId="0" xfId="1" applyNumberFormat="1" applyFont="1"/>
    <xf numFmtId="0" fontId="24" fillId="0" borderId="0" xfId="0" applyFont="1" applyAlignment="1">
      <alignment horizontal="center"/>
    </xf>
    <xf numFmtId="164" fontId="23" fillId="0" borderId="9" xfId="1" applyNumberFormat="1" applyFont="1" applyFill="1" applyBorder="1" applyAlignment="1">
      <alignment horizontal="center" vertical="center" wrapText="1"/>
    </xf>
    <xf numFmtId="0" fontId="23" fillId="0" borderId="0" xfId="0" applyFont="1"/>
    <xf numFmtId="164" fontId="26" fillId="7" borderId="2" xfId="1" applyNumberFormat="1" applyFont="1" applyFill="1" applyBorder="1" applyAlignment="1">
      <alignment horizontal="center" vertical="center"/>
    </xf>
    <xf numFmtId="0" fontId="21" fillId="7" borderId="1" xfId="0" applyFont="1" applyFill="1" applyBorder="1"/>
    <xf numFmtId="164" fontId="21" fillId="7" borderId="1" xfId="1" applyNumberFormat="1" applyFont="1" applyFill="1" applyBorder="1"/>
    <xf numFmtId="43" fontId="21" fillId="7" borderId="14" xfId="1" applyFont="1" applyFill="1" applyBorder="1" applyAlignment="1">
      <alignment horizontal="right" vertical="center"/>
    </xf>
    <xf numFmtId="43" fontId="21" fillId="7" borderId="1" xfId="1" applyFont="1" applyFill="1" applyBorder="1" applyAlignment="1">
      <alignment horizontal="right" vertical="center"/>
    </xf>
    <xf numFmtId="0" fontId="24" fillId="7" borderId="0" xfId="0" applyFont="1" applyFill="1"/>
    <xf numFmtId="14" fontId="21" fillId="7" borderId="1" xfId="0" applyNumberFormat="1" applyFont="1" applyFill="1" applyBorder="1" applyAlignment="1">
      <alignment horizontal="center" vertical="center"/>
    </xf>
    <xf numFmtId="164" fontId="21" fillId="7" borderId="14" xfId="1" applyNumberFormat="1" applyFont="1" applyFill="1" applyBorder="1"/>
    <xf numFmtId="1" fontId="26" fillId="7" borderId="1" xfId="1" applyNumberFormat="1" applyFont="1" applyFill="1" applyBorder="1" applyAlignment="1">
      <alignment horizontal="center" vertical="center"/>
    </xf>
    <xf numFmtId="43" fontId="26" fillId="7" borderId="1" xfId="0" applyNumberFormat="1" applyFont="1" applyFill="1" applyBorder="1" applyAlignment="1">
      <alignment horizontal="center" vertical="center" wrapText="1"/>
    </xf>
    <xf numFmtId="43" fontId="21" fillId="7" borderId="3" xfId="1" applyFont="1" applyFill="1" applyBorder="1" applyAlignment="1">
      <alignment horizontal="right" vertical="center"/>
    </xf>
    <xf numFmtId="43" fontId="21" fillId="7" borderId="3" xfId="1" applyFont="1" applyFill="1" applyBorder="1" applyAlignment="1">
      <alignment horizontal="center" vertical="center"/>
    </xf>
    <xf numFmtId="0" fontId="24" fillId="7" borderId="1" xfId="0" applyFont="1" applyFill="1" applyBorder="1"/>
    <xf numFmtId="164" fontId="26" fillId="7" borderId="1" xfId="1" applyNumberFormat="1" applyFont="1" applyFill="1" applyBorder="1" applyAlignment="1">
      <alignment horizontal="center" vertical="center"/>
    </xf>
    <xf numFmtId="14" fontId="24" fillId="0" borderId="0" xfId="0" applyNumberFormat="1" applyFont="1"/>
    <xf numFmtId="0" fontId="23" fillId="6" borderId="9" xfId="0" applyFont="1" applyFill="1" applyBorder="1" applyAlignment="1">
      <alignment horizontal="center" vertical="center" wrapText="1"/>
    </xf>
    <xf numFmtId="43" fontId="23" fillId="7" borderId="9" xfId="1" applyFont="1" applyFill="1" applyBorder="1" applyAlignment="1">
      <alignment horizontal="center" vertical="center" wrapText="1"/>
    </xf>
    <xf numFmtId="43" fontId="23" fillId="4" borderId="9" xfId="1" applyFont="1" applyFill="1" applyBorder="1" applyAlignment="1">
      <alignment horizontal="center" vertical="center" wrapText="1"/>
    </xf>
    <xf numFmtId="43" fontId="23" fillId="5" borderId="9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/>
    <xf numFmtId="164" fontId="23" fillId="7" borderId="9" xfId="1" applyNumberFormat="1" applyFont="1" applyFill="1" applyBorder="1" applyAlignment="1">
      <alignment horizontal="center" vertical="center" wrapText="1"/>
    </xf>
    <xf numFmtId="164" fontId="23" fillId="6" borderId="9" xfId="1" applyNumberFormat="1" applyFont="1" applyFill="1" applyBorder="1" applyAlignment="1">
      <alignment horizontal="center" vertical="center" wrapText="1"/>
    </xf>
    <xf numFmtId="43" fontId="23" fillId="0" borderId="9" xfId="1" applyFont="1" applyFill="1" applyBorder="1" applyAlignment="1">
      <alignment horizontal="center" vertical="center" wrapText="1"/>
    </xf>
    <xf numFmtId="43" fontId="23" fillId="2" borderId="9" xfId="1" applyFont="1" applyFill="1" applyBorder="1" applyAlignment="1">
      <alignment horizontal="center" vertical="center" wrapText="1"/>
    </xf>
    <xf numFmtId="43" fontId="23" fillId="0" borderId="14" xfId="1" applyFont="1" applyBorder="1"/>
    <xf numFmtId="0" fontId="29" fillId="0" borderId="0" xfId="0" applyFont="1" applyAlignment="1">
      <alignment wrapText="1"/>
    </xf>
    <xf numFmtId="0" fontId="22" fillId="2" borderId="12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164" fontId="23" fillId="0" borderId="10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9" fillId="0" borderId="9" xfId="0" applyFont="1" applyFill="1" applyBorder="1" applyAlignment="1">
      <alignment horizontal="center" vertical="center" wrapText="1"/>
    </xf>
    <xf numFmtId="0" fontId="33" fillId="0" borderId="0" xfId="0" applyFont="1"/>
    <xf numFmtId="164" fontId="26" fillId="7" borderId="13" xfId="1" applyNumberFormat="1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vertical="center" wrapText="1"/>
    </xf>
    <xf numFmtId="0" fontId="23" fillId="7" borderId="9" xfId="0" applyFont="1" applyFill="1" applyBorder="1" applyAlignment="1">
      <alignment horizontal="center" vertical="center" wrapText="1"/>
    </xf>
    <xf numFmtId="14" fontId="23" fillId="2" borderId="10" xfId="0" applyNumberFormat="1" applyFont="1" applyFill="1" applyBorder="1" applyAlignment="1">
      <alignment horizontal="center" vertical="center" wrapText="1"/>
    </xf>
    <xf numFmtId="14" fontId="23" fillId="0" borderId="9" xfId="1" applyNumberFormat="1" applyFont="1" applyFill="1" applyBorder="1" applyAlignment="1">
      <alignment horizontal="center" vertical="center" wrapText="1"/>
    </xf>
    <xf numFmtId="43" fontId="23" fillId="0" borderId="9" xfId="1" applyFont="1" applyFill="1" applyBorder="1" applyAlignment="1">
      <alignment horizontal="center"/>
    </xf>
    <xf numFmtId="14" fontId="23" fillId="0" borderId="9" xfId="1" applyNumberFormat="1" applyFont="1" applyFill="1" applyBorder="1" applyAlignment="1">
      <alignment horizontal="center"/>
    </xf>
    <xf numFmtId="164" fontId="24" fillId="0" borderId="0" xfId="1" applyNumberFormat="1" applyFont="1" applyFill="1"/>
    <xf numFmtId="164" fontId="23" fillId="2" borderId="10" xfId="1" applyNumberFormat="1" applyFont="1" applyFill="1" applyBorder="1" applyAlignment="1">
      <alignment horizontal="center" vertical="center" wrapText="1"/>
    </xf>
    <xf numFmtId="43" fontId="23" fillId="0" borderId="10" xfId="1" applyFont="1" applyBorder="1" applyAlignment="1">
      <alignment horizontal="center" vertical="center" wrapText="1"/>
    </xf>
    <xf numFmtId="43" fontId="30" fillId="0" borderId="0" xfId="1" applyFont="1" applyFill="1" applyAlignment="1"/>
    <xf numFmtId="43" fontId="22" fillId="0" borderId="9" xfId="1" applyFont="1" applyFill="1" applyBorder="1" applyAlignment="1">
      <alignment horizontal="center" wrapText="1"/>
    </xf>
    <xf numFmtId="43" fontId="22" fillId="6" borderId="9" xfId="1" applyFont="1" applyFill="1" applyBorder="1" applyAlignment="1">
      <alignment horizontal="center" wrapText="1"/>
    </xf>
    <xf numFmtId="43" fontId="24" fillId="4" borderId="0" xfId="1" applyFont="1" applyFill="1"/>
    <xf numFmtId="43" fontId="27" fillId="0" borderId="0" xfId="1" applyFont="1"/>
    <xf numFmtId="43" fontId="31" fillId="7" borderId="26" xfId="1" applyFont="1" applyFill="1" applyBorder="1" applyAlignment="1">
      <alignment horizontal="center" wrapText="1"/>
    </xf>
    <xf numFmtId="43" fontId="31" fillId="6" borderId="26" xfId="1" applyFont="1" applyFill="1" applyBorder="1" applyAlignment="1">
      <alignment horizontal="center" wrapText="1"/>
    </xf>
    <xf numFmtId="43" fontId="20" fillId="7" borderId="26" xfId="1" applyFont="1" applyFill="1" applyBorder="1" applyAlignment="1">
      <alignment horizontal="center" wrapText="1"/>
    </xf>
    <xf numFmtId="43" fontId="33" fillId="4" borderId="0" xfId="1" applyFont="1" applyFill="1"/>
    <xf numFmtId="43" fontId="23" fillId="0" borderId="10" xfId="1" applyFont="1" applyFill="1" applyBorder="1" applyAlignment="1">
      <alignment horizontal="center" vertical="center" wrapText="1"/>
    </xf>
    <xf numFmtId="43" fontId="17" fillId="0" borderId="0" xfId="1" applyFont="1" applyFill="1"/>
    <xf numFmtId="14" fontId="29" fillId="0" borderId="9" xfId="1" applyNumberFormat="1" applyFont="1" applyFill="1" applyBorder="1" applyAlignment="1">
      <alignment horizontal="center" vertical="center" wrapText="1"/>
    </xf>
    <xf numFmtId="14" fontId="29" fillId="7" borderId="9" xfId="1" applyNumberFormat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right"/>
    </xf>
    <xf numFmtId="0" fontId="29" fillId="0" borderId="1" xfId="0" applyFont="1" applyBorder="1" applyAlignment="1">
      <alignment horizontal="center" wrapText="1"/>
    </xf>
    <xf numFmtId="43" fontId="35" fillId="0" borderId="10" xfId="1" applyFont="1" applyFill="1" applyBorder="1" applyAlignment="1">
      <alignment horizontal="center" vertical="center" wrapText="1"/>
    </xf>
    <xf numFmtId="164" fontId="23" fillId="5" borderId="9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14" fontId="34" fillId="0" borderId="0" xfId="0" applyNumberFormat="1" applyFont="1" applyAlignment="1"/>
    <xf numFmtId="0" fontId="24" fillId="0" borderId="1" xfId="0" applyFont="1" applyFill="1" applyBorder="1"/>
    <xf numFmtId="0" fontId="24" fillId="0" borderId="10" xfId="1" applyNumberFormat="1" applyFont="1" applyFill="1" applyBorder="1" applyAlignment="1">
      <alignment horizontal="center" vertical="center" wrapText="1"/>
    </xf>
    <xf numFmtId="0" fontId="24" fillId="0" borderId="0" xfId="1" applyNumberFormat="1" applyFont="1"/>
    <xf numFmtId="0" fontId="24" fillId="0" borderId="1" xfId="0" applyFont="1" applyBorder="1"/>
    <xf numFmtId="164" fontId="24" fillId="0" borderId="0" xfId="1" applyNumberFormat="1" applyFont="1" applyAlignment="1">
      <alignment horizontal="center"/>
    </xf>
    <xf numFmtId="43" fontId="16" fillId="2" borderId="26" xfId="1" applyFont="1" applyFill="1" applyBorder="1" applyAlignment="1">
      <alignment horizontal="center" vertical="center" wrapText="1"/>
    </xf>
    <xf numFmtId="164" fontId="29" fillId="0" borderId="9" xfId="1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3" fontId="23" fillId="0" borderId="13" xfId="1" applyFont="1" applyFill="1" applyBorder="1" applyAlignment="1">
      <alignment horizontal="center" wrapText="1"/>
    </xf>
    <xf numFmtId="164" fontId="24" fillId="0" borderId="0" xfId="1" applyNumberFormat="1" applyFont="1" applyAlignment="1">
      <alignment horizontal="center" wrapText="1"/>
    </xf>
    <xf numFmtId="164" fontId="34" fillId="0" borderId="0" xfId="1" applyNumberFormat="1" applyFont="1" applyAlignment="1"/>
    <xf numFmtId="164" fontId="23" fillId="0" borderId="10" xfId="1" applyNumberFormat="1" applyFont="1" applyBorder="1" applyAlignment="1">
      <alignment vertical="center" wrapText="1"/>
    </xf>
    <xf numFmtId="43" fontId="21" fillId="7" borderId="1" xfId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164" fontId="23" fillId="0" borderId="9" xfId="1" applyNumberFormat="1" applyFont="1" applyBorder="1" applyAlignment="1">
      <alignment horizontal="center" vertical="center" wrapText="1"/>
    </xf>
    <xf numFmtId="164" fontId="29" fillId="0" borderId="9" xfId="1" applyNumberFormat="1" applyFont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 horizontal="left"/>
    </xf>
    <xf numFmtId="0" fontId="21" fillId="7" borderId="1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14" fontId="39" fillId="0" borderId="9" xfId="1" applyNumberFormat="1" applyFont="1" applyFill="1" applyBorder="1" applyAlignment="1">
      <alignment horizontal="center" vertical="center" wrapText="1"/>
    </xf>
    <xf numFmtId="164" fontId="33" fillId="0" borderId="0" xfId="1" applyNumberFormat="1" applyFont="1"/>
    <xf numFmtId="0" fontId="29" fillId="0" borderId="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/>
    </xf>
    <xf numFmtId="164" fontId="23" fillId="0" borderId="27" xfId="1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3" fontId="24" fillId="3" borderId="9" xfId="1" applyFont="1" applyFill="1" applyBorder="1" applyAlignment="1">
      <alignment horizontal="center" vertical="center" wrapText="1"/>
    </xf>
    <xf numFmtId="43" fontId="24" fillId="3" borderId="10" xfId="1" applyFont="1" applyFill="1" applyBorder="1" applyAlignment="1">
      <alignment horizontal="center" vertical="center" wrapText="1"/>
    </xf>
    <xf numFmtId="0" fontId="14" fillId="0" borderId="0" xfId="0" applyFont="1"/>
    <xf numFmtId="6" fontId="29" fillId="0" borderId="10" xfId="1" applyNumberFormat="1" applyFont="1" applyFill="1" applyBorder="1" applyAlignment="1">
      <alignment horizontal="center" vertical="center" wrapText="1"/>
    </xf>
    <xf numFmtId="43" fontId="35" fillId="7" borderId="10" xfId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3" fontId="29" fillId="0" borderId="2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64" fontId="14" fillId="0" borderId="0" xfId="1" applyNumberFormat="1" applyFont="1"/>
    <xf numFmtId="0" fontId="14" fillId="0" borderId="0" xfId="0" applyNumberFormat="1" applyFont="1"/>
    <xf numFmtId="43" fontId="14" fillId="0" borderId="0" xfId="1" applyFont="1"/>
    <xf numFmtId="43" fontId="32" fillId="0" borderId="9" xfId="1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/>
    <xf numFmtId="43" fontId="32" fillId="6" borderId="9" xfId="1" applyFont="1" applyFill="1" applyBorder="1" applyAlignment="1">
      <alignment horizontal="center" vertical="center" wrapText="1"/>
    </xf>
    <xf numFmtId="43" fontId="36" fillId="0" borderId="0" xfId="1" applyFont="1"/>
    <xf numFmtId="14" fontId="24" fillId="0" borderId="0" xfId="1" applyNumberFormat="1" applyFont="1" applyFill="1"/>
    <xf numFmtId="0" fontId="24" fillId="0" borderId="0" xfId="0" applyNumberFormat="1" applyFont="1" applyFill="1" applyAlignment="1">
      <alignment horizontal="left"/>
    </xf>
    <xf numFmtId="164" fontId="24" fillId="0" borderId="0" xfId="1" applyNumberFormat="1" applyFont="1" applyFill="1" applyAlignment="1">
      <alignment horizontal="center" wrapText="1"/>
    </xf>
    <xf numFmtId="14" fontId="39" fillId="2" borderId="9" xfId="1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46" fillId="0" borderId="0" xfId="0" applyFont="1" applyAlignment="1"/>
    <xf numFmtId="0" fontId="12" fillId="0" borderId="0" xfId="0" applyFont="1"/>
    <xf numFmtId="0" fontId="31" fillId="0" borderId="0" xfId="0" applyFont="1" applyFill="1" applyAlignment="1">
      <alignment horizontal="left"/>
    </xf>
    <xf numFmtId="0" fontId="47" fillId="0" borderId="0" xfId="0" applyFont="1"/>
    <xf numFmtId="0" fontId="24" fillId="0" borderId="0" xfId="0" applyFont="1" applyAlignment="1"/>
    <xf numFmtId="0" fontId="39" fillId="0" borderId="0" xfId="0" applyFont="1" applyFill="1" applyAlignment="1"/>
    <xf numFmtId="0" fontId="14" fillId="0" borderId="0" xfId="0" applyFont="1" applyFill="1" applyAlignment="1">
      <alignment horizontal="center" wrapText="1"/>
    </xf>
    <xf numFmtId="43" fontId="31" fillId="0" borderId="0" xfId="1" applyFont="1" applyFill="1" applyAlignment="1">
      <alignment horizontal="left"/>
    </xf>
    <xf numFmtId="0" fontId="30" fillId="7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24" fillId="0" borderId="0" xfId="0" applyFont="1" applyFill="1" applyAlignment="1">
      <alignment horizontal="center"/>
    </xf>
    <xf numFmtId="43" fontId="21" fillId="7" borderId="14" xfId="1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wrapText="1"/>
    </xf>
    <xf numFmtId="0" fontId="24" fillId="7" borderId="14" xfId="0" applyFont="1" applyFill="1" applyBorder="1"/>
    <xf numFmtId="0" fontId="11" fillId="0" borderId="0" xfId="0" applyFont="1"/>
    <xf numFmtId="0" fontId="20" fillId="0" borderId="0" xfId="0" applyFont="1" applyAlignment="1"/>
    <xf numFmtId="0" fontId="46" fillId="0" borderId="0" xfId="0" applyFont="1" applyFill="1" applyAlignment="1"/>
    <xf numFmtId="0" fontId="29" fillId="0" borderId="0" xfId="0" applyFont="1"/>
    <xf numFmtId="0" fontId="31" fillId="0" borderId="0" xfId="0" applyFont="1" applyFill="1" applyAlignment="1"/>
    <xf numFmtId="0" fontId="29" fillId="0" borderId="0" xfId="0" applyFont="1" applyAlignment="1">
      <alignment horizontal="left"/>
    </xf>
    <xf numFmtId="0" fontId="31" fillId="0" borderId="0" xfId="0" applyFont="1" applyFill="1"/>
    <xf numFmtId="0" fontId="20" fillId="0" borderId="0" xfId="0" applyFont="1" applyFill="1"/>
    <xf numFmtId="0" fontId="31" fillId="0" borderId="0" xfId="0" applyFont="1" applyFill="1" applyBorder="1" applyAlignment="1">
      <alignment wrapText="1"/>
    </xf>
    <xf numFmtId="0" fontId="29" fillId="0" borderId="0" xfId="0" applyFont="1" applyAlignment="1"/>
    <xf numFmtId="0" fontId="47" fillId="7" borderId="1" xfId="0" applyFont="1" applyFill="1" applyBorder="1" applyAlignment="1">
      <alignment horizontal="center" wrapText="1"/>
    </xf>
    <xf numFmtId="0" fontId="47" fillId="0" borderId="0" xfId="0" applyFont="1" applyAlignment="1"/>
    <xf numFmtId="0" fontId="21" fillId="0" borderId="0" xfId="0" applyFont="1"/>
    <xf numFmtId="43" fontId="24" fillId="0" borderId="0" xfId="1" applyFont="1" applyAlignment="1">
      <alignment horizontal="left"/>
    </xf>
    <xf numFmtId="43" fontId="39" fillId="0" borderId="0" xfId="1" applyFont="1" applyAlignment="1">
      <alignment horizontal="right"/>
    </xf>
    <xf numFmtId="43" fontId="27" fillId="0" borderId="0" xfId="1" applyFont="1" applyAlignment="1">
      <alignment horizontal="right"/>
    </xf>
    <xf numFmtId="43" fontId="39" fillId="0" borderId="0" xfId="1" applyFont="1"/>
    <xf numFmtId="43" fontId="24" fillId="0" borderId="0" xfId="1" applyFont="1" applyAlignment="1">
      <alignment horizontal="right"/>
    </xf>
    <xf numFmtId="14" fontId="23" fillId="0" borderId="13" xfId="1" applyNumberFormat="1" applyFont="1" applyFill="1" applyBorder="1" applyAlignment="1">
      <alignment horizontal="right"/>
    </xf>
    <xf numFmtId="14" fontId="24" fillId="0" borderId="0" xfId="1" applyNumberFormat="1" applyFont="1"/>
    <xf numFmtId="0" fontId="10" fillId="0" borderId="0" xfId="0" applyFont="1"/>
    <xf numFmtId="0" fontId="14" fillId="0" borderId="0" xfId="0" applyFont="1" applyFill="1"/>
    <xf numFmtId="0" fontId="47" fillId="0" borderId="0" xfId="0" applyFont="1" applyAlignment="1">
      <alignment horizontal="left"/>
    </xf>
    <xf numFmtId="0" fontId="30" fillId="7" borderId="0" xfId="0" applyFont="1" applyFill="1" applyAlignment="1"/>
    <xf numFmtId="0" fontId="30" fillId="0" borderId="0" xfId="0" applyFont="1" applyFill="1" applyAlignment="1"/>
    <xf numFmtId="43" fontId="23" fillId="0" borderId="0" xfId="1" applyFont="1" applyFill="1" applyBorder="1" applyAlignment="1">
      <alignment horizontal="center" wrapText="1"/>
    </xf>
    <xf numFmtId="0" fontId="24" fillId="0" borderId="0" xfId="0" applyNumberFormat="1" applyFont="1"/>
    <xf numFmtId="43" fontId="23" fillId="7" borderId="9" xfId="1" applyFont="1" applyFill="1" applyBorder="1" applyAlignment="1">
      <alignment vertical="center" wrapText="1"/>
    </xf>
    <xf numFmtId="43" fontId="24" fillId="7" borderId="9" xfId="1" applyFont="1" applyFill="1" applyBorder="1" applyAlignment="1">
      <alignment vertical="center" wrapText="1"/>
    </xf>
    <xf numFmtId="43" fontId="23" fillId="0" borderId="9" xfId="1" applyFont="1" applyFill="1" applyBorder="1" applyAlignment="1">
      <alignment vertical="center" wrapText="1"/>
    </xf>
    <xf numFmtId="43" fontId="23" fillId="2" borderId="9" xfId="1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 vertical="center" wrapText="1"/>
    </xf>
    <xf numFmtId="43" fontId="23" fillId="6" borderId="9" xfId="1" applyFont="1" applyFill="1" applyBorder="1" applyAlignment="1">
      <alignment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14" fontId="23" fillId="7" borderId="9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43" fontId="24" fillId="7" borderId="0" xfId="1" applyFont="1" applyFill="1"/>
    <xf numFmtId="43" fontId="24" fillId="2" borderId="10" xfId="1" applyFont="1" applyFill="1" applyBorder="1" applyAlignment="1">
      <alignment vertical="center" wrapText="1"/>
    </xf>
    <xf numFmtId="164" fontId="22" fillId="0" borderId="1" xfId="1" applyNumberFormat="1" applyFont="1" applyFill="1" applyBorder="1" applyAlignment="1"/>
    <xf numFmtId="0" fontId="24" fillId="0" borderId="9" xfId="0" applyFont="1" applyFill="1" applyBorder="1" applyAlignment="1">
      <alignment wrapText="1"/>
    </xf>
    <xf numFmtId="0" fontId="24" fillId="6" borderId="9" xfId="0" applyFont="1" applyFill="1" applyBorder="1" applyAlignment="1">
      <alignment wrapText="1"/>
    </xf>
    <xf numFmtId="0" fontId="31" fillId="7" borderId="0" xfId="0" applyFont="1" applyFill="1" applyAlignment="1"/>
    <xf numFmtId="0" fontId="22" fillId="7" borderId="0" xfId="0" applyFont="1" applyFill="1" applyAlignment="1"/>
    <xf numFmtId="0" fontId="21" fillId="7" borderId="0" xfId="0" applyFont="1" applyFill="1" applyAlignment="1"/>
    <xf numFmtId="0" fontId="21" fillId="7" borderId="0" xfId="0" applyFont="1" applyFill="1"/>
    <xf numFmtId="0" fontId="47" fillId="0" borderId="0" xfId="0" applyFont="1" applyFill="1"/>
    <xf numFmtId="0" fontId="46" fillId="0" borderId="0" xfId="0" applyFont="1"/>
    <xf numFmtId="0" fontId="23" fillId="0" borderId="10" xfId="0" applyFont="1" applyBorder="1" applyAlignment="1">
      <alignment vertical="center" wrapText="1"/>
    </xf>
    <xf numFmtId="164" fontId="24" fillId="0" borderId="10" xfId="1" applyNumberFormat="1" applyFont="1" applyFill="1" applyBorder="1" applyAlignment="1">
      <alignment horizontal="center" vertical="center" wrapText="1"/>
    </xf>
    <xf numFmtId="43" fontId="23" fillId="0" borderId="10" xfId="1" applyFont="1" applyFill="1" applyBorder="1" applyAlignment="1">
      <alignment vertical="center" wrapText="1"/>
    </xf>
    <xf numFmtId="0" fontId="23" fillId="0" borderId="9" xfId="0" applyFont="1" applyFill="1" applyBorder="1" applyAlignment="1">
      <alignment wrapText="1"/>
    </xf>
    <xf numFmtId="43" fontId="47" fillId="0" borderId="0" xfId="1" applyFont="1" applyAlignment="1"/>
    <xf numFmtId="43" fontId="21" fillId="7" borderId="0" xfId="1" applyFont="1" applyFill="1" applyAlignment="1"/>
    <xf numFmtId="0" fontId="21" fillId="0" borderId="0" xfId="0" applyFont="1" applyFill="1" applyAlignment="1"/>
    <xf numFmtId="0" fontId="21" fillId="0" borderId="0" xfId="0" applyFont="1" applyFill="1" applyAlignment="1">
      <alignment horizontal="center" wrapText="1"/>
    </xf>
    <xf numFmtId="43" fontId="47" fillId="0" borderId="0" xfId="1" applyFont="1" applyFill="1" applyAlignment="1"/>
    <xf numFmtId="43" fontId="21" fillId="0" borderId="0" xfId="1" applyFont="1" applyFill="1" applyAlignment="1"/>
    <xf numFmtId="43" fontId="47" fillId="0" borderId="0" xfId="1" applyFont="1"/>
    <xf numFmtId="43" fontId="21" fillId="7" borderId="0" xfId="1" applyFont="1" applyFill="1"/>
    <xf numFmtId="43" fontId="47" fillId="0" borderId="0" xfId="1" applyFont="1" applyFill="1"/>
    <xf numFmtId="43" fontId="23" fillId="7" borderId="10" xfId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43" fontId="24" fillId="0" borderId="21" xfId="1" applyFont="1" applyFill="1" applyBorder="1" applyAlignment="1">
      <alignment horizontal="center" vertical="center" wrapText="1"/>
    </xf>
    <xf numFmtId="164" fontId="23" fillId="2" borderId="9" xfId="1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39" fillId="7" borderId="0" xfId="0" applyFont="1" applyFill="1" applyAlignment="1"/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24" fillId="5" borderId="15" xfId="0" applyFont="1" applyFill="1" applyBorder="1"/>
    <xf numFmtId="43" fontId="23" fillId="6" borderId="21" xfId="1" applyFont="1" applyFill="1" applyBorder="1" applyAlignment="1">
      <alignment horizontal="center" vertical="center" wrapText="1"/>
    </xf>
    <xf numFmtId="43" fontId="24" fillId="0" borderId="9" xfId="1" applyFont="1" applyFill="1" applyBorder="1" applyAlignment="1">
      <alignment horizontal="center" vertical="center" wrapText="1"/>
    </xf>
    <xf numFmtId="43" fontId="23" fillId="6" borderId="10" xfId="1" applyFont="1" applyFill="1" applyBorder="1" applyAlignment="1">
      <alignment horizontal="center" vertical="center" wrapText="1"/>
    </xf>
    <xf numFmtId="14" fontId="23" fillId="0" borderId="1" xfId="1" applyNumberFormat="1" applyFont="1" applyFill="1" applyBorder="1" applyAlignment="1">
      <alignment horizontal="center" vertical="center" wrapText="1"/>
    </xf>
    <xf numFmtId="14" fontId="23" fillId="0" borderId="15" xfId="1" applyNumberFormat="1" applyFont="1" applyFill="1" applyBorder="1" applyAlignment="1">
      <alignment horizontal="center" vertical="center" wrapText="1"/>
    </xf>
    <xf numFmtId="43" fontId="23" fillId="0" borderId="15" xfId="1" applyFont="1" applyFill="1" applyBorder="1" applyAlignment="1">
      <alignment horizontal="center" wrapText="1"/>
    </xf>
    <xf numFmtId="43" fontId="23" fillId="6" borderId="15" xfId="1" applyFont="1" applyFill="1" applyBorder="1" applyAlignment="1">
      <alignment horizontal="center" wrapText="1"/>
    </xf>
    <xf numFmtId="43" fontId="23" fillId="0" borderId="15" xfId="1" applyFont="1" applyFill="1" applyBorder="1" applyAlignment="1">
      <alignment horizontal="center"/>
    </xf>
    <xf numFmtId="43" fontId="23" fillId="7" borderId="15" xfId="1" applyFont="1" applyFill="1" applyBorder="1" applyAlignment="1">
      <alignment horizontal="center" wrapText="1"/>
    </xf>
    <xf numFmtId="43" fontId="23" fillId="2" borderId="15" xfId="1" applyFont="1" applyFill="1" applyBorder="1" applyAlignment="1">
      <alignment horizontal="center" wrapText="1"/>
    </xf>
    <xf numFmtId="43" fontId="24" fillId="0" borderId="0" xfId="1" applyFont="1" applyFill="1" applyAlignment="1">
      <alignment wrapText="1"/>
    </xf>
    <xf numFmtId="0" fontId="24" fillId="0" borderId="15" xfId="0" applyFont="1" applyBorder="1"/>
    <xf numFmtId="0" fontId="24" fillId="6" borderId="15" xfId="0" applyFont="1" applyFill="1" applyBorder="1"/>
    <xf numFmtId="0" fontId="24" fillId="2" borderId="15" xfId="0" applyFont="1" applyFill="1" applyBorder="1"/>
    <xf numFmtId="164" fontId="24" fillId="0" borderId="1" xfId="1" applyNumberFormat="1" applyFont="1" applyBorder="1"/>
    <xf numFmtId="0" fontId="23" fillId="0" borderId="2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3" fontId="23" fillId="7" borderId="10" xfId="1" applyFont="1" applyFill="1" applyBorder="1" applyAlignment="1">
      <alignment vertical="center" wrapText="1"/>
    </xf>
    <xf numFmtId="164" fontId="47" fillId="0" borderId="0" xfId="1" applyNumberFormat="1" applyFont="1" applyAlignment="1"/>
    <xf numFmtId="164" fontId="39" fillId="7" borderId="0" xfId="1" applyNumberFormat="1" applyFont="1" applyFill="1" applyAlignment="1"/>
    <xf numFmtId="43" fontId="47" fillId="3" borderId="0" xfId="1" applyFont="1" applyFill="1"/>
    <xf numFmtId="43" fontId="24" fillId="3" borderId="0" xfId="1" applyFont="1" applyFill="1"/>
    <xf numFmtId="43" fontId="39" fillId="7" borderId="0" xfId="1" applyFont="1" applyFill="1" applyAlignment="1"/>
    <xf numFmtId="43" fontId="21" fillId="5" borderId="0" xfId="1" applyFont="1" applyFill="1" applyAlignment="1"/>
    <xf numFmtId="43" fontId="24" fillId="11" borderId="0" xfId="1" applyFont="1" applyFill="1"/>
    <xf numFmtId="43" fontId="24" fillId="6" borderId="0" xfId="1" applyFont="1" applyFill="1"/>
    <xf numFmtId="43" fontId="23" fillId="0" borderId="9" xfId="1" applyFont="1" applyBorder="1" applyAlignment="1">
      <alignment vertical="center" wrapText="1"/>
    </xf>
    <xf numFmtId="43" fontId="24" fillId="0" borderId="9" xfId="1" applyFont="1" applyBorder="1" applyAlignment="1">
      <alignment horizontal="center" vertical="center" wrapText="1"/>
    </xf>
    <xf numFmtId="43" fontId="24" fillId="7" borderId="9" xfId="1" applyFont="1" applyFill="1" applyBorder="1" applyAlignment="1">
      <alignment horizontal="center" vertical="center" wrapText="1"/>
    </xf>
    <xf numFmtId="43" fontId="24" fillId="2" borderId="9" xfId="1" applyFont="1" applyFill="1" applyBorder="1" applyAlignment="1">
      <alignment horizontal="center" vertical="center" wrapText="1"/>
    </xf>
    <xf numFmtId="0" fontId="22" fillId="5" borderId="0" xfId="0" applyFont="1" applyFill="1" applyAlignment="1"/>
    <xf numFmtId="164" fontId="39" fillId="6" borderId="0" xfId="1" applyNumberFormat="1" applyFont="1" applyFill="1"/>
    <xf numFmtId="0" fontId="48" fillId="0" borderId="0" xfId="0" applyFont="1" applyFill="1" applyAlignment="1">
      <alignment horizontal="left"/>
    </xf>
    <xf numFmtId="43" fontId="23" fillId="0" borderId="17" xfId="1" applyFont="1" applyBorder="1" applyAlignment="1">
      <alignment horizontal="center" vertical="center" wrapText="1"/>
    </xf>
    <xf numFmtId="43" fontId="23" fillId="6" borderId="17" xfId="1" applyFont="1" applyFill="1" applyBorder="1" applyAlignment="1">
      <alignment horizontal="center" vertical="center" wrapText="1"/>
    </xf>
    <xf numFmtId="164" fontId="21" fillId="3" borderId="1" xfId="1" applyNumberFormat="1" applyFont="1" applyFill="1" applyBorder="1" applyAlignment="1">
      <alignment horizontal="right" vertical="center"/>
    </xf>
    <xf numFmtId="43" fontId="39" fillId="0" borderId="0" xfId="1" applyFont="1" applyFill="1" applyAlignment="1"/>
    <xf numFmtId="43" fontId="22" fillId="0" borderId="0" xfId="1" applyFont="1" applyFill="1" applyAlignment="1"/>
    <xf numFmtId="43" fontId="22" fillId="7" borderId="17" xfId="1" applyFont="1" applyFill="1" applyBorder="1" applyAlignment="1">
      <alignment horizontal="center" vertical="center" wrapText="1"/>
    </xf>
    <xf numFmtId="43" fontId="22" fillId="0" borderId="9" xfId="1" applyFont="1" applyFill="1" applyBorder="1" applyAlignment="1">
      <alignment horizontal="center" vertical="center" wrapText="1"/>
    </xf>
    <xf numFmtId="43" fontId="5" fillId="0" borderId="0" xfId="1" applyFont="1"/>
    <xf numFmtId="43" fontId="42" fillId="2" borderId="0" xfId="1" applyFont="1" applyFill="1" applyAlignment="1"/>
    <xf numFmtId="43" fontId="42" fillId="6" borderId="0" xfId="1" applyFont="1" applyFill="1" applyAlignment="1"/>
    <xf numFmtId="43" fontId="31" fillId="12" borderId="0" xfId="1" applyFont="1" applyFill="1" applyAlignment="1"/>
    <xf numFmtId="164" fontId="47" fillId="0" borderId="0" xfId="1" applyNumberFormat="1" applyFont="1"/>
    <xf numFmtId="0" fontId="46" fillId="0" borderId="0" xfId="0" applyFont="1" applyFill="1"/>
    <xf numFmtId="0" fontId="5" fillId="0" borderId="0" xfId="0" applyFont="1" applyFill="1"/>
    <xf numFmtId="0" fontId="5" fillId="0" borderId="0" xfId="0" applyFont="1"/>
    <xf numFmtId="3" fontId="5" fillId="0" borderId="0" xfId="0" applyNumberFormat="1" applyFont="1" applyFill="1"/>
    <xf numFmtId="3" fontId="24" fillId="0" borderId="0" xfId="0" applyNumberFormat="1" applyFont="1" applyFill="1"/>
    <xf numFmtId="3" fontId="24" fillId="0" borderId="0" xfId="0" applyNumberFormat="1" applyFont="1"/>
    <xf numFmtId="43" fontId="23" fillId="6" borderId="10" xfId="1" applyFont="1" applyFill="1" applyBorder="1" applyAlignment="1">
      <alignment horizontal="center" vertical="center" wrapText="1"/>
    </xf>
    <xf numFmtId="164" fontId="31" fillId="5" borderId="0" xfId="1" applyNumberFormat="1" applyFont="1" applyFill="1" applyAlignment="1"/>
    <xf numFmtId="43" fontId="24" fillId="0" borderId="10" xfId="1" applyFont="1" applyFill="1" applyBorder="1" applyAlignment="1">
      <alignment vertical="center" wrapText="1"/>
    </xf>
    <xf numFmtId="164" fontId="24" fillId="0" borderId="10" xfId="1" applyNumberFormat="1" applyFont="1" applyFill="1" applyBorder="1" applyAlignment="1">
      <alignment vertical="center" wrapText="1"/>
    </xf>
    <xf numFmtId="43" fontId="21" fillId="7" borderId="10" xfId="1" applyFont="1" applyFill="1" applyBorder="1" applyAlignment="1">
      <alignment horizontal="center" vertical="center" wrapText="1"/>
    </xf>
    <xf numFmtId="164" fontId="21" fillId="3" borderId="14" xfId="1" applyNumberFormat="1" applyFont="1" applyFill="1" applyBorder="1"/>
    <xf numFmtId="164" fontId="21" fillId="13" borderId="14" xfId="1" applyNumberFormat="1" applyFont="1" applyFill="1" applyBorder="1"/>
    <xf numFmtId="43" fontId="23" fillId="0" borderId="10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43" fontId="32" fillId="2" borderId="10" xfId="1" applyFont="1" applyFill="1" applyBorder="1" applyAlignment="1">
      <alignment horizontal="center" vertical="center" wrapText="1"/>
    </xf>
    <xf numFmtId="43" fontId="31" fillId="12" borderId="0" xfId="1" applyFont="1" applyFill="1" applyAlignment="1">
      <alignment horizontal="left"/>
    </xf>
    <xf numFmtId="164" fontId="41" fillId="13" borderId="1" xfId="1" applyNumberFormat="1" applyFont="1" applyFill="1" applyBorder="1" applyAlignment="1">
      <alignment horizontal="center" vertical="center"/>
    </xf>
    <xf numFmtId="0" fontId="41" fillId="13" borderId="1" xfId="1" applyNumberFormat="1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center" wrapText="1"/>
    </xf>
    <xf numFmtId="43" fontId="32" fillId="0" borderId="10" xfId="1" applyFont="1" applyFill="1" applyBorder="1" applyAlignment="1">
      <alignment vertical="center" wrapText="1"/>
    </xf>
    <xf numFmtId="43" fontId="32" fillId="0" borderId="10" xfId="1" applyFont="1" applyFill="1" applyBorder="1" applyAlignment="1">
      <alignment horizontal="center" vertical="center" wrapText="1"/>
    </xf>
    <xf numFmtId="43" fontId="23" fillId="3" borderId="9" xfId="1" applyFont="1" applyFill="1" applyBorder="1" applyAlignment="1">
      <alignment horizontal="center" vertical="center" wrapText="1"/>
    </xf>
    <xf numFmtId="164" fontId="42" fillId="0" borderId="1" xfId="1" applyNumberFormat="1" applyFont="1" applyFill="1" applyBorder="1" applyAlignment="1"/>
    <xf numFmtId="0" fontId="4" fillId="0" borderId="0" xfId="0" applyFont="1"/>
    <xf numFmtId="0" fontId="4" fillId="0" borderId="0" xfId="0" applyFont="1" applyFill="1"/>
    <xf numFmtId="0" fontId="29" fillId="0" borderId="0" xfId="0" applyFont="1" applyFill="1" applyAlignment="1"/>
    <xf numFmtId="43" fontId="23" fillId="0" borderId="10" xfId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164" fontId="24" fillId="9" borderId="1" xfId="1" applyNumberFormat="1" applyFont="1" applyFill="1" applyBorder="1" applyAlignment="1">
      <alignment horizontal="center" wrapText="1"/>
    </xf>
    <xf numFmtId="164" fontId="24" fillId="13" borderId="1" xfId="1" applyNumberFormat="1" applyFont="1" applyFill="1" applyBorder="1" applyAlignment="1">
      <alignment horizontal="center" wrapText="1"/>
    </xf>
    <xf numFmtId="0" fontId="47" fillId="9" borderId="0" xfId="0" applyFont="1" applyFill="1"/>
    <xf numFmtId="43" fontId="24" fillId="9" borderId="0" xfId="1" applyFont="1" applyFill="1"/>
    <xf numFmtId="43" fontId="47" fillId="9" borderId="0" xfId="1" applyFont="1" applyFill="1"/>
    <xf numFmtId="43" fontId="22" fillId="9" borderId="1" xfId="1" applyFont="1" applyFill="1" applyBorder="1" applyAlignment="1"/>
    <xf numFmtId="0" fontId="23" fillId="2" borderId="10" xfId="0" applyFont="1" applyFill="1" applyBorder="1" applyAlignment="1">
      <alignment horizontal="center" vertical="center" wrapText="1"/>
    </xf>
    <xf numFmtId="164" fontId="21" fillId="9" borderId="14" xfId="1" applyNumberFormat="1" applyFont="1" applyFill="1" applyBorder="1" applyAlignment="1">
      <alignment horizontal="right" vertical="center"/>
    </xf>
    <xf numFmtId="164" fontId="22" fillId="0" borderId="1" xfId="1" applyNumberFormat="1" applyFont="1" applyBorder="1"/>
    <xf numFmtId="0" fontId="24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164" fontId="29" fillId="0" borderId="9" xfId="1" applyNumberFormat="1" applyFont="1" applyFill="1" applyBorder="1" applyAlignment="1">
      <alignment horizontal="center"/>
    </xf>
    <xf numFmtId="0" fontId="29" fillId="0" borderId="9" xfId="0" applyFont="1" applyBorder="1" applyAlignment="1">
      <alignment horizontal="center" wrapText="1"/>
    </xf>
    <xf numFmtId="0" fontId="23" fillId="7" borderId="9" xfId="0" applyFont="1" applyFill="1" applyBorder="1" applyAlignment="1">
      <alignment wrapText="1"/>
    </xf>
    <xf numFmtId="0" fontId="23" fillId="3" borderId="17" xfId="0" applyFont="1" applyFill="1" applyBorder="1" applyAlignment="1">
      <alignment wrapText="1"/>
    </xf>
    <xf numFmtId="0" fontId="23" fillId="3" borderId="9" xfId="0" applyFont="1" applyFill="1" applyBorder="1" applyAlignment="1">
      <alignment wrapText="1"/>
    </xf>
    <xf numFmtId="164" fontId="23" fillId="0" borderId="14" xfId="1" applyNumberFormat="1" applyFont="1" applyBorder="1"/>
    <xf numFmtId="164" fontId="38" fillId="0" borderId="10" xfId="1" applyNumberFormat="1" applyFont="1" applyFill="1" applyBorder="1" applyAlignment="1">
      <alignment horizontal="center" vertical="center" wrapText="1"/>
    </xf>
    <xf numFmtId="164" fontId="38" fillId="0" borderId="9" xfId="1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64" fontId="24" fillId="6" borderId="2" xfId="0" applyNumberFormat="1" applyFont="1" applyFill="1" applyBorder="1" applyAlignment="1">
      <alignment horizontal="center" vertical="center"/>
    </xf>
    <xf numFmtId="164" fontId="24" fillId="6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left" vertical="center"/>
    </xf>
    <xf numFmtId="164" fontId="24" fillId="4" borderId="1" xfId="1" applyNumberFormat="1" applyFont="1" applyFill="1" applyBorder="1" applyAlignment="1">
      <alignment horizontal="center" vertical="center"/>
    </xf>
    <xf numFmtId="164" fontId="24" fillId="0" borderId="1" xfId="1" applyNumberFormat="1" applyFont="1" applyFill="1" applyBorder="1" applyAlignment="1">
      <alignment horizontal="right" vertical="center"/>
    </xf>
    <xf numFmtId="164" fontId="47" fillId="0" borderId="1" xfId="1" applyNumberFormat="1" applyFont="1" applyFill="1" applyBorder="1" applyAlignment="1">
      <alignment horizontal="left" vertical="center"/>
    </xf>
    <xf numFmtId="164" fontId="21" fillId="0" borderId="1" xfId="1" applyNumberFormat="1" applyFont="1" applyFill="1" applyBorder="1" applyAlignment="1">
      <alignment horizontal="right" vertical="center"/>
    </xf>
    <xf numFmtId="164" fontId="21" fillId="0" borderId="14" xfId="1" applyNumberFormat="1" applyFont="1" applyFill="1" applyBorder="1" applyAlignment="1">
      <alignment horizontal="right" vertical="center"/>
    </xf>
    <xf numFmtId="164" fontId="21" fillId="0" borderId="1" xfId="1" applyNumberFormat="1" applyFont="1" applyFill="1" applyBorder="1"/>
    <xf numFmtId="164" fontId="24" fillId="0" borderId="14" xfId="1" applyNumberFormat="1" applyFont="1" applyFill="1" applyBorder="1"/>
    <xf numFmtId="164" fontId="47" fillId="0" borderId="1" xfId="1" applyNumberFormat="1" applyFont="1" applyFill="1" applyBorder="1"/>
    <xf numFmtId="0" fontId="47" fillId="0" borderId="1" xfId="0" applyFont="1" applyFill="1" applyBorder="1"/>
    <xf numFmtId="0" fontId="24" fillId="0" borderId="14" xfId="0" applyFont="1" applyFill="1" applyBorder="1"/>
    <xf numFmtId="164" fontId="24" fillId="0" borderId="1" xfId="0" applyNumberFormat="1" applyFont="1" applyBorder="1"/>
    <xf numFmtId="0" fontId="24" fillId="10" borderId="1" xfId="0" applyFont="1" applyFill="1" applyBorder="1"/>
    <xf numFmtId="0" fontId="24" fillId="13" borderId="1" xfId="0" applyFont="1" applyFill="1" applyBorder="1"/>
    <xf numFmtId="164" fontId="26" fillId="0" borderId="2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/>
    </xf>
    <xf numFmtId="164" fontId="21" fillId="0" borderId="14" xfId="1" applyNumberFormat="1" applyFont="1" applyFill="1" applyBorder="1"/>
    <xf numFmtId="0" fontId="4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164" fontId="41" fillId="0" borderId="2" xfId="1" applyNumberFormat="1" applyFont="1" applyFill="1" applyBorder="1" applyAlignment="1">
      <alignment horizontal="center" vertical="center"/>
    </xf>
    <xf numFmtId="0" fontId="41" fillId="0" borderId="13" xfId="1" applyNumberFormat="1" applyFont="1" applyFill="1" applyBorder="1" applyAlignment="1">
      <alignment horizontal="left" vertical="center"/>
    </xf>
    <xf numFmtId="164" fontId="41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right" vertical="center"/>
    </xf>
    <xf numFmtId="164" fontId="43" fillId="0" borderId="1" xfId="1" applyNumberFormat="1" applyFont="1" applyFill="1" applyBorder="1" applyAlignment="1"/>
    <xf numFmtId="0" fontId="20" fillId="0" borderId="1" xfId="0" applyFont="1" applyFill="1" applyBorder="1" applyAlignment="1">
      <alignment horizontal="left"/>
    </xf>
    <xf numFmtId="164" fontId="20" fillId="0" borderId="1" xfId="1" applyNumberFormat="1" applyFont="1" applyFill="1" applyBorder="1"/>
    <xf numFmtId="0" fontId="46" fillId="0" borderId="1" xfId="0" applyFont="1" applyFill="1" applyBorder="1" applyAlignment="1">
      <alignment horizontal="center" wrapText="1"/>
    </xf>
    <xf numFmtId="0" fontId="13" fillId="0" borderId="0" xfId="0" applyFont="1" applyFill="1"/>
    <xf numFmtId="164" fontId="26" fillId="0" borderId="1" xfId="1" applyNumberFormat="1" applyFont="1" applyFill="1" applyBorder="1" applyAlignment="1">
      <alignment horizontal="center" vertical="center"/>
    </xf>
    <xf numFmtId="164" fontId="26" fillId="0" borderId="1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Fill="1" applyBorder="1" applyAlignment="1">
      <alignment horizontal="right" vertical="center"/>
    </xf>
    <xf numFmtId="164" fontId="24" fillId="0" borderId="1" xfId="1" applyNumberFormat="1" applyFont="1" applyFill="1" applyBorder="1" applyAlignment="1">
      <alignment wrapText="1"/>
    </xf>
    <xf numFmtId="164" fontId="21" fillId="9" borderId="1" xfId="1" applyNumberFormat="1" applyFont="1" applyFill="1" applyBorder="1"/>
    <xf numFmtId="43" fontId="21" fillId="9" borderId="14" xfId="1" applyFont="1" applyFill="1" applyBorder="1"/>
    <xf numFmtId="164" fontId="21" fillId="9" borderId="14" xfId="1" applyNumberFormat="1" applyFont="1" applyFill="1" applyBorder="1"/>
    <xf numFmtId="0" fontId="24" fillId="9" borderId="1" xfId="0" applyFont="1" applyFill="1" applyBorder="1"/>
    <xf numFmtId="164" fontId="21" fillId="13" borderId="1" xfId="1" applyNumberFormat="1" applyFont="1" applyFill="1" applyBorder="1"/>
    <xf numFmtId="43" fontId="21" fillId="13" borderId="14" xfId="1" applyFont="1" applyFill="1" applyBorder="1"/>
    <xf numFmtId="43" fontId="47" fillId="13" borderId="14" xfId="1" applyFont="1" applyFill="1" applyBorder="1"/>
    <xf numFmtId="14" fontId="24" fillId="13" borderId="1" xfId="1" applyNumberFormat="1" applyFont="1" applyFill="1" applyBorder="1" applyAlignment="1">
      <alignment wrapText="1"/>
    </xf>
    <xf numFmtId="164" fontId="24" fillId="13" borderId="1" xfId="1" applyNumberFormat="1" applyFont="1" applyFill="1" applyBorder="1" applyAlignment="1">
      <alignment wrapText="1"/>
    </xf>
    <xf numFmtId="165" fontId="24" fillId="13" borderId="1" xfId="1" applyNumberFormat="1" applyFont="1" applyFill="1" applyBorder="1" applyAlignment="1">
      <alignment wrapText="1"/>
    </xf>
    <xf numFmtId="43" fontId="24" fillId="13" borderId="1" xfId="1" applyFont="1" applyFill="1" applyBorder="1" applyAlignment="1">
      <alignment wrapText="1"/>
    </xf>
    <xf numFmtId="0" fontId="24" fillId="13" borderId="14" xfId="1" applyNumberFormat="1" applyFont="1" applyFill="1" applyBorder="1" applyAlignment="1">
      <alignment horizontal="left" wrapText="1"/>
    </xf>
    <xf numFmtId="164" fontId="24" fillId="0" borderId="1" xfId="1" applyNumberFormat="1" applyFont="1" applyFill="1" applyBorder="1" applyAlignment="1">
      <alignment horizontal="center" wrapText="1"/>
    </xf>
    <xf numFmtId="164" fontId="21" fillId="14" borderId="1" xfId="1" applyNumberFormat="1" applyFont="1" applyFill="1" applyBorder="1"/>
    <xf numFmtId="0" fontId="47" fillId="13" borderId="1" xfId="0" applyFont="1" applyFill="1" applyBorder="1" applyAlignment="1">
      <alignment horizontal="center" wrapText="1"/>
    </xf>
    <xf numFmtId="165" fontId="47" fillId="13" borderId="1" xfId="1" applyNumberFormat="1" applyFont="1" applyFill="1" applyBorder="1" applyAlignment="1">
      <alignment horizontal="center" wrapText="1"/>
    </xf>
    <xf numFmtId="164" fontId="24" fillId="0" borderId="14" xfId="0" applyNumberFormat="1" applyFont="1" applyFill="1" applyBorder="1"/>
    <xf numFmtId="164" fontId="44" fillId="0" borderId="2" xfId="1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164" fontId="40" fillId="0" borderId="1" xfId="1" applyNumberFormat="1" applyFont="1" applyFill="1" applyBorder="1"/>
    <xf numFmtId="164" fontId="40" fillId="0" borderId="14" xfId="1" applyNumberFormat="1" applyFont="1" applyFill="1" applyBorder="1"/>
    <xf numFmtId="0" fontId="40" fillId="0" borderId="0" xfId="0" applyFont="1" applyFill="1"/>
    <xf numFmtId="164" fontId="45" fillId="4" borderId="1" xfId="1" applyNumberFormat="1" applyFont="1" applyFill="1" applyBorder="1" applyAlignment="1">
      <alignment horizontal="center" vertical="center"/>
    </xf>
    <xf numFmtId="164" fontId="20" fillId="13" borderId="1" xfId="1" applyNumberFormat="1" applyFont="1" applyFill="1" applyBorder="1" applyAlignment="1">
      <alignment horizontal="right" vertical="center"/>
    </xf>
    <xf numFmtId="164" fontId="20" fillId="13" borderId="14" xfId="1" applyNumberFormat="1" applyFont="1" applyFill="1" applyBorder="1" applyAlignment="1">
      <alignment horizontal="right" vertical="center"/>
    </xf>
    <xf numFmtId="0" fontId="26" fillId="0" borderId="1" xfId="1" applyNumberFormat="1" applyFont="1" applyFill="1" applyBorder="1" applyAlignment="1">
      <alignment horizontal="left" vertical="center"/>
    </xf>
    <xf numFmtId="164" fontId="24" fillId="0" borderId="14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164" fontId="26" fillId="0" borderId="14" xfId="1" applyNumberFormat="1" applyFont="1" applyFill="1" applyBorder="1" applyAlignment="1">
      <alignment horizontal="center" vertical="center"/>
    </xf>
    <xf numFmtId="0" fontId="26" fillId="0" borderId="14" xfId="1" applyNumberFormat="1" applyFont="1" applyFill="1" applyBorder="1" applyAlignment="1">
      <alignment horizontal="left" vertical="center"/>
    </xf>
    <xf numFmtId="14" fontId="23" fillId="6" borderId="9" xfId="1" applyNumberFormat="1" applyFont="1" applyFill="1" applyBorder="1" applyAlignment="1">
      <alignment horizontal="center" vertical="center" wrapText="1"/>
    </xf>
    <xf numFmtId="43" fontId="24" fillId="6" borderId="9" xfId="1" applyFont="1" applyFill="1" applyBorder="1" applyAlignment="1">
      <alignment horizontal="center" vertical="center" wrapText="1"/>
    </xf>
    <xf numFmtId="164" fontId="36" fillId="0" borderId="0" xfId="1" applyNumberFormat="1" applyFont="1"/>
    <xf numFmtId="164" fontId="26" fillId="0" borderId="14" xfId="1" applyNumberFormat="1" applyFont="1" applyFill="1" applyBorder="1" applyAlignment="1">
      <alignment horizontal="right" vertical="center"/>
    </xf>
    <xf numFmtId="43" fontId="29" fillId="7" borderId="9" xfId="1" applyFont="1" applyFill="1" applyBorder="1" applyAlignment="1">
      <alignment horizontal="center" vertical="center" wrapText="1"/>
    </xf>
    <xf numFmtId="164" fontId="24" fillId="0" borderId="14" xfId="1" applyNumberFormat="1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164" fontId="26" fillId="0" borderId="18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/>
    </xf>
    <xf numFmtId="43" fontId="24" fillId="0" borderId="14" xfId="1" applyFont="1" applyFill="1" applyBorder="1"/>
    <xf numFmtId="164" fontId="24" fillId="0" borderId="1" xfId="1" applyNumberFormat="1" applyFont="1" applyFill="1" applyBorder="1"/>
    <xf numFmtId="14" fontId="24" fillId="0" borderId="1" xfId="0" applyNumberFormat="1" applyFont="1" applyFill="1" applyBorder="1"/>
    <xf numFmtId="164" fontId="24" fillId="0" borderId="1" xfId="1" applyNumberFormat="1" applyFont="1" applyFill="1" applyBorder="1" applyAlignment="1">
      <alignment horizontal="center"/>
    </xf>
    <xf numFmtId="0" fontId="24" fillId="10" borderId="14" xfId="0" applyFont="1" applyFill="1" applyBorder="1"/>
    <xf numFmtId="164" fontId="24" fillId="10" borderId="14" xfId="0" applyNumberFormat="1" applyFont="1" applyFill="1" applyBorder="1"/>
    <xf numFmtId="43" fontId="24" fillId="10" borderId="14" xfId="0" applyNumberFormat="1" applyFont="1" applyFill="1" applyBorder="1"/>
    <xf numFmtId="164" fontId="24" fillId="10" borderId="1" xfId="0" applyNumberFormat="1" applyFont="1" applyFill="1" applyBorder="1"/>
    <xf numFmtId="164" fontId="41" fillId="9" borderId="1" xfId="1" applyNumberFormat="1" applyFont="1" applyFill="1" applyBorder="1" applyAlignment="1">
      <alignment horizontal="center" vertical="center"/>
    </xf>
    <xf numFmtId="0" fontId="41" fillId="9" borderId="1" xfId="1" applyNumberFormat="1" applyFont="1" applyFill="1" applyBorder="1" applyAlignment="1">
      <alignment horizontal="left" vertical="center"/>
    </xf>
    <xf numFmtId="164" fontId="20" fillId="9" borderId="1" xfId="1" applyNumberFormat="1" applyFont="1" applyFill="1" applyBorder="1" applyAlignment="1">
      <alignment horizontal="right" vertical="center"/>
    </xf>
    <xf numFmtId="164" fontId="20" fillId="9" borderId="14" xfId="1" applyNumberFormat="1" applyFont="1" applyFill="1" applyBorder="1" applyAlignment="1">
      <alignment horizontal="right" vertical="center"/>
    </xf>
    <xf numFmtId="0" fontId="14" fillId="9" borderId="1" xfId="0" applyFont="1" applyFill="1" applyBorder="1" applyAlignment="1">
      <alignment horizontal="center" wrapText="1"/>
    </xf>
    <xf numFmtId="164" fontId="9" fillId="9" borderId="1" xfId="1" applyNumberFormat="1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164" fontId="45" fillId="9" borderId="14" xfId="1" applyNumberFormat="1" applyFont="1" applyFill="1" applyBorder="1"/>
    <xf numFmtId="0" fontId="47" fillId="9" borderId="1" xfId="0" applyFont="1" applyFill="1" applyBorder="1"/>
    <xf numFmtId="164" fontId="24" fillId="9" borderId="14" xfId="1" applyNumberFormat="1" applyFont="1" applyFill="1" applyBorder="1"/>
    <xf numFmtId="164" fontId="24" fillId="9" borderId="1" xfId="1" applyNumberFormat="1" applyFont="1" applyFill="1" applyBorder="1"/>
    <xf numFmtId="0" fontId="47" fillId="9" borderId="1" xfId="0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0" fontId="46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43" fontId="41" fillId="9" borderId="13" xfId="1" applyFont="1" applyFill="1" applyBorder="1" applyAlignment="1">
      <alignment horizontal="center" vertical="center"/>
    </xf>
    <xf numFmtId="164" fontId="21" fillId="9" borderId="1" xfId="1" applyNumberFormat="1" applyFont="1" applyFill="1" applyBorder="1" applyAlignment="1">
      <alignment horizontal="right" vertical="center"/>
    </xf>
    <xf numFmtId="164" fontId="24" fillId="9" borderId="1" xfId="0" applyNumberFormat="1" applyFont="1" applyFill="1" applyBorder="1"/>
    <xf numFmtId="43" fontId="24" fillId="13" borderId="1" xfId="1" applyFont="1" applyFill="1" applyBorder="1"/>
    <xf numFmtId="164" fontId="24" fillId="13" borderId="1" xfId="1" applyNumberFormat="1" applyFont="1" applyFill="1" applyBorder="1"/>
    <xf numFmtId="0" fontId="47" fillId="9" borderId="14" xfId="0" applyFont="1" applyFill="1" applyBorder="1"/>
    <xf numFmtId="0" fontId="24" fillId="9" borderId="14" xfId="0" applyFont="1" applyFill="1" applyBorder="1"/>
    <xf numFmtId="164" fontId="21" fillId="4" borderId="14" xfId="1" applyNumberFormat="1" applyFont="1" applyFill="1" applyBorder="1" applyAlignment="1">
      <alignment horizontal="right" vertical="center"/>
    </xf>
    <xf numFmtId="0" fontId="47" fillId="13" borderId="1" xfId="0" applyFont="1" applyFill="1" applyBorder="1"/>
    <xf numFmtId="0" fontId="24" fillId="0" borderId="1" xfId="0" applyFont="1" applyFill="1" applyBorder="1" applyAlignment="1">
      <alignment wrapText="1"/>
    </xf>
    <xf numFmtId="43" fontId="24" fillId="13" borderId="1" xfId="1" applyFont="1" applyFill="1" applyBorder="1" applyAlignment="1">
      <alignment horizontal="center" wrapText="1"/>
    </xf>
    <xf numFmtId="0" fontId="24" fillId="13" borderId="1" xfId="0" applyFont="1" applyFill="1" applyBorder="1" applyAlignment="1">
      <alignment horizontal="center"/>
    </xf>
    <xf numFmtId="0" fontId="24" fillId="13" borderId="14" xfId="0" applyFont="1" applyFill="1" applyBorder="1" applyAlignment="1">
      <alignment horizontal="center" wrapText="1"/>
    </xf>
    <xf numFmtId="0" fontId="24" fillId="13" borderId="1" xfId="0" applyFont="1" applyFill="1" applyBorder="1" applyAlignment="1">
      <alignment horizontal="center" wrapText="1"/>
    </xf>
    <xf numFmtId="0" fontId="24" fillId="13" borderId="14" xfId="0" applyFont="1" applyFill="1" applyBorder="1" applyAlignment="1">
      <alignment wrapText="1"/>
    </xf>
    <xf numFmtId="0" fontId="24" fillId="13" borderId="1" xfId="0" applyFont="1" applyFill="1" applyBorder="1" applyAlignment="1">
      <alignment wrapText="1"/>
    </xf>
    <xf numFmtId="164" fontId="26" fillId="13" borderId="1" xfId="1" applyNumberFormat="1" applyFont="1" applyFill="1" applyBorder="1" applyAlignment="1">
      <alignment horizontal="right" vertical="center"/>
    </xf>
    <xf numFmtId="164" fontId="21" fillId="13" borderId="14" xfId="1" applyNumberFormat="1" applyFont="1" applyFill="1" applyBorder="1" applyAlignment="1">
      <alignment horizontal="right" vertical="center"/>
    </xf>
    <xf numFmtId="164" fontId="47" fillId="13" borderId="14" xfId="0" applyNumberFormat="1" applyFont="1" applyFill="1" applyBorder="1" applyAlignment="1">
      <alignment horizontal="center" wrapText="1"/>
    </xf>
    <xf numFmtId="164" fontId="24" fillId="13" borderId="14" xfId="0" applyNumberFormat="1" applyFont="1" applyFill="1" applyBorder="1" applyAlignment="1">
      <alignment horizontal="center" wrapText="1"/>
    </xf>
    <xf numFmtId="164" fontId="24" fillId="13" borderId="6" xfId="1" applyNumberFormat="1" applyFont="1" applyFill="1" applyBorder="1" applyAlignment="1">
      <alignment horizontal="center" wrapText="1"/>
    </xf>
    <xf numFmtId="164" fontId="24" fillId="13" borderId="14" xfId="1" applyNumberFormat="1" applyFont="1" applyFill="1" applyBorder="1" applyAlignment="1">
      <alignment horizontal="center" wrapText="1"/>
    </xf>
    <xf numFmtId="0" fontId="24" fillId="5" borderId="1" xfId="0" applyFont="1" applyFill="1" applyBorder="1"/>
    <xf numFmtId="164" fontId="41" fillId="0" borderId="13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164" fontId="20" fillId="5" borderId="1" xfId="1" applyNumberFormat="1" applyFont="1" applyFill="1" applyBorder="1" applyAlignment="1">
      <alignment horizontal="right" vertical="center"/>
    </xf>
    <xf numFmtId="164" fontId="47" fillId="0" borderId="14" xfId="0" applyNumberFormat="1" applyFont="1" applyFill="1" applyBorder="1" applyAlignment="1">
      <alignment horizontal="center" wrapText="1"/>
    </xf>
    <xf numFmtId="43" fontId="24" fillId="0" borderId="1" xfId="1" applyFont="1" applyFill="1" applyBorder="1"/>
    <xf numFmtId="0" fontId="23" fillId="13" borderId="9" xfId="0" applyFont="1" applyFill="1" applyBorder="1" applyAlignment="1">
      <alignment wrapText="1"/>
    </xf>
    <xf numFmtId="43" fontId="21" fillId="13" borderId="0" xfId="1" applyFont="1" applyFill="1" applyAlignment="1"/>
    <xf numFmtId="0" fontId="24" fillId="13" borderId="0" xfId="0" applyFont="1" applyFill="1" applyAlignment="1">
      <alignment horizontal="center" wrapText="1"/>
    </xf>
    <xf numFmtId="0" fontId="24" fillId="0" borderId="14" xfId="1" applyNumberFormat="1" applyFont="1" applyFill="1" applyBorder="1" applyAlignment="1">
      <alignment horizontal="left" wrapText="1"/>
    </xf>
    <xf numFmtId="43" fontId="21" fillId="0" borderId="14" xfId="1" applyFont="1" applyFill="1" applyBorder="1"/>
    <xf numFmtId="43" fontId="47" fillId="0" borderId="14" xfId="1" applyFont="1" applyFill="1" applyBorder="1"/>
    <xf numFmtId="14" fontId="24" fillId="0" borderId="1" xfId="1" applyNumberFormat="1" applyFont="1" applyFill="1" applyBorder="1" applyAlignment="1">
      <alignment wrapText="1"/>
    </xf>
    <xf numFmtId="165" fontId="24" fillId="0" borderId="1" xfId="1" applyNumberFormat="1" applyFont="1" applyFill="1" applyBorder="1" applyAlignment="1">
      <alignment wrapText="1"/>
    </xf>
    <xf numFmtId="43" fontId="24" fillId="0" borderId="1" xfId="1" applyFont="1" applyFill="1" applyBorder="1" applyAlignment="1">
      <alignment wrapText="1"/>
    </xf>
    <xf numFmtId="164" fontId="23" fillId="13" borderId="13" xfId="1" applyNumberFormat="1" applyFont="1" applyFill="1" applyBorder="1" applyAlignment="1">
      <alignment horizontal="right"/>
    </xf>
    <xf numFmtId="164" fontId="47" fillId="0" borderId="1" xfId="1" applyNumberFormat="1" applyFont="1" applyFill="1" applyBorder="1" applyAlignment="1">
      <alignment horizontal="center"/>
    </xf>
    <xf numFmtId="14" fontId="24" fillId="4" borderId="1" xfId="1" applyNumberFormat="1" applyFont="1" applyFill="1" applyBorder="1" applyAlignment="1">
      <alignment wrapText="1"/>
    </xf>
    <xf numFmtId="0" fontId="24" fillId="3" borderId="1" xfId="0" applyFont="1" applyFill="1" applyBorder="1"/>
    <xf numFmtId="164" fontId="24" fillId="3" borderId="1" xfId="0" applyNumberFormat="1" applyFont="1" applyFill="1" applyBorder="1"/>
    <xf numFmtId="164" fontId="24" fillId="0" borderId="1" xfId="0" applyNumberFormat="1" applyFont="1" applyFill="1" applyBorder="1"/>
    <xf numFmtId="164" fontId="24" fillId="10" borderId="14" xfId="0" applyNumberFormat="1" applyFont="1" applyFill="1" applyBorder="1" applyAlignment="1">
      <alignment horizontal="center"/>
    </xf>
    <xf numFmtId="164" fontId="24" fillId="1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10" borderId="1" xfId="1" applyNumberFormat="1" applyFont="1" applyFill="1" applyBorder="1"/>
    <xf numFmtId="0" fontId="6" fillId="0" borderId="20" xfId="0" applyFont="1" applyBorder="1"/>
    <xf numFmtId="0" fontId="6" fillId="0" borderId="0" xfId="0" applyFont="1" applyBorder="1"/>
    <xf numFmtId="0" fontId="24" fillId="0" borderId="0" xfId="0" applyFont="1" applyBorder="1"/>
    <xf numFmtId="0" fontId="39" fillId="0" borderId="21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24" fillId="0" borderId="9" xfId="0" applyFont="1" applyBorder="1"/>
    <xf numFmtId="0" fontId="24" fillId="0" borderId="10" xfId="0" applyFont="1" applyBorder="1" applyAlignment="1"/>
    <xf numFmtId="10" fontId="24" fillId="0" borderId="9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0" fontId="24" fillId="0" borderId="30" xfId="0" applyFont="1" applyBorder="1"/>
    <xf numFmtId="0" fontId="24" fillId="0" borderId="9" xfId="0" applyFont="1" applyBorder="1" applyAlignment="1"/>
    <xf numFmtId="0" fontId="24" fillId="0" borderId="9" xfId="0" applyFont="1" applyBorder="1" applyAlignment="1">
      <alignment horizontal="center"/>
    </xf>
    <xf numFmtId="164" fontId="45" fillId="0" borderId="14" xfId="1" applyNumberFormat="1" applyFont="1" applyFill="1" applyBorder="1"/>
    <xf numFmtId="164" fontId="45" fillId="0" borderId="1" xfId="1" applyNumberFormat="1" applyFont="1" applyFill="1" applyBorder="1" applyAlignment="1">
      <alignment horizontal="center" vertical="center"/>
    </xf>
    <xf numFmtId="164" fontId="40" fillId="4" borderId="14" xfId="1" applyNumberFormat="1" applyFont="1" applyFill="1" applyBorder="1"/>
    <xf numFmtId="0" fontId="41" fillId="0" borderId="1" xfId="1" applyNumberFormat="1" applyFont="1" applyFill="1" applyBorder="1" applyAlignment="1">
      <alignment horizontal="left" vertical="center"/>
    </xf>
    <xf numFmtId="164" fontId="20" fillId="0" borderId="14" xfId="1" applyNumberFormat="1" applyFont="1" applyFill="1" applyBorder="1" applyAlignment="1">
      <alignment horizontal="right" vertical="center"/>
    </xf>
    <xf numFmtId="164" fontId="26" fillId="0" borderId="1" xfId="1" applyNumberFormat="1" applyFont="1" applyFill="1" applyBorder="1" applyAlignment="1">
      <alignment horizontal="right" vertical="center"/>
    </xf>
    <xf numFmtId="164" fontId="47" fillId="0" borderId="14" xfId="1" applyNumberFormat="1" applyFont="1" applyFill="1" applyBorder="1" applyAlignment="1">
      <alignment horizontal="center" vertical="center" wrapText="1"/>
    </xf>
    <xf numFmtId="164" fontId="22" fillId="0" borderId="1" xfId="1" applyNumberFormat="1" applyFont="1" applyBorder="1" applyAlignment="1">
      <alignment horizontal="center" wrapText="1"/>
    </xf>
    <xf numFmtId="164" fontId="26" fillId="9" borderId="14" xfId="1" applyNumberFormat="1" applyFont="1" applyFill="1" applyBorder="1" applyAlignment="1">
      <alignment horizontal="center" vertical="center"/>
    </xf>
    <xf numFmtId="0" fontId="26" fillId="9" borderId="14" xfId="1" applyNumberFormat="1" applyFont="1" applyFill="1" applyBorder="1" applyAlignment="1">
      <alignment horizontal="left" vertical="center"/>
    </xf>
    <xf numFmtId="164" fontId="26" fillId="9" borderId="14" xfId="1" applyNumberFormat="1" applyFont="1" applyFill="1" applyBorder="1" applyAlignment="1">
      <alignment horizontal="right" vertical="center"/>
    </xf>
    <xf numFmtId="43" fontId="24" fillId="0" borderId="1" xfId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164" fontId="24" fillId="3" borderId="14" xfId="1" applyNumberFormat="1" applyFont="1" applyFill="1" applyBorder="1"/>
    <xf numFmtId="43" fontId="24" fillId="3" borderId="14" xfId="1" applyFont="1" applyFill="1" applyBorder="1"/>
    <xf numFmtId="164" fontId="21" fillId="4" borderId="1" xfId="1" applyNumberFormat="1" applyFont="1" applyFill="1" applyBorder="1" applyAlignment="1">
      <alignment horizontal="right" vertical="center"/>
    </xf>
    <xf numFmtId="164" fontId="47" fillId="13" borderId="1" xfId="1" applyNumberFormat="1" applyFont="1" applyFill="1" applyBorder="1"/>
    <xf numFmtId="164" fontId="24" fillId="13" borderId="1" xfId="0" applyNumberFormat="1" applyFont="1" applyFill="1" applyBorder="1"/>
    <xf numFmtId="164" fontId="41" fillId="13" borderId="13" xfId="1" applyNumberFormat="1" applyFont="1" applyFill="1" applyBorder="1" applyAlignment="1">
      <alignment horizontal="center" vertical="center"/>
    </xf>
    <xf numFmtId="164" fontId="24" fillId="5" borderId="1" xfId="1" applyNumberFormat="1" applyFont="1" applyFill="1" applyBorder="1"/>
    <xf numFmtId="0" fontId="47" fillId="0" borderId="1" xfId="0" applyFont="1" applyFill="1" applyBorder="1" applyAlignment="1">
      <alignment horizontal="left"/>
    </xf>
    <xf numFmtId="0" fontId="47" fillId="0" borderId="1" xfId="0" applyFont="1" applyBorder="1"/>
    <xf numFmtId="164" fontId="21" fillId="13" borderId="1" xfId="1" applyNumberFormat="1" applyFont="1" applyFill="1" applyBorder="1" applyAlignment="1">
      <alignment horizontal="right" vertical="center"/>
    </xf>
    <xf numFmtId="0" fontId="46" fillId="0" borderId="13" xfId="1" applyNumberFormat="1" applyFont="1" applyFill="1" applyBorder="1" applyAlignment="1">
      <alignment horizontal="left" vertical="center"/>
    </xf>
    <xf numFmtId="164" fontId="26" fillId="13" borderId="1" xfId="1" applyNumberFormat="1" applyFont="1" applyFill="1" applyBorder="1" applyAlignment="1">
      <alignment horizontal="center" vertical="center" wrapText="1"/>
    </xf>
    <xf numFmtId="164" fontId="21" fillId="13" borderId="3" xfId="1" applyNumberFormat="1" applyFont="1" applyFill="1" applyBorder="1" applyAlignment="1">
      <alignment horizontal="right" vertical="center"/>
    </xf>
    <xf numFmtId="164" fontId="47" fillId="9" borderId="1" xfId="1" applyNumberFormat="1" applyFont="1" applyFill="1" applyBorder="1" applyAlignment="1">
      <alignment horizontal="center" wrapText="1"/>
    </xf>
    <xf numFmtId="164" fontId="47" fillId="9" borderId="14" xfId="1" applyNumberFormat="1" applyFont="1" applyFill="1" applyBorder="1" applyAlignment="1">
      <alignment horizontal="center" wrapText="1"/>
    </xf>
    <xf numFmtId="164" fontId="47" fillId="13" borderId="14" xfId="1" applyNumberFormat="1" applyFont="1" applyFill="1" applyBorder="1" applyAlignment="1">
      <alignment horizontal="center" wrapText="1"/>
    </xf>
    <xf numFmtId="164" fontId="47" fillId="13" borderId="1" xfId="1" applyNumberFormat="1" applyFont="1" applyFill="1" applyBorder="1" applyAlignment="1">
      <alignment horizontal="center" wrapText="1"/>
    </xf>
    <xf numFmtId="164" fontId="47" fillId="0" borderId="1" xfId="1" applyNumberFormat="1" applyFont="1" applyFill="1" applyBorder="1" applyAlignment="1">
      <alignment horizontal="center" wrapText="1"/>
    </xf>
    <xf numFmtId="164" fontId="47" fillId="0" borderId="14" xfId="1" applyNumberFormat="1" applyFont="1" applyFill="1" applyBorder="1" applyAlignment="1">
      <alignment horizontal="center" wrapText="1"/>
    </xf>
    <xf numFmtId="0" fontId="47" fillId="0" borderId="14" xfId="1" applyNumberFormat="1" applyFont="1" applyFill="1" applyBorder="1" applyAlignment="1">
      <alignment horizontal="left" wrapText="1"/>
    </xf>
    <xf numFmtId="164" fontId="24" fillId="13" borderId="1" xfId="0" applyNumberFormat="1" applyFont="1" applyFill="1" applyBorder="1" applyAlignment="1">
      <alignment horizontal="center"/>
    </xf>
    <xf numFmtId="164" fontId="24" fillId="13" borderId="14" xfId="0" applyNumberFormat="1" applyFont="1" applyFill="1" applyBorder="1"/>
    <xf numFmtId="164" fontId="24" fillId="5" borderId="1" xfId="0" applyNumberFormat="1" applyFont="1" applyFill="1" applyBorder="1"/>
    <xf numFmtId="164" fontId="24" fillId="5" borderId="1" xfId="0" applyNumberFormat="1" applyFont="1" applyFill="1" applyBorder="1" applyAlignment="1">
      <alignment horizontal="center"/>
    </xf>
    <xf numFmtId="164" fontId="24" fillId="5" borderId="14" xfId="0" applyNumberFormat="1" applyFont="1" applyFill="1" applyBorder="1"/>
    <xf numFmtId="164" fontId="26" fillId="6" borderId="18" xfId="1" applyNumberFormat="1" applyFont="1" applyFill="1" applyBorder="1" applyAlignment="1">
      <alignment horizontal="center" vertical="center"/>
    </xf>
    <xf numFmtId="164" fontId="44" fillId="6" borderId="2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/>
    </xf>
    <xf numFmtId="164" fontId="40" fillId="4" borderId="1" xfId="1" applyNumberFormat="1" applyFont="1" applyFill="1" applyBorder="1"/>
    <xf numFmtId="164" fontId="40" fillId="9" borderId="14" xfId="1" applyNumberFormat="1" applyFont="1" applyFill="1" applyBorder="1"/>
    <xf numFmtId="0" fontId="46" fillId="0" borderId="1" xfId="1" applyNumberFormat="1" applyFont="1" applyFill="1" applyBorder="1" applyAlignment="1">
      <alignment horizontal="left" vertical="center"/>
    </xf>
    <xf numFmtId="0" fontId="47" fillId="0" borderId="1" xfId="1" applyNumberFormat="1" applyFont="1" applyFill="1" applyBorder="1" applyAlignment="1">
      <alignment horizontal="left" vertical="center"/>
    </xf>
    <xf numFmtId="164" fontId="24" fillId="3" borderId="1" xfId="1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/>
    <xf numFmtId="164" fontId="47" fillId="9" borderId="14" xfId="1" applyNumberFormat="1" applyFont="1" applyFill="1" applyBorder="1" applyAlignment="1">
      <alignment horizontal="center" vertical="center" wrapText="1"/>
    </xf>
    <xf numFmtId="164" fontId="24" fillId="4" borderId="1" xfId="1" applyNumberFormat="1" applyFont="1" applyFill="1" applyBorder="1" applyAlignment="1">
      <alignment wrapText="1"/>
    </xf>
    <xf numFmtId="43" fontId="24" fillId="4" borderId="1" xfId="1" applyFont="1" applyFill="1" applyBorder="1" applyAlignment="1">
      <alignment wrapText="1"/>
    </xf>
    <xf numFmtId="0" fontId="47" fillId="0" borderId="14" xfId="0" applyFont="1" applyFill="1" applyBorder="1" applyAlignment="1">
      <alignment horizontal="left"/>
    </xf>
    <xf numFmtId="43" fontId="24" fillId="9" borderId="14" xfId="1" applyFont="1" applyFill="1" applyBorder="1"/>
    <xf numFmtId="164" fontId="41" fillId="9" borderId="2" xfId="1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164" fontId="20" fillId="9" borderId="1" xfId="1" applyNumberFormat="1" applyFont="1" applyFill="1" applyBorder="1"/>
    <xf numFmtId="164" fontId="26" fillId="6" borderId="2" xfId="1" applyNumberFormat="1" applyFont="1" applyFill="1" applyBorder="1" applyAlignment="1">
      <alignment horizontal="center" vertical="center"/>
    </xf>
    <xf numFmtId="164" fontId="21" fillId="5" borderId="3" xfId="1" applyNumberFormat="1" applyFont="1" applyFill="1" applyBorder="1" applyAlignment="1">
      <alignment horizontal="right" vertical="center"/>
    </xf>
    <xf numFmtId="43" fontId="47" fillId="15" borderId="14" xfId="1" applyFont="1" applyFill="1" applyBorder="1"/>
    <xf numFmtId="164" fontId="21" fillId="2" borderId="14" xfId="1" applyNumberFormat="1" applyFont="1" applyFill="1" applyBorder="1"/>
    <xf numFmtId="164" fontId="26" fillId="5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/>
    <xf numFmtId="164" fontId="14" fillId="5" borderId="1" xfId="1" applyNumberFormat="1" applyFont="1" applyFill="1" applyBorder="1"/>
    <xf numFmtId="164" fontId="13" fillId="0" borderId="1" xfId="1" applyNumberFormat="1" applyFont="1" applyFill="1" applyBorder="1"/>
    <xf numFmtId="14" fontId="24" fillId="5" borderId="1" xfId="0" applyNumberFormat="1" applyFont="1" applyFill="1" applyBorder="1"/>
    <xf numFmtId="165" fontId="24" fillId="5" borderId="1" xfId="1" applyNumberFormat="1" applyFont="1" applyFill="1" applyBorder="1" applyAlignment="1">
      <alignment wrapText="1"/>
    </xf>
    <xf numFmtId="43" fontId="24" fillId="5" borderId="1" xfId="1" applyFont="1" applyFill="1" applyBorder="1"/>
    <xf numFmtId="164" fontId="47" fillId="13" borderId="1" xfId="1" applyNumberFormat="1" applyFont="1" applyFill="1" applyBorder="1" applyAlignment="1">
      <alignment horizontal="center"/>
    </xf>
    <xf numFmtId="0" fontId="52" fillId="2" borderId="1" xfId="0" applyFont="1" applyFill="1" applyBorder="1"/>
    <xf numFmtId="0" fontId="14" fillId="13" borderId="14" xfId="0" applyFont="1" applyFill="1" applyBorder="1" applyAlignment="1">
      <alignment horizontal="center" wrapText="1"/>
    </xf>
    <xf numFmtId="164" fontId="9" fillId="13" borderId="14" xfId="1" applyNumberFormat="1" applyFont="1" applyFill="1" applyBorder="1" applyAlignment="1">
      <alignment horizontal="center" wrapText="1"/>
    </xf>
    <xf numFmtId="0" fontId="8" fillId="13" borderId="14" xfId="0" applyFont="1" applyFill="1" applyBorder="1" applyAlignment="1">
      <alignment horizontal="center" wrapText="1"/>
    </xf>
    <xf numFmtId="43" fontId="29" fillId="7" borderId="9" xfId="1" applyFont="1" applyFill="1" applyBorder="1" applyAlignment="1">
      <alignment vertical="center" wrapText="1"/>
    </xf>
    <xf numFmtId="164" fontId="29" fillId="7" borderId="9" xfId="1" applyNumberFormat="1" applyFont="1" applyFill="1" applyBorder="1" applyAlignment="1">
      <alignment vertical="center" wrapText="1"/>
    </xf>
    <xf numFmtId="164" fontId="29" fillId="0" borderId="9" xfId="1" applyNumberFormat="1" applyFont="1" applyFill="1" applyBorder="1" applyAlignment="1">
      <alignment vertical="center" wrapText="1"/>
    </xf>
    <xf numFmtId="43" fontId="29" fillId="0" borderId="9" xfId="1" applyFont="1" applyFill="1" applyBorder="1" applyAlignment="1">
      <alignment vertical="center" wrapText="1"/>
    </xf>
    <xf numFmtId="164" fontId="29" fillId="3" borderId="9" xfId="1" applyNumberFormat="1" applyFont="1" applyFill="1" applyBorder="1" applyAlignment="1">
      <alignment vertical="center" wrapText="1"/>
    </xf>
    <xf numFmtId="43" fontId="29" fillId="3" borderId="9" xfId="1" applyFont="1" applyFill="1" applyBorder="1" applyAlignment="1">
      <alignment vertical="center" wrapText="1"/>
    </xf>
    <xf numFmtId="0" fontId="46" fillId="0" borderId="0" xfId="0" applyFont="1" applyFill="1" applyAlignment="1">
      <alignment horizontal="center" wrapText="1"/>
    </xf>
    <xf numFmtId="164" fontId="21" fillId="2" borderId="1" xfId="1" applyNumberFormat="1" applyFont="1" applyFill="1" applyBorder="1" applyAlignment="1">
      <alignment horizontal="right" vertical="center"/>
    </xf>
    <xf numFmtId="164" fontId="21" fillId="2" borderId="14" xfId="1" applyNumberFormat="1" applyFont="1" applyFill="1" applyBorder="1" applyAlignment="1">
      <alignment horizontal="right" vertical="center"/>
    </xf>
    <xf numFmtId="164" fontId="21" fillId="2" borderId="1" xfId="1" applyNumberFormat="1" applyFont="1" applyFill="1" applyBorder="1"/>
    <xf numFmtId="164" fontId="24" fillId="2" borderId="14" xfId="1" applyNumberFormat="1" applyFont="1" applyFill="1" applyBorder="1"/>
    <xf numFmtId="164" fontId="24" fillId="13" borderId="1" xfId="1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left" wrapText="1"/>
    </xf>
    <xf numFmtId="0" fontId="20" fillId="13" borderId="1" xfId="0" applyFont="1" applyFill="1" applyBorder="1" applyAlignment="1">
      <alignment horizontal="left"/>
    </xf>
    <xf numFmtId="164" fontId="13" fillId="13" borderId="1" xfId="1" applyNumberFormat="1" applyFont="1" applyFill="1" applyBorder="1"/>
    <xf numFmtId="164" fontId="20" fillId="13" borderId="1" xfId="1" applyNumberFormat="1" applyFont="1" applyFill="1" applyBorder="1"/>
    <xf numFmtId="0" fontId="46" fillId="13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center" wrapText="1"/>
    </xf>
    <xf numFmtId="164" fontId="21" fillId="9" borderId="3" xfId="1" applyNumberFormat="1" applyFont="1" applyFill="1" applyBorder="1" applyAlignment="1">
      <alignment horizontal="right" vertical="center"/>
    </xf>
    <xf numFmtId="164" fontId="26" fillId="9" borderId="1" xfId="1" applyNumberFormat="1" applyFont="1" applyFill="1" applyBorder="1" applyAlignment="1">
      <alignment horizontal="center" vertical="center" wrapText="1"/>
    </xf>
    <xf numFmtId="164" fontId="24" fillId="0" borderId="14" xfId="1" applyNumberFormat="1" applyFont="1" applyFill="1" applyBorder="1" applyAlignment="1">
      <alignment horizontal="center" wrapText="1"/>
    </xf>
    <xf numFmtId="0" fontId="24" fillId="4" borderId="1" xfId="0" applyFont="1" applyFill="1" applyBorder="1"/>
    <xf numFmtId="14" fontId="24" fillId="4" borderId="1" xfId="0" applyNumberFormat="1" applyFont="1" applyFill="1" applyBorder="1"/>
    <xf numFmtId="164" fontId="24" fillId="6" borderId="1" xfId="0" applyNumberFormat="1" applyFont="1" applyFill="1" applyBorder="1"/>
    <xf numFmtId="164" fontId="47" fillId="0" borderId="1" xfId="0" applyNumberFormat="1" applyFont="1" applyFill="1" applyBorder="1"/>
    <xf numFmtId="164" fontId="24" fillId="6" borderId="1" xfId="1" applyNumberFormat="1" applyFont="1" applyFill="1" applyBorder="1"/>
    <xf numFmtId="0" fontId="24" fillId="6" borderId="1" xfId="0" applyFont="1" applyFill="1" applyBorder="1"/>
    <xf numFmtId="164" fontId="24" fillId="5" borderId="14" xfId="1" applyNumberFormat="1" applyFont="1" applyFill="1" applyBorder="1"/>
    <xf numFmtId="0" fontId="47" fillId="3" borderId="1" xfId="0" applyFont="1" applyFill="1" applyBorder="1"/>
    <xf numFmtId="164" fontId="26" fillId="13" borderId="14" xfId="1" applyNumberFormat="1" applyFont="1" applyFill="1" applyBorder="1" applyAlignment="1">
      <alignment horizontal="center" vertical="center"/>
    </xf>
    <xf numFmtId="0" fontId="26" fillId="13" borderId="14" xfId="1" applyNumberFormat="1" applyFont="1" applyFill="1" applyBorder="1" applyAlignment="1">
      <alignment horizontal="left" vertical="center"/>
    </xf>
    <xf numFmtId="0" fontId="24" fillId="2" borderId="1" xfId="0" applyFont="1" applyFill="1" applyBorder="1"/>
    <xf numFmtId="0" fontId="24" fillId="2" borderId="0" xfId="0" applyFont="1" applyFill="1"/>
    <xf numFmtId="164" fontId="47" fillId="3" borderId="1" xfId="1" applyNumberFormat="1" applyFont="1" applyFill="1" applyBorder="1" applyAlignment="1">
      <alignment horizontal="center"/>
    </xf>
    <xf numFmtId="164" fontId="21" fillId="3" borderId="1" xfId="1" applyNumberFormat="1" applyFont="1" applyFill="1" applyBorder="1"/>
    <xf numFmtId="164" fontId="24" fillId="2" borderId="1" xfId="1" applyNumberFormat="1" applyFont="1" applyFill="1" applyBorder="1"/>
    <xf numFmtId="164" fontId="1" fillId="3" borderId="1" xfId="1" applyNumberFormat="1" applyFont="1" applyFill="1" applyBorder="1"/>
    <xf numFmtId="0" fontId="13" fillId="2" borderId="0" xfId="0" applyFont="1" applyFill="1"/>
    <xf numFmtId="0" fontId="1" fillId="2" borderId="0" xfId="0" applyFont="1" applyFill="1"/>
    <xf numFmtId="14" fontId="24" fillId="3" borderId="1" xfId="0" applyNumberFormat="1" applyFont="1" applyFill="1" applyBorder="1"/>
    <xf numFmtId="164" fontId="24" fillId="3" borderId="14" xfId="1" applyNumberFormat="1" applyFont="1" applyFill="1" applyBorder="1" applyAlignment="1">
      <alignment horizontal="center" wrapText="1"/>
    </xf>
    <xf numFmtId="164" fontId="24" fillId="6" borderId="1" xfId="1" applyNumberFormat="1" applyFont="1" applyFill="1" applyBorder="1" applyAlignment="1">
      <alignment horizontal="center" wrapText="1"/>
    </xf>
    <xf numFmtId="164" fontId="24" fillId="3" borderId="1" xfId="1" applyNumberFormat="1" applyFont="1" applyFill="1" applyBorder="1" applyAlignment="1">
      <alignment horizontal="right" vertical="center"/>
    </xf>
    <xf numFmtId="164" fontId="21" fillId="3" borderId="14" xfId="1" applyNumberFormat="1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/>
    </xf>
    <xf numFmtId="164" fontId="13" fillId="9" borderId="1" xfId="1" applyNumberFormat="1" applyFont="1" applyFill="1" applyBorder="1"/>
    <xf numFmtId="14" fontId="24" fillId="6" borderId="1" xfId="0" applyNumberFormat="1" applyFont="1" applyFill="1" applyBorder="1"/>
    <xf numFmtId="165" fontId="24" fillId="3" borderId="1" xfId="1" applyNumberFormat="1" applyFont="1" applyFill="1" applyBorder="1" applyAlignment="1">
      <alignment wrapText="1"/>
    </xf>
    <xf numFmtId="43" fontId="24" fillId="3" borderId="1" xfId="1" applyFont="1" applyFill="1" applyBorder="1"/>
    <xf numFmtId="164" fontId="20" fillId="3" borderId="1" xfId="1" applyNumberFormat="1" applyFont="1" applyFill="1" applyBorder="1" applyAlignment="1">
      <alignment horizontal="right" vertical="center"/>
    </xf>
    <xf numFmtId="164" fontId="23" fillId="9" borderId="1" xfId="0" applyNumberFormat="1" applyFont="1" applyFill="1" applyBorder="1"/>
    <xf numFmtId="164" fontId="26" fillId="9" borderId="1" xfId="1" applyNumberFormat="1" applyFont="1" applyFill="1" applyBorder="1" applyAlignment="1">
      <alignment horizontal="right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Border="1"/>
    <xf numFmtId="0" fontId="24" fillId="2" borderId="1" xfId="0" applyFont="1" applyFill="1" applyBorder="1" applyAlignment="1">
      <alignment horizontal="center" wrapText="1"/>
    </xf>
    <xf numFmtId="43" fontId="23" fillId="0" borderId="10" xfId="1" applyFont="1" applyFill="1" applyBorder="1" applyAlignment="1">
      <alignment horizontal="center" vertical="center" wrapText="1"/>
    </xf>
    <xf numFmtId="14" fontId="47" fillId="0" borderId="1" xfId="1" applyNumberFormat="1" applyFont="1" applyFill="1" applyBorder="1" applyAlignment="1">
      <alignment wrapText="1"/>
    </xf>
    <xf numFmtId="43" fontId="24" fillId="5" borderId="14" xfId="1" applyFont="1" applyFill="1" applyBorder="1"/>
    <xf numFmtId="164" fontId="24" fillId="13" borderId="14" xfId="1" applyNumberFormat="1" applyFont="1" applyFill="1" applyBorder="1"/>
    <xf numFmtId="43" fontId="24" fillId="13" borderId="14" xfId="1" applyFont="1" applyFill="1" applyBorder="1"/>
    <xf numFmtId="164" fontId="24" fillId="3" borderId="1" xfId="1" applyNumberFormat="1" applyFont="1" applyFill="1" applyBorder="1" applyAlignment="1">
      <alignment wrapText="1"/>
    </xf>
    <xf numFmtId="14" fontId="24" fillId="3" borderId="1" xfId="1" applyNumberFormat="1" applyFont="1" applyFill="1" applyBorder="1" applyAlignment="1">
      <alignment wrapText="1"/>
    </xf>
    <xf numFmtId="164" fontId="26" fillId="3" borderId="1" xfId="1" applyNumberFormat="1" applyFont="1" applyFill="1" applyBorder="1" applyAlignment="1">
      <alignment horizontal="right" vertical="center"/>
    </xf>
    <xf numFmtId="164" fontId="47" fillId="13" borderId="14" xfId="1" applyNumberFormat="1" applyFont="1" applyFill="1" applyBorder="1" applyAlignment="1">
      <alignment horizontal="center" vertical="center" wrapText="1"/>
    </xf>
    <xf numFmtId="164" fontId="47" fillId="3" borderId="14" xfId="1" applyNumberFormat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/>
    <xf numFmtId="164" fontId="24" fillId="10" borderId="1" xfId="1" applyNumberFormat="1" applyFont="1" applyFill="1" applyBorder="1" applyAlignment="1">
      <alignment horizontal="center" wrapText="1"/>
    </xf>
    <xf numFmtId="164" fontId="24" fillId="9" borderId="14" xfId="1" applyNumberFormat="1" applyFont="1" applyFill="1" applyBorder="1" applyAlignment="1">
      <alignment horizontal="center" wrapText="1"/>
    </xf>
    <xf numFmtId="164" fontId="24" fillId="9" borderId="14" xfId="0" applyNumberFormat="1" applyFont="1" applyFill="1" applyBorder="1" applyAlignment="1">
      <alignment horizontal="center" wrapText="1"/>
    </xf>
    <xf numFmtId="164" fontId="47" fillId="9" borderId="14" xfId="0" applyNumberFormat="1" applyFont="1" applyFill="1" applyBorder="1" applyAlignment="1">
      <alignment horizontal="center" wrapText="1"/>
    </xf>
    <xf numFmtId="0" fontId="29" fillId="9" borderId="1" xfId="0" applyFont="1" applyFill="1" applyBorder="1" applyAlignment="1">
      <alignment horizontal="center" wrapText="1"/>
    </xf>
    <xf numFmtId="164" fontId="45" fillId="3" borderId="14" xfId="1" applyNumberFormat="1" applyFont="1" applyFill="1" applyBorder="1"/>
    <xf numFmtId="0" fontId="24" fillId="6" borderId="0" xfId="0" applyFont="1" applyFill="1"/>
    <xf numFmtId="0" fontId="27" fillId="0" borderId="0" xfId="0" applyFont="1"/>
    <xf numFmtId="0" fontId="24" fillId="3" borderId="0" xfId="0" applyFont="1" applyFill="1"/>
    <xf numFmtId="164" fontId="24" fillId="0" borderId="0" xfId="0" applyNumberFormat="1" applyFont="1"/>
    <xf numFmtId="164" fontId="47" fillId="0" borderId="0" xfId="0" applyNumberFormat="1" applyFont="1"/>
    <xf numFmtId="164" fontId="23" fillId="0" borderId="0" xfId="0" applyNumberFormat="1" applyFont="1"/>
    <xf numFmtId="164" fontId="22" fillId="0" borderId="0" xfId="0" applyNumberFormat="1" applyFont="1"/>
    <xf numFmtId="164" fontId="27" fillId="0" borderId="0" xfId="0" applyNumberFormat="1" applyFont="1"/>
    <xf numFmtId="164" fontId="24" fillId="0" borderId="0" xfId="1" applyNumberFormat="1" applyFont="1" applyBorder="1"/>
    <xf numFmtId="164" fontId="23" fillId="0" borderId="0" xfId="0" applyNumberFormat="1" applyFont="1" applyBorder="1"/>
    <xf numFmtId="164" fontId="23" fillId="0" borderId="1" xfId="0" applyNumberFormat="1" applyFont="1" applyBorder="1"/>
    <xf numFmtId="164" fontId="23" fillId="0" borderId="1" xfId="1" applyNumberFormat="1" applyFont="1" applyBorder="1"/>
    <xf numFmtId="43" fontId="23" fillId="0" borderId="1" xfId="0" applyNumberFormat="1" applyFont="1" applyBorder="1"/>
    <xf numFmtId="43" fontId="23" fillId="13" borderId="1" xfId="0" applyNumberFormat="1" applyFont="1" applyFill="1" applyBorder="1"/>
    <xf numFmtId="43" fontId="21" fillId="3" borderId="14" xfId="1" applyFont="1" applyFill="1" applyBorder="1"/>
    <xf numFmtId="14" fontId="24" fillId="13" borderId="1" xfId="0" applyNumberFormat="1" applyFont="1" applyFill="1" applyBorder="1"/>
    <xf numFmtId="164" fontId="52" fillId="2" borderId="1" xfId="1" applyNumberFormat="1" applyFont="1" applyFill="1" applyBorder="1" applyAlignment="1">
      <alignment horizontal="center" wrapText="1"/>
    </xf>
    <xf numFmtId="164" fontId="24" fillId="3" borderId="1" xfId="1" applyNumberFormat="1" applyFont="1" applyFill="1" applyBorder="1"/>
    <xf numFmtId="164" fontId="13" fillId="3" borderId="1" xfId="1" applyNumberFormat="1" applyFont="1" applyFill="1" applyBorder="1"/>
    <xf numFmtId="164" fontId="20" fillId="3" borderId="1" xfId="1" applyNumberFormat="1" applyFont="1" applyFill="1" applyBorder="1"/>
    <xf numFmtId="164" fontId="14" fillId="13" borderId="1" xfId="1" applyNumberFormat="1" applyFont="1" applyFill="1" applyBorder="1"/>
    <xf numFmtId="0" fontId="24" fillId="13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4" fontId="24" fillId="9" borderId="1" xfId="1" applyNumberFormat="1" applyFont="1" applyFill="1" applyBorder="1" applyAlignment="1">
      <alignment horizontal="right" vertical="center"/>
    </xf>
    <xf numFmtId="164" fontId="47" fillId="5" borderId="1" xfId="1" applyNumberFormat="1" applyFont="1" applyFill="1" applyBorder="1"/>
    <xf numFmtId="164" fontId="24" fillId="3" borderId="1" xfId="1" applyNumberFormat="1" applyFont="1" applyFill="1" applyBorder="1" applyAlignment="1">
      <alignment horizontal="center"/>
    </xf>
    <xf numFmtId="164" fontId="47" fillId="0" borderId="0" xfId="1" applyNumberFormat="1" applyFont="1" applyFill="1"/>
    <xf numFmtId="164" fontId="48" fillId="0" borderId="0" xfId="1" applyNumberFormat="1" applyFont="1"/>
    <xf numFmtId="43" fontId="21" fillId="0" borderId="0" xfId="1" applyFont="1"/>
    <xf numFmtId="164" fontId="47" fillId="0" borderId="0" xfId="0" applyNumberFormat="1" applyFont="1" applyAlignment="1">
      <alignment horizontal="center" wrapText="1"/>
    </xf>
    <xf numFmtId="164" fontId="48" fillId="0" borderId="0" xfId="0" applyNumberFormat="1" applyFont="1" applyAlignment="1">
      <alignment horizontal="center" wrapText="1"/>
    </xf>
    <xf numFmtId="164" fontId="39" fillId="7" borderId="0" xfId="0" applyNumberFormat="1" applyFont="1" applyFill="1"/>
    <xf numFmtId="164" fontId="47" fillId="7" borderId="0" xfId="1" applyNumberFormat="1" applyFont="1" applyFill="1"/>
    <xf numFmtId="164" fontId="47" fillId="7" borderId="0" xfId="0" applyNumberFormat="1" applyFont="1" applyFill="1" applyAlignment="1">
      <alignment horizontal="center" wrapText="1"/>
    </xf>
    <xf numFmtId="164" fontId="48" fillId="7" borderId="0" xfId="0" applyNumberFormat="1" applyFont="1" applyFill="1" applyAlignment="1">
      <alignment horizontal="center" wrapText="1"/>
    </xf>
    <xf numFmtId="43" fontId="48" fillId="7" borderId="0" xfId="1" applyFont="1" applyFill="1"/>
    <xf numFmtId="164" fontId="48" fillId="7" borderId="0" xfId="1" applyNumberFormat="1" applyFont="1" applyFill="1"/>
    <xf numFmtId="43" fontId="39" fillId="0" borderId="0" xfId="1" applyFont="1" applyAlignment="1">
      <alignment horizontal="left"/>
    </xf>
    <xf numFmtId="43" fontId="27" fillId="0" borderId="0" xfId="1" applyFont="1" applyAlignment="1">
      <alignment horizontal="left"/>
    </xf>
    <xf numFmtId="164" fontId="47" fillId="7" borderId="0" xfId="0" applyNumberFormat="1" applyFont="1" applyFill="1"/>
    <xf numFmtId="164" fontId="46" fillId="7" borderId="0" xfId="1" applyNumberFormat="1" applyFont="1" applyFill="1"/>
    <xf numFmtId="164" fontId="47" fillId="0" borderId="0" xfId="1" applyNumberFormat="1" applyFont="1" applyAlignment="1">
      <alignment horizontal="center" wrapText="1"/>
    </xf>
    <xf numFmtId="164" fontId="48" fillId="0" borderId="0" xfId="1" applyNumberFormat="1" applyFont="1" applyAlignment="1">
      <alignment horizontal="center" wrapText="1"/>
    </xf>
    <xf numFmtId="164" fontId="23" fillId="0" borderId="10" xfId="1" applyNumberFormat="1" applyFont="1" applyFill="1" applyBorder="1" applyAlignment="1">
      <alignment horizontal="center" vertical="center" wrapText="1"/>
    </xf>
    <xf numFmtId="164" fontId="23" fillId="10" borderId="21" xfId="1" applyNumberFormat="1" applyFont="1" applyFill="1" applyBorder="1" applyAlignment="1">
      <alignment horizontal="center" vertical="center" wrapText="1"/>
    </xf>
    <xf numFmtId="164" fontId="39" fillId="0" borderId="0" xfId="1" applyNumberFormat="1" applyFont="1"/>
    <xf numFmtId="164" fontId="27" fillId="0" borderId="0" xfId="1" applyNumberFormat="1" applyFont="1"/>
    <xf numFmtId="43" fontId="53" fillId="0" borderId="0" xfId="1" applyFont="1"/>
    <xf numFmtId="164" fontId="24" fillId="6" borderId="15" xfId="1" applyNumberFormat="1" applyFont="1" applyFill="1" applyBorder="1" applyAlignment="1">
      <alignment horizontal="center" vertical="center"/>
    </xf>
    <xf numFmtId="164" fontId="24" fillId="6" borderId="14" xfId="1" applyNumberFormat="1" applyFont="1" applyFill="1" applyBorder="1" applyAlignment="1">
      <alignment horizontal="center" vertical="center"/>
    </xf>
    <xf numFmtId="43" fontId="24" fillId="7" borderId="3" xfId="1" applyFont="1" applyFill="1" applyBorder="1" applyAlignment="1">
      <alignment horizontal="center" vertical="center" wrapText="1"/>
    </xf>
    <xf numFmtId="43" fontId="24" fillId="7" borderId="13" xfId="1" applyFont="1" applyFill="1" applyBorder="1" applyAlignment="1">
      <alignment horizontal="center" vertical="center" wrapText="1"/>
    </xf>
    <xf numFmtId="43" fontId="24" fillId="2" borderId="1" xfId="1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center" wrapText="1"/>
    </xf>
    <xf numFmtId="0" fontId="24" fillId="6" borderId="29" xfId="0" applyFont="1" applyFill="1" applyBorder="1" applyAlignment="1">
      <alignment horizontal="center" wrapText="1"/>
    </xf>
    <xf numFmtId="43" fontId="23" fillId="7" borderId="3" xfId="1" applyFont="1" applyFill="1" applyBorder="1" applyAlignment="1">
      <alignment horizontal="center" vertical="center" wrapText="1"/>
    </xf>
    <xf numFmtId="43" fontId="23" fillId="7" borderId="12" xfId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/>
    </xf>
    <xf numFmtId="0" fontId="22" fillId="2" borderId="12" xfId="0" applyFont="1" applyFill="1" applyBorder="1" applyAlignment="1">
      <alignment horizontal="right"/>
    </xf>
    <xf numFmtId="164" fontId="23" fillId="0" borderId="5" xfId="1" applyNumberFormat="1" applyFont="1" applyBorder="1" applyAlignment="1">
      <alignment horizontal="center" vertical="center" wrapText="1"/>
    </xf>
    <xf numFmtId="164" fontId="23" fillId="0" borderId="8" xfId="1" applyNumberFormat="1" applyFont="1" applyBorder="1" applyAlignment="1">
      <alignment horizontal="center" vertical="center" wrapText="1"/>
    </xf>
    <xf numFmtId="164" fontId="23" fillId="0" borderId="6" xfId="1" applyNumberFormat="1" applyFont="1" applyBorder="1" applyAlignment="1">
      <alignment horizontal="center" vertical="center" wrapText="1"/>
    </xf>
    <xf numFmtId="164" fontId="23" fillId="0" borderId="9" xfId="1" applyNumberFormat="1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3" fontId="23" fillId="0" borderId="4" xfId="1" applyFont="1" applyFill="1" applyBorder="1" applyAlignment="1">
      <alignment horizontal="center" vertical="center" wrapText="1"/>
    </xf>
    <xf numFmtId="43" fontId="23" fillId="0" borderId="10" xfId="1" applyFont="1" applyFill="1" applyBorder="1" applyAlignment="1">
      <alignment horizontal="center" vertical="center" wrapText="1"/>
    </xf>
    <xf numFmtId="164" fontId="24" fillId="6" borderId="34" xfId="0" applyNumberFormat="1" applyFont="1" applyFill="1" applyBorder="1" applyAlignment="1">
      <alignment horizontal="center" vertical="center"/>
    </xf>
    <xf numFmtId="164" fontId="24" fillId="6" borderId="18" xfId="0" applyNumberFormat="1" applyFont="1" applyFill="1" applyBorder="1" applyAlignment="1">
      <alignment horizontal="center" vertical="center"/>
    </xf>
    <xf numFmtId="164" fontId="24" fillId="4" borderId="15" xfId="1" applyNumberFormat="1" applyFont="1" applyFill="1" applyBorder="1" applyAlignment="1">
      <alignment horizontal="center" vertical="center"/>
    </xf>
    <xf numFmtId="164" fontId="24" fillId="4" borderId="14" xfId="1" applyNumberFormat="1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4" fillId="6" borderId="29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64" fontId="24" fillId="0" borderId="3" xfId="1" applyNumberFormat="1" applyFont="1" applyBorder="1" applyAlignment="1">
      <alignment horizontal="right"/>
    </xf>
    <xf numFmtId="164" fontId="24" fillId="0" borderId="12" xfId="1" applyNumberFormat="1" applyFont="1" applyBorder="1" applyAlignment="1">
      <alignment horizontal="right"/>
    </xf>
    <xf numFmtId="164" fontId="24" fillId="0" borderId="13" xfId="1" applyNumberFormat="1" applyFont="1" applyBorder="1" applyAlignment="1">
      <alignment horizontal="right"/>
    </xf>
    <xf numFmtId="0" fontId="24" fillId="2" borderId="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164" fontId="24" fillId="6" borderId="15" xfId="1" applyNumberFormat="1" applyFont="1" applyFill="1" applyBorder="1" applyAlignment="1">
      <alignment horizontal="center"/>
    </xf>
    <xf numFmtId="164" fontId="24" fillId="6" borderId="14" xfId="1" applyNumberFormat="1" applyFont="1" applyFill="1" applyBorder="1" applyAlignment="1">
      <alignment horizontal="center"/>
    </xf>
    <xf numFmtId="164" fontId="24" fillId="2" borderId="15" xfId="1" applyNumberFormat="1" applyFont="1" applyFill="1" applyBorder="1" applyAlignment="1">
      <alignment horizontal="center"/>
    </xf>
    <xf numFmtId="164" fontId="24" fillId="2" borderId="14" xfId="1" applyNumberFormat="1" applyFont="1" applyFill="1" applyBorder="1" applyAlignment="1">
      <alignment horizontal="center"/>
    </xf>
    <xf numFmtId="0" fontId="29" fillId="7" borderId="25" xfId="0" applyFont="1" applyFill="1" applyBorder="1" applyAlignment="1">
      <alignment horizontal="center" wrapText="1"/>
    </xf>
    <xf numFmtId="0" fontId="29" fillId="7" borderId="28" xfId="0" applyFont="1" applyFill="1" applyBorder="1" applyAlignment="1">
      <alignment horizontal="center" wrapText="1"/>
    </xf>
    <xf numFmtId="0" fontId="29" fillId="7" borderId="29" xfId="0" applyFont="1" applyFill="1" applyBorder="1" applyAlignment="1">
      <alignment horizontal="center" wrapText="1"/>
    </xf>
    <xf numFmtId="0" fontId="29" fillId="7" borderId="21" xfId="0" applyFont="1" applyFill="1" applyBorder="1" applyAlignment="1">
      <alignment horizontal="center" wrapText="1"/>
    </xf>
    <xf numFmtId="0" fontId="29" fillId="7" borderId="30" xfId="0" applyFont="1" applyFill="1" applyBorder="1" applyAlignment="1">
      <alignment horizontal="center" wrapText="1"/>
    </xf>
    <xf numFmtId="0" fontId="29" fillId="7" borderId="17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0" fontId="31" fillId="7" borderId="12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4" fontId="22" fillId="5" borderId="0" xfId="1" applyNumberFormat="1" applyFont="1" applyFill="1" applyAlignment="1">
      <alignment horizontal="left"/>
    </xf>
    <xf numFmtId="0" fontId="30" fillId="6" borderId="3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164" fontId="29" fillId="0" borderId="5" xfId="1" applyNumberFormat="1" applyFont="1" applyBorder="1" applyAlignment="1">
      <alignment horizontal="center" vertical="center" wrapText="1"/>
    </xf>
    <xf numFmtId="164" fontId="29" fillId="0" borderId="8" xfId="1" applyNumberFormat="1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3" fontId="29" fillId="0" borderId="4" xfId="1" applyFont="1" applyFill="1" applyBorder="1" applyAlignment="1">
      <alignment horizontal="center" vertical="center" wrapText="1"/>
    </xf>
    <xf numFmtId="43" fontId="29" fillId="0" borderId="10" xfId="1" applyFont="1" applyFill="1" applyBorder="1" applyAlignment="1">
      <alignment horizontal="center" vertical="center" wrapText="1"/>
    </xf>
    <xf numFmtId="164" fontId="29" fillId="2" borderId="0" xfId="1" applyNumberFormat="1" applyFont="1" applyFill="1" applyAlignment="1">
      <alignment horizontal="left"/>
    </xf>
    <xf numFmtId="164" fontId="31" fillId="6" borderId="0" xfId="1" applyNumberFormat="1" applyFont="1" applyFill="1" applyAlignment="1">
      <alignment horizontal="center"/>
    </xf>
    <xf numFmtId="164" fontId="26" fillId="6" borderId="34" xfId="1" applyNumberFormat="1" applyFont="1" applyFill="1" applyBorder="1" applyAlignment="1">
      <alignment horizontal="center" vertical="center"/>
    </xf>
    <xf numFmtId="164" fontId="26" fillId="6" borderId="18" xfId="1" applyNumberFormat="1" applyFont="1" applyFill="1" applyBorder="1" applyAlignment="1">
      <alignment horizontal="center" vertical="center"/>
    </xf>
    <xf numFmtId="164" fontId="30" fillId="8" borderId="0" xfId="1" applyNumberFormat="1" applyFont="1" applyFill="1" applyAlignment="1">
      <alignment horizontal="left"/>
    </xf>
    <xf numFmtId="0" fontId="29" fillId="6" borderId="25" xfId="0" applyFont="1" applyFill="1" applyBorder="1" applyAlignment="1">
      <alignment horizontal="center" wrapText="1"/>
    </xf>
    <xf numFmtId="0" fontId="29" fillId="6" borderId="28" xfId="0" applyFont="1" applyFill="1" applyBorder="1" applyAlignment="1">
      <alignment horizontal="center" wrapText="1"/>
    </xf>
    <xf numFmtId="0" fontId="29" fillId="6" borderId="29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horizontal="center" wrapText="1"/>
    </xf>
    <xf numFmtId="0" fontId="29" fillId="6" borderId="30" xfId="0" applyFont="1" applyFill="1" applyBorder="1" applyAlignment="1">
      <alignment horizontal="center" wrapText="1"/>
    </xf>
    <xf numFmtId="0" fontId="29" fillId="6" borderId="17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right"/>
    </xf>
    <xf numFmtId="0" fontId="31" fillId="2" borderId="12" xfId="0" applyFont="1" applyFill="1" applyBorder="1" applyAlignment="1">
      <alignment horizontal="right"/>
    </xf>
    <xf numFmtId="0" fontId="31" fillId="2" borderId="13" xfId="0" applyFont="1" applyFill="1" applyBorder="1" applyAlignment="1">
      <alignment horizontal="right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64" fontId="29" fillId="2" borderId="3" xfId="1" applyNumberFormat="1" applyFont="1" applyFill="1" applyBorder="1" applyAlignment="1">
      <alignment horizontal="center" vertical="center" wrapText="1"/>
    </xf>
    <xf numFmtId="164" fontId="29" fillId="2" borderId="13" xfId="1" applyNumberFormat="1" applyFont="1" applyFill="1" applyBorder="1" applyAlignment="1">
      <alignment horizontal="center" vertical="center" wrapText="1"/>
    </xf>
    <xf numFmtId="43" fontId="37" fillId="7" borderId="3" xfId="1" applyFont="1" applyFill="1" applyBorder="1" applyAlignment="1">
      <alignment horizontal="center" vertical="center" wrapText="1"/>
    </xf>
    <xf numFmtId="43" fontId="37" fillId="7" borderId="12" xfId="1" applyFont="1" applyFill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3" fontId="29" fillId="0" borderId="19" xfId="1" applyFont="1" applyBorder="1" applyAlignment="1">
      <alignment horizontal="center" vertical="center" wrapText="1"/>
    </xf>
    <xf numFmtId="43" fontId="29" fillId="0" borderId="10" xfId="1" applyFont="1" applyBorder="1" applyAlignment="1">
      <alignment horizontal="center" vertical="center" wrapText="1"/>
    </xf>
    <xf numFmtId="164" fontId="41" fillId="6" borderId="34" xfId="1" applyNumberFormat="1" applyFont="1" applyFill="1" applyBorder="1" applyAlignment="1">
      <alignment horizontal="center" vertical="center"/>
    </xf>
    <xf numFmtId="164" fontId="41" fillId="6" borderId="18" xfId="1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164" fontId="41" fillId="9" borderId="34" xfId="1" applyNumberFormat="1" applyFont="1" applyFill="1" applyBorder="1" applyAlignment="1">
      <alignment horizontal="center" vertical="center"/>
    </xf>
    <xf numFmtId="164" fontId="41" fillId="9" borderId="18" xfId="1" applyNumberFormat="1" applyFont="1" applyFill="1" applyBorder="1" applyAlignment="1">
      <alignment horizontal="center" vertical="center"/>
    </xf>
    <xf numFmtId="43" fontId="24" fillId="2" borderId="22" xfId="1" applyFont="1" applyFill="1" applyBorder="1" applyAlignment="1">
      <alignment horizontal="center" vertical="center" wrapText="1"/>
    </xf>
    <xf numFmtId="43" fontId="24" fillId="2" borderId="23" xfId="1" applyFont="1" applyFill="1" applyBorder="1" applyAlignment="1">
      <alignment horizontal="center" vertical="center" wrapText="1"/>
    </xf>
    <xf numFmtId="43" fontId="24" fillId="2" borderId="24" xfId="1" applyFont="1" applyFill="1" applyBorder="1" applyAlignment="1">
      <alignment horizontal="center" vertical="center" wrapText="1"/>
    </xf>
    <xf numFmtId="43" fontId="23" fillId="7" borderId="22" xfId="1" applyFont="1" applyFill="1" applyBorder="1" applyAlignment="1">
      <alignment horizontal="center" vertical="center" wrapText="1"/>
    </xf>
    <xf numFmtId="43" fontId="23" fillId="7" borderId="24" xfId="1" applyFont="1" applyFill="1" applyBorder="1" applyAlignment="1">
      <alignment horizontal="center" vertical="center" wrapText="1"/>
    </xf>
    <xf numFmtId="43" fontId="23" fillId="6" borderId="22" xfId="1" applyFont="1" applyFill="1" applyBorder="1" applyAlignment="1">
      <alignment horizontal="center" vertical="center" wrapText="1"/>
    </xf>
    <xf numFmtId="43" fontId="23" fillId="6" borderId="24" xfId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43" fontId="23" fillId="2" borderId="3" xfId="1" applyFont="1" applyFill="1" applyBorder="1" applyAlignment="1">
      <alignment horizontal="right"/>
    </xf>
    <xf numFmtId="43" fontId="23" fillId="2" borderId="12" xfId="1" applyFont="1" applyFill="1" applyBorder="1" applyAlignment="1">
      <alignment horizontal="right"/>
    </xf>
    <xf numFmtId="43" fontId="23" fillId="2" borderId="13" xfId="1" applyFont="1" applyFill="1" applyBorder="1" applyAlignment="1">
      <alignment horizontal="right"/>
    </xf>
    <xf numFmtId="164" fontId="29" fillId="7" borderId="3" xfId="1" applyNumberFormat="1" applyFont="1" applyFill="1" applyBorder="1" applyAlignment="1">
      <alignment horizontal="center"/>
    </xf>
    <xf numFmtId="164" fontId="29" fillId="7" borderId="12" xfId="1" applyNumberFormat="1" applyFont="1" applyFill="1" applyBorder="1" applyAlignment="1">
      <alignment horizontal="center"/>
    </xf>
    <xf numFmtId="164" fontId="29" fillId="7" borderId="13" xfId="1" applyNumberFormat="1" applyFont="1" applyFill="1" applyBorder="1" applyAlignment="1">
      <alignment horizontal="center"/>
    </xf>
    <xf numFmtId="164" fontId="29" fillId="6" borderId="1" xfId="1" applyNumberFormat="1" applyFont="1" applyFill="1" applyBorder="1" applyAlignment="1">
      <alignment horizontal="center"/>
    </xf>
    <xf numFmtId="164" fontId="29" fillId="2" borderId="3" xfId="1" applyNumberFormat="1" applyFont="1" applyFill="1" applyBorder="1" applyAlignment="1">
      <alignment horizontal="center"/>
    </xf>
    <xf numFmtId="164" fontId="29" fillId="2" borderId="12" xfId="1" applyNumberFormat="1" applyFont="1" applyFill="1" applyBorder="1" applyAlignment="1">
      <alignment horizontal="center"/>
    </xf>
    <xf numFmtId="164" fontId="23" fillId="4" borderId="19" xfId="1" applyNumberFormat="1" applyFont="1" applyFill="1" applyBorder="1" applyAlignment="1">
      <alignment horizontal="center" vertical="center" wrapText="1"/>
    </xf>
    <xf numFmtId="164" fontId="23" fillId="4" borderId="10" xfId="1" applyNumberFormat="1" applyFont="1" applyFill="1" applyBorder="1" applyAlignment="1">
      <alignment horizontal="center" vertical="center" wrapText="1"/>
    </xf>
    <xf numFmtId="43" fontId="23" fillId="7" borderId="26" xfId="1" applyFont="1" applyFill="1" applyBorder="1" applyAlignment="1">
      <alignment horizontal="center" vertical="center" wrapText="1"/>
    </xf>
    <xf numFmtId="43" fontId="23" fillId="7" borderId="31" xfId="1" applyFont="1" applyFill="1" applyBorder="1" applyAlignment="1">
      <alignment horizontal="center" vertical="center" wrapText="1"/>
    </xf>
    <xf numFmtId="43" fontId="23" fillId="6" borderId="26" xfId="1" applyFont="1" applyFill="1" applyBorder="1" applyAlignment="1">
      <alignment horizontal="center" vertical="center" wrapText="1"/>
    </xf>
    <xf numFmtId="43" fontId="23" fillId="6" borderId="31" xfId="1" applyFont="1" applyFill="1" applyBorder="1" applyAlignment="1">
      <alignment horizontal="center" vertical="center" wrapText="1"/>
    </xf>
    <xf numFmtId="43" fontId="23" fillId="0" borderId="26" xfId="1" applyFont="1" applyFill="1" applyBorder="1" applyAlignment="1">
      <alignment horizontal="center" vertical="center" wrapText="1"/>
    </xf>
    <xf numFmtId="43" fontId="23" fillId="0" borderId="33" xfId="1" applyFont="1" applyFill="1" applyBorder="1" applyAlignment="1">
      <alignment horizontal="center" vertical="center" wrapText="1"/>
    </xf>
    <xf numFmtId="43" fontId="23" fillId="0" borderId="31" xfId="1" applyFont="1" applyFill="1" applyBorder="1" applyAlignment="1">
      <alignment horizontal="center" vertical="center" wrapText="1"/>
    </xf>
    <xf numFmtId="164" fontId="23" fillId="6" borderId="19" xfId="1" applyNumberFormat="1" applyFont="1" applyFill="1" applyBorder="1" applyAlignment="1">
      <alignment horizontal="center" vertical="center" wrapText="1"/>
    </xf>
    <xf numFmtId="164" fontId="23" fillId="6" borderId="10" xfId="1" applyNumberFormat="1" applyFont="1" applyFill="1" applyBorder="1" applyAlignment="1">
      <alignment horizontal="center" vertical="center" wrapText="1"/>
    </xf>
    <xf numFmtId="164" fontId="24" fillId="6" borderId="15" xfId="1" applyNumberFormat="1" applyFont="1" applyFill="1" applyBorder="1" applyAlignment="1">
      <alignment horizontal="center" wrapText="1"/>
    </xf>
    <xf numFmtId="164" fontId="24" fillId="6" borderId="14" xfId="1" applyNumberFormat="1" applyFont="1" applyFill="1" applyBorder="1" applyAlignment="1">
      <alignment horizontal="center" wrapText="1"/>
    </xf>
    <xf numFmtId="164" fontId="29" fillId="2" borderId="1" xfId="1" applyNumberFormat="1" applyFont="1" applyFill="1" applyBorder="1" applyAlignment="1">
      <alignment horizontal="center"/>
    </xf>
    <xf numFmtId="43" fontId="32" fillId="7" borderId="3" xfId="1" applyFont="1" applyFill="1" applyBorder="1" applyAlignment="1">
      <alignment horizontal="center"/>
    </xf>
    <xf numFmtId="43" fontId="32" fillId="7" borderId="12" xfId="1" applyFont="1" applyFill="1" applyBorder="1" applyAlignment="1">
      <alignment horizontal="center"/>
    </xf>
    <xf numFmtId="43" fontId="32" fillId="7" borderId="13" xfId="1" applyFont="1" applyFill="1" applyBorder="1" applyAlignment="1">
      <alignment horizontal="center"/>
    </xf>
    <xf numFmtId="164" fontId="23" fillId="6" borderId="1" xfId="1" applyNumberFormat="1" applyFont="1" applyFill="1" applyBorder="1" applyAlignment="1">
      <alignment horizontal="center"/>
    </xf>
    <xf numFmtId="43" fontId="23" fillId="7" borderId="25" xfId="1" applyFont="1" applyFill="1" applyBorder="1" applyAlignment="1">
      <alignment horizontal="center" vertical="center" wrapText="1"/>
    </xf>
    <xf numFmtId="43" fontId="23" fillId="7" borderId="28" xfId="1" applyFont="1" applyFill="1" applyBorder="1" applyAlignment="1">
      <alignment horizontal="center" vertical="center" wrapText="1"/>
    </xf>
    <xf numFmtId="43" fontId="23" fillId="7" borderId="29" xfId="1" applyFont="1" applyFill="1" applyBorder="1" applyAlignment="1">
      <alignment horizontal="center" vertical="center" wrapText="1"/>
    </xf>
    <xf numFmtId="43" fontId="23" fillId="7" borderId="21" xfId="1" applyFont="1" applyFill="1" applyBorder="1" applyAlignment="1">
      <alignment horizontal="center" vertical="center" wrapText="1"/>
    </xf>
    <xf numFmtId="43" fontId="23" fillId="7" borderId="30" xfId="1" applyFont="1" applyFill="1" applyBorder="1" applyAlignment="1">
      <alignment horizontal="center" vertical="center" wrapText="1"/>
    </xf>
    <xf numFmtId="43" fontId="23" fillId="7" borderId="17" xfId="1" applyFont="1" applyFill="1" applyBorder="1" applyAlignment="1">
      <alignment horizontal="center" vertical="center" wrapText="1"/>
    </xf>
    <xf numFmtId="164" fontId="23" fillId="7" borderId="3" xfId="1" applyNumberFormat="1" applyFont="1" applyFill="1" applyBorder="1" applyAlignment="1">
      <alignment horizontal="center"/>
    </xf>
    <xf numFmtId="164" fontId="23" fillId="7" borderId="12" xfId="1" applyNumberFormat="1" applyFont="1" applyFill="1" applyBorder="1" applyAlignment="1">
      <alignment horizontal="center"/>
    </xf>
    <xf numFmtId="164" fontId="23" fillId="7" borderId="1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/>
    </xf>
    <xf numFmtId="164" fontId="23" fillId="2" borderId="12" xfId="1" applyNumberFormat="1" applyFont="1" applyFill="1" applyBorder="1" applyAlignment="1">
      <alignment horizontal="center"/>
    </xf>
    <xf numFmtId="43" fontId="23" fillId="2" borderId="26" xfId="1" applyFont="1" applyFill="1" applyBorder="1" applyAlignment="1">
      <alignment horizontal="center" vertical="center" wrapText="1"/>
    </xf>
    <xf numFmtId="43" fontId="23" fillId="2" borderId="33" xfId="1" applyFont="1" applyFill="1" applyBorder="1" applyAlignment="1">
      <alignment horizontal="center" vertical="center" wrapText="1"/>
    </xf>
    <xf numFmtId="43" fontId="23" fillId="2" borderId="31" xfId="1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wrapText="1"/>
    </xf>
    <xf numFmtId="0" fontId="31" fillId="5" borderId="1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30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3" fillId="0" borderId="3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2" fillId="2" borderId="15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/>
    </xf>
    <xf numFmtId="0" fontId="49" fillId="8" borderId="10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3" fontId="29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164" fontId="29" fillId="0" borderId="15" xfId="1" applyNumberFormat="1" applyFont="1" applyBorder="1" applyAlignment="1">
      <alignment horizontal="center"/>
    </xf>
    <xf numFmtId="164" fontId="29" fillId="0" borderId="10" xfId="1" applyNumberFormat="1" applyFont="1" applyBorder="1" applyAlignment="1">
      <alignment horizontal="center"/>
    </xf>
    <xf numFmtId="164" fontId="23" fillId="0" borderId="15" xfId="1" applyNumberFormat="1" applyFont="1" applyBorder="1" applyAlignment="1">
      <alignment horizontal="center"/>
    </xf>
    <xf numFmtId="164" fontId="23" fillId="0" borderId="10" xfId="1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vertical="center" wrapText="1"/>
    </xf>
    <xf numFmtId="43" fontId="29" fillId="6" borderId="12" xfId="1" applyFont="1" applyFill="1" applyBorder="1" applyAlignment="1">
      <alignment horizontal="center" vertical="center" wrapText="1"/>
    </xf>
    <xf numFmtId="43" fontId="29" fillId="7" borderId="3" xfId="1" applyFont="1" applyFill="1" applyBorder="1" applyAlignment="1">
      <alignment horizontal="center" vertical="center" wrapText="1"/>
    </xf>
    <xf numFmtId="43" fontId="29" fillId="7" borderId="12" xfId="1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wrapText="1"/>
    </xf>
    <xf numFmtId="0" fontId="29" fillId="7" borderId="0" xfId="0" applyFont="1" applyFill="1" applyBorder="1" applyAlignment="1">
      <alignment horizontal="center" wrapText="1"/>
    </xf>
    <xf numFmtId="0" fontId="29" fillId="7" borderId="32" xfId="0" applyFont="1" applyFill="1" applyBorder="1" applyAlignment="1">
      <alignment horizontal="center" wrapText="1"/>
    </xf>
    <xf numFmtId="43" fontId="23" fillId="4" borderId="15" xfId="1" applyFont="1" applyFill="1" applyBorder="1" applyAlignment="1">
      <alignment horizontal="center" wrapText="1"/>
    </xf>
    <xf numFmtId="43" fontId="23" fillId="4" borderId="10" xfId="1" applyFont="1" applyFill="1" applyBorder="1" applyAlignment="1">
      <alignment horizontal="center" wrapText="1"/>
    </xf>
    <xf numFmtId="43" fontId="35" fillId="7" borderId="7" xfId="1" applyFont="1" applyFill="1" applyBorder="1" applyAlignment="1">
      <alignment horizontal="center" vertical="center" wrapText="1"/>
    </xf>
    <xf numFmtId="43" fontId="35" fillId="7" borderId="11" xfId="1" applyFont="1" applyFill="1" applyBorder="1" applyAlignment="1">
      <alignment horizontal="center" vertical="center" wrapText="1"/>
    </xf>
    <xf numFmtId="43" fontId="32" fillId="2" borderId="22" xfId="1" applyFont="1" applyFill="1" applyBorder="1" applyAlignment="1">
      <alignment horizontal="center" vertical="center" wrapText="1"/>
    </xf>
    <xf numFmtId="43" fontId="32" fillId="2" borderId="23" xfId="1" applyFont="1" applyFill="1" applyBorder="1" applyAlignment="1">
      <alignment horizontal="center" vertical="center" wrapText="1"/>
    </xf>
    <xf numFmtId="43" fontId="32" fillId="2" borderId="24" xfId="1" applyFont="1" applyFill="1" applyBorder="1" applyAlignment="1">
      <alignment horizontal="center" vertical="center" wrapText="1"/>
    </xf>
    <xf numFmtId="164" fontId="44" fillId="6" borderId="34" xfId="1" applyNumberFormat="1" applyFont="1" applyFill="1" applyBorder="1" applyAlignment="1">
      <alignment horizontal="center" vertical="center"/>
    </xf>
    <xf numFmtId="164" fontId="44" fillId="6" borderId="18" xfId="1" applyNumberFormat="1" applyFont="1" applyFill="1" applyBorder="1" applyAlignment="1">
      <alignment horizontal="center" vertical="center"/>
    </xf>
    <xf numFmtId="164" fontId="41" fillId="6" borderId="15" xfId="1" applyNumberFormat="1" applyFont="1" applyFill="1" applyBorder="1" applyAlignment="1">
      <alignment horizontal="center" vertical="center"/>
    </xf>
    <xf numFmtId="164" fontId="41" fillId="6" borderId="14" xfId="1" applyNumberFormat="1" applyFont="1" applyFill="1" applyBorder="1" applyAlignment="1">
      <alignment horizontal="center" vertical="center"/>
    </xf>
    <xf numFmtId="43" fontId="29" fillId="7" borderId="25" xfId="1" applyFont="1" applyFill="1" applyBorder="1" applyAlignment="1">
      <alignment horizontal="center" vertical="center" wrapText="1"/>
    </xf>
    <xf numFmtId="43" fontId="29" fillId="7" borderId="28" xfId="1" applyFont="1" applyFill="1" applyBorder="1" applyAlignment="1">
      <alignment horizontal="center" vertical="center" wrapText="1"/>
    </xf>
    <xf numFmtId="43" fontId="29" fillId="7" borderId="29" xfId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3" fontId="29" fillId="6" borderId="1" xfId="1" applyFont="1" applyFill="1" applyBorder="1" applyAlignment="1">
      <alignment horizontal="center" vertical="center" wrapText="1"/>
    </xf>
    <xf numFmtId="43" fontId="23" fillId="7" borderId="1" xfId="1" applyFont="1" applyFill="1" applyBorder="1" applyAlignment="1">
      <alignment horizontal="center" vertical="center" wrapText="1"/>
    </xf>
    <xf numFmtId="43" fontId="23" fillId="2" borderId="1" xfId="1" applyFont="1" applyFill="1" applyBorder="1" applyAlignment="1">
      <alignment horizontal="center" vertical="center" wrapText="1"/>
    </xf>
    <xf numFmtId="43" fontId="23" fillId="7" borderId="3" xfId="1" applyFont="1" applyFill="1" applyBorder="1" applyAlignment="1">
      <alignment horizontal="center" vertical="center"/>
    </xf>
    <xf numFmtId="43" fontId="23" fillId="7" borderId="12" xfId="1" applyFont="1" applyFill="1" applyBorder="1" applyAlignment="1">
      <alignment horizontal="center" vertical="center"/>
    </xf>
    <xf numFmtId="43" fontId="23" fillId="7" borderId="13" xfId="1" applyFont="1" applyFill="1" applyBorder="1" applyAlignment="1">
      <alignment horizontal="center" vertical="center"/>
    </xf>
    <xf numFmtId="43" fontId="23" fillId="2" borderId="3" xfId="1" applyFont="1" applyFill="1" applyBorder="1" applyAlignment="1">
      <alignment horizontal="center" vertical="center"/>
    </xf>
    <xf numFmtId="43" fontId="23" fillId="2" borderId="12" xfId="1" applyFont="1" applyFill="1" applyBorder="1" applyAlignment="1">
      <alignment horizontal="center" vertical="center"/>
    </xf>
    <xf numFmtId="43" fontId="23" fillId="2" borderId="13" xfId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3" fontId="23" fillId="6" borderId="1" xfId="1" applyFont="1" applyFill="1" applyBorder="1" applyAlignment="1">
      <alignment horizontal="center" vertical="center" wrapText="1"/>
    </xf>
    <xf numFmtId="43" fontId="23" fillId="6" borderId="3" xfId="1" applyFont="1" applyFill="1" applyBorder="1" applyAlignment="1">
      <alignment horizontal="center" vertical="center" wrapText="1"/>
    </xf>
    <xf numFmtId="43" fontId="23" fillId="6" borderId="13" xfId="1" applyFont="1" applyFill="1" applyBorder="1" applyAlignment="1">
      <alignment horizontal="center" vertical="center" wrapText="1"/>
    </xf>
    <xf numFmtId="164" fontId="26" fillId="6" borderId="15" xfId="1" applyNumberFormat="1" applyFont="1" applyFill="1" applyBorder="1" applyAlignment="1">
      <alignment horizontal="center" vertical="center"/>
    </xf>
    <xf numFmtId="164" fontId="26" fillId="6" borderId="14" xfId="1" applyNumberFormat="1" applyFont="1" applyFill="1" applyBorder="1" applyAlignment="1">
      <alignment horizontal="center" vertical="center"/>
    </xf>
    <xf numFmtId="43" fontId="23" fillId="5" borderId="1" xfId="1" applyFont="1" applyFill="1" applyBorder="1" applyAlignment="1">
      <alignment horizontal="center" vertical="center" wrapText="1"/>
    </xf>
    <xf numFmtId="43" fontId="23" fillId="7" borderId="1" xfId="1" applyFont="1" applyFill="1" applyBorder="1" applyAlignment="1">
      <alignment horizontal="center" vertical="center"/>
    </xf>
    <xf numFmtId="43" fontId="22" fillId="7" borderId="3" xfId="1" applyFont="1" applyFill="1" applyBorder="1" applyAlignment="1">
      <alignment horizontal="center" wrapText="1"/>
    </xf>
    <xf numFmtId="43" fontId="22" fillId="7" borderId="13" xfId="1" applyFont="1" applyFill="1" applyBorder="1" applyAlignment="1">
      <alignment horizontal="center" wrapText="1"/>
    </xf>
    <xf numFmtId="43" fontId="22" fillId="6" borderId="3" xfId="1" applyFont="1" applyFill="1" applyBorder="1" applyAlignment="1">
      <alignment horizontal="center" wrapText="1"/>
    </xf>
    <xf numFmtId="43" fontId="22" fillId="6" borderId="13" xfId="1" applyFont="1" applyFill="1" applyBorder="1" applyAlignment="1">
      <alignment horizontal="center" wrapText="1"/>
    </xf>
    <xf numFmtId="164" fontId="23" fillId="2" borderId="1" xfId="1" applyNumberFormat="1" applyFont="1" applyFill="1" applyBorder="1" applyAlignment="1">
      <alignment horizontal="center" vertical="center" wrapText="1"/>
    </xf>
    <xf numFmtId="164" fontId="23" fillId="0" borderId="26" xfId="1" applyNumberFormat="1" applyFont="1" applyFill="1" applyBorder="1" applyAlignment="1">
      <alignment horizontal="center" vertical="center" wrapText="1"/>
    </xf>
    <xf numFmtId="164" fontId="23" fillId="0" borderId="33" xfId="1" applyNumberFormat="1" applyFont="1" applyFill="1" applyBorder="1" applyAlignment="1">
      <alignment horizontal="center" vertical="center" wrapText="1"/>
    </xf>
    <xf numFmtId="164" fontId="23" fillId="0" borderId="31" xfId="1" applyNumberFormat="1" applyFont="1" applyFill="1" applyBorder="1" applyAlignment="1">
      <alignment horizontal="center" vertical="center" wrapText="1"/>
    </xf>
    <xf numFmtId="43" fontId="23" fillId="2" borderId="15" xfId="1" applyFont="1" applyFill="1" applyBorder="1" applyAlignment="1">
      <alignment horizontal="center" vertical="center" wrapText="1"/>
    </xf>
    <xf numFmtId="43" fontId="23" fillId="2" borderId="10" xfId="1" applyFont="1" applyFill="1" applyBorder="1" applyAlignment="1">
      <alignment horizontal="center" vertical="center" wrapText="1"/>
    </xf>
    <xf numFmtId="43" fontId="23" fillId="7" borderId="13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/>
    </xf>
    <xf numFmtId="164" fontId="23" fillId="0" borderId="15" xfId="1" applyNumberFormat="1" applyFont="1" applyBorder="1" applyAlignment="1">
      <alignment horizontal="center" vertical="center" wrapText="1"/>
    </xf>
    <xf numFmtId="164" fontId="23" fillId="0" borderId="10" xfId="1" applyNumberFormat="1" applyFont="1" applyBorder="1" applyAlignment="1">
      <alignment horizontal="center" vertical="center" wrapText="1"/>
    </xf>
    <xf numFmtId="164" fontId="24" fillId="0" borderId="15" xfId="1" applyNumberFormat="1" applyFont="1" applyBorder="1" applyAlignment="1">
      <alignment horizontal="center" vertical="center" wrapText="1"/>
    </xf>
    <xf numFmtId="164" fontId="24" fillId="0" borderId="10" xfId="1" applyNumberFormat="1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26" fillId="4" borderId="15" xfId="1" applyNumberFormat="1" applyFont="1" applyFill="1" applyBorder="1" applyAlignment="1">
      <alignment horizontal="center" vertical="center"/>
    </xf>
    <xf numFmtId="164" fontId="26" fillId="4" borderId="14" xfId="1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7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6" fillId="0" borderId="23" xfId="0" applyFont="1" applyBorder="1" applyAlignment="1">
      <alignment horizontal="center"/>
    </xf>
    <xf numFmtId="0" fontId="29" fillId="0" borderId="26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 wrapText="1"/>
    </xf>
    <xf numFmtId="0" fontId="29" fillId="6" borderId="26" xfId="0" applyFont="1" applyFill="1" applyBorder="1" applyAlignment="1">
      <alignment horizontal="center" wrapText="1"/>
    </xf>
    <xf numFmtId="0" fontId="29" fillId="6" borderId="33" xfId="0" applyFont="1" applyFill="1" applyBorder="1" applyAlignment="1">
      <alignment horizontal="center" wrapText="1"/>
    </xf>
    <xf numFmtId="0" fontId="29" fillId="6" borderId="3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33" xfId="0" applyFont="1" applyFill="1" applyBorder="1" applyAlignment="1">
      <alignment horizontal="center" wrapText="1"/>
    </xf>
    <xf numFmtId="0" fontId="29" fillId="2" borderId="31" xfId="0" applyFont="1" applyFill="1" applyBorder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26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164" fontId="24" fillId="4" borderId="15" xfId="1" applyNumberFormat="1" applyFont="1" applyFill="1" applyBorder="1" applyAlignment="1">
      <alignment horizontal="center" wrapText="1"/>
    </xf>
    <xf numFmtId="164" fontId="24" fillId="4" borderId="14" xfId="1" applyNumberFormat="1" applyFont="1" applyFill="1" applyBorder="1" applyAlignment="1">
      <alignment horizontal="center" wrapText="1"/>
    </xf>
    <xf numFmtId="0" fontId="31" fillId="6" borderId="0" xfId="0" applyFont="1" applyFill="1" applyBorder="1" applyAlignment="1">
      <alignment horizontal="left" wrapText="1"/>
    </xf>
    <xf numFmtId="164" fontId="24" fillId="0" borderId="15" xfId="1" applyNumberFormat="1" applyFont="1" applyFill="1" applyBorder="1" applyAlignment="1">
      <alignment horizontal="center" wrapText="1"/>
    </xf>
    <xf numFmtId="164" fontId="24" fillId="0" borderId="14" xfId="1" applyNumberFormat="1" applyFont="1" applyFill="1" applyBorder="1" applyAlignment="1">
      <alignment horizontal="center" wrapText="1"/>
    </xf>
    <xf numFmtId="0" fontId="32" fillId="7" borderId="1" xfId="0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3" fontId="29" fillId="7" borderId="3" xfId="1" applyFont="1" applyFill="1" applyBorder="1" applyAlignment="1">
      <alignment horizontal="center" wrapText="1"/>
    </xf>
    <xf numFmtId="43" fontId="29" fillId="7" borderId="12" xfId="1" applyFont="1" applyFill="1" applyBorder="1" applyAlignment="1">
      <alignment horizontal="center" wrapText="1"/>
    </xf>
    <xf numFmtId="43" fontId="29" fillId="7" borderId="13" xfId="1" applyFont="1" applyFill="1" applyBorder="1" applyAlignment="1">
      <alignment horizontal="center" wrapText="1"/>
    </xf>
    <xf numFmtId="0" fontId="39" fillId="7" borderId="0" xfId="0" applyFont="1" applyFill="1" applyAlignment="1">
      <alignment horizontal="center" wrapText="1"/>
    </xf>
    <xf numFmtId="164" fontId="29" fillId="7" borderId="3" xfId="1" applyNumberFormat="1" applyFont="1" applyFill="1" applyBorder="1" applyAlignment="1">
      <alignment horizontal="center" wrapText="1"/>
    </xf>
    <xf numFmtId="164" fontId="29" fillId="7" borderId="12" xfId="1" applyNumberFormat="1" applyFont="1" applyFill="1" applyBorder="1" applyAlignment="1">
      <alignment horizontal="center" wrapText="1"/>
    </xf>
    <xf numFmtId="164" fontId="29" fillId="7" borderId="13" xfId="1" applyNumberFormat="1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wrapText="1"/>
    </xf>
    <xf numFmtId="43" fontId="29" fillId="6" borderId="12" xfId="1" applyFont="1" applyFill="1" applyBorder="1" applyAlignment="1">
      <alignment horizontal="center" wrapText="1"/>
    </xf>
    <xf numFmtId="43" fontId="29" fillId="6" borderId="13" xfId="1" applyFont="1" applyFill="1" applyBorder="1" applyAlignment="1">
      <alignment horizontal="center" wrapText="1"/>
    </xf>
    <xf numFmtId="43" fontId="29" fillId="2" borderId="3" xfId="1" applyFont="1" applyFill="1" applyBorder="1" applyAlignment="1">
      <alignment horizontal="center" wrapText="1"/>
    </xf>
    <xf numFmtId="43" fontId="29" fillId="2" borderId="12" xfId="1" applyFont="1" applyFill="1" applyBorder="1" applyAlignment="1">
      <alignment horizontal="center" wrapText="1"/>
    </xf>
    <xf numFmtId="43" fontId="29" fillId="2" borderId="13" xfId="1" applyFont="1" applyFill="1" applyBorder="1" applyAlignment="1">
      <alignment horizontal="center" wrapText="1"/>
    </xf>
    <xf numFmtId="164" fontId="35" fillId="6" borderId="3" xfId="1" applyNumberFormat="1" applyFont="1" applyFill="1" applyBorder="1" applyAlignment="1">
      <alignment horizontal="center" vertical="center" wrapText="1"/>
    </xf>
    <xf numFmtId="164" fontId="35" fillId="6" borderId="12" xfId="1" applyNumberFormat="1" applyFont="1" applyFill="1" applyBorder="1" applyAlignment="1">
      <alignment horizontal="center" vertical="center" wrapText="1"/>
    </xf>
    <xf numFmtId="164" fontId="35" fillId="6" borderId="13" xfId="1" applyNumberFormat="1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32" xfId="0" applyFont="1" applyFill="1" applyBorder="1" applyAlignment="1">
      <alignment horizontal="center"/>
    </xf>
    <xf numFmtId="0" fontId="23" fillId="7" borderId="22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6" borderId="2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164" fontId="28" fillId="2" borderId="19" xfId="1" applyNumberFormat="1" applyFont="1" applyFill="1" applyBorder="1" applyAlignment="1">
      <alignment horizontal="center" textRotation="30" wrapText="1"/>
    </xf>
    <xf numFmtId="164" fontId="28" fillId="2" borderId="10" xfId="1" applyNumberFormat="1" applyFont="1" applyFill="1" applyBorder="1" applyAlignment="1">
      <alignment horizontal="center" textRotation="30" wrapText="1"/>
    </xf>
    <xf numFmtId="43" fontId="35" fillId="7" borderId="3" xfId="1" applyFont="1" applyFill="1" applyBorder="1" applyAlignment="1">
      <alignment horizontal="center" vertical="center" wrapText="1"/>
    </xf>
    <xf numFmtId="43" fontId="35" fillId="7" borderId="12" xfId="1" applyFont="1" applyFill="1" applyBorder="1" applyAlignment="1">
      <alignment horizontal="center" vertical="center" wrapText="1"/>
    </xf>
    <xf numFmtId="43" fontId="35" fillId="7" borderId="13" xfId="1" applyFont="1" applyFill="1" applyBorder="1" applyAlignment="1">
      <alignment horizontal="center" vertical="center" wrapText="1"/>
    </xf>
    <xf numFmtId="43" fontId="29" fillId="4" borderId="3" xfId="1" applyFont="1" applyFill="1" applyBorder="1" applyAlignment="1">
      <alignment horizontal="center" vertical="center" wrapText="1"/>
    </xf>
    <xf numFmtId="43" fontId="29" fillId="4" borderId="12" xfId="1" applyFont="1" applyFill="1" applyBorder="1" applyAlignment="1">
      <alignment horizontal="center" vertical="center" wrapText="1"/>
    </xf>
    <xf numFmtId="43" fontId="29" fillId="4" borderId="13" xfId="1" applyFont="1" applyFill="1" applyBorder="1" applyAlignment="1">
      <alignment horizontal="center" vertical="center" wrapText="1"/>
    </xf>
    <xf numFmtId="43" fontId="29" fillId="5" borderId="3" xfId="1" applyFont="1" applyFill="1" applyBorder="1" applyAlignment="1">
      <alignment horizontal="center" vertical="center" wrapText="1"/>
    </xf>
    <xf numFmtId="43" fontId="29" fillId="5" borderId="12" xfId="1" applyFont="1" applyFill="1" applyBorder="1" applyAlignment="1">
      <alignment horizontal="center" vertical="center" wrapText="1"/>
    </xf>
    <xf numFmtId="43" fontId="29" fillId="5" borderId="13" xfId="1" applyFont="1" applyFill="1" applyBorder="1" applyAlignment="1">
      <alignment horizontal="center" vertical="center" wrapText="1"/>
    </xf>
    <xf numFmtId="14" fontId="32" fillId="6" borderId="20" xfId="0" applyNumberFormat="1" applyFont="1" applyFill="1" applyBorder="1" applyAlignment="1">
      <alignment horizontal="center" textRotation="57" wrapText="1"/>
    </xf>
    <xf numFmtId="14" fontId="32" fillId="6" borderId="21" xfId="0" applyNumberFormat="1" applyFont="1" applyFill="1" applyBorder="1" applyAlignment="1">
      <alignment horizontal="center" textRotation="57" wrapText="1"/>
    </xf>
    <xf numFmtId="14" fontId="32" fillId="7" borderId="19" xfId="0" applyNumberFormat="1" applyFont="1" applyFill="1" applyBorder="1" applyAlignment="1">
      <alignment horizontal="center" textRotation="57" wrapText="1"/>
    </xf>
    <xf numFmtId="14" fontId="32" fillId="7" borderId="10" xfId="0" applyNumberFormat="1" applyFont="1" applyFill="1" applyBorder="1" applyAlignment="1">
      <alignment horizontal="center" textRotation="57" wrapText="1"/>
    </xf>
    <xf numFmtId="43" fontId="29" fillId="2" borderId="3" xfId="1" applyFont="1" applyFill="1" applyBorder="1" applyAlignment="1">
      <alignment horizontal="center" vertical="center" wrapText="1"/>
    </xf>
    <xf numFmtId="43" fontId="29" fillId="2" borderId="12" xfId="1" applyFont="1" applyFill="1" applyBorder="1" applyAlignment="1">
      <alignment horizontal="center" vertical="center" wrapText="1"/>
    </xf>
    <xf numFmtId="43" fontId="29" fillId="2" borderId="13" xfId="1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43" fontId="31" fillId="0" borderId="0" xfId="1" applyFont="1" applyFill="1" applyAlignment="1">
      <alignment horizontal="left"/>
    </xf>
    <xf numFmtId="43" fontId="35" fillId="10" borderId="22" xfId="1" applyFont="1" applyFill="1" applyBorder="1" applyAlignment="1">
      <alignment horizontal="center" vertical="center" wrapText="1"/>
    </xf>
    <xf numFmtId="43" fontId="35" fillId="10" borderId="23" xfId="1" applyFont="1" applyFill="1" applyBorder="1" applyAlignment="1">
      <alignment horizontal="center" vertical="center" wrapText="1"/>
    </xf>
    <xf numFmtId="43" fontId="35" fillId="10" borderId="24" xfId="1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right"/>
    </xf>
    <xf numFmtId="0" fontId="23" fillId="2" borderId="23" xfId="0" applyFont="1" applyFill="1" applyBorder="1" applyAlignment="1">
      <alignment horizontal="right"/>
    </xf>
    <xf numFmtId="0" fontId="23" fillId="2" borderId="24" xfId="0" applyFont="1" applyFill="1" applyBorder="1" applyAlignment="1">
      <alignment horizontal="right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64" fontId="29" fillId="0" borderId="1" xfId="1" applyNumberFormat="1" applyFont="1" applyBorder="1" applyAlignment="1">
      <alignment horizontal="center" vertical="center" wrapText="1"/>
    </xf>
    <xf numFmtId="164" fontId="29" fillId="0" borderId="9" xfId="1" applyNumberFormat="1" applyFont="1" applyBorder="1" applyAlignment="1">
      <alignment horizontal="center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164" fontId="29" fillId="7" borderId="15" xfId="1" applyNumberFormat="1" applyFont="1" applyFill="1" applyBorder="1" applyAlignment="1">
      <alignment horizontal="center" vertical="center" wrapText="1"/>
    </xf>
    <xf numFmtId="164" fontId="29" fillId="7" borderId="10" xfId="1" applyNumberFormat="1" applyFont="1" applyFill="1" applyBorder="1" applyAlignment="1">
      <alignment horizontal="center" vertical="center" wrapText="1"/>
    </xf>
    <xf numFmtId="164" fontId="21" fillId="4" borderId="15" xfId="1" applyNumberFormat="1" applyFont="1" applyFill="1" applyBorder="1" applyAlignment="1">
      <alignment horizontal="center" vertical="center"/>
    </xf>
    <xf numFmtId="164" fontId="21" fillId="4" borderId="14" xfId="1" applyNumberFormat="1" applyFont="1" applyFill="1" applyBorder="1" applyAlignment="1">
      <alignment horizontal="center" vertical="center"/>
    </xf>
    <xf numFmtId="164" fontId="21" fillId="6" borderId="15" xfId="1" applyNumberFormat="1" applyFont="1" applyFill="1" applyBorder="1" applyAlignment="1">
      <alignment horizontal="center" vertical="center"/>
    </xf>
    <xf numFmtId="164" fontId="21" fillId="6" borderId="14" xfId="1" applyNumberFormat="1" applyFont="1" applyFill="1" applyBorder="1" applyAlignment="1">
      <alignment horizontal="center" vertical="center"/>
    </xf>
  </cellXfs>
  <cellStyles count="44257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268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workbookViewId="0">
      <pane ySplit="2" topLeftCell="A3" activePane="bottomLeft" state="frozen"/>
      <selection pane="bottomLeft" activeCell="S40" sqref="S40"/>
    </sheetView>
  </sheetViews>
  <sheetFormatPr defaultRowHeight="11.25"/>
  <cols>
    <col min="1" max="1" width="5.140625" style="8" bestFit="1" customWidth="1"/>
    <col min="2" max="2" width="5.5703125" style="8" bestFit="1" customWidth="1"/>
    <col min="3" max="3" width="44.7109375" style="3" customWidth="1"/>
    <col min="4" max="4" width="10.7109375" style="2" bestFit="1" customWidth="1"/>
    <col min="5" max="7" width="9" style="2" bestFit="1" customWidth="1"/>
    <col min="8" max="8" width="8.5703125" style="2" bestFit="1" customWidth="1"/>
    <col min="9" max="10" width="9" style="2" bestFit="1" customWidth="1"/>
    <col min="11" max="11" width="9.5703125" style="2" customWidth="1"/>
    <col min="12" max="12" width="9.85546875" style="2" customWidth="1"/>
    <col min="13" max="13" width="12.85546875" style="2" bestFit="1" customWidth="1"/>
    <col min="14" max="14" width="9" style="2" bestFit="1" customWidth="1"/>
    <col min="15" max="15" width="11.42578125" style="2" customWidth="1"/>
    <col min="16" max="16" width="9.28515625" style="3" customWidth="1"/>
    <col min="17" max="17" width="3.85546875" style="3" customWidth="1"/>
    <col min="18" max="18" width="8.42578125" style="3" customWidth="1"/>
    <col min="19" max="19" width="3.85546875" style="3" customWidth="1"/>
    <col min="20" max="20" width="4.140625" style="3" customWidth="1"/>
    <col min="21" max="21" width="5.7109375" style="3" customWidth="1"/>
    <col min="22" max="22" width="4.5703125" style="3" customWidth="1"/>
    <col min="23" max="23" width="4.28515625" style="3" customWidth="1"/>
    <col min="24" max="24" width="4.42578125" style="3" customWidth="1"/>
    <col min="25" max="25" width="8" style="3" customWidth="1"/>
    <col min="26" max="26" width="6.42578125" style="3" customWidth="1"/>
    <col min="27" max="27" width="8.140625" style="3" customWidth="1"/>
    <col min="28" max="235" width="9.140625" style="3"/>
    <col min="236" max="236" width="9" style="3" bestFit="1" customWidth="1"/>
    <col min="237" max="237" width="9.85546875" style="3" bestFit="1" customWidth="1"/>
    <col min="238" max="238" width="9.140625" style="3" bestFit="1" customWidth="1"/>
    <col min="239" max="239" width="16" style="3" bestFit="1" customWidth="1"/>
    <col min="240" max="240" width="9" style="3" bestFit="1" customWidth="1"/>
    <col min="241" max="241" width="7.85546875" style="3" bestFit="1" customWidth="1"/>
    <col min="242" max="242" width="11.7109375" style="3" bestFit="1" customWidth="1"/>
    <col min="243" max="243" width="14.28515625" style="3" customWidth="1"/>
    <col min="244" max="244" width="11.7109375" style="3" bestFit="1" customWidth="1"/>
    <col min="245" max="245" width="14.140625" style="3" bestFit="1" customWidth="1"/>
    <col min="246" max="246" width="16.7109375" style="3" customWidth="1"/>
    <col min="247" max="247" width="16.5703125" style="3" customWidth="1"/>
    <col min="248" max="249" width="7.85546875" style="3" bestFit="1" customWidth="1"/>
    <col min="250" max="250" width="8" style="3" bestFit="1" customWidth="1"/>
    <col min="251" max="252" width="7.85546875" style="3" bestFit="1" customWidth="1"/>
    <col min="253" max="253" width="9.7109375" style="3" customWidth="1"/>
    <col min="254" max="254" width="12.85546875" style="3" customWidth="1"/>
    <col min="255" max="491" width="9.140625" style="3"/>
    <col min="492" max="492" width="9" style="3" bestFit="1" customWidth="1"/>
    <col min="493" max="493" width="9.85546875" style="3" bestFit="1" customWidth="1"/>
    <col min="494" max="494" width="9.140625" style="3" bestFit="1" customWidth="1"/>
    <col min="495" max="495" width="16" style="3" bestFit="1" customWidth="1"/>
    <col min="496" max="496" width="9" style="3" bestFit="1" customWidth="1"/>
    <col min="497" max="497" width="7.85546875" style="3" bestFit="1" customWidth="1"/>
    <col min="498" max="498" width="11.7109375" style="3" bestFit="1" customWidth="1"/>
    <col min="499" max="499" width="14.28515625" style="3" customWidth="1"/>
    <col min="500" max="500" width="11.7109375" style="3" bestFit="1" customWidth="1"/>
    <col min="501" max="501" width="14.140625" style="3" bestFit="1" customWidth="1"/>
    <col min="502" max="502" width="16.7109375" style="3" customWidth="1"/>
    <col min="503" max="503" width="16.5703125" style="3" customWidth="1"/>
    <col min="504" max="505" width="7.85546875" style="3" bestFit="1" customWidth="1"/>
    <col min="506" max="506" width="8" style="3" bestFit="1" customWidth="1"/>
    <col min="507" max="508" width="7.85546875" style="3" bestFit="1" customWidth="1"/>
    <col min="509" max="509" width="9.7109375" style="3" customWidth="1"/>
    <col min="510" max="510" width="12.85546875" style="3" customWidth="1"/>
    <col min="511" max="747" width="9.140625" style="3"/>
    <col min="748" max="748" width="9" style="3" bestFit="1" customWidth="1"/>
    <col min="749" max="749" width="9.85546875" style="3" bestFit="1" customWidth="1"/>
    <col min="750" max="750" width="9.140625" style="3" bestFit="1" customWidth="1"/>
    <col min="751" max="751" width="16" style="3" bestFit="1" customWidth="1"/>
    <col min="752" max="752" width="9" style="3" bestFit="1" customWidth="1"/>
    <col min="753" max="753" width="7.85546875" style="3" bestFit="1" customWidth="1"/>
    <col min="754" max="754" width="11.7109375" style="3" bestFit="1" customWidth="1"/>
    <col min="755" max="755" width="14.28515625" style="3" customWidth="1"/>
    <col min="756" max="756" width="11.7109375" style="3" bestFit="1" customWidth="1"/>
    <col min="757" max="757" width="14.140625" style="3" bestFit="1" customWidth="1"/>
    <col min="758" max="758" width="16.7109375" style="3" customWidth="1"/>
    <col min="759" max="759" width="16.5703125" style="3" customWidth="1"/>
    <col min="760" max="761" width="7.85546875" style="3" bestFit="1" customWidth="1"/>
    <col min="762" max="762" width="8" style="3" bestFit="1" customWidth="1"/>
    <col min="763" max="764" width="7.85546875" style="3" bestFit="1" customWidth="1"/>
    <col min="765" max="765" width="9.7109375" style="3" customWidth="1"/>
    <col min="766" max="766" width="12.85546875" style="3" customWidth="1"/>
    <col min="767" max="1003" width="9.140625" style="3"/>
    <col min="1004" max="1004" width="9" style="3" bestFit="1" customWidth="1"/>
    <col min="1005" max="1005" width="9.85546875" style="3" bestFit="1" customWidth="1"/>
    <col min="1006" max="1006" width="9.140625" style="3" bestFit="1" customWidth="1"/>
    <col min="1007" max="1007" width="16" style="3" bestFit="1" customWidth="1"/>
    <col min="1008" max="1008" width="9" style="3" bestFit="1" customWidth="1"/>
    <col min="1009" max="1009" width="7.85546875" style="3" bestFit="1" customWidth="1"/>
    <col min="1010" max="1010" width="11.7109375" style="3" bestFit="1" customWidth="1"/>
    <col min="1011" max="1011" width="14.28515625" style="3" customWidth="1"/>
    <col min="1012" max="1012" width="11.7109375" style="3" bestFit="1" customWidth="1"/>
    <col min="1013" max="1013" width="14.140625" style="3" bestFit="1" customWidth="1"/>
    <col min="1014" max="1014" width="16.7109375" style="3" customWidth="1"/>
    <col min="1015" max="1015" width="16.5703125" style="3" customWidth="1"/>
    <col min="1016" max="1017" width="7.85546875" style="3" bestFit="1" customWidth="1"/>
    <col min="1018" max="1018" width="8" style="3" bestFit="1" customWidth="1"/>
    <col min="1019" max="1020" width="7.85546875" style="3" bestFit="1" customWidth="1"/>
    <col min="1021" max="1021" width="9.7109375" style="3" customWidth="1"/>
    <col min="1022" max="1022" width="12.85546875" style="3" customWidth="1"/>
    <col min="1023" max="1259" width="9.140625" style="3"/>
    <col min="1260" max="1260" width="9" style="3" bestFit="1" customWidth="1"/>
    <col min="1261" max="1261" width="9.85546875" style="3" bestFit="1" customWidth="1"/>
    <col min="1262" max="1262" width="9.140625" style="3" bestFit="1" customWidth="1"/>
    <col min="1263" max="1263" width="16" style="3" bestFit="1" customWidth="1"/>
    <col min="1264" max="1264" width="9" style="3" bestFit="1" customWidth="1"/>
    <col min="1265" max="1265" width="7.85546875" style="3" bestFit="1" customWidth="1"/>
    <col min="1266" max="1266" width="11.7109375" style="3" bestFit="1" customWidth="1"/>
    <col min="1267" max="1267" width="14.28515625" style="3" customWidth="1"/>
    <col min="1268" max="1268" width="11.7109375" style="3" bestFit="1" customWidth="1"/>
    <col min="1269" max="1269" width="14.140625" style="3" bestFit="1" customWidth="1"/>
    <col min="1270" max="1270" width="16.7109375" style="3" customWidth="1"/>
    <col min="1271" max="1271" width="16.5703125" style="3" customWidth="1"/>
    <col min="1272" max="1273" width="7.85546875" style="3" bestFit="1" customWidth="1"/>
    <col min="1274" max="1274" width="8" style="3" bestFit="1" customWidth="1"/>
    <col min="1275" max="1276" width="7.85546875" style="3" bestFit="1" customWidth="1"/>
    <col min="1277" max="1277" width="9.7109375" style="3" customWidth="1"/>
    <col min="1278" max="1278" width="12.85546875" style="3" customWidth="1"/>
    <col min="1279" max="1515" width="9.140625" style="3"/>
    <col min="1516" max="1516" width="9" style="3" bestFit="1" customWidth="1"/>
    <col min="1517" max="1517" width="9.85546875" style="3" bestFit="1" customWidth="1"/>
    <col min="1518" max="1518" width="9.140625" style="3" bestFit="1" customWidth="1"/>
    <col min="1519" max="1519" width="16" style="3" bestFit="1" customWidth="1"/>
    <col min="1520" max="1520" width="9" style="3" bestFit="1" customWidth="1"/>
    <col min="1521" max="1521" width="7.85546875" style="3" bestFit="1" customWidth="1"/>
    <col min="1522" max="1522" width="11.7109375" style="3" bestFit="1" customWidth="1"/>
    <col min="1523" max="1523" width="14.28515625" style="3" customWidth="1"/>
    <col min="1524" max="1524" width="11.7109375" style="3" bestFit="1" customWidth="1"/>
    <col min="1525" max="1525" width="14.140625" style="3" bestFit="1" customWidth="1"/>
    <col min="1526" max="1526" width="16.7109375" style="3" customWidth="1"/>
    <col min="1527" max="1527" width="16.5703125" style="3" customWidth="1"/>
    <col min="1528" max="1529" width="7.85546875" style="3" bestFit="1" customWidth="1"/>
    <col min="1530" max="1530" width="8" style="3" bestFit="1" customWidth="1"/>
    <col min="1531" max="1532" width="7.85546875" style="3" bestFit="1" customWidth="1"/>
    <col min="1533" max="1533" width="9.7109375" style="3" customWidth="1"/>
    <col min="1534" max="1534" width="12.85546875" style="3" customWidth="1"/>
    <col min="1535" max="1771" width="9.140625" style="3"/>
    <col min="1772" max="1772" width="9" style="3" bestFit="1" customWidth="1"/>
    <col min="1773" max="1773" width="9.85546875" style="3" bestFit="1" customWidth="1"/>
    <col min="1774" max="1774" width="9.140625" style="3" bestFit="1" customWidth="1"/>
    <col min="1775" max="1775" width="16" style="3" bestFit="1" customWidth="1"/>
    <col min="1776" max="1776" width="9" style="3" bestFit="1" customWidth="1"/>
    <col min="1777" max="1777" width="7.85546875" style="3" bestFit="1" customWidth="1"/>
    <col min="1778" max="1778" width="11.7109375" style="3" bestFit="1" customWidth="1"/>
    <col min="1779" max="1779" width="14.28515625" style="3" customWidth="1"/>
    <col min="1780" max="1780" width="11.7109375" style="3" bestFit="1" customWidth="1"/>
    <col min="1781" max="1781" width="14.140625" style="3" bestFit="1" customWidth="1"/>
    <col min="1782" max="1782" width="16.7109375" style="3" customWidth="1"/>
    <col min="1783" max="1783" width="16.5703125" style="3" customWidth="1"/>
    <col min="1784" max="1785" width="7.85546875" style="3" bestFit="1" customWidth="1"/>
    <col min="1786" max="1786" width="8" style="3" bestFit="1" customWidth="1"/>
    <col min="1787" max="1788" width="7.85546875" style="3" bestFit="1" customWidth="1"/>
    <col min="1789" max="1789" width="9.7109375" style="3" customWidth="1"/>
    <col min="1790" max="1790" width="12.85546875" style="3" customWidth="1"/>
    <col min="1791" max="2027" width="9.140625" style="3"/>
    <col min="2028" max="2028" width="9" style="3" bestFit="1" customWidth="1"/>
    <col min="2029" max="2029" width="9.85546875" style="3" bestFit="1" customWidth="1"/>
    <col min="2030" max="2030" width="9.140625" style="3" bestFit="1" customWidth="1"/>
    <col min="2031" max="2031" width="16" style="3" bestFit="1" customWidth="1"/>
    <col min="2032" max="2032" width="9" style="3" bestFit="1" customWidth="1"/>
    <col min="2033" max="2033" width="7.85546875" style="3" bestFit="1" customWidth="1"/>
    <col min="2034" max="2034" width="11.7109375" style="3" bestFit="1" customWidth="1"/>
    <col min="2035" max="2035" width="14.28515625" style="3" customWidth="1"/>
    <col min="2036" max="2036" width="11.7109375" style="3" bestFit="1" customWidth="1"/>
    <col min="2037" max="2037" width="14.140625" style="3" bestFit="1" customWidth="1"/>
    <col min="2038" max="2038" width="16.7109375" style="3" customWidth="1"/>
    <col min="2039" max="2039" width="16.5703125" style="3" customWidth="1"/>
    <col min="2040" max="2041" width="7.85546875" style="3" bestFit="1" customWidth="1"/>
    <col min="2042" max="2042" width="8" style="3" bestFit="1" customWidth="1"/>
    <col min="2043" max="2044" width="7.85546875" style="3" bestFit="1" customWidth="1"/>
    <col min="2045" max="2045" width="9.7109375" style="3" customWidth="1"/>
    <col min="2046" max="2046" width="12.85546875" style="3" customWidth="1"/>
    <col min="2047" max="2283" width="9.140625" style="3"/>
    <col min="2284" max="2284" width="9" style="3" bestFit="1" customWidth="1"/>
    <col min="2285" max="2285" width="9.85546875" style="3" bestFit="1" customWidth="1"/>
    <col min="2286" max="2286" width="9.140625" style="3" bestFit="1" customWidth="1"/>
    <col min="2287" max="2287" width="16" style="3" bestFit="1" customWidth="1"/>
    <col min="2288" max="2288" width="9" style="3" bestFit="1" customWidth="1"/>
    <col min="2289" max="2289" width="7.85546875" style="3" bestFit="1" customWidth="1"/>
    <col min="2290" max="2290" width="11.7109375" style="3" bestFit="1" customWidth="1"/>
    <col min="2291" max="2291" width="14.28515625" style="3" customWidth="1"/>
    <col min="2292" max="2292" width="11.7109375" style="3" bestFit="1" customWidth="1"/>
    <col min="2293" max="2293" width="14.140625" style="3" bestFit="1" customWidth="1"/>
    <col min="2294" max="2294" width="16.7109375" style="3" customWidth="1"/>
    <col min="2295" max="2295" width="16.5703125" style="3" customWidth="1"/>
    <col min="2296" max="2297" width="7.85546875" style="3" bestFit="1" customWidth="1"/>
    <col min="2298" max="2298" width="8" style="3" bestFit="1" customWidth="1"/>
    <col min="2299" max="2300" width="7.85546875" style="3" bestFit="1" customWidth="1"/>
    <col min="2301" max="2301" width="9.7109375" style="3" customWidth="1"/>
    <col min="2302" max="2302" width="12.85546875" style="3" customWidth="1"/>
    <col min="2303" max="2539" width="9.140625" style="3"/>
    <col min="2540" max="2540" width="9" style="3" bestFit="1" customWidth="1"/>
    <col min="2541" max="2541" width="9.85546875" style="3" bestFit="1" customWidth="1"/>
    <col min="2542" max="2542" width="9.140625" style="3" bestFit="1" customWidth="1"/>
    <col min="2543" max="2543" width="16" style="3" bestFit="1" customWidth="1"/>
    <col min="2544" max="2544" width="9" style="3" bestFit="1" customWidth="1"/>
    <col min="2545" max="2545" width="7.85546875" style="3" bestFit="1" customWidth="1"/>
    <col min="2546" max="2546" width="11.7109375" style="3" bestFit="1" customWidth="1"/>
    <col min="2547" max="2547" width="14.28515625" style="3" customWidth="1"/>
    <col min="2548" max="2548" width="11.7109375" style="3" bestFit="1" customWidth="1"/>
    <col min="2549" max="2549" width="14.140625" style="3" bestFit="1" customWidth="1"/>
    <col min="2550" max="2550" width="16.7109375" style="3" customWidth="1"/>
    <col min="2551" max="2551" width="16.5703125" style="3" customWidth="1"/>
    <col min="2552" max="2553" width="7.85546875" style="3" bestFit="1" customWidth="1"/>
    <col min="2554" max="2554" width="8" style="3" bestFit="1" customWidth="1"/>
    <col min="2555" max="2556" width="7.85546875" style="3" bestFit="1" customWidth="1"/>
    <col min="2557" max="2557" width="9.7109375" style="3" customWidth="1"/>
    <col min="2558" max="2558" width="12.85546875" style="3" customWidth="1"/>
    <col min="2559" max="2795" width="9.140625" style="3"/>
    <col min="2796" max="2796" width="9" style="3" bestFit="1" customWidth="1"/>
    <col min="2797" max="2797" width="9.85546875" style="3" bestFit="1" customWidth="1"/>
    <col min="2798" max="2798" width="9.140625" style="3" bestFit="1" customWidth="1"/>
    <col min="2799" max="2799" width="16" style="3" bestFit="1" customWidth="1"/>
    <col min="2800" max="2800" width="9" style="3" bestFit="1" customWidth="1"/>
    <col min="2801" max="2801" width="7.85546875" style="3" bestFit="1" customWidth="1"/>
    <col min="2802" max="2802" width="11.7109375" style="3" bestFit="1" customWidth="1"/>
    <col min="2803" max="2803" width="14.28515625" style="3" customWidth="1"/>
    <col min="2804" max="2804" width="11.7109375" style="3" bestFit="1" customWidth="1"/>
    <col min="2805" max="2805" width="14.140625" style="3" bestFit="1" customWidth="1"/>
    <col min="2806" max="2806" width="16.7109375" style="3" customWidth="1"/>
    <col min="2807" max="2807" width="16.5703125" style="3" customWidth="1"/>
    <col min="2808" max="2809" width="7.85546875" style="3" bestFit="1" customWidth="1"/>
    <col min="2810" max="2810" width="8" style="3" bestFit="1" customWidth="1"/>
    <col min="2811" max="2812" width="7.85546875" style="3" bestFit="1" customWidth="1"/>
    <col min="2813" max="2813" width="9.7109375" style="3" customWidth="1"/>
    <col min="2814" max="2814" width="12.85546875" style="3" customWidth="1"/>
    <col min="2815" max="3051" width="9.140625" style="3"/>
    <col min="3052" max="3052" width="9" style="3" bestFit="1" customWidth="1"/>
    <col min="3053" max="3053" width="9.85546875" style="3" bestFit="1" customWidth="1"/>
    <col min="3054" max="3054" width="9.140625" style="3" bestFit="1" customWidth="1"/>
    <col min="3055" max="3055" width="16" style="3" bestFit="1" customWidth="1"/>
    <col min="3056" max="3056" width="9" style="3" bestFit="1" customWidth="1"/>
    <col min="3057" max="3057" width="7.85546875" style="3" bestFit="1" customWidth="1"/>
    <col min="3058" max="3058" width="11.7109375" style="3" bestFit="1" customWidth="1"/>
    <col min="3059" max="3059" width="14.28515625" style="3" customWidth="1"/>
    <col min="3060" max="3060" width="11.7109375" style="3" bestFit="1" customWidth="1"/>
    <col min="3061" max="3061" width="14.140625" style="3" bestFit="1" customWidth="1"/>
    <col min="3062" max="3062" width="16.7109375" style="3" customWidth="1"/>
    <col min="3063" max="3063" width="16.5703125" style="3" customWidth="1"/>
    <col min="3064" max="3065" width="7.85546875" style="3" bestFit="1" customWidth="1"/>
    <col min="3066" max="3066" width="8" style="3" bestFit="1" customWidth="1"/>
    <col min="3067" max="3068" width="7.85546875" style="3" bestFit="1" customWidth="1"/>
    <col min="3069" max="3069" width="9.7109375" style="3" customWidth="1"/>
    <col min="3070" max="3070" width="12.85546875" style="3" customWidth="1"/>
    <col min="3071" max="3307" width="9.140625" style="3"/>
    <col min="3308" max="3308" width="9" style="3" bestFit="1" customWidth="1"/>
    <col min="3309" max="3309" width="9.85546875" style="3" bestFit="1" customWidth="1"/>
    <col min="3310" max="3310" width="9.140625" style="3" bestFit="1" customWidth="1"/>
    <col min="3311" max="3311" width="16" style="3" bestFit="1" customWidth="1"/>
    <col min="3312" max="3312" width="9" style="3" bestFit="1" customWidth="1"/>
    <col min="3313" max="3313" width="7.85546875" style="3" bestFit="1" customWidth="1"/>
    <col min="3314" max="3314" width="11.7109375" style="3" bestFit="1" customWidth="1"/>
    <col min="3315" max="3315" width="14.28515625" style="3" customWidth="1"/>
    <col min="3316" max="3316" width="11.7109375" style="3" bestFit="1" customWidth="1"/>
    <col min="3317" max="3317" width="14.140625" style="3" bestFit="1" customWidth="1"/>
    <col min="3318" max="3318" width="16.7109375" style="3" customWidth="1"/>
    <col min="3319" max="3319" width="16.5703125" style="3" customWidth="1"/>
    <col min="3320" max="3321" width="7.85546875" style="3" bestFit="1" customWidth="1"/>
    <col min="3322" max="3322" width="8" style="3" bestFit="1" customWidth="1"/>
    <col min="3323" max="3324" width="7.85546875" style="3" bestFit="1" customWidth="1"/>
    <col min="3325" max="3325" width="9.7109375" style="3" customWidth="1"/>
    <col min="3326" max="3326" width="12.85546875" style="3" customWidth="1"/>
    <col min="3327" max="3563" width="9.140625" style="3"/>
    <col min="3564" max="3564" width="9" style="3" bestFit="1" customWidth="1"/>
    <col min="3565" max="3565" width="9.85546875" style="3" bestFit="1" customWidth="1"/>
    <col min="3566" max="3566" width="9.140625" style="3" bestFit="1" customWidth="1"/>
    <col min="3567" max="3567" width="16" style="3" bestFit="1" customWidth="1"/>
    <col min="3568" max="3568" width="9" style="3" bestFit="1" customWidth="1"/>
    <col min="3569" max="3569" width="7.85546875" style="3" bestFit="1" customWidth="1"/>
    <col min="3570" max="3570" width="11.7109375" style="3" bestFit="1" customWidth="1"/>
    <col min="3571" max="3571" width="14.28515625" style="3" customWidth="1"/>
    <col min="3572" max="3572" width="11.7109375" style="3" bestFit="1" customWidth="1"/>
    <col min="3573" max="3573" width="14.140625" style="3" bestFit="1" customWidth="1"/>
    <col min="3574" max="3574" width="16.7109375" style="3" customWidth="1"/>
    <col min="3575" max="3575" width="16.5703125" style="3" customWidth="1"/>
    <col min="3576" max="3577" width="7.85546875" style="3" bestFit="1" customWidth="1"/>
    <col min="3578" max="3578" width="8" style="3" bestFit="1" customWidth="1"/>
    <col min="3579" max="3580" width="7.85546875" style="3" bestFit="1" customWidth="1"/>
    <col min="3581" max="3581" width="9.7109375" style="3" customWidth="1"/>
    <col min="3582" max="3582" width="12.85546875" style="3" customWidth="1"/>
    <col min="3583" max="3819" width="9.140625" style="3"/>
    <col min="3820" max="3820" width="9" style="3" bestFit="1" customWidth="1"/>
    <col min="3821" max="3821" width="9.85546875" style="3" bestFit="1" customWidth="1"/>
    <col min="3822" max="3822" width="9.140625" style="3" bestFit="1" customWidth="1"/>
    <col min="3823" max="3823" width="16" style="3" bestFit="1" customWidth="1"/>
    <col min="3824" max="3824" width="9" style="3" bestFit="1" customWidth="1"/>
    <col min="3825" max="3825" width="7.85546875" style="3" bestFit="1" customWidth="1"/>
    <col min="3826" max="3826" width="11.7109375" style="3" bestFit="1" customWidth="1"/>
    <col min="3827" max="3827" width="14.28515625" style="3" customWidth="1"/>
    <col min="3828" max="3828" width="11.7109375" style="3" bestFit="1" customWidth="1"/>
    <col min="3829" max="3829" width="14.140625" style="3" bestFit="1" customWidth="1"/>
    <col min="3830" max="3830" width="16.7109375" style="3" customWidth="1"/>
    <col min="3831" max="3831" width="16.5703125" style="3" customWidth="1"/>
    <col min="3832" max="3833" width="7.85546875" style="3" bestFit="1" customWidth="1"/>
    <col min="3834" max="3834" width="8" style="3" bestFit="1" customWidth="1"/>
    <col min="3835" max="3836" width="7.85546875" style="3" bestFit="1" customWidth="1"/>
    <col min="3837" max="3837" width="9.7109375" style="3" customWidth="1"/>
    <col min="3838" max="3838" width="12.85546875" style="3" customWidth="1"/>
    <col min="3839" max="4075" width="9.140625" style="3"/>
    <col min="4076" max="4076" width="9" style="3" bestFit="1" customWidth="1"/>
    <col min="4077" max="4077" width="9.85546875" style="3" bestFit="1" customWidth="1"/>
    <col min="4078" max="4078" width="9.140625" style="3" bestFit="1" customWidth="1"/>
    <col min="4079" max="4079" width="16" style="3" bestFit="1" customWidth="1"/>
    <col min="4080" max="4080" width="9" style="3" bestFit="1" customWidth="1"/>
    <col min="4081" max="4081" width="7.85546875" style="3" bestFit="1" customWidth="1"/>
    <col min="4082" max="4082" width="11.7109375" style="3" bestFit="1" customWidth="1"/>
    <col min="4083" max="4083" width="14.28515625" style="3" customWidth="1"/>
    <col min="4084" max="4084" width="11.7109375" style="3" bestFit="1" customWidth="1"/>
    <col min="4085" max="4085" width="14.140625" style="3" bestFit="1" customWidth="1"/>
    <col min="4086" max="4086" width="16.7109375" style="3" customWidth="1"/>
    <col min="4087" max="4087" width="16.5703125" style="3" customWidth="1"/>
    <col min="4088" max="4089" width="7.85546875" style="3" bestFit="1" customWidth="1"/>
    <col min="4090" max="4090" width="8" style="3" bestFit="1" customWidth="1"/>
    <col min="4091" max="4092" width="7.85546875" style="3" bestFit="1" customWidth="1"/>
    <col min="4093" max="4093" width="9.7109375" style="3" customWidth="1"/>
    <col min="4094" max="4094" width="12.85546875" style="3" customWidth="1"/>
    <col min="4095" max="4331" width="9.140625" style="3"/>
    <col min="4332" max="4332" width="9" style="3" bestFit="1" customWidth="1"/>
    <col min="4333" max="4333" width="9.85546875" style="3" bestFit="1" customWidth="1"/>
    <col min="4334" max="4334" width="9.140625" style="3" bestFit="1" customWidth="1"/>
    <col min="4335" max="4335" width="16" style="3" bestFit="1" customWidth="1"/>
    <col min="4336" max="4336" width="9" style="3" bestFit="1" customWidth="1"/>
    <col min="4337" max="4337" width="7.85546875" style="3" bestFit="1" customWidth="1"/>
    <col min="4338" max="4338" width="11.7109375" style="3" bestFit="1" customWidth="1"/>
    <col min="4339" max="4339" width="14.28515625" style="3" customWidth="1"/>
    <col min="4340" max="4340" width="11.7109375" style="3" bestFit="1" customWidth="1"/>
    <col min="4341" max="4341" width="14.140625" style="3" bestFit="1" customWidth="1"/>
    <col min="4342" max="4342" width="16.7109375" style="3" customWidth="1"/>
    <col min="4343" max="4343" width="16.5703125" style="3" customWidth="1"/>
    <col min="4344" max="4345" width="7.85546875" style="3" bestFit="1" customWidth="1"/>
    <col min="4346" max="4346" width="8" style="3" bestFit="1" customWidth="1"/>
    <col min="4347" max="4348" width="7.85546875" style="3" bestFit="1" customWidth="1"/>
    <col min="4349" max="4349" width="9.7109375" style="3" customWidth="1"/>
    <col min="4350" max="4350" width="12.85546875" style="3" customWidth="1"/>
    <col min="4351" max="4587" width="9.140625" style="3"/>
    <col min="4588" max="4588" width="9" style="3" bestFit="1" customWidth="1"/>
    <col min="4589" max="4589" width="9.85546875" style="3" bestFit="1" customWidth="1"/>
    <col min="4590" max="4590" width="9.140625" style="3" bestFit="1" customWidth="1"/>
    <col min="4591" max="4591" width="16" style="3" bestFit="1" customWidth="1"/>
    <col min="4592" max="4592" width="9" style="3" bestFit="1" customWidth="1"/>
    <col min="4593" max="4593" width="7.85546875" style="3" bestFit="1" customWidth="1"/>
    <col min="4594" max="4594" width="11.7109375" style="3" bestFit="1" customWidth="1"/>
    <col min="4595" max="4595" width="14.28515625" style="3" customWidth="1"/>
    <col min="4596" max="4596" width="11.7109375" style="3" bestFit="1" customWidth="1"/>
    <col min="4597" max="4597" width="14.140625" style="3" bestFit="1" customWidth="1"/>
    <col min="4598" max="4598" width="16.7109375" style="3" customWidth="1"/>
    <col min="4599" max="4599" width="16.5703125" style="3" customWidth="1"/>
    <col min="4600" max="4601" width="7.85546875" style="3" bestFit="1" customWidth="1"/>
    <col min="4602" max="4602" width="8" style="3" bestFit="1" customWidth="1"/>
    <col min="4603" max="4604" width="7.85546875" style="3" bestFit="1" customWidth="1"/>
    <col min="4605" max="4605" width="9.7109375" style="3" customWidth="1"/>
    <col min="4606" max="4606" width="12.85546875" style="3" customWidth="1"/>
    <col min="4607" max="4843" width="9.140625" style="3"/>
    <col min="4844" max="4844" width="9" style="3" bestFit="1" customWidth="1"/>
    <col min="4845" max="4845" width="9.85546875" style="3" bestFit="1" customWidth="1"/>
    <col min="4846" max="4846" width="9.140625" style="3" bestFit="1" customWidth="1"/>
    <col min="4847" max="4847" width="16" style="3" bestFit="1" customWidth="1"/>
    <col min="4848" max="4848" width="9" style="3" bestFit="1" customWidth="1"/>
    <col min="4849" max="4849" width="7.85546875" style="3" bestFit="1" customWidth="1"/>
    <col min="4850" max="4850" width="11.7109375" style="3" bestFit="1" customWidth="1"/>
    <col min="4851" max="4851" width="14.28515625" style="3" customWidth="1"/>
    <col min="4852" max="4852" width="11.7109375" style="3" bestFit="1" customWidth="1"/>
    <col min="4853" max="4853" width="14.140625" style="3" bestFit="1" customWidth="1"/>
    <col min="4854" max="4854" width="16.7109375" style="3" customWidth="1"/>
    <col min="4855" max="4855" width="16.5703125" style="3" customWidth="1"/>
    <col min="4856" max="4857" width="7.85546875" style="3" bestFit="1" customWidth="1"/>
    <col min="4858" max="4858" width="8" style="3" bestFit="1" customWidth="1"/>
    <col min="4859" max="4860" width="7.85546875" style="3" bestFit="1" customWidth="1"/>
    <col min="4861" max="4861" width="9.7109375" style="3" customWidth="1"/>
    <col min="4862" max="4862" width="12.85546875" style="3" customWidth="1"/>
    <col min="4863" max="5099" width="9.140625" style="3"/>
    <col min="5100" max="5100" width="9" style="3" bestFit="1" customWidth="1"/>
    <col min="5101" max="5101" width="9.85546875" style="3" bestFit="1" customWidth="1"/>
    <col min="5102" max="5102" width="9.140625" style="3" bestFit="1" customWidth="1"/>
    <col min="5103" max="5103" width="16" style="3" bestFit="1" customWidth="1"/>
    <col min="5104" max="5104" width="9" style="3" bestFit="1" customWidth="1"/>
    <col min="5105" max="5105" width="7.85546875" style="3" bestFit="1" customWidth="1"/>
    <col min="5106" max="5106" width="11.7109375" style="3" bestFit="1" customWidth="1"/>
    <col min="5107" max="5107" width="14.28515625" style="3" customWidth="1"/>
    <col min="5108" max="5108" width="11.7109375" style="3" bestFit="1" customWidth="1"/>
    <col min="5109" max="5109" width="14.140625" style="3" bestFit="1" customWidth="1"/>
    <col min="5110" max="5110" width="16.7109375" style="3" customWidth="1"/>
    <col min="5111" max="5111" width="16.5703125" style="3" customWidth="1"/>
    <col min="5112" max="5113" width="7.85546875" style="3" bestFit="1" customWidth="1"/>
    <col min="5114" max="5114" width="8" style="3" bestFit="1" customWidth="1"/>
    <col min="5115" max="5116" width="7.85546875" style="3" bestFit="1" customWidth="1"/>
    <col min="5117" max="5117" width="9.7109375" style="3" customWidth="1"/>
    <col min="5118" max="5118" width="12.85546875" style="3" customWidth="1"/>
    <col min="5119" max="5355" width="9.140625" style="3"/>
    <col min="5356" max="5356" width="9" style="3" bestFit="1" customWidth="1"/>
    <col min="5357" max="5357" width="9.85546875" style="3" bestFit="1" customWidth="1"/>
    <col min="5358" max="5358" width="9.140625" style="3" bestFit="1" customWidth="1"/>
    <col min="5359" max="5359" width="16" style="3" bestFit="1" customWidth="1"/>
    <col min="5360" max="5360" width="9" style="3" bestFit="1" customWidth="1"/>
    <col min="5361" max="5361" width="7.85546875" style="3" bestFit="1" customWidth="1"/>
    <col min="5362" max="5362" width="11.7109375" style="3" bestFit="1" customWidth="1"/>
    <col min="5363" max="5363" width="14.28515625" style="3" customWidth="1"/>
    <col min="5364" max="5364" width="11.7109375" style="3" bestFit="1" customWidth="1"/>
    <col min="5365" max="5365" width="14.140625" style="3" bestFit="1" customWidth="1"/>
    <col min="5366" max="5366" width="16.7109375" style="3" customWidth="1"/>
    <col min="5367" max="5367" width="16.5703125" style="3" customWidth="1"/>
    <col min="5368" max="5369" width="7.85546875" style="3" bestFit="1" customWidth="1"/>
    <col min="5370" max="5370" width="8" style="3" bestFit="1" customWidth="1"/>
    <col min="5371" max="5372" width="7.85546875" style="3" bestFit="1" customWidth="1"/>
    <col min="5373" max="5373" width="9.7109375" style="3" customWidth="1"/>
    <col min="5374" max="5374" width="12.85546875" style="3" customWidth="1"/>
    <col min="5375" max="5611" width="9.140625" style="3"/>
    <col min="5612" max="5612" width="9" style="3" bestFit="1" customWidth="1"/>
    <col min="5613" max="5613" width="9.85546875" style="3" bestFit="1" customWidth="1"/>
    <col min="5614" max="5614" width="9.140625" style="3" bestFit="1" customWidth="1"/>
    <col min="5615" max="5615" width="16" style="3" bestFit="1" customWidth="1"/>
    <col min="5616" max="5616" width="9" style="3" bestFit="1" customWidth="1"/>
    <col min="5617" max="5617" width="7.85546875" style="3" bestFit="1" customWidth="1"/>
    <col min="5618" max="5618" width="11.7109375" style="3" bestFit="1" customWidth="1"/>
    <col min="5619" max="5619" width="14.28515625" style="3" customWidth="1"/>
    <col min="5620" max="5620" width="11.7109375" style="3" bestFit="1" customWidth="1"/>
    <col min="5621" max="5621" width="14.140625" style="3" bestFit="1" customWidth="1"/>
    <col min="5622" max="5622" width="16.7109375" style="3" customWidth="1"/>
    <col min="5623" max="5623" width="16.5703125" style="3" customWidth="1"/>
    <col min="5624" max="5625" width="7.85546875" style="3" bestFit="1" customWidth="1"/>
    <col min="5626" max="5626" width="8" style="3" bestFit="1" customWidth="1"/>
    <col min="5627" max="5628" width="7.85546875" style="3" bestFit="1" customWidth="1"/>
    <col min="5629" max="5629" width="9.7109375" style="3" customWidth="1"/>
    <col min="5630" max="5630" width="12.85546875" style="3" customWidth="1"/>
    <col min="5631" max="5867" width="9.140625" style="3"/>
    <col min="5868" max="5868" width="9" style="3" bestFit="1" customWidth="1"/>
    <col min="5869" max="5869" width="9.85546875" style="3" bestFit="1" customWidth="1"/>
    <col min="5870" max="5870" width="9.140625" style="3" bestFit="1" customWidth="1"/>
    <col min="5871" max="5871" width="16" style="3" bestFit="1" customWidth="1"/>
    <col min="5872" max="5872" width="9" style="3" bestFit="1" customWidth="1"/>
    <col min="5873" max="5873" width="7.85546875" style="3" bestFit="1" customWidth="1"/>
    <col min="5874" max="5874" width="11.7109375" style="3" bestFit="1" customWidth="1"/>
    <col min="5875" max="5875" width="14.28515625" style="3" customWidth="1"/>
    <col min="5876" max="5876" width="11.7109375" style="3" bestFit="1" customWidth="1"/>
    <col min="5877" max="5877" width="14.140625" style="3" bestFit="1" customWidth="1"/>
    <col min="5878" max="5878" width="16.7109375" style="3" customWidth="1"/>
    <col min="5879" max="5879" width="16.5703125" style="3" customWidth="1"/>
    <col min="5880" max="5881" width="7.85546875" style="3" bestFit="1" customWidth="1"/>
    <col min="5882" max="5882" width="8" style="3" bestFit="1" customWidth="1"/>
    <col min="5883" max="5884" width="7.85546875" style="3" bestFit="1" customWidth="1"/>
    <col min="5885" max="5885" width="9.7109375" style="3" customWidth="1"/>
    <col min="5886" max="5886" width="12.85546875" style="3" customWidth="1"/>
    <col min="5887" max="6123" width="9.140625" style="3"/>
    <col min="6124" max="6124" width="9" style="3" bestFit="1" customWidth="1"/>
    <col min="6125" max="6125" width="9.85546875" style="3" bestFit="1" customWidth="1"/>
    <col min="6126" max="6126" width="9.140625" style="3" bestFit="1" customWidth="1"/>
    <col min="6127" max="6127" width="16" style="3" bestFit="1" customWidth="1"/>
    <col min="6128" max="6128" width="9" style="3" bestFit="1" customWidth="1"/>
    <col min="6129" max="6129" width="7.85546875" style="3" bestFit="1" customWidth="1"/>
    <col min="6130" max="6130" width="11.7109375" style="3" bestFit="1" customWidth="1"/>
    <col min="6131" max="6131" width="14.28515625" style="3" customWidth="1"/>
    <col min="6132" max="6132" width="11.7109375" style="3" bestFit="1" customWidth="1"/>
    <col min="6133" max="6133" width="14.140625" style="3" bestFit="1" customWidth="1"/>
    <col min="6134" max="6134" width="16.7109375" style="3" customWidth="1"/>
    <col min="6135" max="6135" width="16.5703125" style="3" customWidth="1"/>
    <col min="6136" max="6137" width="7.85546875" style="3" bestFit="1" customWidth="1"/>
    <col min="6138" max="6138" width="8" style="3" bestFit="1" customWidth="1"/>
    <col min="6139" max="6140" width="7.85546875" style="3" bestFit="1" customWidth="1"/>
    <col min="6141" max="6141" width="9.7109375" style="3" customWidth="1"/>
    <col min="6142" max="6142" width="12.85546875" style="3" customWidth="1"/>
    <col min="6143" max="6379" width="9.140625" style="3"/>
    <col min="6380" max="6380" width="9" style="3" bestFit="1" customWidth="1"/>
    <col min="6381" max="6381" width="9.85546875" style="3" bestFit="1" customWidth="1"/>
    <col min="6382" max="6382" width="9.140625" style="3" bestFit="1" customWidth="1"/>
    <col min="6383" max="6383" width="16" style="3" bestFit="1" customWidth="1"/>
    <col min="6384" max="6384" width="9" style="3" bestFit="1" customWidth="1"/>
    <col min="6385" max="6385" width="7.85546875" style="3" bestFit="1" customWidth="1"/>
    <col min="6386" max="6386" width="11.7109375" style="3" bestFit="1" customWidth="1"/>
    <col min="6387" max="6387" width="14.28515625" style="3" customWidth="1"/>
    <col min="6388" max="6388" width="11.7109375" style="3" bestFit="1" customWidth="1"/>
    <col min="6389" max="6389" width="14.140625" style="3" bestFit="1" customWidth="1"/>
    <col min="6390" max="6390" width="16.7109375" style="3" customWidth="1"/>
    <col min="6391" max="6391" width="16.5703125" style="3" customWidth="1"/>
    <col min="6392" max="6393" width="7.85546875" style="3" bestFit="1" customWidth="1"/>
    <col min="6394" max="6394" width="8" style="3" bestFit="1" customWidth="1"/>
    <col min="6395" max="6396" width="7.85546875" style="3" bestFit="1" customWidth="1"/>
    <col min="6397" max="6397" width="9.7109375" style="3" customWidth="1"/>
    <col min="6398" max="6398" width="12.85546875" style="3" customWidth="1"/>
    <col min="6399" max="6635" width="9.140625" style="3"/>
    <col min="6636" max="6636" width="9" style="3" bestFit="1" customWidth="1"/>
    <col min="6637" max="6637" width="9.85546875" style="3" bestFit="1" customWidth="1"/>
    <col min="6638" max="6638" width="9.140625" style="3" bestFit="1" customWidth="1"/>
    <col min="6639" max="6639" width="16" style="3" bestFit="1" customWidth="1"/>
    <col min="6640" max="6640" width="9" style="3" bestFit="1" customWidth="1"/>
    <col min="6641" max="6641" width="7.85546875" style="3" bestFit="1" customWidth="1"/>
    <col min="6642" max="6642" width="11.7109375" style="3" bestFit="1" customWidth="1"/>
    <col min="6643" max="6643" width="14.28515625" style="3" customWidth="1"/>
    <col min="6644" max="6644" width="11.7109375" style="3" bestFit="1" customWidth="1"/>
    <col min="6645" max="6645" width="14.140625" style="3" bestFit="1" customWidth="1"/>
    <col min="6646" max="6646" width="16.7109375" style="3" customWidth="1"/>
    <col min="6647" max="6647" width="16.5703125" style="3" customWidth="1"/>
    <col min="6648" max="6649" width="7.85546875" style="3" bestFit="1" customWidth="1"/>
    <col min="6650" max="6650" width="8" style="3" bestFit="1" customWidth="1"/>
    <col min="6651" max="6652" width="7.85546875" style="3" bestFit="1" customWidth="1"/>
    <col min="6653" max="6653" width="9.7109375" style="3" customWidth="1"/>
    <col min="6654" max="6654" width="12.85546875" style="3" customWidth="1"/>
    <col min="6655" max="6891" width="9.140625" style="3"/>
    <col min="6892" max="6892" width="9" style="3" bestFit="1" customWidth="1"/>
    <col min="6893" max="6893" width="9.85546875" style="3" bestFit="1" customWidth="1"/>
    <col min="6894" max="6894" width="9.140625" style="3" bestFit="1" customWidth="1"/>
    <col min="6895" max="6895" width="16" style="3" bestFit="1" customWidth="1"/>
    <col min="6896" max="6896" width="9" style="3" bestFit="1" customWidth="1"/>
    <col min="6897" max="6897" width="7.85546875" style="3" bestFit="1" customWidth="1"/>
    <col min="6898" max="6898" width="11.7109375" style="3" bestFit="1" customWidth="1"/>
    <col min="6899" max="6899" width="14.28515625" style="3" customWidth="1"/>
    <col min="6900" max="6900" width="11.7109375" style="3" bestFit="1" customWidth="1"/>
    <col min="6901" max="6901" width="14.140625" style="3" bestFit="1" customWidth="1"/>
    <col min="6902" max="6902" width="16.7109375" style="3" customWidth="1"/>
    <col min="6903" max="6903" width="16.5703125" style="3" customWidth="1"/>
    <col min="6904" max="6905" width="7.85546875" style="3" bestFit="1" customWidth="1"/>
    <col min="6906" max="6906" width="8" style="3" bestFit="1" customWidth="1"/>
    <col min="6907" max="6908" width="7.85546875" style="3" bestFit="1" customWidth="1"/>
    <col min="6909" max="6909" width="9.7109375" style="3" customWidth="1"/>
    <col min="6910" max="6910" width="12.85546875" style="3" customWidth="1"/>
    <col min="6911" max="7147" width="9.140625" style="3"/>
    <col min="7148" max="7148" width="9" style="3" bestFit="1" customWidth="1"/>
    <col min="7149" max="7149" width="9.85546875" style="3" bestFit="1" customWidth="1"/>
    <col min="7150" max="7150" width="9.140625" style="3" bestFit="1" customWidth="1"/>
    <col min="7151" max="7151" width="16" style="3" bestFit="1" customWidth="1"/>
    <col min="7152" max="7152" width="9" style="3" bestFit="1" customWidth="1"/>
    <col min="7153" max="7153" width="7.85546875" style="3" bestFit="1" customWidth="1"/>
    <col min="7154" max="7154" width="11.7109375" style="3" bestFit="1" customWidth="1"/>
    <col min="7155" max="7155" width="14.28515625" style="3" customWidth="1"/>
    <col min="7156" max="7156" width="11.7109375" style="3" bestFit="1" customWidth="1"/>
    <col min="7157" max="7157" width="14.140625" style="3" bestFit="1" customWidth="1"/>
    <col min="7158" max="7158" width="16.7109375" style="3" customWidth="1"/>
    <col min="7159" max="7159" width="16.5703125" style="3" customWidth="1"/>
    <col min="7160" max="7161" width="7.85546875" style="3" bestFit="1" customWidth="1"/>
    <col min="7162" max="7162" width="8" style="3" bestFit="1" customWidth="1"/>
    <col min="7163" max="7164" width="7.85546875" style="3" bestFit="1" customWidth="1"/>
    <col min="7165" max="7165" width="9.7109375" style="3" customWidth="1"/>
    <col min="7166" max="7166" width="12.85546875" style="3" customWidth="1"/>
    <col min="7167" max="7403" width="9.140625" style="3"/>
    <col min="7404" max="7404" width="9" style="3" bestFit="1" customWidth="1"/>
    <col min="7405" max="7405" width="9.85546875" style="3" bestFit="1" customWidth="1"/>
    <col min="7406" max="7406" width="9.140625" style="3" bestFit="1" customWidth="1"/>
    <col min="7407" max="7407" width="16" style="3" bestFit="1" customWidth="1"/>
    <col min="7408" max="7408" width="9" style="3" bestFit="1" customWidth="1"/>
    <col min="7409" max="7409" width="7.85546875" style="3" bestFit="1" customWidth="1"/>
    <col min="7410" max="7410" width="11.7109375" style="3" bestFit="1" customWidth="1"/>
    <col min="7411" max="7411" width="14.28515625" style="3" customWidth="1"/>
    <col min="7412" max="7412" width="11.7109375" style="3" bestFit="1" customWidth="1"/>
    <col min="7413" max="7413" width="14.140625" style="3" bestFit="1" customWidth="1"/>
    <col min="7414" max="7414" width="16.7109375" style="3" customWidth="1"/>
    <col min="7415" max="7415" width="16.5703125" style="3" customWidth="1"/>
    <col min="7416" max="7417" width="7.85546875" style="3" bestFit="1" customWidth="1"/>
    <col min="7418" max="7418" width="8" style="3" bestFit="1" customWidth="1"/>
    <col min="7419" max="7420" width="7.85546875" style="3" bestFit="1" customWidth="1"/>
    <col min="7421" max="7421" width="9.7109375" style="3" customWidth="1"/>
    <col min="7422" max="7422" width="12.85546875" style="3" customWidth="1"/>
    <col min="7423" max="7659" width="9.140625" style="3"/>
    <col min="7660" max="7660" width="9" style="3" bestFit="1" customWidth="1"/>
    <col min="7661" max="7661" width="9.85546875" style="3" bestFit="1" customWidth="1"/>
    <col min="7662" max="7662" width="9.140625" style="3" bestFit="1" customWidth="1"/>
    <col min="7663" max="7663" width="16" style="3" bestFit="1" customWidth="1"/>
    <col min="7664" max="7664" width="9" style="3" bestFit="1" customWidth="1"/>
    <col min="7665" max="7665" width="7.85546875" style="3" bestFit="1" customWidth="1"/>
    <col min="7666" max="7666" width="11.7109375" style="3" bestFit="1" customWidth="1"/>
    <col min="7667" max="7667" width="14.28515625" style="3" customWidth="1"/>
    <col min="7668" max="7668" width="11.7109375" style="3" bestFit="1" customWidth="1"/>
    <col min="7669" max="7669" width="14.140625" style="3" bestFit="1" customWidth="1"/>
    <col min="7670" max="7670" width="16.7109375" style="3" customWidth="1"/>
    <col min="7671" max="7671" width="16.5703125" style="3" customWidth="1"/>
    <col min="7672" max="7673" width="7.85546875" style="3" bestFit="1" customWidth="1"/>
    <col min="7674" max="7674" width="8" style="3" bestFit="1" customWidth="1"/>
    <col min="7675" max="7676" width="7.85546875" style="3" bestFit="1" customWidth="1"/>
    <col min="7677" max="7677" width="9.7109375" style="3" customWidth="1"/>
    <col min="7678" max="7678" width="12.85546875" style="3" customWidth="1"/>
    <col min="7679" max="7915" width="9.140625" style="3"/>
    <col min="7916" max="7916" width="9" style="3" bestFit="1" customWidth="1"/>
    <col min="7917" max="7917" width="9.85546875" style="3" bestFit="1" customWidth="1"/>
    <col min="7918" max="7918" width="9.140625" style="3" bestFit="1" customWidth="1"/>
    <col min="7919" max="7919" width="16" style="3" bestFit="1" customWidth="1"/>
    <col min="7920" max="7920" width="9" style="3" bestFit="1" customWidth="1"/>
    <col min="7921" max="7921" width="7.85546875" style="3" bestFit="1" customWidth="1"/>
    <col min="7922" max="7922" width="11.7109375" style="3" bestFit="1" customWidth="1"/>
    <col min="7923" max="7923" width="14.28515625" style="3" customWidth="1"/>
    <col min="7924" max="7924" width="11.7109375" style="3" bestFit="1" customWidth="1"/>
    <col min="7925" max="7925" width="14.140625" style="3" bestFit="1" customWidth="1"/>
    <col min="7926" max="7926" width="16.7109375" style="3" customWidth="1"/>
    <col min="7927" max="7927" width="16.5703125" style="3" customWidth="1"/>
    <col min="7928" max="7929" width="7.85546875" style="3" bestFit="1" customWidth="1"/>
    <col min="7930" max="7930" width="8" style="3" bestFit="1" customWidth="1"/>
    <col min="7931" max="7932" width="7.85546875" style="3" bestFit="1" customWidth="1"/>
    <col min="7933" max="7933" width="9.7109375" style="3" customWidth="1"/>
    <col min="7934" max="7934" width="12.85546875" style="3" customWidth="1"/>
    <col min="7935" max="8171" width="9.140625" style="3"/>
    <col min="8172" max="8172" width="9" style="3" bestFit="1" customWidth="1"/>
    <col min="8173" max="8173" width="9.85546875" style="3" bestFit="1" customWidth="1"/>
    <col min="8174" max="8174" width="9.140625" style="3" bestFit="1" customWidth="1"/>
    <col min="8175" max="8175" width="16" style="3" bestFit="1" customWidth="1"/>
    <col min="8176" max="8176" width="9" style="3" bestFit="1" customWidth="1"/>
    <col min="8177" max="8177" width="7.85546875" style="3" bestFit="1" customWidth="1"/>
    <col min="8178" max="8178" width="11.7109375" style="3" bestFit="1" customWidth="1"/>
    <col min="8179" max="8179" width="14.28515625" style="3" customWidth="1"/>
    <col min="8180" max="8180" width="11.7109375" style="3" bestFit="1" customWidth="1"/>
    <col min="8181" max="8181" width="14.140625" style="3" bestFit="1" customWidth="1"/>
    <col min="8182" max="8182" width="16.7109375" style="3" customWidth="1"/>
    <col min="8183" max="8183" width="16.5703125" style="3" customWidth="1"/>
    <col min="8184" max="8185" width="7.85546875" style="3" bestFit="1" customWidth="1"/>
    <col min="8186" max="8186" width="8" style="3" bestFit="1" customWidth="1"/>
    <col min="8187" max="8188" width="7.85546875" style="3" bestFit="1" customWidth="1"/>
    <col min="8189" max="8189" width="9.7109375" style="3" customWidth="1"/>
    <col min="8190" max="8190" width="12.85546875" style="3" customWidth="1"/>
    <col min="8191" max="8427" width="9.140625" style="3"/>
    <col min="8428" max="8428" width="9" style="3" bestFit="1" customWidth="1"/>
    <col min="8429" max="8429" width="9.85546875" style="3" bestFit="1" customWidth="1"/>
    <col min="8430" max="8430" width="9.140625" style="3" bestFit="1" customWidth="1"/>
    <col min="8431" max="8431" width="16" style="3" bestFit="1" customWidth="1"/>
    <col min="8432" max="8432" width="9" style="3" bestFit="1" customWidth="1"/>
    <col min="8433" max="8433" width="7.85546875" style="3" bestFit="1" customWidth="1"/>
    <col min="8434" max="8434" width="11.7109375" style="3" bestFit="1" customWidth="1"/>
    <col min="8435" max="8435" width="14.28515625" style="3" customWidth="1"/>
    <col min="8436" max="8436" width="11.7109375" style="3" bestFit="1" customWidth="1"/>
    <col min="8437" max="8437" width="14.140625" style="3" bestFit="1" customWidth="1"/>
    <col min="8438" max="8438" width="16.7109375" style="3" customWidth="1"/>
    <col min="8439" max="8439" width="16.5703125" style="3" customWidth="1"/>
    <col min="8440" max="8441" width="7.85546875" style="3" bestFit="1" customWidth="1"/>
    <col min="8442" max="8442" width="8" style="3" bestFit="1" customWidth="1"/>
    <col min="8443" max="8444" width="7.85546875" style="3" bestFit="1" customWidth="1"/>
    <col min="8445" max="8445" width="9.7109375" style="3" customWidth="1"/>
    <col min="8446" max="8446" width="12.85546875" style="3" customWidth="1"/>
    <col min="8447" max="8683" width="9.140625" style="3"/>
    <col min="8684" max="8684" width="9" style="3" bestFit="1" customWidth="1"/>
    <col min="8685" max="8685" width="9.85546875" style="3" bestFit="1" customWidth="1"/>
    <col min="8686" max="8686" width="9.140625" style="3" bestFit="1" customWidth="1"/>
    <col min="8687" max="8687" width="16" style="3" bestFit="1" customWidth="1"/>
    <col min="8688" max="8688" width="9" style="3" bestFit="1" customWidth="1"/>
    <col min="8689" max="8689" width="7.85546875" style="3" bestFit="1" customWidth="1"/>
    <col min="8690" max="8690" width="11.7109375" style="3" bestFit="1" customWidth="1"/>
    <col min="8691" max="8691" width="14.28515625" style="3" customWidth="1"/>
    <col min="8692" max="8692" width="11.7109375" style="3" bestFit="1" customWidth="1"/>
    <col min="8693" max="8693" width="14.140625" style="3" bestFit="1" customWidth="1"/>
    <col min="8694" max="8694" width="16.7109375" style="3" customWidth="1"/>
    <col min="8695" max="8695" width="16.5703125" style="3" customWidth="1"/>
    <col min="8696" max="8697" width="7.85546875" style="3" bestFit="1" customWidth="1"/>
    <col min="8698" max="8698" width="8" style="3" bestFit="1" customWidth="1"/>
    <col min="8699" max="8700" width="7.85546875" style="3" bestFit="1" customWidth="1"/>
    <col min="8701" max="8701" width="9.7109375" style="3" customWidth="1"/>
    <col min="8702" max="8702" width="12.85546875" style="3" customWidth="1"/>
    <col min="8703" max="8939" width="9.140625" style="3"/>
    <col min="8940" max="8940" width="9" style="3" bestFit="1" customWidth="1"/>
    <col min="8941" max="8941" width="9.85546875" style="3" bestFit="1" customWidth="1"/>
    <col min="8942" max="8942" width="9.140625" style="3" bestFit="1" customWidth="1"/>
    <col min="8943" max="8943" width="16" style="3" bestFit="1" customWidth="1"/>
    <col min="8944" max="8944" width="9" style="3" bestFit="1" customWidth="1"/>
    <col min="8945" max="8945" width="7.85546875" style="3" bestFit="1" customWidth="1"/>
    <col min="8946" max="8946" width="11.7109375" style="3" bestFit="1" customWidth="1"/>
    <col min="8947" max="8947" width="14.28515625" style="3" customWidth="1"/>
    <col min="8948" max="8948" width="11.7109375" style="3" bestFit="1" customWidth="1"/>
    <col min="8949" max="8949" width="14.140625" style="3" bestFit="1" customWidth="1"/>
    <col min="8950" max="8950" width="16.7109375" style="3" customWidth="1"/>
    <col min="8951" max="8951" width="16.5703125" style="3" customWidth="1"/>
    <col min="8952" max="8953" width="7.85546875" style="3" bestFit="1" customWidth="1"/>
    <col min="8954" max="8954" width="8" style="3" bestFit="1" customWidth="1"/>
    <col min="8955" max="8956" width="7.85546875" style="3" bestFit="1" customWidth="1"/>
    <col min="8957" max="8957" width="9.7109375" style="3" customWidth="1"/>
    <col min="8958" max="8958" width="12.85546875" style="3" customWidth="1"/>
    <col min="8959" max="9195" width="9.140625" style="3"/>
    <col min="9196" max="9196" width="9" style="3" bestFit="1" customWidth="1"/>
    <col min="9197" max="9197" width="9.85546875" style="3" bestFit="1" customWidth="1"/>
    <col min="9198" max="9198" width="9.140625" style="3" bestFit="1" customWidth="1"/>
    <col min="9199" max="9199" width="16" style="3" bestFit="1" customWidth="1"/>
    <col min="9200" max="9200" width="9" style="3" bestFit="1" customWidth="1"/>
    <col min="9201" max="9201" width="7.85546875" style="3" bestFit="1" customWidth="1"/>
    <col min="9202" max="9202" width="11.7109375" style="3" bestFit="1" customWidth="1"/>
    <col min="9203" max="9203" width="14.28515625" style="3" customWidth="1"/>
    <col min="9204" max="9204" width="11.7109375" style="3" bestFit="1" customWidth="1"/>
    <col min="9205" max="9205" width="14.140625" style="3" bestFit="1" customWidth="1"/>
    <col min="9206" max="9206" width="16.7109375" style="3" customWidth="1"/>
    <col min="9207" max="9207" width="16.5703125" style="3" customWidth="1"/>
    <col min="9208" max="9209" width="7.85546875" style="3" bestFit="1" customWidth="1"/>
    <col min="9210" max="9210" width="8" style="3" bestFit="1" customWidth="1"/>
    <col min="9211" max="9212" width="7.85546875" style="3" bestFit="1" customWidth="1"/>
    <col min="9213" max="9213" width="9.7109375" style="3" customWidth="1"/>
    <col min="9214" max="9214" width="12.85546875" style="3" customWidth="1"/>
    <col min="9215" max="9451" width="9.140625" style="3"/>
    <col min="9452" max="9452" width="9" style="3" bestFit="1" customWidth="1"/>
    <col min="9453" max="9453" width="9.85546875" style="3" bestFit="1" customWidth="1"/>
    <col min="9454" max="9454" width="9.140625" style="3" bestFit="1" customWidth="1"/>
    <col min="9455" max="9455" width="16" style="3" bestFit="1" customWidth="1"/>
    <col min="9456" max="9456" width="9" style="3" bestFit="1" customWidth="1"/>
    <col min="9457" max="9457" width="7.85546875" style="3" bestFit="1" customWidth="1"/>
    <col min="9458" max="9458" width="11.7109375" style="3" bestFit="1" customWidth="1"/>
    <col min="9459" max="9459" width="14.28515625" style="3" customWidth="1"/>
    <col min="9460" max="9460" width="11.7109375" style="3" bestFit="1" customWidth="1"/>
    <col min="9461" max="9461" width="14.140625" style="3" bestFit="1" customWidth="1"/>
    <col min="9462" max="9462" width="16.7109375" style="3" customWidth="1"/>
    <col min="9463" max="9463" width="16.5703125" style="3" customWidth="1"/>
    <col min="9464" max="9465" width="7.85546875" style="3" bestFit="1" customWidth="1"/>
    <col min="9466" max="9466" width="8" style="3" bestFit="1" customWidth="1"/>
    <col min="9467" max="9468" width="7.85546875" style="3" bestFit="1" customWidth="1"/>
    <col min="9469" max="9469" width="9.7109375" style="3" customWidth="1"/>
    <col min="9470" max="9470" width="12.85546875" style="3" customWidth="1"/>
    <col min="9471" max="9707" width="9.140625" style="3"/>
    <col min="9708" max="9708" width="9" style="3" bestFit="1" customWidth="1"/>
    <col min="9709" max="9709" width="9.85546875" style="3" bestFit="1" customWidth="1"/>
    <col min="9710" max="9710" width="9.140625" style="3" bestFit="1" customWidth="1"/>
    <col min="9711" max="9711" width="16" style="3" bestFit="1" customWidth="1"/>
    <col min="9712" max="9712" width="9" style="3" bestFit="1" customWidth="1"/>
    <col min="9713" max="9713" width="7.85546875" style="3" bestFit="1" customWidth="1"/>
    <col min="9714" max="9714" width="11.7109375" style="3" bestFit="1" customWidth="1"/>
    <col min="9715" max="9715" width="14.28515625" style="3" customWidth="1"/>
    <col min="9716" max="9716" width="11.7109375" style="3" bestFit="1" customWidth="1"/>
    <col min="9717" max="9717" width="14.140625" style="3" bestFit="1" customWidth="1"/>
    <col min="9718" max="9718" width="16.7109375" style="3" customWidth="1"/>
    <col min="9719" max="9719" width="16.5703125" style="3" customWidth="1"/>
    <col min="9720" max="9721" width="7.85546875" style="3" bestFit="1" customWidth="1"/>
    <col min="9722" max="9722" width="8" style="3" bestFit="1" customWidth="1"/>
    <col min="9723" max="9724" width="7.85546875" style="3" bestFit="1" customWidth="1"/>
    <col min="9725" max="9725" width="9.7109375" style="3" customWidth="1"/>
    <col min="9726" max="9726" width="12.85546875" style="3" customWidth="1"/>
    <col min="9727" max="9963" width="9.140625" style="3"/>
    <col min="9964" max="9964" width="9" style="3" bestFit="1" customWidth="1"/>
    <col min="9965" max="9965" width="9.85546875" style="3" bestFit="1" customWidth="1"/>
    <col min="9966" max="9966" width="9.140625" style="3" bestFit="1" customWidth="1"/>
    <col min="9967" max="9967" width="16" style="3" bestFit="1" customWidth="1"/>
    <col min="9968" max="9968" width="9" style="3" bestFit="1" customWidth="1"/>
    <col min="9969" max="9969" width="7.85546875" style="3" bestFit="1" customWidth="1"/>
    <col min="9970" max="9970" width="11.7109375" style="3" bestFit="1" customWidth="1"/>
    <col min="9971" max="9971" width="14.28515625" style="3" customWidth="1"/>
    <col min="9972" max="9972" width="11.7109375" style="3" bestFit="1" customWidth="1"/>
    <col min="9973" max="9973" width="14.140625" style="3" bestFit="1" customWidth="1"/>
    <col min="9974" max="9974" width="16.7109375" style="3" customWidth="1"/>
    <col min="9975" max="9975" width="16.5703125" style="3" customWidth="1"/>
    <col min="9976" max="9977" width="7.85546875" style="3" bestFit="1" customWidth="1"/>
    <col min="9978" max="9978" width="8" style="3" bestFit="1" customWidth="1"/>
    <col min="9979" max="9980" width="7.85546875" style="3" bestFit="1" customWidth="1"/>
    <col min="9981" max="9981" width="9.7109375" style="3" customWidth="1"/>
    <col min="9982" max="9982" width="12.85546875" style="3" customWidth="1"/>
    <col min="9983" max="10219" width="9.140625" style="3"/>
    <col min="10220" max="10220" width="9" style="3" bestFit="1" customWidth="1"/>
    <col min="10221" max="10221" width="9.85546875" style="3" bestFit="1" customWidth="1"/>
    <col min="10222" max="10222" width="9.140625" style="3" bestFit="1" customWidth="1"/>
    <col min="10223" max="10223" width="16" style="3" bestFit="1" customWidth="1"/>
    <col min="10224" max="10224" width="9" style="3" bestFit="1" customWidth="1"/>
    <col min="10225" max="10225" width="7.85546875" style="3" bestFit="1" customWidth="1"/>
    <col min="10226" max="10226" width="11.7109375" style="3" bestFit="1" customWidth="1"/>
    <col min="10227" max="10227" width="14.28515625" style="3" customWidth="1"/>
    <col min="10228" max="10228" width="11.7109375" style="3" bestFit="1" customWidth="1"/>
    <col min="10229" max="10229" width="14.140625" style="3" bestFit="1" customWidth="1"/>
    <col min="10230" max="10230" width="16.7109375" style="3" customWidth="1"/>
    <col min="10231" max="10231" width="16.5703125" style="3" customWidth="1"/>
    <col min="10232" max="10233" width="7.85546875" style="3" bestFit="1" customWidth="1"/>
    <col min="10234" max="10234" width="8" style="3" bestFit="1" customWidth="1"/>
    <col min="10235" max="10236" width="7.85546875" style="3" bestFit="1" customWidth="1"/>
    <col min="10237" max="10237" width="9.7109375" style="3" customWidth="1"/>
    <col min="10238" max="10238" width="12.85546875" style="3" customWidth="1"/>
    <col min="10239" max="10475" width="9.140625" style="3"/>
    <col min="10476" max="10476" width="9" style="3" bestFit="1" customWidth="1"/>
    <col min="10477" max="10477" width="9.85546875" style="3" bestFit="1" customWidth="1"/>
    <col min="10478" max="10478" width="9.140625" style="3" bestFit="1" customWidth="1"/>
    <col min="10479" max="10479" width="16" style="3" bestFit="1" customWidth="1"/>
    <col min="10480" max="10480" width="9" style="3" bestFit="1" customWidth="1"/>
    <col min="10481" max="10481" width="7.85546875" style="3" bestFit="1" customWidth="1"/>
    <col min="10482" max="10482" width="11.7109375" style="3" bestFit="1" customWidth="1"/>
    <col min="10483" max="10483" width="14.28515625" style="3" customWidth="1"/>
    <col min="10484" max="10484" width="11.7109375" style="3" bestFit="1" customWidth="1"/>
    <col min="10485" max="10485" width="14.140625" style="3" bestFit="1" customWidth="1"/>
    <col min="10486" max="10486" width="16.7109375" style="3" customWidth="1"/>
    <col min="10487" max="10487" width="16.5703125" style="3" customWidth="1"/>
    <col min="10488" max="10489" width="7.85546875" style="3" bestFit="1" customWidth="1"/>
    <col min="10490" max="10490" width="8" style="3" bestFit="1" customWidth="1"/>
    <col min="10491" max="10492" width="7.85546875" style="3" bestFit="1" customWidth="1"/>
    <col min="10493" max="10493" width="9.7109375" style="3" customWidth="1"/>
    <col min="10494" max="10494" width="12.85546875" style="3" customWidth="1"/>
    <col min="10495" max="10731" width="9.140625" style="3"/>
    <col min="10732" max="10732" width="9" style="3" bestFit="1" customWidth="1"/>
    <col min="10733" max="10733" width="9.85546875" style="3" bestFit="1" customWidth="1"/>
    <col min="10734" max="10734" width="9.140625" style="3" bestFit="1" customWidth="1"/>
    <col min="10735" max="10735" width="16" style="3" bestFit="1" customWidth="1"/>
    <col min="10736" max="10736" width="9" style="3" bestFit="1" customWidth="1"/>
    <col min="10737" max="10737" width="7.85546875" style="3" bestFit="1" customWidth="1"/>
    <col min="10738" max="10738" width="11.7109375" style="3" bestFit="1" customWidth="1"/>
    <col min="10739" max="10739" width="14.28515625" style="3" customWidth="1"/>
    <col min="10740" max="10740" width="11.7109375" style="3" bestFit="1" customWidth="1"/>
    <col min="10741" max="10741" width="14.140625" style="3" bestFit="1" customWidth="1"/>
    <col min="10742" max="10742" width="16.7109375" style="3" customWidth="1"/>
    <col min="10743" max="10743" width="16.5703125" style="3" customWidth="1"/>
    <col min="10744" max="10745" width="7.85546875" style="3" bestFit="1" customWidth="1"/>
    <col min="10746" max="10746" width="8" style="3" bestFit="1" customWidth="1"/>
    <col min="10747" max="10748" width="7.85546875" style="3" bestFit="1" customWidth="1"/>
    <col min="10749" max="10749" width="9.7109375" style="3" customWidth="1"/>
    <col min="10750" max="10750" width="12.85546875" style="3" customWidth="1"/>
    <col min="10751" max="10987" width="9.140625" style="3"/>
    <col min="10988" max="10988" width="9" style="3" bestFit="1" customWidth="1"/>
    <col min="10989" max="10989" width="9.85546875" style="3" bestFit="1" customWidth="1"/>
    <col min="10990" max="10990" width="9.140625" style="3" bestFit="1" customWidth="1"/>
    <col min="10991" max="10991" width="16" style="3" bestFit="1" customWidth="1"/>
    <col min="10992" max="10992" width="9" style="3" bestFit="1" customWidth="1"/>
    <col min="10993" max="10993" width="7.85546875" style="3" bestFit="1" customWidth="1"/>
    <col min="10994" max="10994" width="11.7109375" style="3" bestFit="1" customWidth="1"/>
    <col min="10995" max="10995" width="14.28515625" style="3" customWidth="1"/>
    <col min="10996" max="10996" width="11.7109375" style="3" bestFit="1" customWidth="1"/>
    <col min="10997" max="10997" width="14.140625" style="3" bestFit="1" customWidth="1"/>
    <col min="10998" max="10998" width="16.7109375" style="3" customWidth="1"/>
    <col min="10999" max="10999" width="16.5703125" style="3" customWidth="1"/>
    <col min="11000" max="11001" width="7.85546875" style="3" bestFit="1" customWidth="1"/>
    <col min="11002" max="11002" width="8" style="3" bestFit="1" customWidth="1"/>
    <col min="11003" max="11004" width="7.85546875" style="3" bestFit="1" customWidth="1"/>
    <col min="11005" max="11005" width="9.7109375" style="3" customWidth="1"/>
    <col min="11006" max="11006" width="12.85546875" style="3" customWidth="1"/>
    <col min="11007" max="11243" width="9.140625" style="3"/>
    <col min="11244" max="11244" width="9" style="3" bestFit="1" customWidth="1"/>
    <col min="11245" max="11245" width="9.85546875" style="3" bestFit="1" customWidth="1"/>
    <col min="11246" max="11246" width="9.140625" style="3" bestFit="1" customWidth="1"/>
    <col min="11247" max="11247" width="16" style="3" bestFit="1" customWidth="1"/>
    <col min="11248" max="11248" width="9" style="3" bestFit="1" customWidth="1"/>
    <col min="11249" max="11249" width="7.85546875" style="3" bestFit="1" customWidth="1"/>
    <col min="11250" max="11250" width="11.7109375" style="3" bestFit="1" customWidth="1"/>
    <col min="11251" max="11251" width="14.28515625" style="3" customWidth="1"/>
    <col min="11252" max="11252" width="11.7109375" style="3" bestFit="1" customWidth="1"/>
    <col min="11253" max="11253" width="14.140625" style="3" bestFit="1" customWidth="1"/>
    <col min="11254" max="11254" width="16.7109375" style="3" customWidth="1"/>
    <col min="11255" max="11255" width="16.5703125" style="3" customWidth="1"/>
    <col min="11256" max="11257" width="7.85546875" style="3" bestFit="1" customWidth="1"/>
    <col min="11258" max="11258" width="8" style="3" bestFit="1" customWidth="1"/>
    <col min="11259" max="11260" width="7.85546875" style="3" bestFit="1" customWidth="1"/>
    <col min="11261" max="11261" width="9.7109375" style="3" customWidth="1"/>
    <col min="11262" max="11262" width="12.85546875" style="3" customWidth="1"/>
    <col min="11263" max="11499" width="9.140625" style="3"/>
    <col min="11500" max="11500" width="9" style="3" bestFit="1" customWidth="1"/>
    <col min="11501" max="11501" width="9.85546875" style="3" bestFit="1" customWidth="1"/>
    <col min="11502" max="11502" width="9.140625" style="3" bestFit="1" customWidth="1"/>
    <col min="11503" max="11503" width="16" style="3" bestFit="1" customWidth="1"/>
    <col min="11504" max="11504" width="9" style="3" bestFit="1" customWidth="1"/>
    <col min="11505" max="11505" width="7.85546875" style="3" bestFit="1" customWidth="1"/>
    <col min="11506" max="11506" width="11.7109375" style="3" bestFit="1" customWidth="1"/>
    <col min="11507" max="11507" width="14.28515625" style="3" customWidth="1"/>
    <col min="11508" max="11508" width="11.7109375" style="3" bestFit="1" customWidth="1"/>
    <col min="11509" max="11509" width="14.140625" style="3" bestFit="1" customWidth="1"/>
    <col min="11510" max="11510" width="16.7109375" style="3" customWidth="1"/>
    <col min="11511" max="11511" width="16.5703125" style="3" customWidth="1"/>
    <col min="11512" max="11513" width="7.85546875" style="3" bestFit="1" customWidth="1"/>
    <col min="11514" max="11514" width="8" style="3" bestFit="1" customWidth="1"/>
    <col min="11515" max="11516" width="7.85546875" style="3" bestFit="1" customWidth="1"/>
    <col min="11517" max="11517" width="9.7109375" style="3" customWidth="1"/>
    <col min="11518" max="11518" width="12.85546875" style="3" customWidth="1"/>
    <col min="11519" max="11755" width="9.140625" style="3"/>
    <col min="11756" max="11756" width="9" style="3" bestFit="1" customWidth="1"/>
    <col min="11757" max="11757" width="9.85546875" style="3" bestFit="1" customWidth="1"/>
    <col min="11758" max="11758" width="9.140625" style="3" bestFit="1" customWidth="1"/>
    <col min="11759" max="11759" width="16" style="3" bestFit="1" customWidth="1"/>
    <col min="11760" max="11760" width="9" style="3" bestFit="1" customWidth="1"/>
    <col min="11761" max="11761" width="7.85546875" style="3" bestFit="1" customWidth="1"/>
    <col min="11762" max="11762" width="11.7109375" style="3" bestFit="1" customWidth="1"/>
    <col min="11763" max="11763" width="14.28515625" style="3" customWidth="1"/>
    <col min="11764" max="11764" width="11.7109375" style="3" bestFit="1" customWidth="1"/>
    <col min="11765" max="11765" width="14.140625" style="3" bestFit="1" customWidth="1"/>
    <col min="11766" max="11766" width="16.7109375" style="3" customWidth="1"/>
    <col min="11767" max="11767" width="16.5703125" style="3" customWidth="1"/>
    <col min="11768" max="11769" width="7.85546875" style="3" bestFit="1" customWidth="1"/>
    <col min="11770" max="11770" width="8" style="3" bestFit="1" customWidth="1"/>
    <col min="11771" max="11772" width="7.85546875" style="3" bestFit="1" customWidth="1"/>
    <col min="11773" max="11773" width="9.7109375" style="3" customWidth="1"/>
    <col min="11774" max="11774" width="12.85546875" style="3" customWidth="1"/>
    <col min="11775" max="12011" width="9.140625" style="3"/>
    <col min="12012" max="12012" width="9" style="3" bestFit="1" customWidth="1"/>
    <col min="12013" max="12013" width="9.85546875" style="3" bestFit="1" customWidth="1"/>
    <col min="12014" max="12014" width="9.140625" style="3" bestFit="1" customWidth="1"/>
    <col min="12015" max="12015" width="16" style="3" bestFit="1" customWidth="1"/>
    <col min="12016" max="12016" width="9" style="3" bestFit="1" customWidth="1"/>
    <col min="12017" max="12017" width="7.85546875" style="3" bestFit="1" customWidth="1"/>
    <col min="12018" max="12018" width="11.7109375" style="3" bestFit="1" customWidth="1"/>
    <col min="12019" max="12019" width="14.28515625" style="3" customWidth="1"/>
    <col min="12020" max="12020" width="11.7109375" style="3" bestFit="1" customWidth="1"/>
    <col min="12021" max="12021" width="14.140625" style="3" bestFit="1" customWidth="1"/>
    <col min="12022" max="12022" width="16.7109375" style="3" customWidth="1"/>
    <col min="12023" max="12023" width="16.5703125" style="3" customWidth="1"/>
    <col min="12024" max="12025" width="7.85546875" style="3" bestFit="1" customWidth="1"/>
    <col min="12026" max="12026" width="8" style="3" bestFit="1" customWidth="1"/>
    <col min="12027" max="12028" width="7.85546875" style="3" bestFit="1" customWidth="1"/>
    <col min="12029" max="12029" width="9.7109375" style="3" customWidth="1"/>
    <col min="12030" max="12030" width="12.85546875" style="3" customWidth="1"/>
    <col min="12031" max="12267" width="9.140625" style="3"/>
    <col min="12268" max="12268" width="9" style="3" bestFit="1" customWidth="1"/>
    <col min="12269" max="12269" width="9.85546875" style="3" bestFit="1" customWidth="1"/>
    <col min="12270" max="12270" width="9.140625" style="3" bestFit="1" customWidth="1"/>
    <col min="12271" max="12271" width="16" style="3" bestFit="1" customWidth="1"/>
    <col min="12272" max="12272" width="9" style="3" bestFit="1" customWidth="1"/>
    <col min="12273" max="12273" width="7.85546875" style="3" bestFit="1" customWidth="1"/>
    <col min="12274" max="12274" width="11.7109375" style="3" bestFit="1" customWidth="1"/>
    <col min="12275" max="12275" width="14.28515625" style="3" customWidth="1"/>
    <col min="12276" max="12276" width="11.7109375" style="3" bestFit="1" customWidth="1"/>
    <col min="12277" max="12277" width="14.140625" style="3" bestFit="1" customWidth="1"/>
    <col min="12278" max="12278" width="16.7109375" style="3" customWidth="1"/>
    <col min="12279" max="12279" width="16.5703125" style="3" customWidth="1"/>
    <col min="12280" max="12281" width="7.85546875" style="3" bestFit="1" customWidth="1"/>
    <col min="12282" max="12282" width="8" style="3" bestFit="1" customWidth="1"/>
    <col min="12283" max="12284" width="7.85546875" style="3" bestFit="1" customWidth="1"/>
    <col min="12285" max="12285" width="9.7109375" style="3" customWidth="1"/>
    <col min="12286" max="12286" width="12.85546875" style="3" customWidth="1"/>
    <col min="12287" max="12523" width="9.140625" style="3"/>
    <col min="12524" max="12524" width="9" style="3" bestFit="1" customWidth="1"/>
    <col min="12525" max="12525" width="9.85546875" style="3" bestFit="1" customWidth="1"/>
    <col min="12526" max="12526" width="9.140625" style="3" bestFit="1" customWidth="1"/>
    <col min="12527" max="12527" width="16" style="3" bestFit="1" customWidth="1"/>
    <col min="12528" max="12528" width="9" style="3" bestFit="1" customWidth="1"/>
    <col min="12529" max="12529" width="7.85546875" style="3" bestFit="1" customWidth="1"/>
    <col min="12530" max="12530" width="11.7109375" style="3" bestFit="1" customWidth="1"/>
    <col min="12531" max="12531" width="14.28515625" style="3" customWidth="1"/>
    <col min="12532" max="12532" width="11.7109375" style="3" bestFit="1" customWidth="1"/>
    <col min="12533" max="12533" width="14.140625" style="3" bestFit="1" customWidth="1"/>
    <col min="12534" max="12534" width="16.7109375" style="3" customWidth="1"/>
    <col min="12535" max="12535" width="16.5703125" style="3" customWidth="1"/>
    <col min="12536" max="12537" width="7.85546875" style="3" bestFit="1" customWidth="1"/>
    <col min="12538" max="12538" width="8" style="3" bestFit="1" customWidth="1"/>
    <col min="12539" max="12540" width="7.85546875" style="3" bestFit="1" customWidth="1"/>
    <col min="12541" max="12541" width="9.7109375" style="3" customWidth="1"/>
    <col min="12542" max="12542" width="12.85546875" style="3" customWidth="1"/>
    <col min="12543" max="12779" width="9.140625" style="3"/>
    <col min="12780" max="12780" width="9" style="3" bestFit="1" customWidth="1"/>
    <col min="12781" max="12781" width="9.85546875" style="3" bestFit="1" customWidth="1"/>
    <col min="12782" max="12782" width="9.140625" style="3" bestFit="1" customWidth="1"/>
    <col min="12783" max="12783" width="16" style="3" bestFit="1" customWidth="1"/>
    <col min="12784" max="12784" width="9" style="3" bestFit="1" customWidth="1"/>
    <col min="12785" max="12785" width="7.85546875" style="3" bestFit="1" customWidth="1"/>
    <col min="12786" max="12786" width="11.7109375" style="3" bestFit="1" customWidth="1"/>
    <col min="12787" max="12787" width="14.28515625" style="3" customWidth="1"/>
    <col min="12788" max="12788" width="11.7109375" style="3" bestFit="1" customWidth="1"/>
    <col min="12789" max="12789" width="14.140625" style="3" bestFit="1" customWidth="1"/>
    <col min="12790" max="12790" width="16.7109375" style="3" customWidth="1"/>
    <col min="12791" max="12791" width="16.5703125" style="3" customWidth="1"/>
    <col min="12792" max="12793" width="7.85546875" style="3" bestFit="1" customWidth="1"/>
    <col min="12794" max="12794" width="8" style="3" bestFit="1" customWidth="1"/>
    <col min="12795" max="12796" width="7.85546875" style="3" bestFit="1" customWidth="1"/>
    <col min="12797" max="12797" width="9.7109375" style="3" customWidth="1"/>
    <col min="12798" max="12798" width="12.85546875" style="3" customWidth="1"/>
    <col min="12799" max="13035" width="9.140625" style="3"/>
    <col min="13036" max="13036" width="9" style="3" bestFit="1" customWidth="1"/>
    <col min="13037" max="13037" width="9.85546875" style="3" bestFit="1" customWidth="1"/>
    <col min="13038" max="13038" width="9.140625" style="3" bestFit="1" customWidth="1"/>
    <col min="13039" max="13039" width="16" style="3" bestFit="1" customWidth="1"/>
    <col min="13040" max="13040" width="9" style="3" bestFit="1" customWidth="1"/>
    <col min="13041" max="13041" width="7.85546875" style="3" bestFit="1" customWidth="1"/>
    <col min="13042" max="13042" width="11.7109375" style="3" bestFit="1" customWidth="1"/>
    <col min="13043" max="13043" width="14.28515625" style="3" customWidth="1"/>
    <col min="13044" max="13044" width="11.7109375" style="3" bestFit="1" customWidth="1"/>
    <col min="13045" max="13045" width="14.140625" style="3" bestFit="1" customWidth="1"/>
    <col min="13046" max="13046" width="16.7109375" style="3" customWidth="1"/>
    <col min="13047" max="13047" width="16.5703125" style="3" customWidth="1"/>
    <col min="13048" max="13049" width="7.85546875" style="3" bestFit="1" customWidth="1"/>
    <col min="13050" max="13050" width="8" style="3" bestFit="1" customWidth="1"/>
    <col min="13051" max="13052" width="7.85546875" style="3" bestFit="1" customWidth="1"/>
    <col min="13053" max="13053" width="9.7109375" style="3" customWidth="1"/>
    <col min="13054" max="13054" width="12.85546875" style="3" customWidth="1"/>
    <col min="13055" max="13291" width="9.140625" style="3"/>
    <col min="13292" max="13292" width="9" style="3" bestFit="1" customWidth="1"/>
    <col min="13293" max="13293" width="9.85546875" style="3" bestFit="1" customWidth="1"/>
    <col min="13294" max="13294" width="9.140625" style="3" bestFit="1" customWidth="1"/>
    <col min="13295" max="13295" width="16" style="3" bestFit="1" customWidth="1"/>
    <col min="13296" max="13296" width="9" style="3" bestFit="1" customWidth="1"/>
    <col min="13297" max="13297" width="7.85546875" style="3" bestFit="1" customWidth="1"/>
    <col min="13298" max="13298" width="11.7109375" style="3" bestFit="1" customWidth="1"/>
    <col min="13299" max="13299" width="14.28515625" style="3" customWidth="1"/>
    <col min="13300" max="13300" width="11.7109375" style="3" bestFit="1" customWidth="1"/>
    <col min="13301" max="13301" width="14.140625" style="3" bestFit="1" customWidth="1"/>
    <col min="13302" max="13302" width="16.7109375" style="3" customWidth="1"/>
    <col min="13303" max="13303" width="16.5703125" style="3" customWidth="1"/>
    <col min="13304" max="13305" width="7.85546875" style="3" bestFit="1" customWidth="1"/>
    <col min="13306" max="13306" width="8" style="3" bestFit="1" customWidth="1"/>
    <col min="13307" max="13308" width="7.85546875" style="3" bestFit="1" customWidth="1"/>
    <col min="13309" max="13309" width="9.7109375" style="3" customWidth="1"/>
    <col min="13310" max="13310" width="12.85546875" style="3" customWidth="1"/>
    <col min="13311" max="13547" width="9.140625" style="3"/>
    <col min="13548" max="13548" width="9" style="3" bestFit="1" customWidth="1"/>
    <col min="13549" max="13549" width="9.85546875" style="3" bestFit="1" customWidth="1"/>
    <col min="13550" max="13550" width="9.140625" style="3" bestFit="1" customWidth="1"/>
    <col min="13551" max="13551" width="16" style="3" bestFit="1" customWidth="1"/>
    <col min="13552" max="13552" width="9" style="3" bestFit="1" customWidth="1"/>
    <col min="13553" max="13553" width="7.85546875" style="3" bestFit="1" customWidth="1"/>
    <col min="13554" max="13554" width="11.7109375" style="3" bestFit="1" customWidth="1"/>
    <col min="13555" max="13555" width="14.28515625" style="3" customWidth="1"/>
    <col min="13556" max="13556" width="11.7109375" style="3" bestFit="1" customWidth="1"/>
    <col min="13557" max="13557" width="14.140625" style="3" bestFit="1" customWidth="1"/>
    <col min="13558" max="13558" width="16.7109375" style="3" customWidth="1"/>
    <col min="13559" max="13559" width="16.5703125" style="3" customWidth="1"/>
    <col min="13560" max="13561" width="7.85546875" style="3" bestFit="1" customWidth="1"/>
    <col min="13562" max="13562" width="8" style="3" bestFit="1" customWidth="1"/>
    <col min="13563" max="13564" width="7.85546875" style="3" bestFit="1" customWidth="1"/>
    <col min="13565" max="13565" width="9.7109375" style="3" customWidth="1"/>
    <col min="13566" max="13566" width="12.85546875" style="3" customWidth="1"/>
    <col min="13567" max="13803" width="9.140625" style="3"/>
    <col min="13804" max="13804" width="9" style="3" bestFit="1" customWidth="1"/>
    <col min="13805" max="13805" width="9.85546875" style="3" bestFit="1" customWidth="1"/>
    <col min="13806" max="13806" width="9.140625" style="3" bestFit="1" customWidth="1"/>
    <col min="13807" max="13807" width="16" style="3" bestFit="1" customWidth="1"/>
    <col min="13808" max="13808" width="9" style="3" bestFit="1" customWidth="1"/>
    <col min="13809" max="13809" width="7.85546875" style="3" bestFit="1" customWidth="1"/>
    <col min="13810" max="13810" width="11.7109375" style="3" bestFit="1" customWidth="1"/>
    <col min="13811" max="13811" width="14.28515625" style="3" customWidth="1"/>
    <col min="13812" max="13812" width="11.7109375" style="3" bestFit="1" customWidth="1"/>
    <col min="13813" max="13813" width="14.140625" style="3" bestFit="1" customWidth="1"/>
    <col min="13814" max="13814" width="16.7109375" style="3" customWidth="1"/>
    <col min="13815" max="13815" width="16.5703125" style="3" customWidth="1"/>
    <col min="13816" max="13817" width="7.85546875" style="3" bestFit="1" customWidth="1"/>
    <col min="13818" max="13818" width="8" style="3" bestFit="1" customWidth="1"/>
    <col min="13819" max="13820" width="7.85546875" style="3" bestFit="1" customWidth="1"/>
    <col min="13821" max="13821" width="9.7109375" style="3" customWidth="1"/>
    <col min="13822" max="13822" width="12.85546875" style="3" customWidth="1"/>
    <col min="13823" max="14059" width="9.140625" style="3"/>
    <col min="14060" max="14060" width="9" style="3" bestFit="1" customWidth="1"/>
    <col min="14061" max="14061" width="9.85546875" style="3" bestFit="1" customWidth="1"/>
    <col min="14062" max="14062" width="9.140625" style="3" bestFit="1" customWidth="1"/>
    <col min="14063" max="14063" width="16" style="3" bestFit="1" customWidth="1"/>
    <col min="14064" max="14064" width="9" style="3" bestFit="1" customWidth="1"/>
    <col min="14065" max="14065" width="7.85546875" style="3" bestFit="1" customWidth="1"/>
    <col min="14066" max="14066" width="11.7109375" style="3" bestFit="1" customWidth="1"/>
    <col min="14067" max="14067" width="14.28515625" style="3" customWidth="1"/>
    <col min="14068" max="14068" width="11.7109375" style="3" bestFit="1" customWidth="1"/>
    <col min="14069" max="14069" width="14.140625" style="3" bestFit="1" customWidth="1"/>
    <col min="14070" max="14070" width="16.7109375" style="3" customWidth="1"/>
    <col min="14071" max="14071" width="16.5703125" style="3" customWidth="1"/>
    <col min="14072" max="14073" width="7.85546875" style="3" bestFit="1" customWidth="1"/>
    <col min="14074" max="14074" width="8" style="3" bestFit="1" customWidth="1"/>
    <col min="14075" max="14076" width="7.85546875" style="3" bestFit="1" customWidth="1"/>
    <col min="14077" max="14077" width="9.7109375" style="3" customWidth="1"/>
    <col min="14078" max="14078" width="12.85546875" style="3" customWidth="1"/>
    <col min="14079" max="14315" width="9.140625" style="3"/>
    <col min="14316" max="14316" width="9" style="3" bestFit="1" customWidth="1"/>
    <col min="14317" max="14317" width="9.85546875" style="3" bestFit="1" customWidth="1"/>
    <col min="14318" max="14318" width="9.140625" style="3" bestFit="1" customWidth="1"/>
    <col min="14319" max="14319" width="16" style="3" bestFit="1" customWidth="1"/>
    <col min="14320" max="14320" width="9" style="3" bestFit="1" customWidth="1"/>
    <col min="14321" max="14321" width="7.85546875" style="3" bestFit="1" customWidth="1"/>
    <col min="14322" max="14322" width="11.7109375" style="3" bestFit="1" customWidth="1"/>
    <col min="14323" max="14323" width="14.28515625" style="3" customWidth="1"/>
    <col min="14324" max="14324" width="11.7109375" style="3" bestFit="1" customWidth="1"/>
    <col min="14325" max="14325" width="14.140625" style="3" bestFit="1" customWidth="1"/>
    <col min="14326" max="14326" width="16.7109375" style="3" customWidth="1"/>
    <col min="14327" max="14327" width="16.5703125" style="3" customWidth="1"/>
    <col min="14328" max="14329" width="7.85546875" style="3" bestFit="1" customWidth="1"/>
    <col min="14330" max="14330" width="8" style="3" bestFit="1" customWidth="1"/>
    <col min="14331" max="14332" width="7.85546875" style="3" bestFit="1" customWidth="1"/>
    <col min="14333" max="14333" width="9.7109375" style="3" customWidth="1"/>
    <col min="14334" max="14334" width="12.85546875" style="3" customWidth="1"/>
    <col min="14335" max="14571" width="9.140625" style="3"/>
    <col min="14572" max="14572" width="9" style="3" bestFit="1" customWidth="1"/>
    <col min="14573" max="14573" width="9.85546875" style="3" bestFit="1" customWidth="1"/>
    <col min="14574" max="14574" width="9.140625" style="3" bestFit="1" customWidth="1"/>
    <col min="14575" max="14575" width="16" style="3" bestFit="1" customWidth="1"/>
    <col min="14576" max="14576" width="9" style="3" bestFit="1" customWidth="1"/>
    <col min="14577" max="14577" width="7.85546875" style="3" bestFit="1" customWidth="1"/>
    <col min="14578" max="14578" width="11.7109375" style="3" bestFit="1" customWidth="1"/>
    <col min="14579" max="14579" width="14.28515625" style="3" customWidth="1"/>
    <col min="14580" max="14580" width="11.7109375" style="3" bestFit="1" customWidth="1"/>
    <col min="14581" max="14581" width="14.140625" style="3" bestFit="1" customWidth="1"/>
    <col min="14582" max="14582" width="16.7109375" style="3" customWidth="1"/>
    <col min="14583" max="14583" width="16.5703125" style="3" customWidth="1"/>
    <col min="14584" max="14585" width="7.85546875" style="3" bestFit="1" customWidth="1"/>
    <col min="14586" max="14586" width="8" style="3" bestFit="1" customWidth="1"/>
    <col min="14587" max="14588" width="7.85546875" style="3" bestFit="1" customWidth="1"/>
    <col min="14589" max="14589" width="9.7109375" style="3" customWidth="1"/>
    <col min="14590" max="14590" width="12.85546875" style="3" customWidth="1"/>
    <col min="14591" max="14827" width="9.140625" style="3"/>
    <col min="14828" max="14828" width="9" style="3" bestFit="1" customWidth="1"/>
    <col min="14829" max="14829" width="9.85546875" style="3" bestFit="1" customWidth="1"/>
    <col min="14830" max="14830" width="9.140625" style="3" bestFit="1" customWidth="1"/>
    <col min="14831" max="14831" width="16" style="3" bestFit="1" customWidth="1"/>
    <col min="14832" max="14832" width="9" style="3" bestFit="1" customWidth="1"/>
    <col min="14833" max="14833" width="7.85546875" style="3" bestFit="1" customWidth="1"/>
    <col min="14834" max="14834" width="11.7109375" style="3" bestFit="1" customWidth="1"/>
    <col min="14835" max="14835" width="14.28515625" style="3" customWidth="1"/>
    <col min="14836" max="14836" width="11.7109375" style="3" bestFit="1" customWidth="1"/>
    <col min="14837" max="14837" width="14.140625" style="3" bestFit="1" customWidth="1"/>
    <col min="14838" max="14838" width="16.7109375" style="3" customWidth="1"/>
    <col min="14839" max="14839" width="16.5703125" style="3" customWidth="1"/>
    <col min="14840" max="14841" width="7.85546875" style="3" bestFit="1" customWidth="1"/>
    <col min="14842" max="14842" width="8" style="3" bestFit="1" customWidth="1"/>
    <col min="14843" max="14844" width="7.85546875" style="3" bestFit="1" customWidth="1"/>
    <col min="14845" max="14845" width="9.7109375" style="3" customWidth="1"/>
    <col min="14846" max="14846" width="12.85546875" style="3" customWidth="1"/>
    <col min="14847" max="15083" width="9.140625" style="3"/>
    <col min="15084" max="15084" width="9" style="3" bestFit="1" customWidth="1"/>
    <col min="15085" max="15085" width="9.85546875" style="3" bestFit="1" customWidth="1"/>
    <col min="15086" max="15086" width="9.140625" style="3" bestFit="1" customWidth="1"/>
    <col min="15087" max="15087" width="16" style="3" bestFit="1" customWidth="1"/>
    <col min="15088" max="15088" width="9" style="3" bestFit="1" customWidth="1"/>
    <col min="15089" max="15089" width="7.85546875" style="3" bestFit="1" customWidth="1"/>
    <col min="15090" max="15090" width="11.7109375" style="3" bestFit="1" customWidth="1"/>
    <col min="15091" max="15091" width="14.28515625" style="3" customWidth="1"/>
    <col min="15092" max="15092" width="11.7109375" style="3" bestFit="1" customWidth="1"/>
    <col min="15093" max="15093" width="14.140625" style="3" bestFit="1" customWidth="1"/>
    <col min="15094" max="15094" width="16.7109375" style="3" customWidth="1"/>
    <col min="15095" max="15095" width="16.5703125" style="3" customWidth="1"/>
    <col min="15096" max="15097" width="7.85546875" style="3" bestFit="1" customWidth="1"/>
    <col min="15098" max="15098" width="8" style="3" bestFit="1" customWidth="1"/>
    <col min="15099" max="15100" width="7.85546875" style="3" bestFit="1" customWidth="1"/>
    <col min="15101" max="15101" width="9.7109375" style="3" customWidth="1"/>
    <col min="15102" max="15102" width="12.85546875" style="3" customWidth="1"/>
    <col min="15103" max="15339" width="9.140625" style="3"/>
    <col min="15340" max="15340" width="9" style="3" bestFit="1" customWidth="1"/>
    <col min="15341" max="15341" width="9.85546875" style="3" bestFit="1" customWidth="1"/>
    <col min="15342" max="15342" width="9.140625" style="3" bestFit="1" customWidth="1"/>
    <col min="15343" max="15343" width="16" style="3" bestFit="1" customWidth="1"/>
    <col min="15344" max="15344" width="9" style="3" bestFit="1" customWidth="1"/>
    <col min="15345" max="15345" width="7.85546875" style="3" bestFit="1" customWidth="1"/>
    <col min="15346" max="15346" width="11.7109375" style="3" bestFit="1" customWidth="1"/>
    <col min="15347" max="15347" width="14.28515625" style="3" customWidth="1"/>
    <col min="15348" max="15348" width="11.7109375" style="3" bestFit="1" customWidth="1"/>
    <col min="15349" max="15349" width="14.140625" style="3" bestFit="1" customWidth="1"/>
    <col min="15350" max="15350" width="16.7109375" style="3" customWidth="1"/>
    <col min="15351" max="15351" width="16.5703125" style="3" customWidth="1"/>
    <col min="15352" max="15353" width="7.85546875" style="3" bestFit="1" customWidth="1"/>
    <col min="15354" max="15354" width="8" style="3" bestFit="1" customWidth="1"/>
    <col min="15355" max="15356" width="7.85546875" style="3" bestFit="1" customWidth="1"/>
    <col min="15357" max="15357" width="9.7109375" style="3" customWidth="1"/>
    <col min="15358" max="15358" width="12.85546875" style="3" customWidth="1"/>
    <col min="15359" max="15595" width="9.140625" style="3"/>
    <col min="15596" max="15596" width="9" style="3" bestFit="1" customWidth="1"/>
    <col min="15597" max="15597" width="9.85546875" style="3" bestFit="1" customWidth="1"/>
    <col min="15598" max="15598" width="9.140625" style="3" bestFit="1" customWidth="1"/>
    <col min="15599" max="15599" width="16" style="3" bestFit="1" customWidth="1"/>
    <col min="15600" max="15600" width="9" style="3" bestFit="1" customWidth="1"/>
    <col min="15601" max="15601" width="7.85546875" style="3" bestFit="1" customWidth="1"/>
    <col min="15602" max="15602" width="11.7109375" style="3" bestFit="1" customWidth="1"/>
    <col min="15603" max="15603" width="14.28515625" style="3" customWidth="1"/>
    <col min="15604" max="15604" width="11.7109375" style="3" bestFit="1" customWidth="1"/>
    <col min="15605" max="15605" width="14.140625" style="3" bestFit="1" customWidth="1"/>
    <col min="15606" max="15606" width="16.7109375" style="3" customWidth="1"/>
    <col min="15607" max="15607" width="16.5703125" style="3" customWidth="1"/>
    <col min="15608" max="15609" width="7.85546875" style="3" bestFit="1" customWidth="1"/>
    <col min="15610" max="15610" width="8" style="3" bestFit="1" customWidth="1"/>
    <col min="15611" max="15612" width="7.85546875" style="3" bestFit="1" customWidth="1"/>
    <col min="15613" max="15613" width="9.7109375" style="3" customWidth="1"/>
    <col min="15614" max="15614" width="12.85546875" style="3" customWidth="1"/>
    <col min="15615" max="15851" width="9.140625" style="3"/>
    <col min="15852" max="15852" width="9" style="3" bestFit="1" customWidth="1"/>
    <col min="15853" max="15853" width="9.85546875" style="3" bestFit="1" customWidth="1"/>
    <col min="15854" max="15854" width="9.140625" style="3" bestFit="1" customWidth="1"/>
    <col min="15855" max="15855" width="16" style="3" bestFit="1" customWidth="1"/>
    <col min="15856" max="15856" width="9" style="3" bestFit="1" customWidth="1"/>
    <col min="15857" max="15857" width="7.85546875" style="3" bestFit="1" customWidth="1"/>
    <col min="15858" max="15858" width="11.7109375" style="3" bestFit="1" customWidth="1"/>
    <col min="15859" max="15859" width="14.28515625" style="3" customWidth="1"/>
    <col min="15860" max="15860" width="11.7109375" style="3" bestFit="1" customWidth="1"/>
    <col min="15861" max="15861" width="14.140625" style="3" bestFit="1" customWidth="1"/>
    <col min="15862" max="15862" width="16.7109375" style="3" customWidth="1"/>
    <col min="15863" max="15863" width="16.5703125" style="3" customWidth="1"/>
    <col min="15864" max="15865" width="7.85546875" style="3" bestFit="1" customWidth="1"/>
    <col min="15866" max="15866" width="8" style="3" bestFit="1" customWidth="1"/>
    <col min="15867" max="15868" width="7.85546875" style="3" bestFit="1" customWidth="1"/>
    <col min="15869" max="15869" width="9.7109375" style="3" customWidth="1"/>
    <col min="15870" max="15870" width="12.85546875" style="3" customWidth="1"/>
    <col min="15871" max="16107" width="9.140625" style="3"/>
    <col min="16108" max="16108" width="9" style="3" bestFit="1" customWidth="1"/>
    <col min="16109" max="16109" width="9.85546875" style="3" bestFit="1" customWidth="1"/>
    <col min="16110" max="16110" width="9.140625" style="3" bestFit="1" customWidth="1"/>
    <col min="16111" max="16111" width="16" style="3" bestFit="1" customWidth="1"/>
    <col min="16112" max="16112" width="9" style="3" bestFit="1" customWidth="1"/>
    <col min="16113" max="16113" width="7.85546875" style="3" bestFit="1" customWidth="1"/>
    <col min="16114" max="16114" width="11.7109375" style="3" bestFit="1" customWidth="1"/>
    <col min="16115" max="16115" width="14.28515625" style="3" customWidth="1"/>
    <col min="16116" max="16116" width="11.7109375" style="3" bestFit="1" customWidth="1"/>
    <col min="16117" max="16117" width="14.140625" style="3" bestFit="1" customWidth="1"/>
    <col min="16118" max="16118" width="16.7109375" style="3" customWidth="1"/>
    <col min="16119" max="16119" width="16.5703125" style="3" customWidth="1"/>
    <col min="16120" max="16121" width="7.85546875" style="3" bestFit="1" customWidth="1"/>
    <col min="16122" max="16122" width="8" style="3" bestFit="1" customWidth="1"/>
    <col min="16123" max="16124" width="7.85546875" style="3" bestFit="1" customWidth="1"/>
    <col min="16125" max="16125" width="9.7109375" style="3" customWidth="1"/>
    <col min="16126" max="16126" width="12.85546875" style="3" customWidth="1"/>
    <col min="16127" max="16384" width="9.140625" style="3"/>
  </cols>
  <sheetData>
    <row r="1" spans="1:28" s="6" customFormat="1" ht="24.75" customHeight="1">
      <c r="A1" s="667" t="s">
        <v>1</v>
      </c>
      <c r="B1" s="669" t="s">
        <v>2</v>
      </c>
      <c r="C1" s="671" t="s">
        <v>0</v>
      </c>
      <c r="D1" s="673" t="s">
        <v>62</v>
      </c>
      <c r="E1" s="663" t="s">
        <v>89</v>
      </c>
      <c r="F1" s="664"/>
      <c r="G1" s="664"/>
      <c r="H1" s="664"/>
      <c r="I1" s="664"/>
      <c r="J1" s="664"/>
      <c r="K1" s="664"/>
      <c r="L1" s="659" t="s">
        <v>399</v>
      </c>
      <c r="M1" s="659"/>
      <c r="N1" s="657" t="s">
        <v>63</v>
      </c>
      <c r="O1" s="658"/>
      <c r="P1" s="660" t="s">
        <v>29</v>
      </c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2"/>
    </row>
    <row r="2" spans="1:28" ht="12" thickBot="1">
      <c r="A2" s="668"/>
      <c r="B2" s="670"/>
      <c r="C2" s="672"/>
      <c r="D2" s="674"/>
      <c r="E2" s="95" t="s">
        <v>100</v>
      </c>
      <c r="F2" s="95" t="s">
        <v>3</v>
      </c>
      <c r="G2" s="95" t="s">
        <v>168</v>
      </c>
      <c r="H2" s="95" t="s">
        <v>101</v>
      </c>
      <c r="I2" s="95" t="s">
        <v>102</v>
      </c>
      <c r="J2" s="95" t="s">
        <v>103</v>
      </c>
      <c r="K2" s="108" t="s">
        <v>166</v>
      </c>
      <c r="L2" s="66" t="s">
        <v>23</v>
      </c>
      <c r="M2" s="180" t="s">
        <v>69</v>
      </c>
      <c r="N2" s="172" t="s">
        <v>23</v>
      </c>
      <c r="O2" s="107" t="s">
        <v>167</v>
      </c>
      <c r="P2" s="182">
        <v>1</v>
      </c>
      <c r="Q2" s="182" t="s">
        <v>250</v>
      </c>
      <c r="R2" s="182" t="s">
        <v>251</v>
      </c>
      <c r="S2" s="182" t="s">
        <v>252</v>
      </c>
      <c r="T2" s="182" t="s">
        <v>253</v>
      </c>
      <c r="U2" s="182" t="s">
        <v>411</v>
      </c>
      <c r="V2" s="182" t="s">
        <v>412</v>
      </c>
      <c r="W2" s="182" t="s">
        <v>413</v>
      </c>
      <c r="X2" s="182" t="s">
        <v>414</v>
      </c>
      <c r="Y2" s="182"/>
      <c r="Z2" s="182"/>
      <c r="AA2" s="183"/>
    </row>
    <row r="3" spans="1:28" s="5" customFormat="1">
      <c r="A3" s="308">
        <v>1</v>
      </c>
      <c r="B3" s="309">
        <v>28</v>
      </c>
      <c r="C3" s="310" t="s">
        <v>500</v>
      </c>
      <c r="D3" s="546"/>
      <c r="E3" s="314">
        <f>'2-δικαιώμ'!M3</f>
        <v>2810</v>
      </c>
      <c r="F3" s="315">
        <f>'3-φύλλα2α'!F3</f>
        <v>2000</v>
      </c>
      <c r="G3" s="315">
        <f>'4-πολλυπρ'!P3</f>
        <v>15000</v>
      </c>
      <c r="H3" s="316">
        <f>'5-αντίγρ'!M3</f>
        <v>2937</v>
      </c>
      <c r="I3" s="342">
        <f>'6-μεταγρ'!H3</f>
        <v>0</v>
      </c>
      <c r="J3" s="342">
        <f>'7-προςΔΟΥ'!E3</f>
        <v>0</v>
      </c>
      <c r="K3" s="355"/>
      <c r="L3" s="314">
        <f>E3+F3+G3+H3+I3+J3+K3</f>
        <v>22747</v>
      </c>
      <c r="M3" s="314">
        <v>8178</v>
      </c>
      <c r="N3" s="317">
        <f>M3-'14-βιβλΕσ'!L3</f>
        <v>7625</v>
      </c>
      <c r="O3" s="317">
        <f t="shared" ref="O3:O21" si="0">L3-N3</f>
        <v>15122</v>
      </c>
      <c r="P3" s="318">
        <v>270</v>
      </c>
      <c r="Q3" s="398"/>
      <c r="R3" s="398"/>
      <c r="S3" s="398"/>
      <c r="T3" s="398"/>
      <c r="U3" s="398"/>
      <c r="V3" s="398"/>
      <c r="W3" s="319" t="s">
        <v>413</v>
      </c>
      <c r="X3" s="319" t="s">
        <v>414</v>
      </c>
      <c r="Y3" s="410"/>
      <c r="Z3" s="411"/>
      <c r="AA3" s="411"/>
    </row>
    <row r="4" spans="1:28" s="5" customFormat="1">
      <c r="A4" s="308">
        <v>2</v>
      </c>
      <c r="B4" s="311">
        <v>28</v>
      </c>
      <c r="C4" s="310" t="s">
        <v>500</v>
      </c>
      <c r="D4" s="546"/>
      <c r="E4" s="314">
        <f>'2-δικαιώμ'!M4</f>
        <v>2810</v>
      </c>
      <c r="F4" s="315">
        <f>'3-φύλλα2α'!F4</f>
        <v>1000</v>
      </c>
      <c r="G4" s="422">
        <f>'4-πολλυπρ'!P4</f>
        <v>0</v>
      </c>
      <c r="H4" s="316">
        <f>'5-αντίγρ'!M4</f>
        <v>1958</v>
      </c>
      <c r="I4" s="346">
        <f>'6-μεταγρ'!H4</f>
        <v>0</v>
      </c>
      <c r="J4" s="342">
        <f>'7-προςΔΟΥ'!E4</f>
        <v>0</v>
      </c>
      <c r="K4" s="355"/>
      <c r="L4" s="314">
        <f t="shared" ref="L4:L21" si="1">E4+F4+G4+H4+I4+J4+K4</f>
        <v>5768</v>
      </c>
      <c r="M4" s="314">
        <v>6066</v>
      </c>
      <c r="N4" s="317">
        <f>M4-'14-βιβλΕσ'!L4</f>
        <v>5634</v>
      </c>
      <c r="O4" s="317">
        <f t="shared" si="0"/>
        <v>134</v>
      </c>
      <c r="P4" s="318">
        <v>386</v>
      </c>
      <c r="Q4" s="413"/>
      <c r="R4" s="413"/>
      <c r="S4" s="413"/>
      <c r="T4" s="413"/>
      <c r="U4" s="413"/>
      <c r="V4" s="413"/>
      <c r="W4" s="319" t="s">
        <v>413</v>
      </c>
      <c r="X4" s="319" t="s">
        <v>414</v>
      </c>
      <c r="Y4" s="413"/>
      <c r="Z4" s="323"/>
      <c r="AA4" s="323"/>
    </row>
    <row r="5" spans="1:28" s="5" customFormat="1">
      <c r="A5" s="675">
        <v>3</v>
      </c>
      <c r="B5" s="677">
        <v>28</v>
      </c>
      <c r="C5" s="310" t="s">
        <v>501</v>
      </c>
      <c r="D5" s="312">
        <v>2250000</v>
      </c>
      <c r="E5" s="314">
        <f>'2-δικαιώμ'!M5</f>
        <v>25636</v>
      </c>
      <c r="F5" s="315">
        <f>'3-φύλλα2α'!F5</f>
        <v>3000</v>
      </c>
      <c r="G5" s="422">
        <f>'4-πολλυπρ'!P5</f>
        <v>0</v>
      </c>
      <c r="H5" s="316">
        <f>'5-αντίγρ'!M5</f>
        <v>7832</v>
      </c>
      <c r="I5" s="316">
        <f>'6-μεταγρ'!H5</f>
        <v>3300</v>
      </c>
      <c r="J5" s="316">
        <f>'7-προςΔΟΥ'!E5</f>
        <v>5500</v>
      </c>
      <c r="K5" s="355"/>
      <c r="L5" s="314">
        <f t="shared" si="1"/>
        <v>45268</v>
      </c>
      <c r="M5" s="314">
        <v>34176</v>
      </c>
      <c r="N5" s="317">
        <f>M5-'14-βιβλΕσ'!L5</f>
        <v>28684</v>
      </c>
      <c r="O5" s="317">
        <f t="shared" si="0"/>
        <v>16584</v>
      </c>
      <c r="P5" s="318">
        <v>4908</v>
      </c>
      <c r="Q5" s="413"/>
      <c r="R5" s="413"/>
      <c r="S5" s="413"/>
      <c r="T5" s="413"/>
      <c r="U5" s="413"/>
      <c r="V5" s="413"/>
      <c r="W5" s="319" t="s">
        <v>413</v>
      </c>
      <c r="X5" s="319" t="s">
        <v>414</v>
      </c>
      <c r="Y5" s="413"/>
      <c r="Z5" s="323"/>
      <c r="AA5" s="323"/>
    </row>
    <row r="6" spans="1:28" s="5" customFormat="1">
      <c r="A6" s="676"/>
      <c r="B6" s="678"/>
      <c r="C6" s="313" t="s">
        <v>527</v>
      </c>
      <c r="D6" s="312">
        <v>2250000</v>
      </c>
      <c r="E6" s="314">
        <f>'2-δικαιώμ'!M6</f>
        <v>25636</v>
      </c>
      <c r="F6" s="315">
        <f>'3-φύλλα2α'!F6</f>
        <v>3000</v>
      </c>
      <c r="G6" s="422">
        <f>'4-πολλυπρ'!P6</f>
        <v>0</v>
      </c>
      <c r="H6" s="346">
        <f>'5-αντίγρ'!M6</f>
        <v>0</v>
      </c>
      <c r="I6" s="346">
        <f>'6-μεταγρ'!H6</f>
        <v>0</v>
      </c>
      <c r="J6" s="316">
        <f>'7-προςΔΟΥ'!E6</f>
        <v>5500</v>
      </c>
      <c r="K6" s="355"/>
      <c r="L6" s="314">
        <f t="shared" si="1"/>
        <v>34136</v>
      </c>
      <c r="M6" s="479"/>
      <c r="N6" s="317">
        <f>M6-'14-βιβλΕσ'!L6</f>
        <v>-4524</v>
      </c>
      <c r="O6" s="317">
        <f t="shared" si="0"/>
        <v>38660</v>
      </c>
      <c r="P6" s="480"/>
      <c r="Q6" s="413"/>
      <c r="R6" s="413"/>
      <c r="S6" s="413"/>
      <c r="T6" s="413"/>
      <c r="U6" s="413"/>
      <c r="V6" s="413"/>
      <c r="W6" s="413"/>
      <c r="X6" s="413"/>
      <c r="Y6" s="413"/>
      <c r="Z6" s="323"/>
      <c r="AA6" s="323"/>
    </row>
    <row r="7" spans="1:28" s="5" customFormat="1">
      <c r="A7" s="675">
        <v>4</v>
      </c>
      <c r="B7" s="677">
        <v>28</v>
      </c>
      <c r="C7" s="313" t="s">
        <v>502</v>
      </c>
      <c r="D7" s="546"/>
      <c r="E7" s="314">
        <f>'2-δικαιώμ'!M7</f>
        <v>9740</v>
      </c>
      <c r="F7" s="315">
        <f>'3-φύλλα2α'!F7</f>
        <v>1000</v>
      </c>
      <c r="G7" s="422">
        <f>'4-πολλυπρ'!P7</f>
        <v>0</v>
      </c>
      <c r="H7" s="316">
        <f>'5-αντίγρ'!M7</f>
        <v>1958</v>
      </c>
      <c r="I7" s="346">
        <f>'6-μεταγρ'!H7</f>
        <v>3300</v>
      </c>
      <c r="J7" s="316">
        <f>'7-προςΔΟΥ'!E7</f>
        <v>5500</v>
      </c>
      <c r="K7" s="355"/>
      <c r="L7" s="314">
        <f t="shared" si="1"/>
        <v>21498</v>
      </c>
      <c r="M7" s="314">
        <v>6030</v>
      </c>
      <c r="N7" s="317">
        <f>M7-'14-βιβλΕσ'!L7</f>
        <v>5528</v>
      </c>
      <c r="O7" s="317">
        <f t="shared" si="0"/>
        <v>15970</v>
      </c>
      <c r="P7" s="318">
        <v>422</v>
      </c>
      <c r="Q7" s="413"/>
      <c r="R7" s="413"/>
      <c r="S7" s="413"/>
      <c r="T7" s="413"/>
      <c r="U7" s="413"/>
      <c r="V7" s="413"/>
      <c r="W7" s="319" t="s">
        <v>413</v>
      </c>
      <c r="X7" s="319" t="s">
        <v>414</v>
      </c>
      <c r="Y7" s="413"/>
      <c r="Z7" s="323"/>
      <c r="AA7" s="323"/>
    </row>
    <row r="8" spans="1:28" s="5" customFormat="1">
      <c r="A8" s="676"/>
      <c r="B8" s="678"/>
      <c r="C8" s="313" t="s">
        <v>527</v>
      </c>
      <c r="D8" s="312">
        <v>264195</v>
      </c>
      <c r="E8" s="314">
        <f>'2-δικαιώμ'!M8</f>
        <v>5380.7889999999998</v>
      </c>
      <c r="F8" s="315">
        <f>'3-φύλλα2α'!F8</f>
        <v>1000</v>
      </c>
      <c r="G8" s="422">
        <f>'4-πολλυπρ'!P8</f>
        <v>0</v>
      </c>
      <c r="H8" s="346">
        <f>'5-αντίγρ'!M8</f>
        <v>0</v>
      </c>
      <c r="I8" s="346">
        <f>'6-μεταγρ'!H8</f>
        <v>0</v>
      </c>
      <c r="J8" s="316">
        <f>'7-προςΔΟΥ'!E8</f>
        <v>5500</v>
      </c>
      <c r="K8" s="355"/>
      <c r="L8" s="314">
        <f t="shared" si="1"/>
        <v>11880.789000000001</v>
      </c>
      <c r="M8" s="479"/>
      <c r="N8" s="317">
        <f>M8-'14-βιβλΕσ'!L8</f>
        <v>-949.55100000000004</v>
      </c>
      <c r="O8" s="317">
        <f t="shared" si="0"/>
        <v>12830.34</v>
      </c>
      <c r="P8" s="480"/>
      <c r="Q8" s="413"/>
      <c r="R8" s="413"/>
      <c r="S8" s="413"/>
      <c r="T8" s="413"/>
      <c r="U8" s="413"/>
      <c r="V8" s="413"/>
      <c r="W8" s="413"/>
      <c r="X8" s="413"/>
      <c r="Y8" s="413"/>
      <c r="Z8" s="323"/>
      <c r="AA8" s="323"/>
    </row>
    <row r="9" spans="1:28" s="5" customFormat="1">
      <c r="A9" s="675">
        <v>5</v>
      </c>
      <c r="B9" s="655">
        <v>28</v>
      </c>
      <c r="C9" s="310" t="s">
        <v>503</v>
      </c>
      <c r="D9" s="312">
        <v>2850000</v>
      </c>
      <c r="E9" s="314">
        <f>'2-δικαιώμ'!M9</f>
        <v>31756</v>
      </c>
      <c r="F9" s="315">
        <f>'3-φύλλα2α'!F9</f>
        <v>4000</v>
      </c>
      <c r="G9" s="315">
        <f>'4-πολλυπρ'!P9</f>
        <v>10000</v>
      </c>
      <c r="H9" s="316">
        <f>'5-αντίγρ'!M9</f>
        <v>9790</v>
      </c>
      <c r="I9" s="316">
        <f>'6-μεταγρ'!H9</f>
        <v>4400</v>
      </c>
      <c r="J9" s="316">
        <f>'7-προςΔΟΥ'!E9</f>
        <v>5500</v>
      </c>
      <c r="K9" s="355"/>
      <c r="L9" s="314">
        <f t="shared" si="1"/>
        <v>65446</v>
      </c>
      <c r="M9" s="314">
        <v>48610</v>
      </c>
      <c r="N9" s="317">
        <f>M9-'14-βιβλΕσ'!L9</f>
        <v>41796</v>
      </c>
      <c r="O9" s="317">
        <f t="shared" si="0"/>
        <v>23650</v>
      </c>
      <c r="P9" s="318">
        <v>1000</v>
      </c>
      <c r="Q9" s="413"/>
      <c r="R9" s="413"/>
      <c r="S9" s="413"/>
      <c r="T9" s="413"/>
      <c r="U9" s="319" t="s">
        <v>540</v>
      </c>
      <c r="V9" s="413"/>
      <c r="W9" s="319" t="s">
        <v>413</v>
      </c>
      <c r="X9" s="319" t="s">
        <v>414</v>
      </c>
      <c r="Y9" s="413"/>
      <c r="Z9" s="323"/>
      <c r="AA9" s="323"/>
    </row>
    <row r="10" spans="1:28" s="5" customFormat="1">
      <c r="A10" s="676"/>
      <c r="B10" s="656"/>
      <c r="C10" s="313" t="s">
        <v>542</v>
      </c>
      <c r="D10" s="312">
        <v>264195</v>
      </c>
      <c r="E10" s="314">
        <f>'2-δικαιώμ'!M10</f>
        <v>5380.7889999999998</v>
      </c>
      <c r="F10" s="315">
        <f>'3-φύλλα2α'!F10</f>
        <v>4000</v>
      </c>
      <c r="G10" s="315">
        <f>'4-πολλυπρ'!P10</f>
        <v>5000</v>
      </c>
      <c r="H10" s="346">
        <f>'5-αντίγρ'!M10</f>
        <v>0</v>
      </c>
      <c r="I10" s="346">
        <f>'6-μεταγρ'!H10</f>
        <v>0</v>
      </c>
      <c r="J10" s="316">
        <f>'7-προςΔΟΥ'!E10</f>
        <v>5500</v>
      </c>
      <c r="K10" s="355"/>
      <c r="L10" s="314">
        <f t="shared" si="1"/>
        <v>19880.789000000001</v>
      </c>
      <c r="M10" s="479"/>
      <c r="N10" s="317">
        <f>M10-'14-βιβλΕσ'!L10</f>
        <v>-949.55100000000004</v>
      </c>
      <c r="O10" s="317">
        <f t="shared" si="0"/>
        <v>20830.34</v>
      </c>
      <c r="P10" s="480"/>
      <c r="Q10" s="413"/>
      <c r="R10" s="413"/>
      <c r="S10" s="413"/>
      <c r="T10" s="413"/>
      <c r="U10" s="413"/>
      <c r="V10" s="413"/>
      <c r="W10" s="413"/>
      <c r="X10" s="413"/>
      <c r="Y10" s="413"/>
      <c r="Z10" s="323"/>
      <c r="AA10" s="323"/>
    </row>
    <row r="11" spans="1:28" s="5" customFormat="1">
      <c r="A11" s="308">
        <v>6</v>
      </c>
      <c r="B11" s="309">
        <v>29</v>
      </c>
      <c r="C11" s="313" t="s">
        <v>504</v>
      </c>
      <c r="D11" s="546"/>
      <c r="E11" s="314">
        <f>'2-δικαιώμ'!M11</f>
        <v>2810</v>
      </c>
      <c r="F11" s="422">
        <f>'3-φύλλα2α'!F11</f>
        <v>0</v>
      </c>
      <c r="G11" s="315">
        <f>'4-πολλυπρ'!P11</f>
        <v>3000</v>
      </c>
      <c r="H11" s="316">
        <f>'5-αντίγρ'!M11</f>
        <v>979</v>
      </c>
      <c r="I11" s="346">
        <f>'6-μεταγρ'!H11</f>
        <v>0</v>
      </c>
      <c r="J11" s="342">
        <f>'7-προςΔΟΥ'!E11</f>
        <v>0</v>
      </c>
      <c r="K11" s="355"/>
      <c r="L11" s="314">
        <f t="shared" si="1"/>
        <v>6789</v>
      </c>
      <c r="M11" s="314">
        <v>3358</v>
      </c>
      <c r="N11" s="317">
        <f>M11-'14-βιβλΕσ'!L11</f>
        <v>3047</v>
      </c>
      <c r="O11" s="317">
        <f t="shared" si="0"/>
        <v>3742</v>
      </c>
      <c r="P11" s="318">
        <v>330</v>
      </c>
      <c r="Q11" s="413"/>
      <c r="R11" s="413"/>
      <c r="S11" s="413"/>
      <c r="T11" s="413"/>
      <c r="U11" s="413"/>
      <c r="V11" s="413"/>
      <c r="W11" s="319" t="s">
        <v>413</v>
      </c>
      <c r="X11" s="319" t="s">
        <v>414</v>
      </c>
      <c r="Y11" s="413"/>
      <c r="Z11" s="323"/>
      <c r="AA11" s="323"/>
    </row>
    <row r="12" spans="1:28" s="5" customFormat="1">
      <c r="A12" s="308">
        <v>7</v>
      </c>
      <c r="B12" s="309">
        <v>29</v>
      </c>
      <c r="C12" s="310" t="s">
        <v>500</v>
      </c>
      <c r="D12" s="546"/>
      <c r="E12" s="314">
        <f>'2-δικαιώμ'!M12</f>
        <v>2810</v>
      </c>
      <c r="F12" s="315">
        <f>'3-φύλλα2α'!F12</f>
        <v>2000</v>
      </c>
      <c r="G12" s="422">
        <f>'4-πολλυπρ'!P12</f>
        <v>0</v>
      </c>
      <c r="H12" s="316">
        <f>'5-αντίγρ'!M12</f>
        <v>2937</v>
      </c>
      <c r="I12" s="346">
        <f>'6-μεταγρ'!H12</f>
        <v>0</v>
      </c>
      <c r="J12" s="342">
        <f>'7-προςΔΟΥ'!E12</f>
        <v>0</v>
      </c>
      <c r="K12" s="355"/>
      <c r="L12" s="314">
        <f t="shared" si="1"/>
        <v>7747</v>
      </c>
      <c r="M12" s="314">
        <v>3940</v>
      </c>
      <c r="N12" s="317">
        <f>M12-'14-βιβλΕσ'!L12</f>
        <v>3387</v>
      </c>
      <c r="O12" s="317">
        <f t="shared" si="0"/>
        <v>4360</v>
      </c>
      <c r="P12" s="318">
        <v>590</v>
      </c>
      <c r="Q12" s="413"/>
      <c r="R12" s="413"/>
      <c r="S12" s="413"/>
      <c r="T12" s="413"/>
      <c r="U12" s="413"/>
      <c r="V12" s="413"/>
      <c r="W12" s="319" t="s">
        <v>413</v>
      </c>
      <c r="X12" s="319" t="s">
        <v>414</v>
      </c>
      <c r="Y12" s="413"/>
      <c r="Z12" s="323"/>
      <c r="AA12" s="323"/>
    </row>
    <row r="13" spans="1:28" s="5" customFormat="1">
      <c r="A13" s="308">
        <v>8</v>
      </c>
      <c r="B13" s="309">
        <v>29</v>
      </c>
      <c r="C13" s="310" t="s">
        <v>505</v>
      </c>
      <c r="D13" s="546"/>
      <c r="E13" s="314">
        <f>'2-δικαιώμ'!M13</f>
        <v>8900</v>
      </c>
      <c r="F13" s="315">
        <f>'3-φύλλα2α'!F13</f>
        <v>2000</v>
      </c>
      <c r="G13" s="315">
        <f>'4-πολλυπρ'!P13</f>
        <v>24000</v>
      </c>
      <c r="H13" s="316">
        <f>'5-αντίγρ'!M13</f>
        <v>8811</v>
      </c>
      <c r="I13" s="316">
        <f>'6-μεταγρ'!H13</f>
        <v>3300</v>
      </c>
      <c r="J13" s="316">
        <f>'7-προςΔΟΥ'!E13</f>
        <v>5500</v>
      </c>
      <c r="K13" s="318">
        <v>6000</v>
      </c>
      <c r="L13" s="314">
        <f t="shared" si="1"/>
        <v>58511</v>
      </c>
      <c r="M13" s="314">
        <v>9822</v>
      </c>
      <c r="N13" s="317">
        <f>M13-'14-βιβλΕσ'!L13</f>
        <v>7633</v>
      </c>
      <c r="O13" s="317">
        <f t="shared" si="0"/>
        <v>50878</v>
      </c>
      <c r="P13" s="318">
        <v>650</v>
      </c>
      <c r="Q13" s="398"/>
      <c r="R13" s="398"/>
      <c r="S13" s="398"/>
      <c r="T13" s="398"/>
      <c r="U13" s="398"/>
      <c r="V13" s="398"/>
      <c r="W13" s="319" t="s">
        <v>413</v>
      </c>
      <c r="X13" s="319" t="s">
        <v>414</v>
      </c>
      <c r="Y13" s="413"/>
      <c r="Z13" s="323"/>
      <c r="AA13" s="319" t="s">
        <v>553</v>
      </c>
    </row>
    <row r="14" spans="1:28" s="5" customFormat="1">
      <c r="A14" s="675">
        <v>9</v>
      </c>
      <c r="B14" s="655">
        <v>31</v>
      </c>
      <c r="C14" s="310" t="s">
        <v>506</v>
      </c>
      <c r="D14" s="312">
        <v>3600000</v>
      </c>
      <c r="E14" s="314">
        <f>'2-δικαιώμ'!M14</f>
        <v>39406</v>
      </c>
      <c r="F14" s="315">
        <f>'3-φύλλα2α'!F14</f>
        <v>3000</v>
      </c>
      <c r="G14" s="422">
        <f>'4-πολλυπρ'!P14</f>
        <v>0</v>
      </c>
      <c r="H14" s="346">
        <f>'5-αντίγρ'!M14</f>
        <v>7832</v>
      </c>
      <c r="I14" s="316">
        <f>'6-μεταγρ'!H14</f>
        <v>3300</v>
      </c>
      <c r="J14" s="316">
        <f>'7-προςΔΟΥ'!E14</f>
        <v>5500</v>
      </c>
      <c r="K14" s="355"/>
      <c r="L14" s="314">
        <f t="shared" si="1"/>
        <v>59038</v>
      </c>
      <c r="M14" s="314">
        <v>53732</v>
      </c>
      <c r="N14" s="317">
        <f>M14-'14-βιβλΕσ'!L14</f>
        <v>45810</v>
      </c>
      <c r="O14" s="317">
        <f t="shared" si="0"/>
        <v>13228</v>
      </c>
      <c r="P14" s="318">
        <v>4980</v>
      </c>
      <c r="Q14" s="398"/>
      <c r="R14" s="398"/>
      <c r="S14" s="398"/>
      <c r="T14" s="398"/>
      <c r="U14" s="319" t="s">
        <v>579</v>
      </c>
      <c r="V14" s="413"/>
      <c r="W14" s="319" t="s">
        <v>413</v>
      </c>
      <c r="X14" s="319" t="s">
        <v>414</v>
      </c>
      <c r="Y14" s="413"/>
      <c r="Z14" s="323"/>
      <c r="AA14" s="323"/>
    </row>
    <row r="15" spans="1:28" s="5" customFormat="1" ht="20.25">
      <c r="A15" s="676"/>
      <c r="B15" s="656"/>
      <c r="C15" s="313" t="s">
        <v>563</v>
      </c>
      <c r="D15" s="312">
        <v>3600000</v>
      </c>
      <c r="E15" s="542">
        <f>'2-δικαιώμ'!M15</f>
        <v>39406</v>
      </c>
      <c r="F15" s="543">
        <f>'3-φύλλα2α'!F15</f>
        <v>3000</v>
      </c>
      <c r="G15" s="543">
        <f>'4-πολλυπρ'!P15</f>
        <v>0</v>
      </c>
      <c r="H15" s="544">
        <f>'5-αντίγρ'!M15</f>
        <v>0</v>
      </c>
      <c r="I15" s="544">
        <f>'6-μεταγρ'!H15</f>
        <v>0</v>
      </c>
      <c r="J15" s="342">
        <f>'7-προςΔΟΥ'!E15</f>
        <v>0</v>
      </c>
      <c r="K15" s="355"/>
      <c r="L15" s="542">
        <f t="shared" si="1"/>
        <v>42406</v>
      </c>
      <c r="M15" s="479"/>
      <c r="N15" s="545">
        <f>M15-'14-βιβλΕσ'!L15</f>
        <v>-6954</v>
      </c>
      <c r="O15" s="545">
        <f t="shared" si="0"/>
        <v>49360</v>
      </c>
      <c r="P15" s="480"/>
      <c r="Q15" s="398"/>
      <c r="R15" s="398"/>
      <c r="S15" s="398"/>
      <c r="T15" s="398"/>
      <c r="U15" s="413"/>
      <c r="V15" s="413"/>
      <c r="W15" s="413"/>
      <c r="X15" s="413"/>
      <c r="Y15" s="531" t="s">
        <v>564</v>
      </c>
      <c r="Z15" s="566"/>
      <c r="AA15" s="566"/>
      <c r="AB15" s="567"/>
    </row>
    <row r="16" spans="1:28" s="5" customFormat="1">
      <c r="A16" s="308">
        <v>10</v>
      </c>
      <c r="B16" s="309">
        <v>31</v>
      </c>
      <c r="C16" s="310" t="s">
        <v>507</v>
      </c>
      <c r="D16" s="630"/>
      <c r="E16" s="314">
        <f>'2-δικαιώμ'!M16</f>
        <v>2810</v>
      </c>
      <c r="F16" s="315">
        <f>'3-φύλλα2α'!F16</f>
        <v>1000</v>
      </c>
      <c r="G16" s="295">
        <f>'4-πολλυπρ'!P16</f>
        <v>0</v>
      </c>
      <c r="H16" s="316">
        <f>'5-αντίγρ'!M16</f>
        <v>1958</v>
      </c>
      <c r="I16" s="316">
        <f>'6-μεταγρ'!H16</f>
        <v>2200</v>
      </c>
      <c r="J16" s="342">
        <f>'7-προςΔΟΥ'!E16</f>
        <v>0</v>
      </c>
      <c r="K16" s="355"/>
      <c r="L16" s="314">
        <f t="shared" si="1"/>
        <v>7968</v>
      </c>
      <c r="M16" s="314">
        <v>5986</v>
      </c>
      <c r="N16" s="317">
        <f>M16-'14-βιβλΕσ'!L16</f>
        <v>5554</v>
      </c>
      <c r="O16" s="317">
        <f t="shared" si="0"/>
        <v>2414</v>
      </c>
      <c r="P16" s="318">
        <v>486</v>
      </c>
      <c r="Q16" s="398"/>
      <c r="R16" s="398"/>
      <c r="S16" s="398"/>
      <c r="T16" s="398"/>
      <c r="U16" s="398"/>
      <c r="V16" s="398"/>
      <c r="W16" s="319" t="s">
        <v>413</v>
      </c>
      <c r="X16" s="319" t="s">
        <v>414</v>
      </c>
      <c r="Y16" s="398"/>
      <c r="Z16" s="345"/>
      <c r="AA16" s="345"/>
    </row>
    <row r="17" spans="1:28" s="5" customFormat="1">
      <c r="A17" s="308">
        <v>11</v>
      </c>
      <c r="B17" s="309">
        <v>31</v>
      </c>
      <c r="C17" s="310" t="s">
        <v>508</v>
      </c>
      <c r="D17" s="630"/>
      <c r="E17" s="314">
        <f>'2-δικαιώμ'!M17</f>
        <v>2670</v>
      </c>
      <c r="F17" s="295">
        <f>'3-φύλλα2α'!F17</f>
        <v>0</v>
      </c>
      <c r="G17" s="295">
        <f>'4-πολλυπρ'!P17</f>
        <v>0</v>
      </c>
      <c r="H17" s="316">
        <f>'5-αντίγρ'!M17</f>
        <v>979</v>
      </c>
      <c r="I17" s="342">
        <f>'6-μεταγρ'!H17</f>
        <v>0</v>
      </c>
      <c r="J17" s="342">
        <f>'7-προςΔΟΥ'!E17</f>
        <v>0</v>
      </c>
      <c r="K17" s="355"/>
      <c r="L17" s="314">
        <f t="shared" si="1"/>
        <v>3649</v>
      </c>
      <c r="M17" s="314">
        <v>4156</v>
      </c>
      <c r="N17" s="317">
        <f>M17-'14-βιβλΕσ'!L17</f>
        <v>3705</v>
      </c>
      <c r="O17" s="317">
        <f t="shared" si="0"/>
        <v>-56</v>
      </c>
      <c r="P17" s="318">
        <v>300</v>
      </c>
      <c r="Q17" s="398"/>
      <c r="R17" s="398"/>
      <c r="S17" s="398"/>
      <c r="T17" s="398"/>
      <c r="U17" s="398"/>
      <c r="V17" s="398"/>
      <c r="W17" s="319" t="s">
        <v>413</v>
      </c>
      <c r="X17" s="319" t="s">
        <v>414</v>
      </c>
      <c r="Y17" s="319" t="s">
        <v>598</v>
      </c>
      <c r="Z17" s="345"/>
      <c r="AA17" s="345"/>
    </row>
    <row r="18" spans="1:28" s="5" customFormat="1">
      <c r="A18" s="308">
        <v>12</v>
      </c>
      <c r="B18" s="309">
        <v>31</v>
      </c>
      <c r="C18" s="310" t="s">
        <v>509</v>
      </c>
      <c r="D18" s="312">
        <v>7000000</v>
      </c>
      <c r="E18" s="314">
        <f>'2-δικαιώμ'!M18</f>
        <v>74086</v>
      </c>
      <c r="F18" s="315">
        <f>'3-φύλλα2α'!F18</f>
        <v>3000</v>
      </c>
      <c r="G18" s="315">
        <f>'4-πολλυπρ'!P18</f>
        <v>4000</v>
      </c>
      <c r="H18" s="316">
        <f>'5-αντίγρ'!M18</f>
        <v>7832</v>
      </c>
      <c r="I18" s="316">
        <f>'6-μεταγρ'!H18</f>
        <v>3300</v>
      </c>
      <c r="J18" s="316">
        <f>'7-προςΔΟΥ'!E18</f>
        <v>5500</v>
      </c>
      <c r="K18" s="355"/>
      <c r="L18" s="314">
        <f t="shared" si="1"/>
        <v>97718</v>
      </c>
      <c r="M18" s="314">
        <v>97224</v>
      </c>
      <c r="N18" s="317">
        <f>M18-'14-βιβλΕσ'!L18</f>
        <v>83182</v>
      </c>
      <c r="O18" s="317">
        <f t="shared" si="0"/>
        <v>14536</v>
      </c>
      <c r="P18" s="631"/>
      <c r="Q18" s="398"/>
      <c r="R18" s="398"/>
      <c r="S18" s="398"/>
      <c r="T18" s="398"/>
      <c r="U18" s="319" t="s">
        <v>608</v>
      </c>
      <c r="V18" s="319"/>
      <c r="W18" s="319" t="s">
        <v>413</v>
      </c>
      <c r="X18" s="319" t="s">
        <v>414</v>
      </c>
      <c r="Y18" s="398"/>
      <c r="Z18" s="345"/>
      <c r="AA18" s="345"/>
    </row>
    <row r="19" spans="1:28" s="5" customFormat="1">
      <c r="A19" s="675">
        <v>13</v>
      </c>
      <c r="B19" s="677">
        <v>31</v>
      </c>
      <c r="C19" s="310" t="s">
        <v>505</v>
      </c>
      <c r="D19" s="630"/>
      <c r="E19" s="314">
        <f>'2-δικαιώμ'!M19</f>
        <v>8900</v>
      </c>
      <c r="F19" s="315">
        <f>'3-φύλλα2α'!F19</f>
        <v>1000</v>
      </c>
      <c r="G19" s="315">
        <f>'4-πολλυπρ'!P19</f>
        <v>0</v>
      </c>
      <c r="H19" s="316">
        <f>'5-αντίγρ'!M19</f>
        <v>1958</v>
      </c>
      <c r="I19" s="316">
        <f>'6-μεταγρ'!H19</f>
        <v>2200</v>
      </c>
      <c r="J19" s="316">
        <f>'7-προςΔΟΥ'!E19</f>
        <v>5500</v>
      </c>
      <c r="K19" s="355"/>
      <c r="L19" s="314">
        <f t="shared" si="1"/>
        <v>19558</v>
      </c>
      <c r="M19" s="314">
        <v>9400</v>
      </c>
      <c r="N19" s="317">
        <f>M19-'14-βιβλΕσ'!L19</f>
        <v>8058</v>
      </c>
      <c r="O19" s="317">
        <f t="shared" si="0"/>
        <v>11500</v>
      </c>
      <c r="P19" s="318">
        <v>776</v>
      </c>
      <c r="Q19" s="398"/>
      <c r="R19" s="398"/>
      <c r="S19" s="398"/>
      <c r="T19" s="398"/>
      <c r="U19" s="398"/>
      <c r="V19" s="398"/>
      <c r="W19" s="319" t="s">
        <v>413</v>
      </c>
      <c r="X19" s="319" t="s">
        <v>414</v>
      </c>
      <c r="Y19" s="398"/>
      <c r="Z19" s="345"/>
      <c r="AA19" s="345"/>
    </row>
    <row r="20" spans="1:28" s="5" customFormat="1" ht="20.25">
      <c r="A20" s="676"/>
      <c r="B20" s="678"/>
      <c r="C20" s="313" t="s">
        <v>563</v>
      </c>
      <c r="D20" s="577">
        <v>1</v>
      </c>
      <c r="E20" s="542">
        <f>'2-δικαιώμ'!M20</f>
        <v>3910</v>
      </c>
      <c r="F20" s="543">
        <f>'3-φύλλα2α'!F20</f>
        <v>1000</v>
      </c>
      <c r="G20" s="543">
        <f>'4-πολλυπρ'!P20</f>
        <v>0</v>
      </c>
      <c r="H20" s="544">
        <f>'5-αντίγρ'!M20</f>
        <v>0</v>
      </c>
      <c r="I20" s="544">
        <f>'6-μεταγρ'!H20</f>
        <v>0</v>
      </c>
      <c r="J20" s="544">
        <f>'7-προςΔΟΥ'!E20</f>
        <v>0</v>
      </c>
      <c r="K20" s="355"/>
      <c r="L20" s="542">
        <f t="shared" si="1"/>
        <v>4910</v>
      </c>
      <c r="M20" s="479"/>
      <c r="N20" s="545">
        <f>M20-'14-βιβλΕσ'!L20</f>
        <v>-690</v>
      </c>
      <c r="O20" s="545">
        <f t="shared" si="0"/>
        <v>5600</v>
      </c>
      <c r="P20" s="318"/>
      <c r="Q20" s="398"/>
      <c r="R20" s="398"/>
      <c r="S20" s="398"/>
      <c r="T20" s="398"/>
      <c r="U20" s="398"/>
      <c r="V20" s="398"/>
      <c r="W20" s="398"/>
      <c r="X20" s="398"/>
      <c r="Y20" s="531" t="s">
        <v>564</v>
      </c>
      <c r="Z20" s="566"/>
      <c r="AA20" s="566"/>
      <c r="AB20" s="567"/>
    </row>
    <row r="21" spans="1:28" s="5" customFormat="1" ht="20.25">
      <c r="A21" s="308">
        <v>14</v>
      </c>
      <c r="B21" s="311">
        <v>31</v>
      </c>
      <c r="C21" s="310" t="s">
        <v>501</v>
      </c>
      <c r="D21" s="312">
        <v>9000000</v>
      </c>
      <c r="E21" s="314">
        <f>'2-δικαιώμ'!M21</f>
        <v>94486</v>
      </c>
      <c r="F21" s="315">
        <f>'3-φύλλα2α'!F21</f>
        <v>3000</v>
      </c>
      <c r="G21" s="315">
        <f>'4-πολλυπρ'!P21</f>
        <v>8000</v>
      </c>
      <c r="H21" s="316">
        <f>'5-αντίγρ'!M21</f>
        <v>11748</v>
      </c>
      <c r="I21" s="316">
        <f>'6-μεταγρ'!H21</f>
        <v>3300</v>
      </c>
      <c r="J21" s="316">
        <f>'7-προςΔΟΥ'!E21</f>
        <v>5500</v>
      </c>
      <c r="K21" s="355"/>
      <c r="L21" s="314">
        <f t="shared" si="1"/>
        <v>126034</v>
      </c>
      <c r="M21" s="314">
        <v>195319</v>
      </c>
      <c r="N21" s="317">
        <f>M21-'14-βιβλΕσ'!L21-83159-10850</f>
        <v>83184</v>
      </c>
      <c r="O21" s="317">
        <f t="shared" si="0"/>
        <v>42850</v>
      </c>
      <c r="P21" s="318">
        <v>4800</v>
      </c>
      <c r="Q21" s="398"/>
      <c r="R21" s="398"/>
      <c r="S21" s="398"/>
      <c r="T21" s="398"/>
      <c r="U21" s="398"/>
      <c r="V21" s="398"/>
      <c r="W21" s="319" t="s">
        <v>413</v>
      </c>
      <c r="X21" s="319" t="s">
        <v>414</v>
      </c>
      <c r="Y21" s="531" t="s">
        <v>634</v>
      </c>
      <c r="Z21" s="566"/>
      <c r="AA21" s="566"/>
    </row>
    <row r="22" spans="1:28">
      <c r="A22" s="665" t="s">
        <v>47</v>
      </c>
      <c r="B22" s="666"/>
      <c r="C22" s="666"/>
      <c r="D22" s="666"/>
      <c r="E22" s="181">
        <f t="shared" ref="E22:P22" si="2">SUM(E3:E21)</f>
        <v>389343.57799999998</v>
      </c>
      <c r="F22" s="181">
        <f t="shared" si="2"/>
        <v>38000</v>
      </c>
      <c r="G22" s="181">
        <f t="shared" si="2"/>
        <v>69000</v>
      </c>
      <c r="H22" s="181">
        <f t="shared" si="2"/>
        <v>69509</v>
      </c>
      <c r="I22" s="181">
        <f t="shared" si="2"/>
        <v>28600</v>
      </c>
      <c r="J22" s="181">
        <f t="shared" si="2"/>
        <v>60500</v>
      </c>
      <c r="K22" s="181">
        <f t="shared" si="2"/>
        <v>6000</v>
      </c>
      <c r="L22" s="181">
        <f t="shared" si="2"/>
        <v>660952.57799999998</v>
      </c>
      <c r="M22" s="181">
        <f t="shared" si="2"/>
        <v>485997</v>
      </c>
      <c r="N22" s="181">
        <f t="shared" si="2"/>
        <v>318759.89799999999</v>
      </c>
      <c r="O22" s="181">
        <f t="shared" si="2"/>
        <v>342192.68</v>
      </c>
      <c r="P22" s="181">
        <f t="shared" si="2"/>
        <v>19898</v>
      </c>
    </row>
    <row r="24" spans="1:28">
      <c r="P24" s="232" t="s">
        <v>107</v>
      </c>
      <c r="Q24" s="154"/>
      <c r="R24" s="154"/>
      <c r="S24" s="154"/>
      <c r="T24" s="165"/>
      <c r="U24" s="165"/>
      <c r="V24" s="165"/>
      <c r="W24" s="165"/>
      <c r="X24" s="165"/>
      <c r="Z24" s="154"/>
      <c r="AA24" s="154"/>
    </row>
    <row r="25" spans="1:28">
      <c r="K25" s="245" t="s">
        <v>403</v>
      </c>
      <c r="L25" s="8"/>
      <c r="M25" s="8"/>
      <c r="P25" s="8"/>
      <c r="Q25" s="130" t="s">
        <v>405</v>
      </c>
      <c r="R25" s="130"/>
      <c r="S25" s="130"/>
      <c r="T25" s="156"/>
      <c r="U25" s="165"/>
      <c r="V25" s="165"/>
      <c r="W25" s="165"/>
      <c r="X25" s="165"/>
      <c r="Z25" s="155"/>
      <c r="AA25" s="130"/>
    </row>
    <row r="26" spans="1:28">
      <c r="K26" s="185" t="s">
        <v>254</v>
      </c>
      <c r="L26" s="132"/>
      <c r="M26" s="132"/>
      <c r="P26" s="8"/>
      <c r="Q26" s="130"/>
      <c r="R26" s="130" t="s">
        <v>162</v>
      </c>
      <c r="S26" s="130"/>
      <c r="T26" s="165"/>
      <c r="U26" s="165"/>
      <c r="V26" s="165"/>
      <c r="W26" s="165"/>
      <c r="X26" s="165"/>
      <c r="Z26" s="130"/>
    </row>
    <row r="27" spans="1:28">
      <c r="K27" s="244" t="s">
        <v>255</v>
      </c>
      <c r="P27" s="8"/>
      <c r="S27" s="130" t="s">
        <v>404</v>
      </c>
      <c r="T27" s="99"/>
      <c r="U27" s="99"/>
      <c r="V27" s="99"/>
      <c r="W27" s="99"/>
      <c r="X27" s="99"/>
    </row>
    <row r="28" spans="1:28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T28" s="130" t="s">
        <v>406</v>
      </c>
      <c r="U28" s="165"/>
      <c r="V28" s="165"/>
      <c r="W28" s="165"/>
      <c r="X28" s="165"/>
    </row>
    <row r="29" spans="1:28">
      <c r="M29" s="8"/>
      <c r="N29" s="8"/>
      <c r="O29" s="8"/>
      <c r="P29" s="8"/>
      <c r="T29" s="99"/>
      <c r="U29" s="165" t="s">
        <v>407</v>
      </c>
      <c r="V29" s="165"/>
      <c r="W29" s="165"/>
      <c r="X29" s="165"/>
    </row>
    <row r="30" spans="1:28">
      <c r="M30" s="8"/>
      <c r="N30" s="8"/>
      <c r="O30" s="8"/>
      <c r="P30" s="8"/>
      <c r="T30" s="99"/>
      <c r="U30" s="99"/>
      <c r="V30" s="165" t="s">
        <v>408</v>
      </c>
      <c r="W30" s="99"/>
      <c r="X30" s="99"/>
    </row>
    <row r="31" spans="1:28">
      <c r="M31" s="8"/>
      <c r="N31" s="8"/>
      <c r="O31" s="8"/>
      <c r="P31" s="8"/>
      <c r="T31" s="99"/>
      <c r="U31" s="99"/>
      <c r="V31" s="99"/>
      <c r="W31" s="246" t="s">
        <v>409</v>
      </c>
      <c r="X31" s="99"/>
    </row>
    <row r="32" spans="1:28">
      <c r="C32" s="157" t="s">
        <v>655</v>
      </c>
      <c r="K32" s="200">
        <v>6000</v>
      </c>
      <c r="M32" s="8"/>
      <c r="N32" s="8"/>
      <c r="O32" s="8"/>
      <c r="P32" s="611">
        <f>P22</f>
        <v>19898</v>
      </c>
      <c r="R32" s="638">
        <f>K32+P32</f>
        <v>25898</v>
      </c>
      <c r="U32" s="165"/>
      <c r="V32" s="165"/>
      <c r="W32" s="99"/>
      <c r="X32" s="100" t="s">
        <v>410</v>
      </c>
      <c r="Y32" s="165"/>
    </row>
    <row r="33" spans="3:25">
      <c r="C33" s="158" t="s">
        <v>204</v>
      </c>
      <c r="M33" s="8"/>
      <c r="N33" s="8"/>
      <c r="O33" s="8"/>
      <c r="U33" s="99"/>
      <c r="V33" s="165"/>
      <c r="W33" s="165"/>
      <c r="X33" s="165"/>
      <c r="Y33" s="165"/>
    </row>
    <row r="34" spans="3:25">
      <c r="M34" s="8"/>
      <c r="N34" s="8"/>
      <c r="O34" s="8"/>
      <c r="P34" s="8"/>
      <c r="Q34" s="130"/>
      <c r="R34" s="130"/>
      <c r="S34" s="130"/>
      <c r="T34" s="156"/>
      <c r="U34" s="165"/>
      <c r="V34" s="165"/>
      <c r="W34" s="165"/>
      <c r="X34" s="165"/>
    </row>
    <row r="35" spans="3:25">
      <c r="M35" s="8"/>
      <c r="N35" s="8"/>
      <c r="O35" s="8"/>
      <c r="P35" s="8"/>
      <c r="Q35" s="130"/>
      <c r="R35" s="130"/>
      <c r="S35" s="130"/>
      <c r="T35" s="165"/>
      <c r="U35" s="165"/>
      <c r="V35" s="165"/>
      <c r="W35" s="165"/>
      <c r="X35" s="165"/>
    </row>
    <row r="36" spans="3:25">
      <c r="P36" s="8"/>
      <c r="S36" s="130"/>
      <c r="T36" s="99"/>
      <c r="U36" s="99"/>
      <c r="V36" s="99"/>
      <c r="W36" s="99"/>
      <c r="X36" s="99"/>
    </row>
    <row r="37" spans="3:25">
      <c r="N37" s="8"/>
      <c r="P37" s="8"/>
      <c r="T37" s="130"/>
      <c r="U37" s="165"/>
      <c r="V37" s="165"/>
      <c r="W37" s="165"/>
      <c r="X37" s="165"/>
    </row>
    <row r="38" spans="3:25">
      <c r="P38" s="8"/>
      <c r="T38" s="99"/>
      <c r="U38" s="165"/>
      <c r="V38" s="165"/>
      <c r="W38" s="165"/>
      <c r="X38" s="165"/>
    </row>
    <row r="39" spans="3:25">
      <c r="P39" s="8"/>
      <c r="T39" s="99"/>
      <c r="U39" s="99"/>
      <c r="V39" s="165"/>
      <c r="W39" s="99"/>
      <c r="X39" s="99"/>
    </row>
    <row r="40" spans="3:25">
      <c r="P40" s="8"/>
      <c r="T40" s="99"/>
      <c r="U40" s="99"/>
      <c r="V40" s="99"/>
      <c r="W40" s="246"/>
      <c r="X40" s="99"/>
    </row>
    <row r="41" spans="3:25">
      <c r="U41" s="165"/>
      <c r="V41" s="165"/>
      <c r="W41" s="99"/>
      <c r="X41" s="100"/>
      <c r="Y41" s="165"/>
    </row>
    <row r="42" spans="3:25">
      <c r="U42" s="99"/>
      <c r="V42" s="165"/>
      <c r="W42" s="165"/>
      <c r="X42" s="165"/>
      <c r="Y42" s="165"/>
    </row>
    <row r="43" spans="3:25">
      <c r="U43" s="99"/>
      <c r="V43" s="99"/>
      <c r="W43" s="246"/>
      <c r="X43" s="99"/>
      <c r="Y43" s="99"/>
    </row>
    <row r="44" spans="3:25">
      <c r="U44" s="99"/>
      <c r="V44" s="99"/>
      <c r="W44" s="99"/>
      <c r="X44" s="100"/>
      <c r="Y44" s="99"/>
    </row>
  </sheetData>
  <mergeCells count="19">
    <mergeCell ref="A22:D22"/>
    <mergeCell ref="A1:A2"/>
    <mergeCell ref="B1:B2"/>
    <mergeCell ref="C1:C2"/>
    <mergeCell ref="D1:D2"/>
    <mergeCell ref="A5:A6"/>
    <mergeCell ref="B5:B6"/>
    <mergeCell ref="A7:A8"/>
    <mergeCell ref="B7:B8"/>
    <mergeCell ref="A9:A10"/>
    <mergeCell ref="B9:B10"/>
    <mergeCell ref="A14:A15"/>
    <mergeCell ref="A19:A20"/>
    <mergeCell ref="B19:B20"/>
    <mergeCell ref="B14:B15"/>
    <mergeCell ref="N1:O1"/>
    <mergeCell ref="L1:M1"/>
    <mergeCell ref="P1:AA1"/>
    <mergeCell ref="E1:K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5"/>
  <sheetViews>
    <sheetView workbookViewId="0">
      <pane ySplit="2" topLeftCell="A3" activePane="bottomLeft" state="frozen"/>
      <selection pane="bottomLeft" activeCell="J46" sqref="J46"/>
    </sheetView>
  </sheetViews>
  <sheetFormatPr defaultRowHeight="11.25"/>
  <cols>
    <col min="1" max="1" width="5.7109375" style="3" bestFit="1" customWidth="1"/>
    <col min="2" max="2" width="6.85546875" style="3" bestFit="1" customWidth="1"/>
    <col min="3" max="3" width="30.5703125" style="3" customWidth="1"/>
    <col min="4" max="4" width="11.42578125" style="3" customWidth="1"/>
    <col min="5" max="5" width="9.28515625" style="3" bestFit="1" customWidth="1"/>
    <col min="6" max="6" width="10.140625" style="3" bestFit="1" customWidth="1"/>
    <col min="7" max="7" width="11" style="3" bestFit="1" customWidth="1"/>
    <col min="8" max="9" width="8.140625" style="3" bestFit="1" customWidth="1"/>
    <col min="10" max="10" width="10.140625" style="3" customWidth="1"/>
    <col min="11" max="11" width="8.140625" style="3" bestFit="1" customWidth="1"/>
    <col min="12" max="12" width="8.7109375" style="3" customWidth="1"/>
    <col min="13" max="13" width="4.7109375" style="3" customWidth="1"/>
    <col min="14" max="16" width="4.140625" style="3" bestFit="1" customWidth="1"/>
    <col min="17" max="17" width="3.85546875" style="3" customWidth="1"/>
    <col min="18" max="18" width="8.28515625" style="3" customWidth="1"/>
    <col min="19" max="19" width="5.42578125" style="3" customWidth="1"/>
    <col min="20" max="20" width="8.42578125" style="3" customWidth="1"/>
    <col min="21" max="21" width="8.140625" style="3" bestFit="1" customWidth="1"/>
    <col min="22" max="22" width="4.7109375" style="3" customWidth="1"/>
    <col min="23" max="25" width="8.140625" style="3" bestFit="1" customWidth="1"/>
    <col min="26" max="26" width="4.85546875" style="3" customWidth="1"/>
    <col min="27" max="27" width="7.85546875" style="3" customWidth="1"/>
    <col min="28" max="28" width="8.140625" style="3" customWidth="1"/>
    <col min="29" max="29" width="7.85546875" style="3" customWidth="1"/>
    <col min="30" max="31" width="8.140625" style="3" bestFit="1" customWidth="1"/>
    <col min="32" max="16384" width="9.140625" style="3"/>
  </cols>
  <sheetData>
    <row r="1" spans="1:31" ht="15.75">
      <c r="A1" s="831" t="s">
        <v>19</v>
      </c>
      <c r="B1" s="833" t="s">
        <v>18</v>
      </c>
      <c r="C1" s="835" t="s">
        <v>383</v>
      </c>
      <c r="D1" s="837" t="s">
        <v>91</v>
      </c>
      <c r="E1" s="839" t="s">
        <v>384</v>
      </c>
      <c r="F1" s="840"/>
      <c r="G1" s="840"/>
      <c r="H1" s="841" t="s">
        <v>352</v>
      </c>
      <c r="I1" s="842"/>
      <c r="J1" s="829" t="s">
        <v>353</v>
      </c>
      <c r="K1" s="829"/>
      <c r="L1" s="452"/>
      <c r="M1" s="453"/>
      <c r="N1" s="830" t="s">
        <v>385</v>
      </c>
      <c r="O1" s="830"/>
      <c r="P1" s="830"/>
      <c r="Q1" s="453"/>
      <c r="R1" s="830" t="s">
        <v>386</v>
      </c>
      <c r="S1" s="830"/>
      <c r="T1" s="830"/>
      <c r="U1" s="830"/>
      <c r="V1" s="454"/>
      <c r="W1" s="827" t="s">
        <v>352</v>
      </c>
      <c r="X1" s="827" t="s">
        <v>387</v>
      </c>
      <c r="Y1" s="827" t="s">
        <v>388</v>
      </c>
      <c r="Z1" s="454"/>
      <c r="AA1" s="824" t="s">
        <v>389</v>
      </c>
      <c r="AB1" s="825"/>
      <c r="AC1" s="825"/>
      <c r="AD1" s="825"/>
      <c r="AE1" s="826"/>
    </row>
    <row r="2" spans="1:31" ht="12" thickBot="1">
      <c r="A2" s="832"/>
      <c r="B2" s="834"/>
      <c r="C2" s="836"/>
      <c r="D2" s="838"/>
      <c r="E2" s="240" t="s">
        <v>361</v>
      </c>
      <c r="F2" s="240" t="s">
        <v>367</v>
      </c>
      <c r="G2" s="175" t="s">
        <v>368</v>
      </c>
      <c r="H2" s="241" t="s">
        <v>390</v>
      </c>
      <c r="I2" s="242" t="s">
        <v>391</v>
      </c>
      <c r="J2" s="241" t="s">
        <v>392</v>
      </c>
      <c r="K2" s="243" t="s">
        <v>393</v>
      </c>
      <c r="L2" s="455" t="s">
        <v>394</v>
      </c>
      <c r="M2" s="456"/>
      <c r="N2" s="457" t="s">
        <v>397</v>
      </c>
      <c r="O2" s="457" t="s">
        <v>395</v>
      </c>
      <c r="P2" s="457" t="s">
        <v>396</v>
      </c>
      <c r="Q2" s="456"/>
      <c r="R2" s="458" t="s">
        <v>397</v>
      </c>
      <c r="S2" s="459">
        <v>1.2999999999999999E-2</v>
      </c>
      <c r="T2" s="459">
        <v>6.4999999999999997E-3</v>
      </c>
      <c r="U2" s="460">
        <v>1.25E-3</v>
      </c>
      <c r="V2" s="461"/>
      <c r="W2" s="828"/>
      <c r="X2" s="828"/>
      <c r="Y2" s="828"/>
      <c r="Z2" s="461"/>
      <c r="AA2" s="463" t="s">
        <v>397</v>
      </c>
      <c r="AB2" s="462" t="s">
        <v>395</v>
      </c>
      <c r="AC2" s="463" t="s">
        <v>396</v>
      </c>
      <c r="AD2" s="462" t="s">
        <v>387</v>
      </c>
      <c r="AE2" s="462" t="s">
        <v>388</v>
      </c>
    </row>
    <row r="3" spans="1:31" s="5" customFormat="1">
      <c r="A3" s="320">
        <f>'1-συμβολαια'!A3</f>
        <v>1</v>
      </c>
      <c r="B3" s="320">
        <f>'1-συμβολαια'!B3</f>
        <v>28</v>
      </c>
      <c r="C3" s="320" t="str">
        <f>'1-συμβολαια'!C3</f>
        <v>πληρεξούσιο</v>
      </c>
      <c r="D3" s="399">
        <f>'1-συμβολαια'!D3</f>
        <v>0</v>
      </c>
      <c r="E3" s="399">
        <f>'8-κ-15-17'!D3</f>
        <v>0</v>
      </c>
      <c r="F3" s="399">
        <f>'8-κ-15-17'!M3</f>
        <v>0</v>
      </c>
      <c r="G3" s="399">
        <f>'8-κ-15-17'!V3</f>
        <v>0</v>
      </c>
      <c r="H3" s="399">
        <f>'2-δικαιώμ'!I3</f>
        <v>0</v>
      </c>
      <c r="I3" s="317">
        <f>'2-δικαιώμ'!J3</f>
        <v>150</v>
      </c>
      <c r="J3" s="317">
        <f>'2-δικαιώμ'!K3</f>
        <v>10</v>
      </c>
      <c r="K3" s="317">
        <f>'2-δικαιώμ'!L3</f>
        <v>30</v>
      </c>
      <c r="N3" s="411"/>
      <c r="O3" s="411"/>
      <c r="P3" s="411"/>
      <c r="R3" s="593"/>
      <c r="S3" s="399"/>
      <c r="T3" s="399"/>
      <c r="U3" s="399"/>
      <c r="W3" s="317">
        <f>'2-δικαιώμ'!I3+'2-δικαιώμ'!J3</f>
        <v>150</v>
      </c>
      <c r="X3" s="317">
        <f>'2-δικαιώμ'!K3</f>
        <v>10</v>
      </c>
      <c r="Y3" s="317">
        <f>'2-δικαιώμ'!L3</f>
        <v>30</v>
      </c>
      <c r="AA3" s="317">
        <v>230</v>
      </c>
      <c r="AB3" s="399"/>
      <c r="AC3" s="317">
        <v>230</v>
      </c>
      <c r="AD3" s="399"/>
      <c r="AE3" s="399"/>
    </row>
    <row r="4" spans="1:31" s="5" customFormat="1">
      <c r="A4" s="320">
        <f>'1-συμβολαια'!A4</f>
        <v>2</v>
      </c>
      <c r="B4" s="320">
        <f>'1-συμβολαια'!B4</f>
        <v>28</v>
      </c>
      <c r="C4" s="320" t="str">
        <f>'1-συμβολαια'!C4</f>
        <v>πληρεξούσιο</v>
      </c>
      <c r="D4" s="399">
        <f>'1-συμβολαια'!D4</f>
        <v>0</v>
      </c>
      <c r="E4" s="399">
        <f>'8-κ-15-17'!D4</f>
        <v>0</v>
      </c>
      <c r="F4" s="399">
        <f>'8-κ-15-17'!M4</f>
        <v>0</v>
      </c>
      <c r="G4" s="399">
        <f>'8-κ-15-17'!V4</f>
        <v>0</v>
      </c>
      <c r="H4" s="399">
        <f>'2-δικαιώμ'!I4</f>
        <v>0</v>
      </c>
      <c r="I4" s="317">
        <f>'2-δικαιώμ'!J4</f>
        <v>150</v>
      </c>
      <c r="J4" s="317">
        <f>'2-δικαιώμ'!K4</f>
        <v>10</v>
      </c>
      <c r="K4" s="317">
        <f>'2-δικαιώμ'!L4</f>
        <v>30</v>
      </c>
      <c r="N4" s="345"/>
      <c r="O4" s="345"/>
      <c r="P4" s="345"/>
      <c r="R4" s="409"/>
      <c r="S4" s="400"/>
      <c r="T4" s="400"/>
      <c r="U4" s="400"/>
      <c r="W4" s="383">
        <f>'2-δικαιώμ'!I4+'2-δικαιώμ'!J4</f>
        <v>150</v>
      </c>
      <c r="X4" s="383">
        <f>'2-δικαιώμ'!K4</f>
        <v>10</v>
      </c>
      <c r="Y4" s="383">
        <f>'2-δικαιώμ'!L4</f>
        <v>30</v>
      </c>
      <c r="AA4" s="383">
        <v>190</v>
      </c>
      <c r="AB4" s="400"/>
      <c r="AC4" s="383">
        <v>190</v>
      </c>
      <c r="AD4" s="400"/>
      <c r="AE4" s="400"/>
    </row>
    <row r="5" spans="1:31" s="5" customFormat="1">
      <c r="A5" s="820">
        <f>'1-συμβολαια'!A5</f>
        <v>3</v>
      </c>
      <c r="B5" s="822">
        <f>'1-συμβολαια'!B5</f>
        <v>28</v>
      </c>
      <c r="C5" s="320" t="str">
        <f>'1-συμβολαια'!C5</f>
        <v>γονική</v>
      </c>
      <c r="D5" s="317">
        <f>'1-συμβολαια'!D5</f>
        <v>2250000</v>
      </c>
      <c r="E5" s="399">
        <f>'8-κ-15-17'!D5</f>
        <v>0</v>
      </c>
      <c r="F5" s="317">
        <f>'8-κ-15-17'!M5</f>
        <v>14625.000000000002</v>
      </c>
      <c r="G5" s="317">
        <f>'8-κ-15-17'!V5</f>
        <v>2812.5</v>
      </c>
      <c r="H5" s="317">
        <f>'2-δικαιώμ'!I5</f>
        <v>2714.4</v>
      </c>
      <c r="I5" s="399">
        <f>'2-δικαιώμ'!J5</f>
        <v>0</v>
      </c>
      <c r="J5" s="317">
        <f>'2-δικαιώμ'!K5</f>
        <v>1508</v>
      </c>
      <c r="K5" s="317">
        <f>'2-δικαιώμ'!L5</f>
        <v>301.60000000000002</v>
      </c>
      <c r="L5" s="188" t="s">
        <v>533</v>
      </c>
      <c r="N5" s="445"/>
      <c r="O5" s="445"/>
      <c r="P5" s="445"/>
      <c r="R5" s="409"/>
      <c r="S5" s="400"/>
      <c r="T5" s="383">
        <v>14625</v>
      </c>
      <c r="U5" s="383">
        <v>2811</v>
      </c>
      <c r="W5" s="383">
        <f>'2-δικαιώμ'!I5+'2-δικαιώμ'!J5</f>
        <v>2714.4</v>
      </c>
      <c r="X5" s="383">
        <f>'2-δικαιώμ'!K5</f>
        <v>1508</v>
      </c>
      <c r="Y5" s="383">
        <f>'2-δικαιώμ'!L5</f>
        <v>301.60000000000002</v>
      </c>
      <c r="AA5" s="383">
        <v>2715</v>
      </c>
      <c r="AB5" s="383">
        <v>14625</v>
      </c>
      <c r="AC5" s="383">
        <v>2813</v>
      </c>
      <c r="AD5" s="383">
        <v>1509</v>
      </c>
      <c r="AE5" s="383">
        <v>302</v>
      </c>
    </row>
    <row r="6" spans="1:31" s="5" customFormat="1">
      <c r="A6" s="821"/>
      <c r="B6" s="823"/>
      <c r="C6" s="320" t="str">
        <f>'1-συμβολαια'!C6</f>
        <v>χρησικτησία = δωρεά πατρός ΑΤΥΠΗ</v>
      </c>
      <c r="D6" s="317">
        <f>'1-συμβολαια'!D6</f>
        <v>2250000</v>
      </c>
      <c r="E6" s="399">
        <f>'8-κ-15-17'!D6</f>
        <v>0</v>
      </c>
      <c r="F6" s="317">
        <f>'8-κ-15-17'!M6</f>
        <v>14625.000000000002</v>
      </c>
      <c r="G6" s="317">
        <f>'8-κ-15-17'!V6</f>
        <v>2812.5</v>
      </c>
      <c r="H6" s="317">
        <f>'2-δικαιώμ'!I6</f>
        <v>2714.4</v>
      </c>
      <c r="I6" s="399">
        <f>'2-δικαιώμ'!J6</f>
        <v>0</v>
      </c>
      <c r="J6" s="317">
        <f>'2-δικαιώμ'!K6</f>
        <v>1508</v>
      </c>
      <c r="K6" s="317">
        <f>'2-δικαιώμ'!L6</f>
        <v>301.60000000000002</v>
      </c>
      <c r="N6" s="345"/>
      <c r="O6" s="345"/>
      <c r="P6" s="345"/>
      <c r="R6" s="383">
        <v>2712</v>
      </c>
      <c r="S6" s="400"/>
      <c r="T6" s="409"/>
      <c r="U6" s="409"/>
      <c r="W6" s="383">
        <f>'2-δικαιώμ'!I6+'2-δικαιώμ'!J6</f>
        <v>2714.4</v>
      </c>
      <c r="X6" s="383">
        <f>'2-δικαιώμ'!K6</f>
        <v>1508</v>
      </c>
      <c r="Y6" s="383">
        <f>'2-δικαιώμ'!L6</f>
        <v>301.60000000000002</v>
      </c>
      <c r="AA6" s="409"/>
      <c r="AB6" s="400"/>
      <c r="AC6" s="400"/>
      <c r="AD6" s="400"/>
      <c r="AE6" s="400"/>
    </row>
    <row r="7" spans="1:31" s="5" customFormat="1">
      <c r="A7" s="820">
        <f>'1-συμβολαια'!A7</f>
        <v>4</v>
      </c>
      <c r="B7" s="822">
        <f>'1-συμβολαια'!B7</f>
        <v>28</v>
      </c>
      <c r="C7" s="320" t="str">
        <f>'1-συμβολαια'!C7</f>
        <v>δήλωση {{{ ιδιοκτησίας οικοπέδου</v>
      </c>
      <c r="D7" s="399">
        <f>'1-συμβολαια'!D7</f>
        <v>0</v>
      </c>
      <c r="E7" s="399">
        <f>'8-κ-15-17'!D7</f>
        <v>0</v>
      </c>
      <c r="F7" s="399">
        <f>'8-κ-15-17'!M7</f>
        <v>0</v>
      </c>
      <c r="G7" s="399">
        <f>'8-κ-15-17'!V7</f>
        <v>0</v>
      </c>
      <c r="H7" s="399">
        <f>'2-δικαιώμ'!I7</f>
        <v>0</v>
      </c>
      <c r="I7" s="317">
        <f>'2-δικαιώμ'!J7</f>
        <v>150</v>
      </c>
      <c r="J7" s="317">
        <f>'2-δικαιώμ'!K7</f>
        <v>10</v>
      </c>
      <c r="K7" s="317">
        <f>'2-δικαιώμ'!L7</f>
        <v>100</v>
      </c>
      <c r="N7" s="345"/>
      <c r="O7" s="345"/>
      <c r="P7" s="345"/>
      <c r="R7" s="409"/>
      <c r="S7" s="400"/>
      <c r="T7" s="409"/>
      <c r="U7" s="409"/>
      <c r="W7" s="383">
        <f>'2-δικαιώμ'!I7+'2-δικαιώμ'!J7</f>
        <v>150</v>
      </c>
      <c r="X7" s="383">
        <f>'2-δικαιώμ'!K7</f>
        <v>10</v>
      </c>
      <c r="Y7" s="383">
        <f>'2-δικαιώμ'!L7</f>
        <v>100</v>
      </c>
      <c r="AA7" s="383">
        <v>190</v>
      </c>
      <c r="AB7" s="400"/>
      <c r="AC7" s="400"/>
      <c r="AD7" s="400"/>
      <c r="AE7" s="400"/>
    </row>
    <row r="8" spans="1:31" s="5" customFormat="1">
      <c r="A8" s="821"/>
      <c r="B8" s="823"/>
      <c r="C8" s="320" t="str">
        <f>'1-συμβολαια'!C8</f>
        <v>χρησικτησία = δωρεά πατρός ΑΤΥΠΗ</v>
      </c>
      <c r="D8" s="317">
        <f>'1-συμβολαια'!D8</f>
        <v>264195</v>
      </c>
      <c r="E8" s="399">
        <f>'8-κ-15-17'!D8</f>
        <v>0</v>
      </c>
      <c r="F8" s="317">
        <f>'8-κ-15-17'!M8</f>
        <v>1717.2675000000002</v>
      </c>
      <c r="G8" s="317">
        <f>'8-κ-15-17'!V8</f>
        <v>330.24375000000003</v>
      </c>
      <c r="H8" s="317">
        <f>'2-δικαιώμ'!I8</f>
        <v>569.73059999999998</v>
      </c>
      <c r="I8" s="399">
        <f>'2-δικαιώμ'!J8</f>
        <v>0</v>
      </c>
      <c r="J8" s="317">
        <f>'2-δικαιώμ'!K8</f>
        <v>316.51700000000005</v>
      </c>
      <c r="K8" s="317">
        <f>'2-δικαιώμ'!L8</f>
        <v>63.303400000000003</v>
      </c>
      <c r="N8" s="345"/>
      <c r="O8" s="345"/>
      <c r="P8" s="345"/>
      <c r="R8" s="409"/>
      <c r="S8" s="400"/>
      <c r="T8" s="409"/>
      <c r="U8" s="409"/>
      <c r="W8" s="383">
        <f>'2-δικαιώμ'!I8+'2-δικαιώμ'!J8</f>
        <v>569.73059999999998</v>
      </c>
      <c r="X8" s="383">
        <f>'2-δικαιώμ'!K8</f>
        <v>316.51700000000005</v>
      </c>
      <c r="Y8" s="383">
        <f>'2-δικαιώμ'!L8</f>
        <v>63.303400000000003</v>
      </c>
      <c r="AA8" s="409"/>
      <c r="AB8" s="400"/>
      <c r="AC8" s="400"/>
      <c r="AD8" s="400"/>
      <c r="AE8" s="400"/>
    </row>
    <row r="9" spans="1:31" s="5" customFormat="1">
      <c r="A9" s="820">
        <f>'1-συμβολαια'!A9</f>
        <v>5</v>
      </c>
      <c r="B9" s="820">
        <f>'1-συμβολαια'!B9</f>
        <v>28</v>
      </c>
      <c r="C9" s="320" t="str">
        <f>'1-συμβολαια'!C9</f>
        <v>αγοραπωλησία τίμημα 2.000.000 Δ.Ο.Υ. =</v>
      </c>
      <c r="D9" s="317">
        <f>'1-συμβολαια'!D9</f>
        <v>2850000</v>
      </c>
      <c r="E9" s="593">
        <f>'8-κ-15-17'!D9</f>
        <v>0</v>
      </c>
      <c r="F9" s="593">
        <f>'8-κ-15-17'!M9</f>
        <v>0</v>
      </c>
      <c r="G9" s="593">
        <f>'8-κ-15-17'!V9</f>
        <v>0</v>
      </c>
      <c r="H9" s="317">
        <f>'2-δικαιώμ'!I9</f>
        <v>3362.4</v>
      </c>
      <c r="I9" s="593">
        <f>'2-δικαιώμ'!J9</f>
        <v>0</v>
      </c>
      <c r="J9" s="317">
        <f>'2-δικαιώμ'!K9</f>
        <v>1868</v>
      </c>
      <c r="K9" s="317">
        <f>'2-δικαιώμ'!L9</f>
        <v>373.6</v>
      </c>
      <c r="L9" s="188" t="s">
        <v>545</v>
      </c>
      <c r="N9" s="563"/>
      <c r="O9" s="323"/>
      <c r="P9" s="323"/>
      <c r="R9" s="383">
        <v>3363</v>
      </c>
      <c r="S9" s="409"/>
      <c r="T9" s="409"/>
      <c r="U9" s="409"/>
      <c r="W9" s="383">
        <f>'2-δικαιώμ'!I9+'2-δικαιώμ'!J9</f>
        <v>3362.4</v>
      </c>
      <c r="X9" s="383">
        <f>'2-δικαιώμ'!K9</f>
        <v>1868</v>
      </c>
      <c r="Y9" s="383">
        <f>'2-δικαιώμ'!L9</f>
        <v>373.6</v>
      </c>
      <c r="AA9" s="383">
        <v>3362</v>
      </c>
      <c r="AB9" s="409"/>
      <c r="AC9" s="409"/>
      <c r="AD9" s="383">
        <v>1868</v>
      </c>
      <c r="AE9" s="383">
        <v>374</v>
      </c>
    </row>
    <row r="10" spans="1:31" s="5" customFormat="1">
      <c r="A10" s="821"/>
      <c r="B10" s="821"/>
      <c r="C10" s="320" t="str">
        <f>'1-συμβολαια'!C10</f>
        <v>χρησικτησία = κληρονομιά πατρός ΑΤΥΠΗ</v>
      </c>
      <c r="D10" s="317">
        <f>'1-συμβολαια'!D10</f>
        <v>264195</v>
      </c>
      <c r="E10" s="593">
        <f>'8-κ-15-17'!D10</f>
        <v>0</v>
      </c>
      <c r="F10" s="317">
        <f>'8-κ-15-17'!M10</f>
        <v>1717.2675000000002</v>
      </c>
      <c r="G10" s="317">
        <f>'8-κ-15-17'!V10</f>
        <v>330.24375000000003</v>
      </c>
      <c r="H10" s="317">
        <f>'2-δικαιώμ'!I10</f>
        <v>569.73059999999998</v>
      </c>
      <c r="I10" s="593">
        <f>'2-δικαιώμ'!J10</f>
        <v>0</v>
      </c>
      <c r="J10" s="317">
        <f>'2-δικαιώμ'!K10</f>
        <v>316.51700000000005</v>
      </c>
      <c r="K10" s="317">
        <f>'2-δικαιώμ'!L10</f>
        <v>63.303400000000003</v>
      </c>
      <c r="N10" s="323"/>
      <c r="O10" s="323"/>
      <c r="P10" s="323"/>
      <c r="R10" s="409"/>
      <c r="S10" s="409"/>
      <c r="T10" s="409"/>
      <c r="U10" s="409"/>
      <c r="W10" s="383">
        <f>'2-δικαιώμ'!I10+'2-δικαιώμ'!J10</f>
        <v>569.73059999999998</v>
      </c>
      <c r="X10" s="383">
        <f>'2-δικαιώμ'!K10</f>
        <v>316.51700000000005</v>
      </c>
      <c r="Y10" s="383">
        <f>'2-δικαιώμ'!L10</f>
        <v>63.303400000000003</v>
      </c>
      <c r="AA10" s="409"/>
      <c r="AB10" s="409"/>
      <c r="AC10" s="409"/>
      <c r="AD10" s="409"/>
      <c r="AE10" s="409"/>
    </row>
    <row r="11" spans="1:31" s="5" customFormat="1">
      <c r="A11" s="320">
        <f>'1-συμβολαια'!A11</f>
        <v>6</v>
      </c>
      <c r="B11" s="320">
        <f>'1-συμβολαια'!B11</f>
        <v>29</v>
      </c>
      <c r="C11" s="320" t="str">
        <f>'1-συμβολαια'!C11</f>
        <v>δήλωση {{ περί υιοθετούντος τέκνου</v>
      </c>
      <c r="D11" s="593">
        <f>'1-συμβολαια'!D11</f>
        <v>0</v>
      </c>
      <c r="E11" s="593">
        <f>'8-κ-15-17'!D11</f>
        <v>0</v>
      </c>
      <c r="F11" s="593">
        <f>'8-κ-15-17'!M11</f>
        <v>0</v>
      </c>
      <c r="G11" s="593">
        <f>'8-κ-15-17'!V11</f>
        <v>0</v>
      </c>
      <c r="H11" s="593">
        <f>'2-δικαιώμ'!I11</f>
        <v>0</v>
      </c>
      <c r="I11" s="317">
        <f>'2-δικαιώμ'!J11</f>
        <v>150</v>
      </c>
      <c r="J11" s="317">
        <f>'2-δικαιώμ'!K11</f>
        <v>10</v>
      </c>
      <c r="K11" s="317">
        <f>'2-δικαιώμ'!L11</f>
        <v>30</v>
      </c>
      <c r="N11" s="323"/>
      <c r="O11" s="323"/>
      <c r="P11" s="323"/>
      <c r="R11" s="409"/>
      <c r="S11" s="409"/>
      <c r="T11" s="409"/>
      <c r="U11" s="409"/>
      <c r="W11" s="383">
        <f>'2-δικαιώμ'!I11+'2-δικαιώμ'!J11</f>
        <v>150</v>
      </c>
      <c r="X11" s="383">
        <f>'2-δικαιώμ'!K11</f>
        <v>10</v>
      </c>
      <c r="Y11" s="383">
        <f>'2-δικαιώμ'!L11</f>
        <v>30</v>
      </c>
      <c r="AA11" s="383">
        <v>150</v>
      </c>
      <c r="AB11" s="409"/>
      <c r="AC11" s="409"/>
      <c r="AD11" s="409"/>
      <c r="AE11" s="409"/>
    </row>
    <row r="12" spans="1:31" s="5" customFormat="1">
      <c r="A12" s="320">
        <f>'1-συμβολαια'!A12</f>
        <v>7</v>
      </c>
      <c r="B12" s="320">
        <f>'1-συμβολαια'!B12</f>
        <v>29</v>
      </c>
      <c r="C12" s="320" t="str">
        <f>'1-συμβολαια'!C12</f>
        <v>πληρεξούσιο</v>
      </c>
      <c r="D12" s="593">
        <f>'1-συμβολαια'!D12</f>
        <v>0</v>
      </c>
      <c r="E12" s="593">
        <f>'8-κ-15-17'!D12</f>
        <v>0</v>
      </c>
      <c r="F12" s="593">
        <f>'8-κ-15-17'!M12</f>
        <v>0</v>
      </c>
      <c r="G12" s="593">
        <f>'8-κ-15-17'!V12</f>
        <v>0</v>
      </c>
      <c r="H12" s="593">
        <f>'2-δικαιώμ'!I12</f>
        <v>0</v>
      </c>
      <c r="I12" s="317">
        <f>'2-δικαιώμ'!J12</f>
        <v>150</v>
      </c>
      <c r="J12" s="317">
        <f>'2-δικαιώμ'!K12</f>
        <v>10</v>
      </c>
      <c r="K12" s="317">
        <f>'2-δικαιώμ'!L12</f>
        <v>30</v>
      </c>
      <c r="N12" s="323"/>
      <c r="O12" s="323"/>
      <c r="P12" s="323"/>
      <c r="R12" s="409"/>
      <c r="S12" s="409"/>
      <c r="T12" s="409"/>
      <c r="U12" s="409"/>
      <c r="W12" s="383">
        <f>'2-δικαιώμ'!I12+'2-δικαιώμ'!J12</f>
        <v>150</v>
      </c>
      <c r="X12" s="383">
        <f>'2-δικαιώμ'!K12</f>
        <v>10</v>
      </c>
      <c r="Y12" s="383">
        <f>'2-δικαιώμ'!L12</f>
        <v>30</v>
      </c>
      <c r="AA12" s="383">
        <v>230</v>
      </c>
      <c r="AB12" s="409"/>
      <c r="AC12" s="409"/>
      <c r="AD12" s="409"/>
      <c r="AE12" s="409"/>
    </row>
    <row r="13" spans="1:31" s="5" customFormat="1">
      <c r="A13" s="320">
        <f>'1-συμβολαια'!A13</f>
        <v>8</v>
      </c>
      <c r="B13" s="320">
        <f>'1-συμβολαια'!B13</f>
        <v>29</v>
      </c>
      <c r="C13" s="320" t="str">
        <f>'1-συμβολαια'!C13</f>
        <v>κληρονομιάς αποδοχή</v>
      </c>
      <c r="D13" s="593">
        <f>'1-συμβολαια'!D13</f>
        <v>0</v>
      </c>
      <c r="E13" s="593">
        <f>'8-κ-15-17'!D13</f>
        <v>0</v>
      </c>
      <c r="F13" s="593">
        <f>'8-κ-15-17'!M13</f>
        <v>0</v>
      </c>
      <c r="G13" s="593">
        <f>'8-κ-15-17'!V13</f>
        <v>0</v>
      </c>
      <c r="H13" s="593">
        <f>'2-δικαιώμ'!I13</f>
        <v>0</v>
      </c>
      <c r="I13" s="317">
        <f>'2-δικαιώμ'!J13</f>
        <v>500</v>
      </c>
      <c r="J13" s="317">
        <f>'2-δικαιώμ'!K13</f>
        <v>500</v>
      </c>
      <c r="K13" s="317">
        <f>'2-δικαιώμ'!L13</f>
        <v>100</v>
      </c>
      <c r="N13" s="323"/>
      <c r="O13" s="323"/>
      <c r="P13" s="323"/>
      <c r="R13" s="409"/>
      <c r="S13" s="409"/>
      <c r="T13" s="409"/>
      <c r="U13" s="409"/>
      <c r="W13" s="383">
        <f>'2-δικαιώμ'!I13+'2-δικαιώμ'!J13</f>
        <v>500</v>
      </c>
      <c r="X13" s="383">
        <f>'2-δικαιώμ'!K13</f>
        <v>500</v>
      </c>
      <c r="Y13" s="383">
        <f>'2-δικαιώμ'!L13</f>
        <v>100</v>
      </c>
      <c r="AA13" s="383">
        <v>580</v>
      </c>
      <c r="AB13" s="409"/>
      <c r="AC13" s="409"/>
      <c r="AD13" s="383">
        <v>10</v>
      </c>
      <c r="AE13" s="383">
        <v>300</v>
      </c>
    </row>
    <row r="14" spans="1:31" s="5" customFormat="1">
      <c r="A14" s="820">
        <f>'1-συμβολαια'!A14</f>
        <v>9</v>
      </c>
      <c r="B14" s="820">
        <f>'1-συμβολαια'!B14</f>
        <v>31</v>
      </c>
      <c r="C14" s="320" t="str">
        <f>'1-συμβολαια'!C14</f>
        <v>δωρεά</v>
      </c>
      <c r="D14" s="317">
        <f>'1-συμβολαια'!D14</f>
        <v>3600000</v>
      </c>
      <c r="E14" s="593">
        <f>'8-κ-15-17'!D14</f>
        <v>0</v>
      </c>
      <c r="F14" s="562">
        <f>'8-κ-15-17'!M14</f>
        <v>23400.000000000004</v>
      </c>
      <c r="G14" s="562">
        <f>'8-κ-15-17'!V14</f>
        <v>4500</v>
      </c>
      <c r="H14" s="317">
        <f>'2-δικαιώμ'!I14</f>
        <v>4172.3999999999996</v>
      </c>
      <c r="I14" s="593">
        <f>'2-δικαιώμ'!J14</f>
        <v>0</v>
      </c>
      <c r="J14" s="317">
        <f>'2-δικαιώμ'!K14</f>
        <v>2318</v>
      </c>
      <c r="K14" s="317">
        <f>'2-δικαιώμ'!L14</f>
        <v>463.6</v>
      </c>
      <c r="L14" s="188" t="s">
        <v>394</v>
      </c>
      <c r="M14" s="188" t="s">
        <v>585</v>
      </c>
      <c r="N14" s="445"/>
      <c r="O14" s="445"/>
      <c r="P14" s="445"/>
      <c r="R14" s="383">
        <v>4171</v>
      </c>
      <c r="S14" s="409"/>
      <c r="T14" s="383">
        <v>23399</v>
      </c>
      <c r="U14" s="383">
        <v>4501</v>
      </c>
      <c r="W14" s="383">
        <f>'2-δικαιώμ'!I14+'2-δικαιώμ'!J14</f>
        <v>4172.3999999999996</v>
      </c>
      <c r="X14" s="383">
        <f>'2-δικαιώμ'!K14</f>
        <v>2318</v>
      </c>
      <c r="Y14" s="383">
        <f>'2-δικαιώμ'!L14</f>
        <v>463.6</v>
      </c>
      <c r="AA14" s="383">
        <v>4173</v>
      </c>
      <c r="AB14" s="383">
        <v>23400</v>
      </c>
      <c r="AC14" s="383">
        <v>4500</v>
      </c>
      <c r="AD14" s="383">
        <v>2318</v>
      </c>
      <c r="AE14" s="383">
        <v>464</v>
      </c>
    </row>
    <row r="15" spans="1:31" s="5" customFormat="1">
      <c r="A15" s="821"/>
      <c r="B15" s="821"/>
      <c r="C15" s="320" t="str">
        <f>'1-συμβολαια'!C15</f>
        <v>χρησικτησία = αναδασμός εκούσιος</v>
      </c>
      <c r="D15" s="317">
        <f>'1-συμβολαια'!D15</f>
        <v>3600000</v>
      </c>
      <c r="E15" s="593">
        <f>'8-κ-15-17'!D15</f>
        <v>0</v>
      </c>
      <c r="F15" s="545">
        <f>'8-κ-15-17'!M15</f>
        <v>23400.000000000004</v>
      </c>
      <c r="G15" s="545">
        <f>'8-κ-15-17'!V15</f>
        <v>4500</v>
      </c>
      <c r="H15" s="545">
        <f>'2-δικαιώμ'!I15</f>
        <v>4172.3999999999996</v>
      </c>
      <c r="I15" s="545">
        <f>'2-δικαιώμ'!J15</f>
        <v>0</v>
      </c>
      <c r="J15" s="545">
        <f>'2-δικαιώμ'!K15</f>
        <v>2318</v>
      </c>
      <c r="K15" s="545">
        <f>'2-δικαιώμ'!L15</f>
        <v>463.6</v>
      </c>
      <c r="N15" s="323"/>
      <c r="O15" s="323"/>
      <c r="P15" s="323"/>
      <c r="R15" s="409"/>
      <c r="S15" s="409"/>
      <c r="T15" s="409"/>
      <c r="U15" s="409"/>
      <c r="W15" s="383">
        <f>'2-δικαιώμ'!I15+'2-δικαιώμ'!J15</f>
        <v>4172.3999999999996</v>
      </c>
      <c r="X15" s="383">
        <f>'2-δικαιώμ'!K15</f>
        <v>2318</v>
      </c>
      <c r="Y15" s="383">
        <f>'2-δικαιώμ'!L15</f>
        <v>463.6</v>
      </c>
      <c r="AA15" s="409"/>
      <c r="AB15" s="409"/>
      <c r="AC15" s="409"/>
      <c r="AD15" s="409"/>
      <c r="AE15" s="409"/>
    </row>
    <row r="16" spans="1:31" s="5" customFormat="1">
      <c r="A16" s="320">
        <f>'1-συμβολαια'!A16</f>
        <v>10</v>
      </c>
      <c r="B16" s="320">
        <f>'1-συμβολαια'!B16</f>
        <v>31</v>
      </c>
      <c r="C16" s="320" t="str">
        <f>'1-συμβολαια'!C16</f>
        <v>χρήση κοινή ΠΑΡΑΧΩΡΗΣΗ</v>
      </c>
      <c r="D16" s="593">
        <f>'1-συμβολαια'!D16</f>
        <v>0</v>
      </c>
      <c r="E16" s="593">
        <f>'8-κ-15-17'!D16</f>
        <v>0</v>
      </c>
      <c r="F16" s="593">
        <f>'8-κ-15-17'!M16</f>
        <v>0</v>
      </c>
      <c r="G16" s="593">
        <f>'8-κ-15-17'!V16</f>
        <v>0</v>
      </c>
      <c r="H16" s="593">
        <f>'2-δικαιώμ'!I16</f>
        <v>0</v>
      </c>
      <c r="I16" s="317">
        <f>'2-δικαιώμ'!J16</f>
        <v>150</v>
      </c>
      <c r="J16" s="317">
        <f>'2-δικαιώμ'!K16</f>
        <v>10</v>
      </c>
      <c r="K16" s="317">
        <f>'2-δικαιώμ'!L16</f>
        <v>30</v>
      </c>
      <c r="N16" s="323"/>
      <c r="O16" s="323"/>
      <c r="P16" s="323"/>
      <c r="R16" s="409"/>
      <c r="S16" s="409"/>
      <c r="T16" s="409"/>
      <c r="U16" s="409"/>
      <c r="W16" s="383">
        <f>'2-δικαιώμ'!I16+'2-δικαιώμ'!J16</f>
        <v>150</v>
      </c>
      <c r="X16" s="383">
        <f>'2-δικαιώμ'!K16</f>
        <v>10</v>
      </c>
      <c r="Y16" s="383">
        <f>'2-δικαιώμ'!L16</f>
        <v>30</v>
      </c>
      <c r="AA16" s="383">
        <v>190</v>
      </c>
      <c r="AB16" s="409"/>
      <c r="AC16" s="409"/>
      <c r="AD16" s="409"/>
      <c r="AE16" s="409"/>
    </row>
    <row r="17" spans="1:32" s="5" customFormat="1">
      <c r="A17" s="320">
        <f>'1-συμβολαια'!A17</f>
        <v>11</v>
      </c>
      <c r="B17" s="320">
        <f>'1-συμβολαια'!B17</f>
        <v>31</v>
      </c>
      <c r="C17" s="320" t="str">
        <f>'1-συμβολαια'!C17</f>
        <v>διαθήκη ιδιόγραφη</v>
      </c>
      <c r="D17" s="593">
        <f>'1-συμβολαια'!D17</f>
        <v>0</v>
      </c>
      <c r="E17" s="593">
        <f>'8-κ-15-17'!D17</f>
        <v>0</v>
      </c>
      <c r="F17" s="593">
        <f>'8-κ-15-17'!M17</f>
        <v>0</v>
      </c>
      <c r="G17" s="593">
        <f>'8-κ-15-17'!V17</f>
        <v>0</v>
      </c>
      <c r="H17" s="593">
        <f>'2-δικαιώμ'!I17</f>
        <v>0</v>
      </c>
      <c r="I17" s="317">
        <f>'2-δικαιώμ'!J17</f>
        <v>250</v>
      </c>
      <c r="J17" s="317">
        <f>'2-δικαιώμ'!K17</f>
        <v>50</v>
      </c>
      <c r="K17" s="317">
        <f>'2-δικαιώμ'!L17</f>
        <v>30</v>
      </c>
      <c r="N17" s="323"/>
      <c r="O17" s="323"/>
      <c r="P17" s="323"/>
      <c r="R17" s="409"/>
      <c r="S17" s="409"/>
      <c r="T17" s="409"/>
      <c r="U17" s="409"/>
      <c r="W17" s="383">
        <f>'2-δικαιώμ'!I17+'2-δικαιώμ'!J17</f>
        <v>250</v>
      </c>
      <c r="X17" s="383">
        <f>'2-δικαιώμ'!K17</f>
        <v>50</v>
      </c>
      <c r="Y17" s="383">
        <f>'2-δικαιώμ'!L17</f>
        <v>30</v>
      </c>
      <c r="AA17" s="383">
        <v>150</v>
      </c>
      <c r="AB17" s="409"/>
      <c r="AC17" s="409"/>
      <c r="AD17" s="409"/>
      <c r="AE17" s="409"/>
    </row>
    <row r="18" spans="1:32" s="5" customFormat="1">
      <c r="A18" s="320">
        <f>'1-συμβολαια'!A18</f>
        <v>12</v>
      </c>
      <c r="B18" s="320">
        <f>'1-συμβολαια'!B18</f>
        <v>31</v>
      </c>
      <c r="C18" s="320" t="str">
        <f>'1-συμβολαια'!C18</f>
        <v>αγοραπωλησία τίμημα = Δ.Ο.Υ. =</v>
      </c>
      <c r="D18" s="317">
        <f>'1-συμβολαια'!D18</f>
        <v>7000000</v>
      </c>
      <c r="E18" s="593">
        <f>'8-κ-15-17'!D18</f>
        <v>0</v>
      </c>
      <c r="F18" s="593">
        <f>'8-κ-15-17'!M18</f>
        <v>0</v>
      </c>
      <c r="G18" s="593">
        <f>'8-κ-15-17'!V18</f>
        <v>0</v>
      </c>
      <c r="H18" s="317">
        <f>'2-δικαιώμ'!I18</f>
        <v>7844.4</v>
      </c>
      <c r="I18" s="593">
        <f>'2-δικαιώμ'!J18</f>
        <v>0</v>
      </c>
      <c r="J18" s="317">
        <f>'2-δικαιώμ'!K18</f>
        <v>4358</v>
      </c>
      <c r="K18" s="317">
        <f>'2-δικαιώμ'!L18</f>
        <v>871.6</v>
      </c>
      <c r="L18" s="188" t="s">
        <v>394</v>
      </c>
      <c r="N18" s="563"/>
      <c r="O18" s="323"/>
      <c r="P18" s="323"/>
      <c r="R18" s="383">
        <v>7844</v>
      </c>
      <c r="S18" s="409"/>
      <c r="T18" s="409"/>
      <c r="U18" s="409"/>
      <c r="W18" s="383">
        <f>'2-δικαιώμ'!I18+'2-δικαιώμ'!J18</f>
        <v>7844.4</v>
      </c>
      <c r="X18" s="383">
        <f>'2-δικαιώμ'!K18</f>
        <v>4358</v>
      </c>
      <c r="Y18" s="383">
        <f>'2-δικαιώμ'!L18</f>
        <v>871.6</v>
      </c>
      <c r="AA18" s="383">
        <v>7845</v>
      </c>
      <c r="AB18" s="409"/>
      <c r="AC18" s="409"/>
      <c r="AD18" s="383">
        <v>4358</v>
      </c>
      <c r="AE18" s="383">
        <v>872</v>
      </c>
    </row>
    <row r="19" spans="1:32" s="5" customFormat="1">
      <c r="A19" s="820">
        <f>'1-συμβολαια'!A19</f>
        <v>13</v>
      </c>
      <c r="B19" s="822">
        <f>'1-συμβολαια'!B19</f>
        <v>31</v>
      </c>
      <c r="C19" s="320" t="str">
        <f>'1-συμβολαια'!C19</f>
        <v>κληρονομιάς αποδοχή</v>
      </c>
      <c r="D19" s="593">
        <f>'1-συμβολαια'!D19</f>
        <v>0</v>
      </c>
      <c r="E19" s="593">
        <f>'8-κ-15-17'!D19</f>
        <v>0</v>
      </c>
      <c r="F19" s="593">
        <f>'8-κ-15-17'!M19</f>
        <v>0</v>
      </c>
      <c r="G19" s="593">
        <f>'8-κ-15-17'!V19</f>
        <v>0</v>
      </c>
      <c r="H19" s="593">
        <f>'2-δικαιώμ'!I19</f>
        <v>0</v>
      </c>
      <c r="I19" s="317">
        <f>'2-δικαιώμ'!J19</f>
        <v>500</v>
      </c>
      <c r="J19" s="317">
        <f>'2-δικαιώμ'!K19</f>
        <v>500</v>
      </c>
      <c r="K19" s="317">
        <f>'2-δικαιώμ'!L19</f>
        <v>100</v>
      </c>
      <c r="N19" s="323"/>
      <c r="O19" s="323"/>
      <c r="P19" s="323"/>
      <c r="R19" s="409"/>
      <c r="S19" s="409"/>
      <c r="T19" s="409"/>
      <c r="U19" s="409"/>
      <c r="W19" s="383">
        <f>'2-δικαιώμ'!I19+'2-δικαιώμ'!J19</f>
        <v>500</v>
      </c>
      <c r="X19" s="383">
        <f>'2-δικαιώμ'!K19</f>
        <v>500</v>
      </c>
      <c r="Y19" s="383">
        <f>'2-δικαιώμ'!L19</f>
        <v>100</v>
      </c>
      <c r="AA19" s="383">
        <v>540</v>
      </c>
      <c r="AB19" s="409"/>
      <c r="AC19" s="409"/>
      <c r="AD19" s="383">
        <v>10</v>
      </c>
      <c r="AE19" s="383">
        <v>300</v>
      </c>
    </row>
    <row r="20" spans="1:32" s="5" customFormat="1">
      <c r="A20" s="821"/>
      <c r="B20" s="823"/>
      <c r="C20" s="320" t="str">
        <f>'1-συμβολαια'!C20</f>
        <v>χρησικτησία = αναδασμός εκούσιος</v>
      </c>
      <c r="D20" s="477">
        <f>'1-συμβολαια'!D20</f>
        <v>1</v>
      </c>
      <c r="E20" s="593">
        <f>'8-κ-15-17'!D20</f>
        <v>0</v>
      </c>
      <c r="F20" s="477">
        <f>'8-κ-15-17'!M20</f>
        <v>6.5000000000000006E-3</v>
      </c>
      <c r="G20" s="477">
        <f>'8-κ-15-17'!V20</f>
        <v>1.25E-3</v>
      </c>
      <c r="H20" s="317">
        <f>'2-δικαιώμ'!I20</f>
        <v>414</v>
      </c>
      <c r="I20" s="593">
        <f>'2-δικαιώμ'!J20</f>
        <v>0</v>
      </c>
      <c r="J20" s="317">
        <f>'2-δικαιώμ'!K20</f>
        <v>230</v>
      </c>
      <c r="K20" s="317">
        <f>'2-δικαιώμ'!L20</f>
        <v>46</v>
      </c>
      <c r="N20" s="323"/>
      <c r="O20" s="323"/>
      <c r="P20" s="323"/>
      <c r="R20" s="409"/>
      <c r="S20" s="409"/>
      <c r="T20" s="409"/>
      <c r="U20" s="409"/>
      <c r="W20" s="383">
        <f>'2-δικαιώμ'!I20+'2-δικαιώμ'!J20</f>
        <v>414</v>
      </c>
      <c r="X20" s="383">
        <f>'2-δικαιώμ'!K20</f>
        <v>230</v>
      </c>
      <c r="Y20" s="383">
        <f>'2-δικαιώμ'!L20</f>
        <v>46</v>
      </c>
      <c r="AA20" s="409"/>
      <c r="AB20" s="409"/>
      <c r="AC20" s="409"/>
      <c r="AD20" s="409"/>
      <c r="AE20" s="409"/>
    </row>
    <row r="21" spans="1:32" s="5" customFormat="1">
      <c r="A21" s="320">
        <f>'1-συμβολαια'!A21</f>
        <v>14</v>
      </c>
      <c r="B21" s="320">
        <f>'1-συμβολαια'!B21</f>
        <v>31</v>
      </c>
      <c r="C21" s="320" t="str">
        <f>'1-συμβολαια'!C21</f>
        <v>γονική</v>
      </c>
      <c r="D21" s="317">
        <f>'1-συμβολαια'!D21</f>
        <v>9000000</v>
      </c>
      <c r="E21" s="593">
        <f>'8-κ-15-17'!D21</f>
        <v>0</v>
      </c>
      <c r="F21" s="317">
        <f>'8-κ-15-17'!M21</f>
        <v>58500.000000000007</v>
      </c>
      <c r="G21" s="317">
        <f>'8-κ-15-17'!V21</f>
        <v>11250</v>
      </c>
      <c r="H21" s="317">
        <f>'2-δικαιώμ'!I21</f>
        <v>10004.4</v>
      </c>
      <c r="I21" s="593">
        <f>'2-δικαιώμ'!J21</f>
        <v>0</v>
      </c>
      <c r="J21" s="317">
        <f>'2-δικαιώμ'!K21</f>
        <v>5558</v>
      </c>
      <c r="K21" s="317">
        <f>'2-δικαιώμ'!L21</f>
        <v>1111.6000000000001</v>
      </c>
      <c r="L21" s="188" t="s">
        <v>394</v>
      </c>
      <c r="M21" s="188" t="s">
        <v>585</v>
      </c>
      <c r="N21" s="445"/>
      <c r="O21" s="445"/>
      <c r="P21" s="445"/>
      <c r="R21" s="383">
        <v>10004</v>
      </c>
      <c r="S21" s="409"/>
      <c r="T21" s="383">
        <v>58500</v>
      </c>
      <c r="U21" s="383">
        <v>11252</v>
      </c>
      <c r="W21" s="383">
        <f>'2-δικαιώμ'!I21+'2-δικαιώμ'!J21</f>
        <v>10004.4</v>
      </c>
      <c r="X21" s="383">
        <f>'2-δικαιώμ'!K21</f>
        <v>5558</v>
      </c>
      <c r="Y21" s="383">
        <f>'2-δικαιώμ'!L21</f>
        <v>1111.6000000000001</v>
      </c>
      <c r="AA21" s="383">
        <v>10004</v>
      </c>
      <c r="AB21" s="383">
        <v>58500</v>
      </c>
      <c r="AC21" s="383">
        <v>11250</v>
      </c>
      <c r="AD21" s="383">
        <v>5558</v>
      </c>
      <c r="AE21" s="383">
        <v>1112</v>
      </c>
    </row>
    <row r="22" spans="1:32">
      <c r="A22" s="809" t="str">
        <f>'1-συμβολαια'!A22</f>
        <v>σύνολο</v>
      </c>
      <c r="B22" s="810"/>
      <c r="C22" s="810"/>
      <c r="D22" s="811"/>
      <c r="E22" s="228">
        <f t="shared" ref="E22:K22" si="0">SUM(E3:E21)</f>
        <v>0</v>
      </c>
      <c r="F22" s="228">
        <f t="shared" si="0"/>
        <v>137984.54150000002</v>
      </c>
      <c r="G22" s="228">
        <f t="shared" si="0"/>
        <v>26535.488749999997</v>
      </c>
      <c r="H22" s="228">
        <f t="shared" si="0"/>
        <v>36538.261200000001</v>
      </c>
      <c r="I22" s="228">
        <f t="shared" si="0"/>
        <v>2150</v>
      </c>
      <c r="J22" s="228">
        <f t="shared" si="0"/>
        <v>21409.034</v>
      </c>
      <c r="K22" s="228">
        <f t="shared" si="0"/>
        <v>4539.8068000000003</v>
      </c>
      <c r="R22" s="611">
        <f>SUM(R3:R21)</f>
        <v>28094</v>
      </c>
      <c r="S22" s="611">
        <f t="shared" ref="S22:U22" si="1">SUM(S3:S21)</f>
        <v>0</v>
      </c>
      <c r="T22" s="611">
        <f t="shared" si="1"/>
        <v>96524</v>
      </c>
      <c r="U22" s="611">
        <f t="shared" si="1"/>
        <v>18564</v>
      </c>
      <c r="W22" s="614">
        <f>SUM(W3:W21)</f>
        <v>38688.261200000001</v>
      </c>
      <c r="X22" s="613">
        <f t="shared" ref="X22:Y22" si="2">SUM(X3:X21)</f>
        <v>21409.034</v>
      </c>
      <c r="Y22" s="613">
        <f t="shared" si="2"/>
        <v>4539.8068000000003</v>
      </c>
      <c r="AA22" s="612">
        <f>SUM(AA3:AA21)</f>
        <v>30549</v>
      </c>
      <c r="AB22" s="612">
        <f t="shared" ref="AB22:AC22" si="3">SUM(AB3:AB21)</f>
        <v>96525</v>
      </c>
      <c r="AC22" s="612">
        <f t="shared" si="3"/>
        <v>18983</v>
      </c>
      <c r="AD22" s="610">
        <f t="shared" ref="AD22" si="4">SUM(AD3:AD21)</f>
        <v>15631</v>
      </c>
      <c r="AE22" s="610">
        <f t="shared" ref="AE22" si="5">SUM(AE3:AE21)</f>
        <v>3724</v>
      </c>
    </row>
    <row r="23" spans="1:32">
      <c r="O23" s="131"/>
      <c r="P23" s="131"/>
      <c r="Q23" s="131"/>
      <c r="T23" s="610"/>
      <c r="U23" s="130"/>
      <c r="Y23" s="614">
        <f>X22+Y22</f>
        <v>25948.840799999998</v>
      </c>
      <c r="AD23" s="615">
        <v>70</v>
      </c>
      <c r="AE23" s="615">
        <v>150</v>
      </c>
      <c r="AF23" s="3" t="s">
        <v>654</v>
      </c>
    </row>
    <row r="24" spans="1:32">
      <c r="AD24" s="616">
        <f>AD22+AD23</f>
        <v>15701</v>
      </c>
      <c r="AE24" s="616">
        <f>AE22+AE23</f>
        <v>3874</v>
      </c>
    </row>
    <row r="25" spans="1:32">
      <c r="C25" s="99"/>
      <c r="E25" s="2"/>
      <c r="F25" s="2"/>
      <c r="G25" s="2"/>
      <c r="H25" s="2"/>
      <c r="I25" s="2"/>
      <c r="J25" s="2"/>
      <c r="K25" s="2"/>
      <c r="R25" s="607" t="s">
        <v>645</v>
      </c>
      <c r="AB25" s="608"/>
      <c r="AC25" s="5"/>
      <c r="AE25" s="612">
        <f>AD24+AE24</f>
        <v>19575</v>
      </c>
    </row>
    <row r="26" spans="1:32" ht="12.75">
      <c r="C26" s="255" t="s">
        <v>430</v>
      </c>
      <c r="E26" s="2"/>
      <c r="F26" s="2"/>
      <c r="G26" s="2"/>
      <c r="H26" s="188">
        <v>50</v>
      </c>
      <c r="I26" s="5"/>
      <c r="J26" s="5" t="s">
        <v>435</v>
      </c>
      <c r="K26" s="2"/>
      <c r="L26" s="3" t="s">
        <v>461</v>
      </c>
      <c r="S26" s="608" t="s">
        <v>646</v>
      </c>
      <c r="AA26" s="609" t="s">
        <v>647</v>
      </c>
    </row>
    <row r="27" spans="1:32" ht="12.75">
      <c r="C27" s="256" t="s">
        <v>431</v>
      </c>
      <c r="E27" s="2"/>
      <c r="F27" s="2"/>
      <c r="G27" s="2"/>
      <c r="H27" s="130">
        <v>150</v>
      </c>
      <c r="I27" s="3">
        <v>191</v>
      </c>
      <c r="J27" s="3" t="s">
        <v>436</v>
      </c>
      <c r="K27" s="2"/>
      <c r="M27" s="130" t="s">
        <v>462</v>
      </c>
      <c r="R27" s="609" t="s">
        <v>647</v>
      </c>
      <c r="AB27" s="608" t="s">
        <v>646</v>
      </c>
      <c r="AC27" s="5"/>
    </row>
    <row r="28" spans="1:32" ht="15.75">
      <c r="C28" s="275" t="s">
        <v>432</v>
      </c>
      <c r="E28" s="2"/>
      <c r="F28" s="2"/>
      <c r="G28" s="2"/>
      <c r="H28" s="2"/>
      <c r="I28" s="5">
        <v>250</v>
      </c>
      <c r="J28" s="5" t="s">
        <v>157</v>
      </c>
      <c r="K28" s="2"/>
      <c r="U28" s="609" t="s">
        <v>647</v>
      </c>
      <c r="AC28" s="609" t="s">
        <v>647</v>
      </c>
      <c r="AD28" s="130"/>
    </row>
    <row r="29" spans="1:32">
      <c r="C29" s="99"/>
      <c r="E29" s="2"/>
      <c r="F29" s="2"/>
      <c r="G29" s="2"/>
      <c r="H29" s="2"/>
      <c r="I29" s="5">
        <v>500</v>
      </c>
      <c r="J29" s="3" t="s">
        <v>437</v>
      </c>
      <c r="K29" s="2"/>
      <c r="AA29" s="130" t="s">
        <v>648</v>
      </c>
    </row>
    <row r="30" spans="1:32">
      <c r="C30" s="99"/>
      <c r="E30" s="2"/>
      <c r="F30" s="2"/>
      <c r="G30" s="2"/>
      <c r="H30" s="2"/>
      <c r="I30" s="263">
        <v>1260</v>
      </c>
      <c r="J30" s="5" t="s">
        <v>438</v>
      </c>
      <c r="K30" s="5"/>
      <c r="AD30" s="130"/>
      <c r="AE30" s="130" t="s">
        <v>649</v>
      </c>
    </row>
    <row r="31" spans="1:32">
      <c r="C31" s="99"/>
      <c r="E31" s="2"/>
      <c r="F31" s="2"/>
      <c r="G31" s="2"/>
      <c r="H31" s="2"/>
      <c r="I31" s="2"/>
      <c r="J31" s="2"/>
      <c r="K31" s="2"/>
      <c r="AE31" s="3" t="s">
        <v>650</v>
      </c>
    </row>
    <row r="32" spans="1:32">
      <c r="C32" s="99"/>
      <c r="E32" s="2"/>
      <c r="F32" s="2"/>
      <c r="G32" s="2"/>
      <c r="H32" s="2"/>
      <c r="I32" s="2"/>
      <c r="J32" s="2"/>
      <c r="K32" s="2"/>
      <c r="AE32" s="3" t="s">
        <v>651</v>
      </c>
    </row>
    <row r="33" spans="3:31">
      <c r="C33" s="99"/>
      <c r="E33" s="2"/>
      <c r="F33" s="2"/>
      <c r="G33" s="2"/>
      <c r="H33" s="2"/>
      <c r="I33" s="2"/>
      <c r="J33" s="2"/>
      <c r="K33" s="2"/>
      <c r="AE33" s="130" t="s">
        <v>652</v>
      </c>
    </row>
    <row r="34" spans="3:31">
      <c r="C34" s="157" t="s">
        <v>655</v>
      </c>
      <c r="E34" s="258">
        <f>H22+I22-AA22</f>
        <v>8139.2612000000008</v>
      </c>
      <c r="F34" s="258">
        <v>796</v>
      </c>
      <c r="G34" s="258">
        <f>20471-AE25</f>
        <v>896</v>
      </c>
      <c r="H34" s="258">
        <v>19803</v>
      </c>
      <c r="I34" s="258">
        <v>600</v>
      </c>
      <c r="J34" s="258">
        <v>120000</v>
      </c>
      <c r="K34" s="258">
        <v>26800</v>
      </c>
      <c r="L34" s="639">
        <f>SUM(E34:K34)</f>
        <v>177034.26120000001</v>
      </c>
      <c r="M34" s="258"/>
      <c r="N34" s="258"/>
      <c r="AE34" s="130" t="s">
        <v>651</v>
      </c>
    </row>
    <row r="35" spans="3:31">
      <c r="C35" s="158" t="s">
        <v>204</v>
      </c>
      <c r="AE35" s="130" t="s">
        <v>653</v>
      </c>
    </row>
  </sheetData>
  <mergeCells count="24">
    <mergeCell ref="A22:D22"/>
    <mergeCell ref="J1:K1"/>
    <mergeCell ref="N1:P1"/>
    <mergeCell ref="R1:U1"/>
    <mergeCell ref="W1:W2"/>
    <mergeCell ref="A1:A2"/>
    <mergeCell ref="B1:B2"/>
    <mergeCell ref="C1:C2"/>
    <mergeCell ref="D1:D2"/>
    <mergeCell ref="E1:G1"/>
    <mergeCell ref="H1:I1"/>
    <mergeCell ref="A5:A6"/>
    <mergeCell ref="B5:B6"/>
    <mergeCell ref="A9:A10"/>
    <mergeCell ref="B9:B10"/>
    <mergeCell ref="A7:A8"/>
    <mergeCell ref="A19:A20"/>
    <mergeCell ref="B19:B20"/>
    <mergeCell ref="B7:B8"/>
    <mergeCell ref="AA1:AE1"/>
    <mergeCell ref="X1:X2"/>
    <mergeCell ref="Y1:Y2"/>
    <mergeCell ref="A14:A15"/>
    <mergeCell ref="B14:B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pane ySplit="2" topLeftCell="A3" activePane="bottomLeft" state="frozen"/>
      <selection pane="bottomLeft" activeCell="L27" sqref="L27"/>
    </sheetView>
  </sheetViews>
  <sheetFormatPr defaultRowHeight="11.25"/>
  <cols>
    <col min="1" max="1" width="10.42578125" style="8" bestFit="1" customWidth="1"/>
    <col min="2" max="2" width="43" style="99" customWidth="1"/>
    <col min="3" max="3" width="14.28515625" style="8" bestFit="1" customWidth="1"/>
    <col min="4" max="5" width="9.28515625" style="2" bestFit="1" customWidth="1"/>
    <col min="6" max="6" width="8.140625" style="2" bestFit="1" customWidth="1"/>
    <col min="7" max="7" width="9.28515625" style="2" bestFit="1" customWidth="1"/>
    <col min="8" max="8" width="8.7109375" style="2" customWidth="1"/>
    <col min="9" max="9" width="9.28515625" style="2" bestFit="1" customWidth="1"/>
    <col min="10" max="10" width="7.7109375" style="2" customWidth="1"/>
    <col min="11" max="11" width="9.28515625" style="2" bestFit="1" customWidth="1"/>
    <col min="12" max="12" width="9.7109375" style="2" bestFit="1" customWidth="1"/>
    <col min="13" max="18" width="4.7109375" style="3" customWidth="1"/>
    <col min="19" max="19" width="35.140625" style="3" customWidth="1"/>
    <col min="20" max="218" width="9.140625" style="3"/>
    <col min="219" max="219" width="9" style="3" bestFit="1" customWidth="1"/>
    <col min="220" max="220" width="9.85546875" style="3" bestFit="1" customWidth="1"/>
    <col min="221" max="221" width="9.140625" style="3" bestFit="1" customWidth="1"/>
    <col min="222" max="222" width="16" style="3" bestFit="1" customWidth="1"/>
    <col min="223" max="223" width="9" style="3" bestFit="1" customWidth="1"/>
    <col min="224" max="224" width="7.85546875" style="3" bestFit="1" customWidth="1"/>
    <col min="225" max="225" width="11.7109375" style="3" bestFit="1" customWidth="1"/>
    <col min="226" max="226" width="14.28515625" style="3" customWidth="1"/>
    <col min="227" max="227" width="11.7109375" style="3" bestFit="1" customWidth="1"/>
    <col min="228" max="228" width="14.140625" style="3" bestFit="1" customWidth="1"/>
    <col min="229" max="229" width="16.7109375" style="3" customWidth="1"/>
    <col min="230" max="230" width="16.5703125" style="3" customWidth="1"/>
    <col min="231" max="232" width="7.85546875" style="3" bestFit="1" customWidth="1"/>
    <col min="233" max="233" width="8" style="3" bestFit="1" customWidth="1"/>
    <col min="234" max="235" width="7.85546875" style="3" bestFit="1" customWidth="1"/>
    <col min="236" max="236" width="9.7109375" style="3" customWidth="1"/>
    <col min="237" max="237" width="12.85546875" style="3" customWidth="1"/>
    <col min="238" max="474" width="9.140625" style="3"/>
    <col min="475" max="475" width="9" style="3" bestFit="1" customWidth="1"/>
    <col min="476" max="476" width="9.85546875" style="3" bestFit="1" customWidth="1"/>
    <col min="477" max="477" width="9.140625" style="3" bestFit="1" customWidth="1"/>
    <col min="478" max="478" width="16" style="3" bestFit="1" customWidth="1"/>
    <col min="479" max="479" width="9" style="3" bestFit="1" customWidth="1"/>
    <col min="480" max="480" width="7.85546875" style="3" bestFit="1" customWidth="1"/>
    <col min="481" max="481" width="11.7109375" style="3" bestFit="1" customWidth="1"/>
    <col min="482" max="482" width="14.28515625" style="3" customWidth="1"/>
    <col min="483" max="483" width="11.7109375" style="3" bestFit="1" customWidth="1"/>
    <col min="484" max="484" width="14.140625" style="3" bestFit="1" customWidth="1"/>
    <col min="485" max="485" width="16.7109375" style="3" customWidth="1"/>
    <col min="486" max="486" width="16.5703125" style="3" customWidth="1"/>
    <col min="487" max="488" width="7.85546875" style="3" bestFit="1" customWidth="1"/>
    <col min="489" max="489" width="8" style="3" bestFit="1" customWidth="1"/>
    <col min="490" max="491" width="7.85546875" style="3" bestFit="1" customWidth="1"/>
    <col min="492" max="492" width="9.7109375" style="3" customWidth="1"/>
    <col min="493" max="493" width="12.85546875" style="3" customWidth="1"/>
    <col min="494" max="730" width="9.140625" style="3"/>
    <col min="731" max="731" width="9" style="3" bestFit="1" customWidth="1"/>
    <col min="732" max="732" width="9.85546875" style="3" bestFit="1" customWidth="1"/>
    <col min="733" max="733" width="9.140625" style="3" bestFit="1" customWidth="1"/>
    <col min="734" max="734" width="16" style="3" bestFit="1" customWidth="1"/>
    <col min="735" max="735" width="9" style="3" bestFit="1" customWidth="1"/>
    <col min="736" max="736" width="7.85546875" style="3" bestFit="1" customWidth="1"/>
    <col min="737" max="737" width="11.7109375" style="3" bestFit="1" customWidth="1"/>
    <col min="738" max="738" width="14.28515625" style="3" customWidth="1"/>
    <col min="739" max="739" width="11.7109375" style="3" bestFit="1" customWidth="1"/>
    <col min="740" max="740" width="14.140625" style="3" bestFit="1" customWidth="1"/>
    <col min="741" max="741" width="16.7109375" style="3" customWidth="1"/>
    <col min="742" max="742" width="16.5703125" style="3" customWidth="1"/>
    <col min="743" max="744" width="7.85546875" style="3" bestFit="1" customWidth="1"/>
    <col min="745" max="745" width="8" style="3" bestFit="1" customWidth="1"/>
    <col min="746" max="747" width="7.85546875" style="3" bestFit="1" customWidth="1"/>
    <col min="748" max="748" width="9.7109375" style="3" customWidth="1"/>
    <col min="749" max="749" width="12.85546875" style="3" customWidth="1"/>
    <col min="750" max="986" width="9.140625" style="3"/>
    <col min="987" max="987" width="9" style="3" bestFit="1" customWidth="1"/>
    <col min="988" max="988" width="9.85546875" style="3" bestFit="1" customWidth="1"/>
    <col min="989" max="989" width="9.140625" style="3" bestFit="1" customWidth="1"/>
    <col min="990" max="990" width="16" style="3" bestFit="1" customWidth="1"/>
    <col min="991" max="991" width="9" style="3" bestFit="1" customWidth="1"/>
    <col min="992" max="992" width="7.85546875" style="3" bestFit="1" customWidth="1"/>
    <col min="993" max="993" width="11.7109375" style="3" bestFit="1" customWidth="1"/>
    <col min="994" max="994" width="14.28515625" style="3" customWidth="1"/>
    <col min="995" max="995" width="11.7109375" style="3" bestFit="1" customWidth="1"/>
    <col min="996" max="996" width="14.140625" style="3" bestFit="1" customWidth="1"/>
    <col min="997" max="997" width="16.7109375" style="3" customWidth="1"/>
    <col min="998" max="998" width="16.5703125" style="3" customWidth="1"/>
    <col min="999" max="1000" width="7.85546875" style="3" bestFit="1" customWidth="1"/>
    <col min="1001" max="1001" width="8" style="3" bestFit="1" customWidth="1"/>
    <col min="1002" max="1003" width="7.85546875" style="3" bestFit="1" customWidth="1"/>
    <col min="1004" max="1004" width="9.7109375" style="3" customWidth="1"/>
    <col min="1005" max="1005" width="12.85546875" style="3" customWidth="1"/>
    <col min="1006" max="1242" width="9.140625" style="3"/>
    <col min="1243" max="1243" width="9" style="3" bestFit="1" customWidth="1"/>
    <col min="1244" max="1244" width="9.85546875" style="3" bestFit="1" customWidth="1"/>
    <col min="1245" max="1245" width="9.140625" style="3" bestFit="1" customWidth="1"/>
    <col min="1246" max="1246" width="16" style="3" bestFit="1" customWidth="1"/>
    <col min="1247" max="1247" width="9" style="3" bestFit="1" customWidth="1"/>
    <col min="1248" max="1248" width="7.85546875" style="3" bestFit="1" customWidth="1"/>
    <col min="1249" max="1249" width="11.7109375" style="3" bestFit="1" customWidth="1"/>
    <col min="1250" max="1250" width="14.28515625" style="3" customWidth="1"/>
    <col min="1251" max="1251" width="11.7109375" style="3" bestFit="1" customWidth="1"/>
    <col min="1252" max="1252" width="14.140625" style="3" bestFit="1" customWidth="1"/>
    <col min="1253" max="1253" width="16.7109375" style="3" customWidth="1"/>
    <col min="1254" max="1254" width="16.5703125" style="3" customWidth="1"/>
    <col min="1255" max="1256" width="7.85546875" style="3" bestFit="1" customWidth="1"/>
    <col min="1257" max="1257" width="8" style="3" bestFit="1" customWidth="1"/>
    <col min="1258" max="1259" width="7.85546875" style="3" bestFit="1" customWidth="1"/>
    <col min="1260" max="1260" width="9.7109375" style="3" customWidth="1"/>
    <col min="1261" max="1261" width="12.85546875" style="3" customWidth="1"/>
    <col min="1262" max="1498" width="9.140625" style="3"/>
    <col min="1499" max="1499" width="9" style="3" bestFit="1" customWidth="1"/>
    <col min="1500" max="1500" width="9.85546875" style="3" bestFit="1" customWidth="1"/>
    <col min="1501" max="1501" width="9.140625" style="3" bestFit="1" customWidth="1"/>
    <col min="1502" max="1502" width="16" style="3" bestFit="1" customWidth="1"/>
    <col min="1503" max="1503" width="9" style="3" bestFit="1" customWidth="1"/>
    <col min="1504" max="1504" width="7.85546875" style="3" bestFit="1" customWidth="1"/>
    <col min="1505" max="1505" width="11.7109375" style="3" bestFit="1" customWidth="1"/>
    <col min="1506" max="1506" width="14.28515625" style="3" customWidth="1"/>
    <col min="1507" max="1507" width="11.7109375" style="3" bestFit="1" customWidth="1"/>
    <col min="1508" max="1508" width="14.140625" style="3" bestFit="1" customWidth="1"/>
    <col min="1509" max="1509" width="16.7109375" style="3" customWidth="1"/>
    <col min="1510" max="1510" width="16.5703125" style="3" customWidth="1"/>
    <col min="1511" max="1512" width="7.85546875" style="3" bestFit="1" customWidth="1"/>
    <col min="1513" max="1513" width="8" style="3" bestFit="1" customWidth="1"/>
    <col min="1514" max="1515" width="7.85546875" style="3" bestFit="1" customWidth="1"/>
    <col min="1516" max="1516" width="9.7109375" style="3" customWidth="1"/>
    <col min="1517" max="1517" width="12.85546875" style="3" customWidth="1"/>
    <col min="1518" max="1754" width="9.140625" style="3"/>
    <col min="1755" max="1755" width="9" style="3" bestFit="1" customWidth="1"/>
    <col min="1756" max="1756" width="9.85546875" style="3" bestFit="1" customWidth="1"/>
    <col min="1757" max="1757" width="9.140625" style="3" bestFit="1" customWidth="1"/>
    <col min="1758" max="1758" width="16" style="3" bestFit="1" customWidth="1"/>
    <col min="1759" max="1759" width="9" style="3" bestFit="1" customWidth="1"/>
    <col min="1760" max="1760" width="7.85546875" style="3" bestFit="1" customWidth="1"/>
    <col min="1761" max="1761" width="11.7109375" style="3" bestFit="1" customWidth="1"/>
    <col min="1762" max="1762" width="14.28515625" style="3" customWidth="1"/>
    <col min="1763" max="1763" width="11.7109375" style="3" bestFit="1" customWidth="1"/>
    <col min="1764" max="1764" width="14.140625" style="3" bestFit="1" customWidth="1"/>
    <col min="1765" max="1765" width="16.7109375" style="3" customWidth="1"/>
    <col min="1766" max="1766" width="16.5703125" style="3" customWidth="1"/>
    <col min="1767" max="1768" width="7.85546875" style="3" bestFit="1" customWidth="1"/>
    <col min="1769" max="1769" width="8" style="3" bestFit="1" customWidth="1"/>
    <col min="1770" max="1771" width="7.85546875" style="3" bestFit="1" customWidth="1"/>
    <col min="1772" max="1772" width="9.7109375" style="3" customWidth="1"/>
    <col min="1773" max="1773" width="12.85546875" style="3" customWidth="1"/>
    <col min="1774" max="2010" width="9.140625" style="3"/>
    <col min="2011" max="2011" width="9" style="3" bestFit="1" customWidth="1"/>
    <col min="2012" max="2012" width="9.85546875" style="3" bestFit="1" customWidth="1"/>
    <col min="2013" max="2013" width="9.140625" style="3" bestFit="1" customWidth="1"/>
    <col min="2014" max="2014" width="16" style="3" bestFit="1" customWidth="1"/>
    <col min="2015" max="2015" width="9" style="3" bestFit="1" customWidth="1"/>
    <col min="2016" max="2016" width="7.85546875" style="3" bestFit="1" customWidth="1"/>
    <col min="2017" max="2017" width="11.7109375" style="3" bestFit="1" customWidth="1"/>
    <col min="2018" max="2018" width="14.28515625" style="3" customWidth="1"/>
    <col min="2019" max="2019" width="11.7109375" style="3" bestFit="1" customWidth="1"/>
    <col min="2020" max="2020" width="14.140625" style="3" bestFit="1" customWidth="1"/>
    <col min="2021" max="2021" width="16.7109375" style="3" customWidth="1"/>
    <col min="2022" max="2022" width="16.5703125" style="3" customWidth="1"/>
    <col min="2023" max="2024" width="7.85546875" style="3" bestFit="1" customWidth="1"/>
    <col min="2025" max="2025" width="8" style="3" bestFit="1" customWidth="1"/>
    <col min="2026" max="2027" width="7.85546875" style="3" bestFit="1" customWidth="1"/>
    <col min="2028" max="2028" width="9.7109375" style="3" customWidth="1"/>
    <col min="2029" max="2029" width="12.85546875" style="3" customWidth="1"/>
    <col min="2030" max="2266" width="9.140625" style="3"/>
    <col min="2267" max="2267" width="9" style="3" bestFit="1" customWidth="1"/>
    <col min="2268" max="2268" width="9.85546875" style="3" bestFit="1" customWidth="1"/>
    <col min="2269" max="2269" width="9.140625" style="3" bestFit="1" customWidth="1"/>
    <col min="2270" max="2270" width="16" style="3" bestFit="1" customWidth="1"/>
    <col min="2271" max="2271" width="9" style="3" bestFit="1" customWidth="1"/>
    <col min="2272" max="2272" width="7.85546875" style="3" bestFit="1" customWidth="1"/>
    <col min="2273" max="2273" width="11.7109375" style="3" bestFit="1" customWidth="1"/>
    <col min="2274" max="2274" width="14.28515625" style="3" customWidth="1"/>
    <col min="2275" max="2275" width="11.7109375" style="3" bestFit="1" customWidth="1"/>
    <col min="2276" max="2276" width="14.140625" style="3" bestFit="1" customWidth="1"/>
    <col min="2277" max="2277" width="16.7109375" style="3" customWidth="1"/>
    <col min="2278" max="2278" width="16.5703125" style="3" customWidth="1"/>
    <col min="2279" max="2280" width="7.85546875" style="3" bestFit="1" customWidth="1"/>
    <col min="2281" max="2281" width="8" style="3" bestFit="1" customWidth="1"/>
    <col min="2282" max="2283" width="7.85546875" style="3" bestFit="1" customWidth="1"/>
    <col min="2284" max="2284" width="9.7109375" style="3" customWidth="1"/>
    <col min="2285" max="2285" width="12.85546875" style="3" customWidth="1"/>
    <col min="2286" max="2522" width="9.140625" style="3"/>
    <col min="2523" max="2523" width="9" style="3" bestFit="1" customWidth="1"/>
    <col min="2524" max="2524" width="9.85546875" style="3" bestFit="1" customWidth="1"/>
    <col min="2525" max="2525" width="9.140625" style="3" bestFit="1" customWidth="1"/>
    <col min="2526" max="2526" width="16" style="3" bestFit="1" customWidth="1"/>
    <col min="2527" max="2527" width="9" style="3" bestFit="1" customWidth="1"/>
    <col min="2528" max="2528" width="7.85546875" style="3" bestFit="1" customWidth="1"/>
    <col min="2529" max="2529" width="11.7109375" style="3" bestFit="1" customWidth="1"/>
    <col min="2530" max="2530" width="14.28515625" style="3" customWidth="1"/>
    <col min="2531" max="2531" width="11.7109375" style="3" bestFit="1" customWidth="1"/>
    <col min="2532" max="2532" width="14.140625" style="3" bestFit="1" customWidth="1"/>
    <col min="2533" max="2533" width="16.7109375" style="3" customWidth="1"/>
    <col min="2534" max="2534" width="16.5703125" style="3" customWidth="1"/>
    <col min="2535" max="2536" width="7.85546875" style="3" bestFit="1" customWidth="1"/>
    <col min="2537" max="2537" width="8" style="3" bestFit="1" customWidth="1"/>
    <col min="2538" max="2539" width="7.85546875" style="3" bestFit="1" customWidth="1"/>
    <col min="2540" max="2540" width="9.7109375" style="3" customWidth="1"/>
    <col min="2541" max="2541" width="12.85546875" style="3" customWidth="1"/>
    <col min="2542" max="2778" width="9.140625" style="3"/>
    <col min="2779" max="2779" width="9" style="3" bestFit="1" customWidth="1"/>
    <col min="2780" max="2780" width="9.85546875" style="3" bestFit="1" customWidth="1"/>
    <col min="2781" max="2781" width="9.140625" style="3" bestFit="1" customWidth="1"/>
    <col min="2782" max="2782" width="16" style="3" bestFit="1" customWidth="1"/>
    <col min="2783" max="2783" width="9" style="3" bestFit="1" customWidth="1"/>
    <col min="2784" max="2784" width="7.85546875" style="3" bestFit="1" customWidth="1"/>
    <col min="2785" max="2785" width="11.7109375" style="3" bestFit="1" customWidth="1"/>
    <col min="2786" max="2786" width="14.28515625" style="3" customWidth="1"/>
    <col min="2787" max="2787" width="11.7109375" style="3" bestFit="1" customWidth="1"/>
    <col min="2788" max="2788" width="14.140625" style="3" bestFit="1" customWidth="1"/>
    <col min="2789" max="2789" width="16.7109375" style="3" customWidth="1"/>
    <col min="2790" max="2790" width="16.5703125" style="3" customWidth="1"/>
    <col min="2791" max="2792" width="7.85546875" style="3" bestFit="1" customWidth="1"/>
    <col min="2793" max="2793" width="8" style="3" bestFit="1" customWidth="1"/>
    <col min="2794" max="2795" width="7.85546875" style="3" bestFit="1" customWidth="1"/>
    <col min="2796" max="2796" width="9.7109375" style="3" customWidth="1"/>
    <col min="2797" max="2797" width="12.85546875" style="3" customWidth="1"/>
    <col min="2798" max="3034" width="9.140625" style="3"/>
    <col min="3035" max="3035" width="9" style="3" bestFit="1" customWidth="1"/>
    <col min="3036" max="3036" width="9.85546875" style="3" bestFit="1" customWidth="1"/>
    <col min="3037" max="3037" width="9.140625" style="3" bestFit="1" customWidth="1"/>
    <col min="3038" max="3038" width="16" style="3" bestFit="1" customWidth="1"/>
    <col min="3039" max="3039" width="9" style="3" bestFit="1" customWidth="1"/>
    <col min="3040" max="3040" width="7.85546875" style="3" bestFit="1" customWidth="1"/>
    <col min="3041" max="3041" width="11.7109375" style="3" bestFit="1" customWidth="1"/>
    <col min="3042" max="3042" width="14.28515625" style="3" customWidth="1"/>
    <col min="3043" max="3043" width="11.7109375" style="3" bestFit="1" customWidth="1"/>
    <col min="3044" max="3044" width="14.140625" style="3" bestFit="1" customWidth="1"/>
    <col min="3045" max="3045" width="16.7109375" style="3" customWidth="1"/>
    <col min="3046" max="3046" width="16.5703125" style="3" customWidth="1"/>
    <col min="3047" max="3048" width="7.85546875" style="3" bestFit="1" customWidth="1"/>
    <col min="3049" max="3049" width="8" style="3" bestFit="1" customWidth="1"/>
    <col min="3050" max="3051" width="7.85546875" style="3" bestFit="1" customWidth="1"/>
    <col min="3052" max="3052" width="9.7109375" style="3" customWidth="1"/>
    <col min="3053" max="3053" width="12.85546875" style="3" customWidth="1"/>
    <col min="3054" max="3290" width="9.140625" style="3"/>
    <col min="3291" max="3291" width="9" style="3" bestFit="1" customWidth="1"/>
    <col min="3292" max="3292" width="9.85546875" style="3" bestFit="1" customWidth="1"/>
    <col min="3293" max="3293" width="9.140625" style="3" bestFit="1" customWidth="1"/>
    <col min="3294" max="3294" width="16" style="3" bestFit="1" customWidth="1"/>
    <col min="3295" max="3295" width="9" style="3" bestFit="1" customWidth="1"/>
    <col min="3296" max="3296" width="7.85546875" style="3" bestFit="1" customWidth="1"/>
    <col min="3297" max="3297" width="11.7109375" style="3" bestFit="1" customWidth="1"/>
    <col min="3298" max="3298" width="14.28515625" style="3" customWidth="1"/>
    <col min="3299" max="3299" width="11.7109375" style="3" bestFit="1" customWidth="1"/>
    <col min="3300" max="3300" width="14.140625" style="3" bestFit="1" customWidth="1"/>
    <col min="3301" max="3301" width="16.7109375" style="3" customWidth="1"/>
    <col min="3302" max="3302" width="16.5703125" style="3" customWidth="1"/>
    <col min="3303" max="3304" width="7.85546875" style="3" bestFit="1" customWidth="1"/>
    <col min="3305" max="3305" width="8" style="3" bestFit="1" customWidth="1"/>
    <col min="3306" max="3307" width="7.85546875" style="3" bestFit="1" customWidth="1"/>
    <col min="3308" max="3308" width="9.7109375" style="3" customWidth="1"/>
    <col min="3309" max="3309" width="12.85546875" style="3" customWidth="1"/>
    <col min="3310" max="3546" width="9.140625" style="3"/>
    <col min="3547" max="3547" width="9" style="3" bestFit="1" customWidth="1"/>
    <col min="3548" max="3548" width="9.85546875" style="3" bestFit="1" customWidth="1"/>
    <col min="3549" max="3549" width="9.140625" style="3" bestFit="1" customWidth="1"/>
    <col min="3550" max="3550" width="16" style="3" bestFit="1" customWidth="1"/>
    <col min="3551" max="3551" width="9" style="3" bestFit="1" customWidth="1"/>
    <col min="3552" max="3552" width="7.85546875" style="3" bestFit="1" customWidth="1"/>
    <col min="3553" max="3553" width="11.7109375" style="3" bestFit="1" customWidth="1"/>
    <col min="3554" max="3554" width="14.28515625" style="3" customWidth="1"/>
    <col min="3555" max="3555" width="11.7109375" style="3" bestFit="1" customWidth="1"/>
    <col min="3556" max="3556" width="14.140625" style="3" bestFit="1" customWidth="1"/>
    <col min="3557" max="3557" width="16.7109375" style="3" customWidth="1"/>
    <col min="3558" max="3558" width="16.5703125" style="3" customWidth="1"/>
    <col min="3559" max="3560" width="7.85546875" style="3" bestFit="1" customWidth="1"/>
    <col min="3561" max="3561" width="8" style="3" bestFit="1" customWidth="1"/>
    <col min="3562" max="3563" width="7.85546875" style="3" bestFit="1" customWidth="1"/>
    <col min="3564" max="3564" width="9.7109375" style="3" customWidth="1"/>
    <col min="3565" max="3565" width="12.85546875" style="3" customWidth="1"/>
    <col min="3566" max="3802" width="9.140625" style="3"/>
    <col min="3803" max="3803" width="9" style="3" bestFit="1" customWidth="1"/>
    <col min="3804" max="3804" width="9.85546875" style="3" bestFit="1" customWidth="1"/>
    <col min="3805" max="3805" width="9.140625" style="3" bestFit="1" customWidth="1"/>
    <col min="3806" max="3806" width="16" style="3" bestFit="1" customWidth="1"/>
    <col min="3807" max="3807" width="9" style="3" bestFit="1" customWidth="1"/>
    <col min="3808" max="3808" width="7.85546875" style="3" bestFit="1" customWidth="1"/>
    <col min="3809" max="3809" width="11.7109375" style="3" bestFit="1" customWidth="1"/>
    <col min="3810" max="3810" width="14.28515625" style="3" customWidth="1"/>
    <col min="3811" max="3811" width="11.7109375" style="3" bestFit="1" customWidth="1"/>
    <col min="3812" max="3812" width="14.140625" style="3" bestFit="1" customWidth="1"/>
    <col min="3813" max="3813" width="16.7109375" style="3" customWidth="1"/>
    <col min="3814" max="3814" width="16.5703125" style="3" customWidth="1"/>
    <col min="3815" max="3816" width="7.85546875" style="3" bestFit="1" customWidth="1"/>
    <col min="3817" max="3817" width="8" style="3" bestFit="1" customWidth="1"/>
    <col min="3818" max="3819" width="7.85546875" style="3" bestFit="1" customWidth="1"/>
    <col min="3820" max="3820" width="9.7109375" style="3" customWidth="1"/>
    <col min="3821" max="3821" width="12.85546875" style="3" customWidth="1"/>
    <col min="3822" max="4058" width="9.140625" style="3"/>
    <col min="4059" max="4059" width="9" style="3" bestFit="1" customWidth="1"/>
    <col min="4060" max="4060" width="9.85546875" style="3" bestFit="1" customWidth="1"/>
    <col min="4061" max="4061" width="9.140625" style="3" bestFit="1" customWidth="1"/>
    <col min="4062" max="4062" width="16" style="3" bestFit="1" customWidth="1"/>
    <col min="4063" max="4063" width="9" style="3" bestFit="1" customWidth="1"/>
    <col min="4064" max="4064" width="7.85546875" style="3" bestFit="1" customWidth="1"/>
    <col min="4065" max="4065" width="11.7109375" style="3" bestFit="1" customWidth="1"/>
    <col min="4066" max="4066" width="14.28515625" style="3" customWidth="1"/>
    <col min="4067" max="4067" width="11.7109375" style="3" bestFit="1" customWidth="1"/>
    <col min="4068" max="4068" width="14.140625" style="3" bestFit="1" customWidth="1"/>
    <col min="4069" max="4069" width="16.7109375" style="3" customWidth="1"/>
    <col min="4070" max="4070" width="16.5703125" style="3" customWidth="1"/>
    <col min="4071" max="4072" width="7.85546875" style="3" bestFit="1" customWidth="1"/>
    <col min="4073" max="4073" width="8" style="3" bestFit="1" customWidth="1"/>
    <col min="4074" max="4075" width="7.85546875" style="3" bestFit="1" customWidth="1"/>
    <col min="4076" max="4076" width="9.7109375" style="3" customWidth="1"/>
    <col min="4077" max="4077" width="12.85546875" style="3" customWidth="1"/>
    <col min="4078" max="4314" width="9.140625" style="3"/>
    <col min="4315" max="4315" width="9" style="3" bestFit="1" customWidth="1"/>
    <col min="4316" max="4316" width="9.85546875" style="3" bestFit="1" customWidth="1"/>
    <col min="4317" max="4317" width="9.140625" style="3" bestFit="1" customWidth="1"/>
    <col min="4318" max="4318" width="16" style="3" bestFit="1" customWidth="1"/>
    <col min="4319" max="4319" width="9" style="3" bestFit="1" customWidth="1"/>
    <col min="4320" max="4320" width="7.85546875" style="3" bestFit="1" customWidth="1"/>
    <col min="4321" max="4321" width="11.7109375" style="3" bestFit="1" customWidth="1"/>
    <col min="4322" max="4322" width="14.28515625" style="3" customWidth="1"/>
    <col min="4323" max="4323" width="11.7109375" style="3" bestFit="1" customWidth="1"/>
    <col min="4324" max="4324" width="14.140625" style="3" bestFit="1" customWidth="1"/>
    <col min="4325" max="4325" width="16.7109375" style="3" customWidth="1"/>
    <col min="4326" max="4326" width="16.5703125" style="3" customWidth="1"/>
    <col min="4327" max="4328" width="7.85546875" style="3" bestFit="1" customWidth="1"/>
    <col min="4329" max="4329" width="8" style="3" bestFit="1" customWidth="1"/>
    <col min="4330" max="4331" width="7.85546875" style="3" bestFit="1" customWidth="1"/>
    <col min="4332" max="4332" width="9.7109375" style="3" customWidth="1"/>
    <col min="4333" max="4333" width="12.85546875" style="3" customWidth="1"/>
    <col min="4334" max="4570" width="9.140625" style="3"/>
    <col min="4571" max="4571" width="9" style="3" bestFit="1" customWidth="1"/>
    <col min="4572" max="4572" width="9.85546875" style="3" bestFit="1" customWidth="1"/>
    <col min="4573" max="4573" width="9.140625" style="3" bestFit="1" customWidth="1"/>
    <col min="4574" max="4574" width="16" style="3" bestFit="1" customWidth="1"/>
    <col min="4575" max="4575" width="9" style="3" bestFit="1" customWidth="1"/>
    <col min="4576" max="4576" width="7.85546875" style="3" bestFit="1" customWidth="1"/>
    <col min="4577" max="4577" width="11.7109375" style="3" bestFit="1" customWidth="1"/>
    <col min="4578" max="4578" width="14.28515625" style="3" customWidth="1"/>
    <col min="4579" max="4579" width="11.7109375" style="3" bestFit="1" customWidth="1"/>
    <col min="4580" max="4580" width="14.140625" style="3" bestFit="1" customWidth="1"/>
    <col min="4581" max="4581" width="16.7109375" style="3" customWidth="1"/>
    <col min="4582" max="4582" width="16.5703125" style="3" customWidth="1"/>
    <col min="4583" max="4584" width="7.85546875" style="3" bestFit="1" customWidth="1"/>
    <col min="4585" max="4585" width="8" style="3" bestFit="1" customWidth="1"/>
    <col min="4586" max="4587" width="7.85546875" style="3" bestFit="1" customWidth="1"/>
    <col min="4588" max="4588" width="9.7109375" style="3" customWidth="1"/>
    <col min="4589" max="4589" width="12.85546875" style="3" customWidth="1"/>
    <col min="4590" max="4826" width="9.140625" style="3"/>
    <col min="4827" max="4827" width="9" style="3" bestFit="1" customWidth="1"/>
    <col min="4828" max="4828" width="9.85546875" style="3" bestFit="1" customWidth="1"/>
    <col min="4829" max="4829" width="9.140625" style="3" bestFit="1" customWidth="1"/>
    <col min="4830" max="4830" width="16" style="3" bestFit="1" customWidth="1"/>
    <col min="4831" max="4831" width="9" style="3" bestFit="1" customWidth="1"/>
    <col min="4832" max="4832" width="7.85546875" style="3" bestFit="1" customWidth="1"/>
    <col min="4833" max="4833" width="11.7109375" style="3" bestFit="1" customWidth="1"/>
    <col min="4834" max="4834" width="14.28515625" style="3" customWidth="1"/>
    <col min="4835" max="4835" width="11.7109375" style="3" bestFit="1" customWidth="1"/>
    <col min="4836" max="4836" width="14.140625" style="3" bestFit="1" customWidth="1"/>
    <col min="4837" max="4837" width="16.7109375" style="3" customWidth="1"/>
    <col min="4838" max="4838" width="16.5703125" style="3" customWidth="1"/>
    <col min="4839" max="4840" width="7.85546875" style="3" bestFit="1" customWidth="1"/>
    <col min="4841" max="4841" width="8" style="3" bestFit="1" customWidth="1"/>
    <col min="4842" max="4843" width="7.85546875" style="3" bestFit="1" customWidth="1"/>
    <col min="4844" max="4844" width="9.7109375" style="3" customWidth="1"/>
    <col min="4845" max="4845" width="12.85546875" style="3" customWidth="1"/>
    <col min="4846" max="5082" width="9.140625" style="3"/>
    <col min="5083" max="5083" width="9" style="3" bestFit="1" customWidth="1"/>
    <col min="5084" max="5084" width="9.85546875" style="3" bestFit="1" customWidth="1"/>
    <col min="5085" max="5085" width="9.140625" style="3" bestFit="1" customWidth="1"/>
    <col min="5086" max="5086" width="16" style="3" bestFit="1" customWidth="1"/>
    <col min="5087" max="5087" width="9" style="3" bestFit="1" customWidth="1"/>
    <col min="5088" max="5088" width="7.85546875" style="3" bestFit="1" customWidth="1"/>
    <col min="5089" max="5089" width="11.7109375" style="3" bestFit="1" customWidth="1"/>
    <col min="5090" max="5090" width="14.28515625" style="3" customWidth="1"/>
    <col min="5091" max="5091" width="11.7109375" style="3" bestFit="1" customWidth="1"/>
    <col min="5092" max="5092" width="14.140625" style="3" bestFit="1" customWidth="1"/>
    <col min="5093" max="5093" width="16.7109375" style="3" customWidth="1"/>
    <col min="5094" max="5094" width="16.5703125" style="3" customWidth="1"/>
    <col min="5095" max="5096" width="7.85546875" style="3" bestFit="1" customWidth="1"/>
    <col min="5097" max="5097" width="8" style="3" bestFit="1" customWidth="1"/>
    <col min="5098" max="5099" width="7.85546875" style="3" bestFit="1" customWidth="1"/>
    <col min="5100" max="5100" width="9.7109375" style="3" customWidth="1"/>
    <col min="5101" max="5101" width="12.85546875" style="3" customWidth="1"/>
    <col min="5102" max="5338" width="9.140625" style="3"/>
    <col min="5339" max="5339" width="9" style="3" bestFit="1" customWidth="1"/>
    <col min="5340" max="5340" width="9.85546875" style="3" bestFit="1" customWidth="1"/>
    <col min="5341" max="5341" width="9.140625" style="3" bestFit="1" customWidth="1"/>
    <col min="5342" max="5342" width="16" style="3" bestFit="1" customWidth="1"/>
    <col min="5343" max="5343" width="9" style="3" bestFit="1" customWidth="1"/>
    <col min="5344" max="5344" width="7.85546875" style="3" bestFit="1" customWidth="1"/>
    <col min="5345" max="5345" width="11.7109375" style="3" bestFit="1" customWidth="1"/>
    <col min="5346" max="5346" width="14.28515625" style="3" customWidth="1"/>
    <col min="5347" max="5347" width="11.7109375" style="3" bestFit="1" customWidth="1"/>
    <col min="5348" max="5348" width="14.140625" style="3" bestFit="1" customWidth="1"/>
    <col min="5349" max="5349" width="16.7109375" style="3" customWidth="1"/>
    <col min="5350" max="5350" width="16.5703125" style="3" customWidth="1"/>
    <col min="5351" max="5352" width="7.85546875" style="3" bestFit="1" customWidth="1"/>
    <col min="5353" max="5353" width="8" style="3" bestFit="1" customWidth="1"/>
    <col min="5354" max="5355" width="7.85546875" style="3" bestFit="1" customWidth="1"/>
    <col min="5356" max="5356" width="9.7109375" style="3" customWidth="1"/>
    <col min="5357" max="5357" width="12.85546875" style="3" customWidth="1"/>
    <col min="5358" max="5594" width="9.140625" style="3"/>
    <col min="5595" max="5595" width="9" style="3" bestFit="1" customWidth="1"/>
    <col min="5596" max="5596" width="9.85546875" style="3" bestFit="1" customWidth="1"/>
    <col min="5597" max="5597" width="9.140625" style="3" bestFit="1" customWidth="1"/>
    <col min="5598" max="5598" width="16" style="3" bestFit="1" customWidth="1"/>
    <col min="5599" max="5599" width="9" style="3" bestFit="1" customWidth="1"/>
    <col min="5600" max="5600" width="7.85546875" style="3" bestFit="1" customWidth="1"/>
    <col min="5601" max="5601" width="11.7109375" style="3" bestFit="1" customWidth="1"/>
    <col min="5602" max="5602" width="14.28515625" style="3" customWidth="1"/>
    <col min="5603" max="5603" width="11.7109375" style="3" bestFit="1" customWidth="1"/>
    <col min="5604" max="5604" width="14.140625" style="3" bestFit="1" customWidth="1"/>
    <col min="5605" max="5605" width="16.7109375" style="3" customWidth="1"/>
    <col min="5606" max="5606" width="16.5703125" style="3" customWidth="1"/>
    <col min="5607" max="5608" width="7.85546875" style="3" bestFit="1" customWidth="1"/>
    <col min="5609" max="5609" width="8" style="3" bestFit="1" customWidth="1"/>
    <col min="5610" max="5611" width="7.85546875" style="3" bestFit="1" customWidth="1"/>
    <col min="5612" max="5612" width="9.7109375" style="3" customWidth="1"/>
    <col min="5613" max="5613" width="12.85546875" style="3" customWidth="1"/>
    <col min="5614" max="5850" width="9.140625" style="3"/>
    <col min="5851" max="5851" width="9" style="3" bestFit="1" customWidth="1"/>
    <col min="5852" max="5852" width="9.85546875" style="3" bestFit="1" customWidth="1"/>
    <col min="5853" max="5853" width="9.140625" style="3" bestFit="1" customWidth="1"/>
    <col min="5854" max="5854" width="16" style="3" bestFit="1" customWidth="1"/>
    <col min="5855" max="5855" width="9" style="3" bestFit="1" customWidth="1"/>
    <col min="5856" max="5856" width="7.85546875" style="3" bestFit="1" customWidth="1"/>
    <col min="5857" max="5857" width="11.7109375" style="3" bestFit="1" customWidth="1"/>
    <col min="5858" max="5858" width="14.28515625" style="3" customWidth="1"/>
    <col min="5859" max="5859" width="11.7109375" style="3" bestFit="1" customWidth="1"/>
    <col min="5860" max="5860" width="14.140625" style="3" bestFit="1" customWidth="1"/>
    <col min="5861" max="5861" width="16.7109375" style="3" customWidth="1"/>
    <col min="5862" max="5862" width="16.5703125" style="3" customWidth="1"/>
    <col min="5863" max="5864" width="7.85546875" style="3" bestFit="1" customWidth="1"/>
    <col min="5865" max="5865" width="8" style="3" bestFit="1" customWidth="1"/>
    <col min="5866" max="5867" width="7.85546875" style="3" bestFit="1" customWidth="1"/>
    <col min="5868" max="5868" width="9.7109375" style="3" customWidth="1"/>
    <col min="5869" max="5869" width="12.85546875" style="3" customWidth="1"/>
    <col min="5870" max="6106" width="9.140625" style="3"/>
    <col min="6107" max="6107" width="9" style="3" bestFit="1" customWidth="1"/>
    <col min="6108" max="6108" width="9.85546875" style="3" bestFit="1" customWidth="1"/>
    <col min="6109" max="6109" width="9.140625" style="3" bestFit="1" customWidth="1"/>
    <col min="6110" max="6110" width="16" style="3" bestFit="1" customWidth="1"/>
    <col min="6111" max="6111" width="9" style="3" bestFit="1" customWidth="1"/>
    <col min="6112" max="6112" width="7.85546875" style="3" bestFit="1" customWidth="1"/>
    <col min="6113" max="6113" width="11.7109375" style="3" bestFit="1" customWidth="1"/>
    <col min="6114" max="6114" width="14.28515625" style="3" customWidth="1"/>
    <col min="6115" max="6115" width="11.7109375" style="3" bestFit="1" customWidth="1"/>
    <col min="6116" max="6116" width="14.140625" style="3" bestFit="1" customWidth="1"/>
    <col min="6117" max="6117" width="16.7109375" style="3" customWidth="1"/>
    <col min="6118" max="6118" width="16.5703125" style="3" customWidth="1"/>
    <col min="6119" max="6120" width="7.85546875" style="3" bestFit="1" customWidth="1"/>
    <col min="6121" max="6121" width="8" style="3" bestFit="1" customWidth="1"/>
    <col min="6122" max="6123" width="7.85546875" style="3" bestFit="1" customWidth="1"/>
    <col min="6124" max="6124" width="9.7109375" style="3" customWidth="1"/>
    <col min="6125" max="6125" width="12.85546875" style="3" customWidth="1"/>
    <col min="6126" max="6362" width="9.140625" style="3"/>
    <col min="6363" max="6363" width="9" style="3" bestFit="1" customWidth="1"/>
    <col min="6364" max="6364" width="9.85546875" style="3" bestFit="1" customWidth="1"/>
    <col min="6365" max="6365" width="9.140625" style="3" bestFit="1" customWidth="1"/>
    <col min="6366" max="6366" width="16" style="3" bestFit="1" customWidth="1"/>
    <col min="6367" max="6367" width="9" style="3" bestFit="1" customWidth="1"/>
    <col min="6368" max="6368" width="7.85546875" style="3" bestFit="1" customWidth="1"/>
    <col min="6369" max="6369" width="11.7109375" style="3" bestFit="1" customWidth="1"/>
    <col min="6370" max="6370" width="14.28515625" style="3" customWidth="1"/>
    <col min="6371" max="6371" width="11.7109375" style="3" bestFit="1" customWidth="1"/>
    <col min="6372" max="6372" width="14.140625" style="3" bestFit="1" customWidth="1"/>
    <col min="6373" max="6373" width="16.7109375" style="3" customWidth="1"/>
    <col min="6374" max="6374" width="16.5703125" style="3" customWidth="1"/>
    <col min="6375" max="6376" width="7.85546875" style="3" bestFit="1" customWidth="1"/>
    <col min="6377" max="6377" width="8" style="3" bestFit="1" customWidth="1"/>
    <col min="6378" max="6379" width="7.85546875" style="3" bestFit="1" customWidth="1"/>
    <col min="6380" max="6380" width="9.7109375" style="3" customWidth="1"/>
    <col min="6381" max="6381" width="12.85546875" style="3" customWidth="1"/>
    <col min="6382" max="6618" width="9.140625" style="3"/>
    <col min="6619" max="6619" width="9" style="3" bestFit="1" customWidth="1"/>
    <col min="6620" max="6620" width="9.85546875" style="3" bestFit="1" customWidth="1"/>
    <col min="6621" max="6621" width="9.140625" style="3" bestFit="1" customWidth="1"/>
    <col min="6622" max="6622" width="16" style="3" bestFit="1" customWidth="1"/>
    <col min="6623" max="6623" width="9" style="3" bestFit="1" customWidth="1"/>
    <col min="6624" max="6624" width="7.85546875" style="3" bestFit="1" customWidth="1"/>
    <col min="6625" max="6625" width="11.7109375" style="3" bestFit="1" customWidth="1"/>
    <col min="6626" max="6626" width="14.28515625" style="3" customWidth="1"/>
    <col min="6627" max="6627" width="11.7109375" style="3" bestFit="1" customWidth="1"/>
    <col min="6628" max="6628" width="14.140625" style="3" bestFit="1" customWidth="1"/>
    <col min="6629" max="6629" width="16.7109375" style="3" customWidth="1"/>
    <col min="6630" max="6630" width="16.5703125" style="3" customWidth="1"/>
    <col min="6631" max="6632" width="7.85546875" style="3" bestFit="1" customWidth="1"/>
    <col min="6633" max="6633" width="8" style="3" bestFit="1" customWidth="1"/>
    <col min="6634" max="6635" width="7.85546875" style="3" bestFit="1" customWidth="1"/>
    <col min="6636" max="6636" width="9.7109375" style="3" customWidth="1"/>
    <col min="6637" max="6637" width="12.85546875" style="3" customWidth="1"/>
    <col min="6638" max="6874" width="9.140625" style="3"/>
    <col min="6875" max="6875" width="9" style="3" bestFit="1" customWidth="1"/>
    <col min="6876" max="6876" width="9.85546875" style="3" bestFit="1" customWidth="1"/>
    <col min="6877" max="6877" width="9.140625" style="3" bestFit="1" customWidth="1"/>
    <col min="6878" max="6878" width="16" style="3" bestFit="1" customWidth="1"/>
    <col min="6879" max="6879" width="9" style="3" bestFit="1" customWidth="1"/>
    <col min="6880" max="6880" width="7.85546875" style="3" bestFit="1" customWidth="1"/>
    <col min="6881" max="6881" width="11.7109375" style="3" bestFit="1" customWidth="1"/>
    <col min="6882" max="6882" width="14.28515625" style="3" customWidth="1"/>
    <col min="6883" max="6883" width="11.7109375" style="3" bestFit="1" customWidth="1"/>
    <col min="6884" max="6884" width="14.140625" style="3" bestFit="1" customWidth="1"/>
    <col min="6885" max="6885" width="16.7109375" style="3" customWidth="1"/>
    <col min="6886" max="6886" width="16.5703125" style="3" customWidth="1"/>
    <col min="6887" max="6888" width="7.85546875" style="3" bestFit="1" customWidth="1"/>
    <col min="6889" max="6889" width="8" style="3" bestFit="1" customWidth="1"/>
    <col min="6890" max="6891" width="7.85546875" style="3" bestFit="1" customWidth="1"/>
    <col min="6892" max="6892" width="9.7109375" style="3" customWidth="1"/>
    <col min="6893" max="6893" width="12.85546875" style="3" customWidth="1"/>
    <col min="6894" max="7130" width="9.140625" style="3"/>
    <col min="7131" max="7131" width="9" style="3" bestFit="1" customWidth="1"/>
    <col min="7132" max="7132" width="9.85546875" style="3" bestFit="1" customWidth="1"/>
    <col min="7133" max="7133" width="9.140625" style="3" bestFit="1" customWidth="1"/>
    <col min="7134" max="7134" width="16" style="3" bestFit="1" customWidth="1"/>
    <col min="7135" max="7135" width="9" style="3" bestFit="1" customWidth="1"/>
    <col min="7136" max="7136" width="7.85546875" style="3" bestFit="1" customWidth="1"/>
    <col min="7137" max="7137" width="11.7109375" style="3" bestFit="1" customWidth="1"/>
    <col min="7138" max="7138" width="14.28515625" style="3" customWidth="1"/>
    <col min="7139" max="7139" width="11.7109375" style="3" bestFit="1" customWidth="1"/>
    <col min="7140" max="7140" width="14.140625" style="3" bestFit="1" customWidth="1"/>
    <col min="7141" max="7141" width="16.7109375" style="3" customWidth="1"/>
    <col min="7142" max="7142" width="16.5703125" style="3" customWidth="1"/>
    <col min="7143" max="7144" width="7.85546875" style="3" bestFit="1" customWidth="1"/>
    <col min="7145" max="7145" width="8" style="3" bestFit="1" customWidth="1"/>
    <col min="7146" max="7147" width="7.85546875" style="3" bestFit="1" customWidth="1"/>
    <col min="7148" max="7148" width="9.7109375" style="3" customWidth="1"/>
    <col min="7149" max="7149" width="12.85546875" style="3" customWidth="1"/>
    <col min="7150" max="7386" width="9.140625" style="3"/>
    <col min="7387" max="7387" width="9" style="3" bestFit="1" customWidth="1"/>
    <col min="7388" max="7388" width="9.85546875" style="3" bestFit="1" customWidth="1"/>
    <col min="7389" max="7389" width="9.140625" style="3" bestFit="1" customWidth="1"/>
    <col min="7390" max="7390" width="16" style="3" bestFit="1" customWidth="1"/>
    <col min="7391" max="7391" width="9" style="3" bestFit="1" customWidth="1"/>
    <col min="7392" max="7392" width="7.85546875" style="3" bestFit="1" customWidth="1"/>
    <col min="7393" max="7393" width="11.7109375" style="3" bestFit="1" customWidth="1"/>
    <col min="7394" max="7394" width="14.28515625" style="3" customWidth="1"/>
    <col min="7395" max="7395" width="11.7109375" style="3" bestFit="1" customWidth="1"/>
    <col min="7396" max="7396" width="14.140625" style="3" bestFit="1" customWidth="1"/>
    <col min="7397" max="7397" width="16.7109375" style="3" customWidth="1"/>
    <col min="7398" max="7398" width="16.5703125" style="3" customWidth="1"/>
    <col min="7399" max="7400" width="7.85546875" style="3" bestFit="1" customWidth="1"/>
    <col min="7401" max="7401" width="8" style="3" bestFit="1" customWidth="1"/>
    <col min="7402" max="7403" width="7.85546875" style="3" bestFit="1" customWidth="1"/>
    <col min="7404" max="7404" width="9.7109375" style="3" customWidth="1"/>
    <col min="7405" max="7405" width="12.85546875" style="3" customWidth="1"/>
    <col min="7406" max="7642" width="9.140625" style="3"/>
    <col min="7643" max="7643" width="9" style="3" bestFit="1" customWidth="1"/>
    <col min="7644" max="7644" width="9.85546875" style="3" bestFit="1" customWidth="1"/>
    <col min="7645" max="7645" width="9.140625" style="3" bestFit="1" customWidth="1"/>
    <col min="7646" max="7646" width="16" style="3" bestFit="1" customWidth="1"/>
    <col min="7647" max="7647" width="9" style="3" bestFit="1" customWidth="1"/>
    <col min="7648" max="7648" width="7.85546875" style="3" bestFit="1" customWidth="1"/>
    <col min="7649" max="7649" width="11.7109375" style="3" bestFit="1" customWidth="1"/>
    <col min="7650" max="7650" width="14.28515625" style="3" customWidth="1"/>
    <col min="7651" max="7651" width="11.7109375" style="3" bestFit="1" customWidth="1"/>
    <col min="7652" max="7652" width="14.140625" style="3" bestFit="1" customWidth="1"/>
    <col min="7653" max="7653" width="16.7109375" style="3" customWidth="1"/>
    <col min="7654" max="7654" width="16.5703125" style="3" customWidth="1"/>
    <col min="7655" max="7656" width="7.85546875" style="3" bestFit="1" customWidth="1"/>
    <col min="7657" max="7657" width="8" style="3" bestFit="1" customWidth="1"/>
    <col min="7658" max="7659" width="7.85546875" style="3" bestFit="1" customWidth="1"/>
    <col min="7660" max="7660" width="9.7109375" style="3" customWidth="1"/>
    <col min="7661" max="7661" width="12.85546875" style="3" customWidth="1"/>
    <col min="7662" max="7898" width="9.140625" style="3"/>
    <col min="7899" max="7899" width="9" style="3" bestFit="1" customWidth="1"/>
    <col min="7900" max="7900" width="9.85546875" style="3" bestFit="1" customWidth="1"/>
    <col min="7901" max="7901" width="9.140625" style="3" bestFit="1" customWidth="1"/>
    <col min="7902" max="7902" width="16" style="3" bestFit="1" customWidth="1"/>
    <col min="7903" max="7903" width="9" style="3" bestFit="1" customWidth="1"/>
    <col min="7904" max="7904" width="7.85546875" style="3" bestFit="1" customWidth="1"/>
    <col min="7905" max="7905" width="11.7109375" style="3" bestFit="1" customWidth="1"/>
    <col min="7906" max="7906" width="14.28515625" style="3" customWidth="1"/>
    <col min="7907" max="7907" width="11.7109375" style="3" bestFit="1" customWidth="1"/>
    <col min="7908" max="7908" width="14.140625" style="3" bestFit="1" customWidth="1"/>
    <col min="7909" max="7909" width="16.7109375" style="3" customWidth="1"/>
    <col min="7910" max="7910" width="16.5703125" style="3" customWidth="1"/>
    <col min="7911" max="7912" width="7.85546875" style="3" bestFit="1" customWidth="1"/>
    <col min="7913" max="7913" width="8" style="3" bestFit="1" customWidth="1"/>
    <col min="7914" max="7915" width="7.85546875" style="3" bestFit="1" customWidth="1"/>
    <col min="7916" max="7916" width="9.7109375" style="3" customWidth="1"/>
    <col min="7917" max="7917" width="12.85546875" style="3" customWidth="1"/>
    <col min="7918" max="8154" width="9.140625" style="3"/>
    <col min="8155" max="8155" width="9" style="3" bestFit="1" customWidth="1"/>
    <col min="8156" max="8156" width="9.85546875" style="3" bestFit="1" customWidth="1"/>
    <col min="8157" max="8157" width="9.140625" style="3" bestFit="1" customWidth="1"/>
    <col min="8158" max="8158" width="16" style="3" bestFit="1" customWidth="1"/>
    <col min="8159" max="8159" width="9" style="3" bestFit="1" customWidth="1"/>
    <col min="8160" max="8160" width="7.85546875" style="3" bestFit="1" customWidth="1"/>
    <col min="8161" max="8161" width="11.7109375" style="3" bestFit="1" customWidth="1"/>
    <col min="8162" max="8162" width="14.28515625" style="3" customWidth="1"/>
    <col min="8163" max="8163" width="11.7109375" style="3" bestFit="1" customWidth="1"/>
    <col min="8164" max="8164" width="14.140625" style="3" bestFit="1" customWidth="1"/>
    <col min="8165" max="8165" width="16.7109375" style="3" customWidth="1"/>
    <col min="8166" max="8166" width="16.5703125" style="3" customWidth="1"/>
    <col min="8167" max="8168" width="7.85546875" style="3" bestFit="1" customWidth="1"/>
    <col min="8169" max="8169" width="8" style="3" bestFit="1" customWidth="1"/>
    <col min="8170" max="8171" width="7.85546875" style="3" bestFit="1" customWidth="1"/>
    <col min="8172" max="8172" width="9.7109375" style="3" customWidth="1"/>
    <col min="8173" max="8173" width="12.85546875" style="3" customWidth="1"/>
    <col min="8174" max="8410" width="9.140625" style="3"/>
    <col min="8411" max="8411" width="9" style="3" bestFit="1" customWidth="1"/>
    <col min="8412" max="8412" width="9.85546875" style="3" bestFit="1" customWidth="1"/>
    <col min="8413" max="8413" width="9.140625" style="3" bestFit="1" customWidth="1"/>
    <col min="8414" max="8414" width="16" style="3" bestFit="1" customWidth="1"/>
    <col min="8415" max="8415" width="9" style="3" bestFit="1" customWidth="1"/>
    <col min="8416" max="8416" width="7.85546875" style="3" bestFit="1" customWidth="1"/>
    <col min="8417" max="8417" width="11.7109375" style="3" bestFit="1" customWidth="1"/>
    <col min="8418" max="8418" width="14.28515625" style="3" customWidth="1"/>
    <col min="8419" max="8419" width="11.7109375" style="3" bestFit="1" customWidth="1"/>
    <col min="8420" max="8420" width="14.140625" style="3" bestFit="1" customWidth="1"/>
    <col min="8421" max="8421" width="16.7109375" style="3" customWidth="1"/>
    <col min="8422" max="8422" width="16.5703125" style="3" customWidth="1"/>
    <col min="8423" max="8424" width="7.85546875" style="3" bestFit="1" customWidth="1"/>
    <col min="8425" max="8425" width="8" style="3" bestFit="1" customWidth="1"/>
    <col min="8426" max="8427" width="7.85546875" style="3" bestFit="1" customWidth="1"/>
    <col min="8428" max="8428" width="9.7109375" style="3" customWidth="1"/>
    <col min="8429" max="8429" width="12.85546875" style="3" customWidth="1"/>
    <col min="8430" max="8666" width="9.140625" style="3"/>
    <col min="8667" max="8667" width="9" style="3" bestFit="1" customWidth="1"/>
    <col min="8668" max="8668" width="9.85546875" style="3" bestFit="1" customWidth="1"/>
    <col min="8669" max="8669" width="9.140625" style="3" bestFit="1" customWidth="1"/>
    <col min="8670" max="8670" width="16" style="3" bestFit="1" customWidth="1"/>
    <col min="8671" max="8671" width="9" style="3" bestFit="1" customWidth="1"/>
    <col min="8672" max="8672" width="7.85546875" style="3" bestFit="1" customWidth="1"/>
    <col min="8673" max="8673" width="11.7109375" style="3" bestFit="1" customWidth="1"/>
    <col min="8674" max="8674" width="14.28515625" style="3" customWidth="1"/>
    <col min="8675" max="8675" width="11.7109375" style="3" bestFit="1" customWidth="1"/>
    <col min="8676" max="8676" width="14.140625" style="3" bestFit="1" customWidth="1"/>
    <col min="8677" max="8677" width="16.7109375" style="3" customWidth="1"/>
    <col min="8678" max="8678" width="16.5703125" style="3" customWidth="1"/>
    <col min="8679" max="8680" width="7.85546875" style="3" bestFit="1" customWidth="1"/>
    <col min="8681" max="8681" width="8" style="3" bestFit="1" customWidth="1"/>
    <col min="8682" max="8683" width="7.85546875" style="3" bestFit="1" customWidth="1"/>
    <col min="8684" max="8684" width="9.7109375" style="3" customWidth="1"/>
    <col min="8685" max="8685" width="12.85546875" style="3" customWidth="1"/>
    <col min="8686" max="8922" width="9.140625" style="3"/>
    <col min="8923" max="8923" width="9" style="3" bestFit="1" customWidth="1"/>
    <col min="8924" max="8924" width="9.85546875" style="3" bestFit="1" customWidth="1"/>
    <col min="8925" max="8925" width="9.140625" style="3" bestFit="1" customWidth="1"/>
    <col min="8926" max="8926" width="16" style="3" bestFit="1" customWidth="1"/>
    <col min="8927" max="8927" width="9" style="3" bestFit="1" customWidth="1"/>
    <col min="8928" max="8928" width="7.85546875" style="3" bestFit="1" customWidth="1"/>
    <col min="8929" max="8929" width="11.7109375" style="3" bestFit="1" customWidth="1"/>
    <col min="8930" max="8930" width="14.28515625" style="3" customWidth="1"/>
    <col min="8931" max="8931" width="11.7109375" style="3" bestFit="1" customWidth="1"/>
    <col min="8932" max="8932" width="14.140625" style="3" bestFit="1" customWidth="1"/>
    <col min="8933" max="8933" width="16.7109375" style="3" customWidth="1"/>
    <col min="8934" max="8934" width="16.5703125" style="3" customWidth="1"/>
    <col min="8935" max="8936" width="7.85546875" style="3" bestFit="1" customWidth="1"/>
    <col min="8937" max="8937" width="8" style="3" bestFit="1" customWidth="1"/>
    <col min="8938" max="8939" width="7.85546875" style="3" bestFit="1" customWidth="1"/>
    <col min="8940" max="8940" width="9.7109375" style="3" customWidth="1"/>
    <col min="8941" max="8941" width="12.85546875" style="3" customWidth="1"/>
    <col min="8942" max="9178" width="9.140625" style="3"/>
    <col min="9179" max="9179" width="9" style="3" bestFit="1" customWidth="1"/>
    <col min="9180" max="9180" width="9.85546875" style="3" bestFit="1" customWidth="1"/>
    <col min="9181" max="9181" width="9.140625" style="3" bestFit="1" customWidth="1"/>
    <col min="9182" max="9182" width="16" style="3" bestFit="1" customWidth="1"/>
    <col min="9183" max="9183" width="9" style="3" bestFit="1" customWidth="1"/>
    <col min="9184" max="9184" width="7.85546875" style="3" bestFit="1" customWidth="1"/>
    <col min="9185" max="9185" width="11.7109375" style="3" bestFit="1" customWidth="1"/>
    <col min="9186" max="9186" width="14.28515625" style="3" customWidth="1"/>
    <col min="9187" max="9187" width="11.7109375" style="3" bestFit="1" customWidth="1"/>
    <col min="9188" max="9188" width="14.140625" style="3" bestFit="1" customWidth="1"/>
    <col min="9189" max="9189" width="16.7109375" style="3" customWidth="1"/>
    <col min="9190" max="9190" width="16.5703125" style="3" customWidth="1"/>
    <col min="9191" max="9192" width="7.85546875" style="3" bestFit="1" customWidth="1"/>
    <col min="9193" max="9193" width="8" style="3" bestFit="1" customWidth="1"/>
    <col min="9194" max="9195" width="7.85546875" style="3" bestFit="1" customWidth="1"/>
    <col min="9196" max="9196" width="9.7109375" style="3" customWidth="1"/>
    <col min="9197" max="9197" width="12.85546875" style="3" customWidth="1"/>
    <col min="9198" max="9434" width="9.140625" style="3"/>
    <col min="9435" max="9435" width="9" style="3" bestFit="1" customWidth="1"/>
    <col min="9436" max="9436" width="9.85546875" style="3" bestFit="1" customWidth="1"/>
    <col min="9437" max="9437" width="9.140625" style="3" bestFit="1" customWidth="1"/>
    <col min="9438" max="9438" width="16" style="3" bestFit="1" customWidth="1"/>
    <col min="9439" max="9439" width="9" style="3" bestFit="1" customWidth="1"/>
    <col min="9440" max="9440" width="7.85546875" style="3" bestFit="1" customWidth="1"/>
    <col min="9441" max="9441" width="11.7109375" style="3" bestFit="1" customWidth="1"/>
    <col min="9442" max="9442" width="14.28515625" style="3" customWidth="1"/>
    <col min="9443" max="9443" width="11.7109375" style="3" bestFit="1" customWidth="1"/>
    <col min="9444" max="9444" width="14.140625" style="3" bestFit="1" customWidth="1"/>
    <col min="9445" max="9445" width="16.7109375" style="3" customWidth="1"/>
    <col min="9446" max="9446" width="16.5703125" style="3" customWidth="1"/>
    <col min="9447" max="9448" width="7.85546875" style="3" bestFit="1" customWidth="1"/>
    <col min="9449" max="9449" width="8" style="3" bestFit="1" customWidth="1"/>
    <col min="9450" max="9451" width="7.85546875" style="3" bestFit="1" customWidth="1"/>
    <col min="9452" max="9452" width="9.7109375" style="3" customWidth="1"/>
    <col min="9453" max="9453" width="12.85546875" style="3" customWidth="1"/>
    <col min="9454" max="9690" width="9.140625" style="3"/>
    <col min="9691" max="9691" width="9" style="3" bestFit="1" customWidth="1"/>
    <col min="9692" max="9692" width="9.85546875" style="3" bestFit="1" customWidth="1"/>
    <col min="9693" max="9693" width="9.140625" style="3" bestFit="1" customWidth="1"/>
    <col min="9694" max="9694" width="16" style="3" bestFit="1" customWidth="1"/>
    <col min="9695" max="9695" width="9" style="3" bestFit="1" customWidth="1"/>
    <col min="9696" max="9696" width="7.85546875" style="3" bestFit="1" customWidth="1"/>
    <col min="9697" max="9697" width="11.7109375" style="3" bestFit="1" customWidth="1"/>
    <col min="9698" max="9698" width="14.28515625" style="3" customWidth="1"/>
    <col min="9699" max="9699" width="11.7109375" style="3" bestFit="1" customWidth="1"/>
    <col min="9700" max="9700" width="14.140625" style="3" bestFit="1" customWidth="1"/>
    <col min="9701" max="9701" width="16.7109375" style="3" customWidth="1"/>
    <col min="9702" max="9702" width="16.5703125" style="3" customWidth="1"/>
    <col min="9703" max="9704" width="7.85546875" style="3" bestFit="1" customWidth="1"/>
    <col min="9705" max="9705" width="8" style="3" bestFit="1" customWidth="1"/>
    <col min="9706" max="9707" width="7.85546875" style="3" bestFit="1" customWidth="1"/>
    <col min="9708" max="9708" width="9.7109375" style="3" customWidth="1"/>
    <col min="9709" max="9709" width="12.85546875" style="3" customWidth="1"/>
    <col min="9710" max="9946" width="9.140625" style="3"/>
    <col min="9947" max="9947" width="9" style="3" bestFit="1" customWidth="1"/>
    <col min="9948" max="9948" width="9.85546875" style="3" bestFit="1" customWidth="1"/>
    <col min="9949" max="9949" width="9.140625" style="3" bestFit="1" customWidth="1"/>
    <col min="9950" max="9950" width="16" style="3" bestFit="1" customWidth="1"/>
    <col min="9951" max="9951" width="9" style="3" bestFit="1" customWidth="1"/>
    <col min="9952" max="9952" width="7.85546875" style="3" bestFit="1" customWidth="1"/>
    <col min="9953" max="9953" width="11.7109375" style="3" bestFit="1" customWidth="1"/>
    <col min="9954" max="9954" width="14.28515625" style="3" customWidth="1"/>
    <col min="9955" max="9955" width="11.7109375" style="3" bestFit="1" customWidth="1"/>
    <col min="9956" max="9956" width="14.140625" style="3" bestFit="1" customWidth="1"/>
    <col min="9957" max="9957" width="16.7109375" style="3" customWidth="1"/>
    <col min="9958" max="9958" width="16.5703125" style="3" customWidth="1"/>
    <col min="9959" max="9960" width="7.85546875" style="3" bestFit="1" customWidth="1"/>
    <col min="9961" max="9961" width="8" style="3" bestFit="1" customWidth="1"/>
    <col min="9962" max="9963" width="7.85546875" style="3" bestFit="1" customWidth="1"/>
    <col min="9964" max="9964" width="9.7109375" style="3" customWidth="1"/>
    <col min="9965" max="9965" width="12.85546875" style="3" customWidth="1"/>
    <col min="9966" max="10202" width="9.140625" style="3"/>
    <col min="10203" max="10203" width="9" style="3" bestFit="1" customWidth="1"/>
    <col min="10204" max="10204" width="9.85546875" style="3" bestFit="1" customWidth="1"/>
    <col min="10205" max="10205" width="9.140625" style="3" bestFit="1" customWidth="1"/>
    <col min="10206" max="10206" width="16" style="3" bestFit="1" customWidth="1"/>
    <col min="10207" max="10207" width="9" style="3" bestFit="1" customWidth="1"/>
    <col min="10208" max="10208" width="7.85546875" style="3" bestFit="1" customWidth="1"/>
    <col min="10209" max="10209" width="11.7109375" style="3" bestFit="1" customWidth="1"/>
    <col min="10210" max="10210" width="14.28515625" style="3" customWidth="1"/>
    <col min="10211" max="10211" width="11.7109375" style="3" bestFit="1" customWidth="1"/>
    <col min="10212" max="10212" width="14.140625" style="3" bestFit="1" customWidth="1"/>
    <col min="10213" max="10213" width="16.7109375" style="3" customWidth="1"/>
    <col min="10214" max="10214" width="16.5703125" style="3" customWidth="1"/>
    <col min="10215" max="10216" width="7.85546875" style="3" bestFit="1" customWidth="1"/>
    <col min="10217" max="10217" width="8" style="3" bestFit="1" customWidth="1"/>
    <col min="10218" max="10219" width="7.85546875" style="3" bestFit="1" customWidth="1"/>
    <col min="10220" max="10220" width="9.7109375" style="3" customWidth="1"/>
    <col min="10221" max="10221" width="12.85546875" style="3" customWidth="1"/>
    <col min="10222" max="10458" width="9.140625" style="3"/>
    <col min="10459" max="10459" width="9" style="3" bestFit="1" customWidth="1"/>
    <col min="10460" max="10460" width="9.85546875" style="3" bestFit="1" customWidth="1"/>
    <col min="10461" max="10461" width="9.140625" style="3" bestFit="1" customWidth="1"/>
    <col min="10462" max="10462" width="16" style="3" bestFit="1" customWidth="1"/>
    <col min="10463" max="10463" width="9" style="3" bestFit="1" customWidth="1"/>
    <col min="10464" max="10464" width="7.85546875" style="3" bestFit="1" customWidth="1"/>
    <col min="10465" max="10465" width="11.7109375" style="3" bestFit="1" customWidth="1"/>
    <col min="10466" max="10466" width="14.28515625" style="3" customWidth="1"/>
    <col min="10467" max="10467" width="11.7109375" style="3" bestFit="1" customWidth="1"/>
    <col min="10468" max="10468" width="14.140625" style="3" bestFit="1" customWidth="1"/>
    <col min="10469" max="10469" width="16.7109375" style="3" customWidth="1"/>
    <col min="10470" max="10470" width="16.5703125" style="3" customWidth="1"/>
    <col min="10471" max="10472" width="7.85546875" style="3" bestFit="1" customWidth="1"/>
    <col min="10473" max="10473" width="8" style="3" bestFit="1" customWidth="1"/>
    <col min="10474" max="10475" width="7.85546875" style="3" bestFit="1" customWidth="1"/>
    <col min="10476" max="10476" width="9.7109375" style="3" customWidth="1"/>
    <col min="10477" max="10477" width="12.85546875" style="3" customWidth="1"/>
    <col min="10478" max="10714" width="9.140625" style="3"/>
    <col min="10715" max="10715" width="9" style="3" bestFit="1" customWidth="1"/>
    <col min="10716" max="10716" width="9.85546875" style="3" bestFit="1" customWidth="1"/>
    <col min="10717" max="10717" width="9.140625" style="3" bestFit="1" customWidth="1"/>
    <col min="10718" max="10718" width="16" style="3" bestFit="1" customWidth="1"/>
    <col min="10719" max="10719" width="9" style="3" bestFit="1" customWidth="1"/>
    <col min="10720" max="10720" width="7.85546875" style="3" bestFit="1" customWidth="1"/>
    <col min="10721" max="10721" width="11.7109375" style="3" bestFit="1" customWidth="1"/>
    <col min="10722" max="10722" width="14.28515625" style="3" customWidth="1"/>
    <col min="10723" max="10723" width="11.7109375" style="3" bestFit="1" customWidth="1"/>
    <col min="10724" max="10724" width="14.140625" style="3" bestFit="1" customWidth="1"/>
    <col min="10725" max="10725" width="16.7109375" style="3" customWidth="1"/>
    <col min="10726" max="10726" width="16.5703125" style="3" customWidth="1"/>
    <col min="10727" max="10728" width="7.85546875" style="3" bestFit="1" customWidth="1"/>
    <col min="10729" max="10729" width="8" style="3" bestFit="1" customWidth="1"/>
    <col min="10730" max="10731" width="7.85546875" style="3" bestFit="1" customWidth="1"/>
    <col min="10732" max="10732" width="9.7109375" style="3" customWidth="1"/>
    <col min="10733" max="10733" width="12.85546875" style="3" customWidth="1"/>
    <col min="10734" max="10970" width="9.140625" style="3"/>
    <col min="10971" max="10971" width="9" style="3" bestFit="1" customWidth="1"/>
    <col min="10972" max="10972" width="9.85546875" style="3" bestFit="1" customWidth="1"/>
    <col min="10973" max="10973" width="9.140625" style="3" bestFit="1" customWidth="1"/>
    <col min="10974" max="10974" width="16" style="3" bestFit="1" customWidth="1"/>
    <col min="10975" max="10975" width="9" style="3" bestFit="1" customWidth="1"/>
    <col min="10976" max="10976" width="7.85546875" style="3" bestFit="1" customWidth="1"/>
    <col min="10977" max="10977" width="11.7109375" style="3" bestFit="1" customWidth="1"/>
    <col min="10978" max="10978" width="14.28515625" style="3" customWidth="1"/>
    <col min="10979" max="10979" width="11.7109375" style="3" bestFit="1" customWidth="1"/>
    <col min="10980" max="10980" width="14.140625" style="3" bestFit="1" customWidth="1"/>
    <col min="10981" max="10981" width="16.7109375" style="3" customWidth="1"/>
    <col min="10982" max="10982" width="16.5703125" style="3" customWidth="1"/>
    <col min="10983" max="10984" width="7.85546875" style="3" bestFit="1" customWidth="1"/>
    <col min="10985" max="10985" width="8" style="3" bestFit="1" customWidth="1"/>
    <col min="10986" max="10987" width="7.85546875" style="3" bestFit="1" customWidth="1"/>
    <col min="10988" max="10988" width="9.7109375" style="3" customWidth="1"/>
    <col min="10989" max="10989" width="12.85546875" style="3" customWidth="1"/>
    <col min="10990" max="11226" width="9.140625" style="3"/>
    <col min="11227" max="11227" width="9" style="3" bestFit="1" customWidth="1"/>
    <col min="11228" max="11228" width="9.85546875" style="3" bestFit="1" customWidth="1"/>
    <col min="11229" max="11229" width="9.140625" style="3" bestFit="1" customWidth="1"/>
    <col min="11230" max="11230" width="16" style="3" bestFit="1" customWidth="1"/>
    <col min="11231" max="11231" width="9" style="3" bestFit="1" customWidth="1"/>
    <col min="11232" max="11232" width="7.85546875" style="3" bestFit="1" customWidth="1"/>
    <col min="11233" max="11233" width="11.7109375" style="3" bestFit="1" customWidth="1"/>
    <col min="11234" max="11234" width="14.28515625" style="3" customWidth="1"/>
    <col min="11235" max="11235" width="11.7109375" style="3" bestFit="1" customWidth="1"/>
    <col min="11236" max="11236" width="14.140625" style="3" bestFit="1" customWidth="1"/>
    <col min="11237" max="11237" width="16.7109375" style="3" customWidth="1"/>
    <col min="11238" max="11238" width="16.5703125" style="3" customWidth="1"/>
    <col min="11239" max="11240" width="7.85546875" style="3" bestFit="1" customWidth="1"/>
    <col min="11241" max="11241" width="8" style="3" bestFit="1" customWidth="1"/>
    <col min="11242" max="11243" width="7.85546875" style="3" bestFit="1" customWidth="1"/>
    <col min="11244" max="11244" width="9.7109375" style="3" customWidth="1"/>
    <col min="11245" max="11245" width="12.85546875" style="3" customWidth="1"/>
    <col min="11246" max="11482" width="9.140625" style="3"/>
    <col min="11483" max="11483" width="9" style="3" bestFit="1" customWidth="1"/>
    <col min="11484" max="11484" width="9.85546875" style="3" bestFit="1" customWidth="1"/>
    <col min="11485" max="11485" width="9.140625" style="3" bestFit="1" customWidth="1"/>
    <col min="11486" max="11486" width="16" style="3" bestFit="1" customWidth="1"/>
    <col min="11487" max="11487" width="9" style="3" bestFit="1" customWidth="1"/>
    <col min="11488" max="11488" width="7.85546875" style="3" bestFit="1" customWidth="1"/>
    <col min="11489" max="11489" width="11.7109375" style="3" bestFit="1" customWidth="1"/>
    <col min="11490" max="11490" width="14.28515625" style="3" customWidth="1"/>
    <col min="11491" max="11491" width="11.7109375" style="3" bestFit="1" customWidth="1"/>
    <col min="11492" max="11492" width="14.140625" style="3" bestFit="1" customWidth="1"/>
    <col min="11493" max="11493" width="16.7109375" style="3" customWidth="1"/>
    <col min="11494" max="11494" width="16.5703125" style="3" customWidth="1"/>
    <col min="11495" max="11496" width="7.85546875" style="3" bestFit="1" customWidth="1"/>
    <col min="11497" max="11497" width="8" style="3" bestFit="1" customWidth="1"/>
    <col min="11498" max="11499" width="7.85546875" style="3" bestFit="1" customWidth="1"/>
    <col min="11500" max="11500" width="9.7109375" style="3" customWidth="1"/>
    <col min="11501" max="11501" width="12.85546875" style="3" customWidth="1"/>
    <col min="11502" max="11738" width="9.140625" style="3"/>
    <col min="11739" max="11739" width="9" style="3" bestFit="1" customWidth="1"/>
    <col min="11740" max="11740" width="9.85546875" style="3" bestFit="1" customWidth="1"/>
    <col min="11741" max="11741" width="9.140625" style="3" bestFit="1" customWidth="1"/>
    <col min="11742" max="11742" width="16" style="3" bestFit="1" customWidth="1"/>
    <col min="11743" max="11743" width="9" style="3" bestFit="1" customWidth="1"/>
    <col min="11744" max="11744" width="7.85546875" style="3" bestFit="1" customWidth="1"/>
    <col min="11745" max="11745" width="11.7109375" style="3" bestFit="1" customWidth="1"/>
    <col min="11746" max="11746" width="14.28515625" style="3" customWidth="1"/>
    <col min="11747" max="11747" width="11.7109375" style="3" bestFit="1" customWidth="1"/>
    <col min="11748" max="11748" width="14.140625" style="3" bestFit="1" customWidth="1"/>
    <col min="11749" max="11749" width="16.7109375" style="3" customWidth="1"/>
    <col min="11750" max="11750" width="16.5703125" style="3" customWidth="1"/>
    <col min="11751" max="11752" width="7.85546875" style="3" bestFit="1" customWidth="1"/>
    <col min="11753" max="11753" width="8" style="3" bestFit="1" customWidth="1"/>
    <col min="11754" max="11755" width="7.85546875" style="3" bestFit="1" customWidth="1"/>
    <col min="11756" max="11756" width="9.7109375" style="3" customWidth="1"/>
    <col min="11757" max="11757" width="12.85546875" style="3" customWidth="1"/>
    <col min="11758" max="11994" width="9.140625" style="3"/>
    <col min="11995" max="11995" width="9" style="3" bestFit="1" customWidth="1"/>
    <col min="11996" max="11996" width="9.85546875" style="3" bestFit="1" customWidth="1"/>
    <col min="11997" max="11997" width="9.140625" style="3" bestFit="1" customWidth="1"/>
    <col min="11998" max="11998" width="16" style="3" bestFit="1" customWidth="1"/>
    <col min="11999" max="11999" width="9" style="3" bestFit="1" customWidth="1"/>
    <col min="12000" max="12000" width="7.85546875" style="3" bestFit="1" customWidth="1"/>
    <col min="12001" max="12001" width="11.7109375" style="3" bestFit="1" customWidth="1"/>
    <col min="12002" max="12002" width="14.28515625" style="3" customWidth="1"/>
    <col min="12003" max="12003" width="11.7109375" style="3" bestFit="1" customWidth="1"/>
    <col min="12004" max="12004" width="14.140625" style="3" bestFit="1" customWidth="1"/>
    <col min="12005" max="12005" width="16.7109375" style="3" customWidth="1"/>
    <col min="12006" max="12006" width="16.5703125" style="3" customWidth="1"/>
    <col min="12007" max="12008" width="7.85546875" style="3" bestFit="1" customWidth="1"/>
    <col min="12009" max="12009" width="8" style="3" bestFit="1" customWidth="1"/>
    <col min="12010" max="12011" width="7.85546875" style="3" bestFit="1" customWidth="1"/>
    <col min="12012" max="12012" width="9.7109375" style="3" customWidth="1"/>
    <col min="12013" max="12013" width="12.85546875" style="3" customWidth="1"/>
    <col min="12014" max="12250" width="9.140625" style="3"/>
    <col min="12251" max="12251" width="9" style="3" bestFit="1" customWidth="1"/>
    <col min="12252" max="12252" width="9.85546875" style="3" bestFit="1" customWidth="1"/>
    <col min="12253" max="12253" width="9.140625" style="3" bestFit="1" customWidth="1"/>
    <col min="12254" max="12254" width="16" style="3" bestFit="1" customWidth="1"/>
    <col min="12255" max="12255" width="9" style="3" bestFit="1" customWidth="1"/>
    <col min="12256" max="12256" width="7.85546875" style="3" bestFit="1" customWidth="1"/>
    <col min="12257" max="12257" width="11.7109375" style="3" bestFit="1" customWidth="1"/>
    <col min="12258" max="12258" width="14.28515625" style="3" customWidth="1"/>
    <col min="12259" max="12259" width="11.7109375" style="3" bestFit="1" customWidth="1"/>
    <col min="12260" max="12260" width="14.140625" style="3" bestFit="1" customWidth="1"/>
    <col min="12261" max="12261" width="16.7109375" style="3" customWidth="1"/>
    <col min="12262" max="12262" width="16.5703125" style="3" customWidth="1"/>
    <col min="12263" max="12264" width="7.85546875" style="3" bestFit="1" customWidth="1"/>
    <col min="12265" max="12265" width="8" style="3" bestFit="1" customWidth="1"/>
    <col min="12266" max="12267" width="7.85546875" style="3" bestFit="1" customWidth="1"/>
    <col min="12268" max="12268" width="9.7109375" style="3" customWidth="1"/>
    <col min="12269" max="12269" width="12.85546875" style="3" customWidth="1"/>
    <col min="12270" max="12506" width="9.140625" style="3"/>
    <col min="12507" max="12507" width="9" style="3" bestFit="1" customWidth="1"/>
    <col min="12508" max="12508" width="9.85546875" style="3" bestFit="1" customWidth="1"/>
    <col min="12509" max="12509" width="9.140625" style="3" bestFit="1" customWidth="1"/>
    <col min="12510" max="12510" width="16" style="3" bestFit="1" customWidth="1"/>
    <col min="12511" max="12511" width="9" style="3" bestFit="1" customWidth="1"/>
    <col min="12512" max="12512" width="7.85546875" style="3" bestFit="1" customWidth="1"/>
    <col min="12513" max="12513" width="11.7109375" style="3" bestFit="1" customWidth="1"/>
    <col min="12514" max="12514" width="14.28515625" style="3" customWidth="1"/>
    <col min="12515" max="12515" width="11.7109375" style="3" bestFit="1" customWidth="1"/>
    <col min="12516" max="12516" width="14.140625" style="3" bestFit="1" customWidth="1"/>
    <col min="12517" max="12517" width="16.7109375" style="3" customWidth="1"/>
    <col min="12518" max="12518" width="16.5703125" style="3" customWidth="1"/>
    <col min="12519" max="12520" width="7.85546875" style="3" bestFit="1" customWidth="1"/>
    <col min="12521" max="12521" width="8" style="3" bestFit="1" customWidth="1"/>
    <col min="12522" max="12523" width="7.85546875" style="3" bestFit="1" customWidth="1"/>
    <col min="12524" max="12524" width="9.7109375" style="3" customWidth="1"/>
    <col min="12525" max="12525" width="12.85546875" style="3" customWidth="1"/>
    <col min="12526" max="12762" width="9.140625" style="3"/>
    <col min="12763" max="12763" width="9" style="3" bestFit="1" customWidth="1"/>
    <col min="12764" max="12764" width="9.85546875" style="3" bestFit="1" customWidth="1"/>
    <col min="12765" max="12765" width="9.140625" style="3" bestFit="1" customWidth="1"/>
    <col min="12766" max="12766" width="16" style="3" bestFit="1" customWidth="1"/>
    <col min="12767" max="12767" width="9" style="3" bestFit="1" customWidth="1"/>
    <col min="12768" max="12768" width="7.85546875" style="3" bestFit="1" customWidth="1"/>
    <col min="12769" max="12769" width="11.7109375" style="3" bestFit="1" customWidth="1"/>
    <col min="12770" max="12770" width="14.28515625" style="3" customWidth="1"/>
    <col min="12771" max="12771" width="11.7109375" style="3" bestFit="1" customWidth="1"/>
    <col min="12772" max="12772" width="14.140625" style="3" bestFit="1" customWidth="1"/>
    <col min="12773" max="12773" width="16.7109375" style="3" customWidth="1"/>
    <col min="12774" max="12774" width="16.5703125" style="3" customWidth="1"/>
    <col min="12775" max="12776" width="7.85546875" style="3" bestFit="1" customWidth="1"/>
    <col min="12777" max="12777" width="8" style="3" bestFit="1" customWidth="1"/>
    <col min="12778" max="12779" width="7.85546875" style="3" bestFit="1" customWidth="1"/>
    <col min="12780" max="12780" width="9.7109375" style="3" customWidth="1"/>
    <col min="12781" max="12781" width="12.85546875" style="3" customWidth="1"/>
    <col min="12782" max="13018" width="9.140625" style="3"/>
    <col min="13019" max="13019" width="9" style="3" bestFit="1" customWidth="1"/>
    <col min="13020" max="13020" width="9.85546875" style="3" bestFit="1" customWidth="1"/>
    <col min="13021" max="13021" width="9.140625" style="3" bestFit="1" customWidth="1"/>
    <col min="13022" max="13022" width="16" style="3" bestFit="1" customWidth="1"/>
    <col min="13023" max="13023" width="9" style="3" bestFit="1" customWidth="1"/>
    <col min="13024" max="13024" width="7.85546875" style="3" bestFit="1" customWidth="1"/>
    <col min="13025" max="13025" width="11.7109375" style="3" bestFit="1" customWidth="1"/>
    <col min="13026" max="13026" width="14.28515625" style="3" customWidth="1"/>
    <col min="13027" max="13027" width="11.7109375" style="3" bestFit="1" customWidth="1"/>
    <col min="13028" max="13028" width="14.140625" style="3" bestFit="1" customWidth="1"/>
    <col min="13029" max="13029" width="16.7109375" style="3" customWidth="1"/>
    <col min="13030" max="13030" width="16.5703125" style="3" customWidth="1"/>
    <col min="13031" max="13032" width="7.85546875" style="3" bestFit="1" customWidth="1"/>
    <col min="13033" max="13033" width="8" style="3" bestFit="1" customWidth="1"/>
    <col min="13034" max="13035" width="7.85546875" style="3" bestFit="1" customWidth="1"/>
    <col min="13036" max="13036" width="9.7109375" style="3" customWidth="1"/>
    <col min="13037" max="13037" width="12.85546875" style="3" customWidth="1"/>
    <col min="13038" max="13274" width="9.140625" style="3"/>
    <col min="13275" max="13275" width="9" style="3" bestFit="1" customWidth="1"/>
    <col min="13276" max="13276" width="9.85546875" style="3" bestFit="1" customWidth="1"/>
    <col min="13277" max="13277" width="9.140625" style="3" bestFit="1" customWidth="1"/>
    <col min="13278" max="13278" width="16" style="3" bestFit="1" customWidth="1"/>
    <col min="13279" max="13279" width="9" style="3" bestFit="1" customWidth="1"/>
    <col min="13280" max="13280" width="7.85546875" style="3" bestFit="1" customWidth="1"/>
    <col min="13281" max="13281" width="11.7109375" style="3" bestFit="1" customWidth="1"/>
    <col min="13282" max="13282" width="14.28515625" style="3" customWidth="1"/>
    <col min="13283" max="13283" width="11.7109375" style="3" bestFit="1" customWidth="1"/>
    <col min="13284" max="13284" width="14.140625" style="3" bestFit="1" customWidth="1"/>
    <col min="13285" max="13285" width="16.7109375" style="3" customWidth="1"/>
    <col min="13286" max="13286" width="16.5703125" style="3" customWidth="1"/>
    <col min="13287" max="13288" width="7.85546875" style="3" bestFit="1" customWidth="1"/>
    <col min="13289" max="13289" width="8" style="3" bestFit="1" customWidth="1"/>
    <col min="13290" max="13291" width="7.85546875" style="3" bestFit="1" customWidth="1"/>
    <col min="13292" max="13292" width="9.7109375" style="3" customWidth="1"/>
    <col min="13293" max="13293" width="12.85546875" style="3" customWidth="1"/>
    <col min="13294" max="13530" width="9.140625" style="3"/>
    <col min="13531" max="13531" width="9" style="3" bestFit="1" customWidth="1"/>
    <col min="13532" max="13532" width="9.85546875" style="3" bestFit="1" customWidth="1"/>
    <col min="13533" max="13533" width="9.140625" style="3" bestFit="1" customWidth="1"/>
    <col min="13534" max="13534" width="16" style="3" bestFit="1" customWidth="1"/>
    <col min="13535" max="13535" width="9" style="3" bestFit="1" customWidth="1"/>
    <col min="13536" max="13536" width="7.85546875" style="3" bestFit="1" customWidth="1"/>
    <col min="13537" max="13537" width="11.7109375" style="3" bestFit="1" customWidth="1"/>
    <col min="13538" max="13538" width="14.28515625" style="3" customWidth="1"/>
    <col min="13539" max="13539" width="11.7109375" style="3" bestFit="1" customWidth="1"/>
    <col min="13540" max="13540" width="14.140625" style="3" bestFit="1" customWidth="1"/>
    <col min="13541" max="13541" width="16.7109375" style="3" customWidth="1"/>
    <col min="13542" max="13542" width="16.5703125" style="3" customWidth="1"/>
    <col min="13543" max="13544" width="7.85546875" style="3" bestFit="1" customWidth="1"/>
    <col min="13545" max="13545" width="8" style="3" bestFit="1" customWidth="1"/>
    <col min="13546" max="13547" width="7.85546875" style="3" bestFit="1" customWidth="1"/>
    <col min="13548" max="13548" width="9.7109375" style="3" customWidth="1"/>
    <col min="13549" max="13549" width="12.85546875" style="3" customWidth="1"/>
    <col min="13550" max="13786" width="9.140625" style="3"/>
    <col min="13787" max="13787" width="9" style="3" bestFit="1" customWidth="1"/>
    <col min="13788" max="13788" width="9.85546875" style="3" bestFit="1" customWidth="1"/>
    <col min="13789" max="13789" width="9.140625" style="3" bestFit="1" customWidth="1"/>
    <col min="13790" max="13790" width="16" style="3" bestFit="1" customWidth="1"/>
    <col min="13791" max="13791" width="9" style="3" bestFit="1" customWidth="1"/>
    <col min="13792" max="13792" width="7.85546875" style="3" bestFit="1" customWidth="1"/>
    <col min="13793" max="13793" width="11.7109375" style="3" bestFit="1" customWidth="1"/>
    <col min="13794" max="13794" width="14.28515625" style="3" customWidth="1"/>
    <col min="13795" max="13795" width="11.7109375" style="3" bestFit="1" customWidth="1"/>
    <col min="13796" max="13796" width="14.140625" style="3" bestFit="1" customWidth="1"/>
    <col min="13797" max="13797" width="16.7109375" style="3" customWidth="1"/>
    <col min="13798" max="13798" width="16.5703125" style="3" customWidth="1"/>
    <col min="13799" max="13800" width="7.85546875" style="3" bestFit="1" customWidth="1"/>
    <col min="13801" max="13801" width="8" style="3" bestFit="1" customWidth="1"/>
    <col min="13802" max="13803" width="7.85546875" style="3" bestFit="1" customWidth="1"/>
    <col min="13804" max="13804" width="9.7109375" style="3" customWidth="1"/>
    <col min="13805" max="13805" width="12.85546875" style="3" customWidth="1"/>
    <col min="13806" max="14042" width="9.140625" style="3"/>
    <col min="14043" max="14043" width="9" style="3" bestFit="1" customWidth="1"/>
    <col min="14044" max="14044" width="9.85546875" style="3" bestFit="1" customWidth="1"/>
    <col min="14045" max="14045" width="9.140625" style="3" bestFit="1" customWidth="1"/>
    <col min="14046" max="14046" width="16" style="3" bestFit="1" customWidth="1"/>
    <col min="14047" max="14047" width="9" style="3" bestFit="1" customWidth="1"/>
    <col min="14048" max="14048" width="7.85546875" style="3" bestFit="1" customWidth="1"/>
    <col min="14049" max="14049" width="11.7109375" style="3" bestFit="1" customWidth="1"/>
    <col min="14050" max="14050" width="14.28515625" style="3" customWidth="1"/>
    <col min="14051" max="14051" width="11.7109375" style="3" bestFit="1" customWidth="1"/>
    <col min="14052" max="14052" width="14.140625" style="3" bestFit="1" customWidth="1"/>
    <col min="14053" max="14053" width="16.7109375" style="3" customWidth="1"/>
    <col min="14054" max="14054" width="16.5703125" style="3" customWidth="1"/>
    <col min="14055" max="14056" width="7.85546875" style="3" bestFit="1" customWidth="1"/>
    <col min="14057" max="14057" width="8" style="3" bestFit="1" customWidth="1"/>
    <col min="14058" max="14059" width="7.85546875" style="3" bestFit="1" customWidth="1"/>
    <col min="14060" max="14060" width="9.7109375" style="3" customWidth="1"/>
    <col min="14061" max="14061" width="12.85546875" style="3" customWidth="1"/>
    <col min="14062" max="14298" width="9.140625" style="3"/>
    <col min="14299" max="14299" width="9" style="3" bestFit="1" customWidth="1"/>
    <col min="14300" max="14300" width="9.85546875" style="3" bestFit="1" customWidth="1"/>
    <col min="14301" max="14301" width="9.140625" style="3" bestFit="1" customWidth="1"/>
    <col min="14302" max="14302" width="16" style="3" bestFit="1" customWidth="1"/>
    <col min="14303" max="14303" width="9" style="3" bestFit="1" customWidth="1"/>
    <col min="14304" max="14304" width="7.85546875" style="3" bestFit="1" customWidth="1"/>
    <col min="14305" max="14305" width="11.7109375" style="3" bestFit="1" customWidth="1"/>
    <col min="14306" max="14306" width="14.28515625" style="3" customWidth="1"/>
    <col min="14307" max="14307" width="11.7109375" style="3" bestFit="1" customWidth="1"/>
    <col min="14308" max="14308" width="14.140625" style="3" bestFit="1" customWidth="1"/>
    <col min="14309" max="14309" width="16.7109375" style="3" customWidth="1"/>
    <col min="14310" max="14310" width="16.5703125" style="3" customWidth="1"/>
    <col min="14311" max="14312" width="7.85546875" style="3" bestFit="1" customWidth="1"/>
    <col min="14313" max="14313" width="8" style="3" bestFit="1" customWidth="1"/>
    <col min="14314" max="14315" width="7.85546875" style="3" bestFit="1" customWidth="1"/>
    <col min="14316" max="14316" width="9.7109375" style="3" customWidth="1"/>
    <col min="14317" max="14317" width="12.85546875" style="3" customWidth="1"/>
    <col min="14318" max="14554" width="9.140625" style="3"/>
    <col min="14555" max="14555" width="9" style="3" bestFit="1" customWidth="1"/>
    <col min="14556" max="14556" width="9.85546875" style="3" bestFit="1" customWidth="1"/>
    <col min="14557" max="14557" width="9.140625" style="3" bestFit="1" customWidth="1"/>
    <col min="14558" max="14558" width="16" style="3" bestFit="1" customWidth="1"/>
    <col min="14559" max="14559" width="9" style="3" bestFit="1" customWidth="1"/>
    <col min="14560" max="14560" width="7.85546875" style="3" bestFit="1" customWidth="1"/>
    <col min="14561" max="14561" width="11.7109375" style="3" bestFit="1" customWidth="1"/>
    <col min="14562" max="14562" width="14.28515625" style="3" customWidth="1"/>
    <col min="14563" max="14563" width="11.7109375" style="3" bestFit="1" customWidth="1"/>
    <col min="14564" max="14564" width="14.140625" style="3" bestFit="1" customWidth="1"/>
    <col min="14565" max="14565" width="16.7109375" style="3" customWidth="1"/>
    <col min="14566" max="14566" width="16.5703125" style="3" customWidth="1"/>
    <col min="14567" max="14568" width="7.85546875" style="3" bestFit="1" customWidth="1"/>
    <col min="14569" max="14569" width="8" style="3" bestFit="1" customWidth="1"/>
    <col min="14570" max="14571" width="7.85546875" style="3" bestFit="1" customWidth="1"/>
    <col min="14572" max="14572" width="9.7109375" style="3" customWidth="1"/>
    <col min="14573" max="14573" width="12.85546875" style="3" customWidth="1"/>
    <col min="14574" max="14810" width="9.140625" style="3"/>
    <col min="14811" max="14811" width="9" style="3" bestFit="1" customWidth="1"/>
    <col min="14812" max="14812" width="9.85546875" style="3" bestFit="1" customWidth="1"/>
    <col min="14813" max="14813" width="9.140625" style="3" bestFit="1" customWidth="1"/>
    <col min="14814" max="14814" width="16" style="3" bestFit="1" customWidth="1"/>
    <col min="14815" max="14815" width="9" style="3" bestFit="1" customWidth="1"/>
    <col min="14816" max="14816" width="7.85546875" style="3" bestFit="1" customWidth="1"/>
    <col min="14817" max="14817" width="11.7109375" style="3" bestFit="1" customWidth="1"/>
    <col min="14818" max="14818" width="14.28515625" style="3" customWidth="1"/>
    <col min="14819" max="14819" width="11.7109375" style="3" bestFit="1" customWidth="1"/>
    <col min="14820" max="14820" width="14.140625" style="3" bestFit="1" customWidth="1"/>
    <col min="14821" max="14821" width="16.7109375" style="3" customWidth="1"/>
    <col min="14822" max="14822" width="16.5703125" style="3" customWidth="1"/>
    <col min="14823" max="14824" width="7.85546875" style="3" bestFit="1" customWidth="1"/>
    <col min="14825" max="14825" width="8" style="3" bestFit="1" customWidth="1"/>
    <col min="14826" max="14827" width="7.85546875" style="3" bestFit="1" customWidth="1"/>
    <col min="14828" max="14828" width="9.7109375" style="3" customWidth="1"/>
    <col min="14829" max="14829" width="12.85546875" style="3" customWidth="1"/>
    <col min="14830" max="15066" width="9.140625" style="3"/>
    <col min="15067" max="15067" width="9" style="3" bestFit="1" customWidth="1"/>
    <col min="15068" max="15068" width="9.85546875" style="3" bestFit="1" customWidth="1"/>
    <col min="15069" max="15069" width="9.140625" style="3" bestFit="1" customWidth="1"/>
    <col min="15070" max="15070" width="16" style="3" bestFit="1" customWidth="1"/>
    <col min="15071" max="15071" width="9" style="3" bestFit="1" customWidth="1"/>
    <col min="15072" max="15072" width="7.85546875" style="3" bestFit="1" customWidth="1"/>
    <col min="15073" max="15073" width="11.7109375" style="3" bestFit="1" customWidth="1"/>
    <col min="15074" max="15074" width="14.28515625" style="3" customWidth="1"/>
    <col min="15075" max="15075" width="11.7109375" style="3" bestFit="1" customWidth="1"/>
    <col min="15076" max="15076" width="14.140625" style="3" bestFit="1" customWidth="1"/>
    <col min="15077" max="15077" width="16.7109375" style="3" customWidth="1"/>
    <col min="15078" max="15078" width="16.5703125" style="3" customWidth="1"/>
    <col min="15079" max="15080" width="7.85546875" style="3" bestFit="1" customWidth="1"/>
    <col min="15081" max="15081" width="8" style="3" bestFit="1" customWidth="1"/>
    <col min="15082" max="15083" width="7.85546875" style="3" bestFit="1" customWidth="1"/>
    <col min="15084" max="15084" width="9.7109375" style="3" customWidth="1"/>
    <col min="15085" max="15085" width="12.85546875" style="3" customWidth="1"/>
    <col min="15086" max="15322" width="9.140625" style="3"/>
    <col min="15323" max="15323" width="9" style="3" bestFit="1" customWidth="1"/>
    <col min="15324" max="15324" width="9.85546875" style="3" bestFit="1" customWidth="1"/>
    <col min="15325" max="15325" width="9.140625" style="3" bestFit="1" customWidth="1"/>
    <col min="15326" max="15326" width="16" style="3" bestFit="1" customWidth="1"/>
    <col min="15327" max="15327" width="9" style="3" bestFit="1" customWidth="1"/>
    <col min="15328" max="15328" width="7.85546875" style="3" bestFit="1" customWidth="1"/>
    <col min="15329" max="15329" width="11.7109375" style="3" bestFit="1" customWidth="1"/>
    <col min="15330" max="15330" width="14.28515625" style="3" customWidth="1"/>
    <col min="15331" max="15331" width="11.7109375" style="3" bestFit="1" customWidth="1"/>
    <col min="15332" max="15332" width="14.140625" style="3" bestFit="1" customWidth="1"/>
    <col min="15333" max="15333" width="16.7109375" style="3" customWidth="1"/>
    <col min="15334" max="15334" width="16.5703125" style="3" customWidth="1"/>
    <col min="15335" max="15336" width="7.85546875" style="3" bestFit="1" customWidth="1"/>
    <col min="15337" max="15337" width="8" style="3" bestFit="1" customWidth="1"/>
    <col min="15338" max="15339" width="7.85546875" style="3" bestFit="1" customWidth="1"/>
    <col min="15340" max="15340" width="9.7109375" style="3" customWidth="1"/>
    <col min="15341" max="15341" width="12.85546875" style="3" customWidth="1"/>
    <col min="15342" max="15578" width="9.140625" style="3"/>
    <col min="15579" max="15579" width="9" style="3" bestFit="1" customWidth="1"/>
    <col min="15580" max="15580" width="9.85546875" style="3" bestFit="1" customWidth="1"/>
    <col min="15581" max="15581" width="9.140625" style="3" bestFit="1" customWidth="1"/>
    <col min="15582" max="15582" width="16" style="3" bestFit="1" customWidth="1"/>
    <col min="15583" max="15583" width="9" style="3" bestFit="1" customWidth="1"/>
    <col min="15584" max="15584" width="7.85546875" style="3" bestFit="1" customWidth="1"/>
    <col min="15585" max="15585" width="11.7109375" style="3" bestFit="1" customWidth="1"/>
    <col min="15586" max="15586" width="14.28515625" style="3" customWidth="1"/>
    <col min="15587" max="15587" width="11.7109375" style="3" bestFit="1" customWidth="1"/>
    <col min="15588" max="15588" width="14.140625" style="3" bestFit="1" customWidth="1"/>
    <col min="15589" max="15589" width="16.7109375" style="3" customWidth="1"/>
    <col min="15590" max="15590" width="16.5703125" style="3" customWidth="1"/>
    <col min="15591" max="15592" width="7.85546875" style="3" bestFit="1" customWidth="1"/>
    <col min="15593" max="15593" width="8" style="3" bestFit="1" customWidth="1"/>
    <col min="15594" max="15595" width="7.85546875" style="3" bestFit="1" customWidth="1"/>
    <col min="15596" max="15596" width="9.7109375" style="3" customWidth="1"/>
    <col min="15597" max="15597" width="12.85546875" style="3" customWidth="1"/>
    <col min="15598" max="15834" width="9.140625" style="3"/>
    <col min="15835" max="15835" width="9" style="3" bestFit="1" customWidth="1"/>
    <col min="15836" max="15836" width="9.85546875" style="3" bestFit="1" customWidth="1"/>
    <col min="15837" max="15837" width="9.140625" style="3" bestFit="1" customWidth="1"/>
    <col min="15838" max="15838" width="16" style="3" bestFit="1" customWidth="1"/>
    <col min="15839" max="15839" width="9" style="3" bestFit="1" customWidth="1"/>
    <col min="15840" max="15840" width="7.85546875" style="3" bestFit="1" customWidth="1"/>
    <col min="15841" max="15841" width="11.7109375" style="3" bestFit="1" customWidth="1"/>
    <col min="15842" max="15842" width="14.28515625" style="3" customWidth="1"/>
    <col min="15843" max="15843" width="11.7109375" style="3" bestFit="1" customWidth="1"/>
    <col min="15844" max="15844" width="14.140625" style="3" bestFit="1" customWidth="1"/>
    <col min="15845" max="15845" width="16.7109375" style="3" customWidth="1"/>
    <col min="15846" max="15846" width="16.5703125" style="3" customWidth="1"/>
    <col min="15847" max="15848" width="7.85546875" style="3" bestFit="1" customWidth="1"/>
    <col min="15849" max="15849" width="8" style="3" bestFit="1" customWidth="1"/>
    <col min="15850" max="15851" width="7.85546875" style="3" bestFit="1" customWidth="1"/>
    <col min="15852" max="15852" width="9.7109375" style="3" customWidth="1"/>
    <col min="15853" max="15853" width="12.85546875" style="3" customWidth="1"/>
    <col min="15854" max="16090" width="9.140625" style="3"/>
    <col min="16091" max="16091" width="9" style="3" bestFit="1" customWidth="1"/>
    <col min="16092" max="16092" width="9.85546875" style="3" bestFit="1" customWidth="1"/>
    <col min="16093" max="16093" width="9.140625" style="3" bestFit="1" customWidth="1"/>
    <col min="16094" max="16094" width="16" style="3" bestFit="1" customWidth="1"/>
    <col min="16095" max="16095" width="9" style="3" bestFit="1" customWidth="1"/>
    <col min="16096" max="16096" width="7.85546875" style="3" bestFit="1" customWidth="1"/>
    <col min="16097" max="16097" width="11.7109375" style="3" bestFit="1" customWidth="1"/>
    <col min="16098" max="16098" width="14.28515625" style="3" customWidth="1"/>
    <col min="16099" max="16099" width="11.7109375" style="3" bestFit="1" customWidth="1"/>
    <col min="16100" max="16100" width="14.140625" style="3" bestFit="1" customWidth="1"/>
    <col min="16101" max="16101" width="16.7109375" style="3" customWidth="1"/>
    <col min="16102" max="16102" width="16.5703125" style="3" customWidth="1"/>
    <col min="16103" max="16104" width="7.85546875" style="3" bestFit="1" customWidth="1"/>
    <col min="16105" max="16105" width="8" style="3" bestFit="1" customWidth="1"/>
    <col min="16106" max="16107" width="7.85546875" style="3" bestFit="1" customWidth="1"/>
    <col min="16108" max="16108" width="9.7109375" style="3" customWidth="1"/>
    <col min="16109" max="16109" width="12.85546875" style="3" customWidth="1"/>
    <col min="16110" max="16384" width="9.140625" style="3"/>
  </cols>
  <sheetData>
    <row r="1" spans="1:19" s="6" customFormat="1" ht="34.5" customHeight="1">
      <c r="A1" s="708" t="s">
        <v>1</v>
      </c>
      <c r="B1" s="710" t="s">
        <v>0</v>
      </c>
      <c r="C1" s="756" t="s">
        <v>7</v>
      </c>
      <c r="D1" s="848" t="s">
        <v>45</v>
      </c>
      <c r="E1" s="849"/>
      <c r="F1" s="849"/>
      <c r="G1" s="850" t="s">
        <v>464</v>
      </c>
      <c r="H1" s="851"/>
      <c r="I1" s="851"/>
      <c r="J1" s="851"/>
      <c r="K1" s="852"/>
      <c r="L1" s="846" t="s">
        <v>57</v>
      </c>
      <c r="M1" s="843" t="s">
        <v>29</v>
      </c>
      <c r="N1" s="844"/>
      <c r="O1" s="844"/>
      <c r="P1" s="844"/>
      <c r="Q1" s="844"/>
      <c r="R1" s="844"/>
      <c r="S1" s="845"/>
    </row>
    <row r="2" spans="1:19" ht="34.5" customHeight="1" thickBot="1">
      <c r="A2" s="709"/>
      <c r="B2" s="711"/>
      <c r="C2" s="757"/>
      <c r="D2" s="272" t="s">
        <v>348</v>
      </c>
      <c r="E2" s="272" t="s">
        <v>463</v>
      </c>
      <c r="F2" s="281" t="s">
        <v>98</v>
      </c>
      <c r="G2" s="279" t="s">
        <v>348</v>
      </c>
      <c r="H2" s="280" t="s">
        <v>352</v>
      </c>
      <c r="I2" s="280" t="s">
        <v>465</v>
      </c>
      <c r="J2" s="280" t="s">
        <v>353</v>
      </c>
      <c r="K2" s="274" t="s">
        <v>33</v>
      </c>
      <c r="L2" s="847"/>
      <c r="M2" s="697"/>
      <c r="N2" s="698"/>
      <c r="O2" s="698"/>
      <c r="P2" s="698"/>
      <c r="Q2" s="698"/>
      <c r="R2" s="698"/>
      <c r="S2" s="699"/>
    </row>
    <row r="3" spans="1:19" s="363" customFormat="1" ht="14.25">
      <c r="A3" s="359">
        <f>'1-συμβολαια'!A3</f>
        <v>1</v>
      </c>
      <c r="B3" s="360" t="str">
        <f>'1-συμβολαια'!C3</f>
        <v>πληρεξούσιο</v>
      </c>
      <c r="C3" s="397">
        <f>'1-συμβολαια'!D3</f>
        <v>0</v>
      </c>
      <c r="D3" s="364"/>
      <c r="E3" s="364"/>
      <c r="F3" s="364"/>
      <c r="G3" s="361">
        <v>100</v>
      </c>
      <c r="H3" s="362">
        <v>312</v>
      </c>
      <c r="I3" s="362">
        <v>270</v>
      </c>
      <c r="J3" s="362"/>
      <c r="K3" s="362">
        <f>D3+E3-G3-H3-I3-J3</f>
        <v>-682</v>
      </c>
      <c r="L3" s="362">
        <v>682</v>
      </c>
      <c r="M3" s="319" t="s">
        <v>161</v>
      </c>
      <c r="N3" s="319" t="s">
        <v>470</v>
      </c>
      <c r="O3" s="398"/>
      <c r="P3" s="398"/>
      <c r="Q3" s="319" t="s">
        <v>472</v>
      </c>
      <c r="R3" s="398"/>
      <c r="S3" s="345"/>
    </row>
    <row r="4" spans="1:19" s="363" customFormat="1" ht="14.25">
      <c r="A4" s="359">
        <f>'1-συμβολαια'!A4</f>
        <v>2</v>
      </c>
      <c r="B4" s="360" t="str">
        <f>'1-συμβολαια'!C4</f>
        <v>πληρεξούσιο</v>
      </c>
      <c r="C4" s="397">
        <f>'1-συμβολαια'!D4</f>
        <v>0</v>
      </c>
      <c r="D4" s="364"/>
      <c r="E4" s="364"/>
      <c r="F4" s="364"/>
      <c r="G4" s="361">
        <v>100</v>
      </c>
      <c r="H4" s="362">
        <v>216</v>
      </c>
      <c r="I4" s="362">
        <v>170</v>
      </c>
      <c r="J4" s="362"/>
      <c r="K4" s="362">
        <f t="shared" ref="K4:K21" si="0">D4+E4-G4-H4-I4-J4</f>
        <v>-486</v>
      </c>
      <c r="L4" s="362">
        <v>486</v>
      </c>
      <c r="M4" s="319" t="s">
        <v>161</v>
      </c>
      <c r="N4" s="319" t="s">
        <v>470</v>
      </c>
      <c r="O4" s="398"/>
      <c r="P4" s="398"/>
      <c r="Q4" s="319" t="s">
        <v>472</v>
      </c>
      <c r="R4" s="398"/>
      <c r="S4" s="345"/>
    </row>
    <row r="5" spans="1:19" s="363" customFormat="1" ht="14.25">
      <c r="A5" s="853">
        <f>'1-συμβολαια'!A5</f>
        <v>3</v>
      </c>
      <c r="B5" s="360" t="str">
        <f>'1-συμβολαια'!C5</f>
        <v>γονική</v>
      </c>
      <c r="C5" s="464">
        <f>'1-συμβολαια'!D5</f>
        <v>2250000</v>
      </c>
      <c r="D5" s="465">
        <v>1000</v>
      </c>
      <c r="E5" s="465">
        <v>3888</v>
      </c>
      <c r="F5" s="465">
        <v>680</v>
      </c>
      <c r="G5" s="361">
        <v>1000</v>
      </c>
      <c r="H5" s="466"/>
      <c r="I5" s="362">
        <v>4008</v>
      </c>
      <c r="J5" s="466"/>
      <c r="K5" s="362">
        <f t="shared" si="0"/>
        <v>-120</v>
      </c>
      <c r="L5" s="362">
        <v>120</v>
      </c>
      <c r="M5" s="398"/>
      <c r="N5" s="398"/>
      <c r="O5" s="398"/>
      <c r="P5" s="319" t="s">
        <v>471</v>
      </c>
      <c r="Q5" s="319" t="s">
        <v>472</v>
      </c>
      <c r="R5" s="398"/>
      <c r="S5" s="345"/>
    </row>
    <row r="6" spans="1:19" s="363" customFormat="1" ht="14.25">
      <c r="A6" s="854"/>
      <c r="B6" s="504" t="str">
        <f>'1-συμβολαια'!C6</f>
        <v>χρησικτησία = δωρεά πατρός ΑΤΥΠΗ</v>
      </c>
      <c r="C6" s="464">
        <f>'1-συμβολαια'!D6</f>
        <v>2250000</v>
      </c>
      <c r="D6" s="364"/>
      <c r="E6" s="364"/>
      <c r="F6" s="364"/>
      <c r="G6" s="505"/>
      <c r="H6" s="466"/>
      <c r="I6" s="466"/>
      <c r="J6" s="466"/>
      <c r="K6" s="466">
        <f t="shared" si="0"/>
        <v>0</v>
      </c>
      <c r="L6" s="506"/>
      <c r="M6" s="398"/>
      <c r="N6" s="398"/>
      <c r="O6" s="398"/>
      <c r="P6" s="398"/>
      <c r="Q6" s="398"/>
      <c r="R6" s="398"/>
      <c r="S6" s="345"/>
    </row>
    <row r="7" spans="1:19" s="363" customFormat="1" ht="14.25">
      <c r="A7" s="503">
        <f>'1-συμβολαια'!A7</f>
        <v>4</v>
      </c>
      <c r="B7" s="360" t="str">
        <f>'1-συμβολαια'!C7</f>
        <v>δήλωση {{{ ιδιοκτησίας οικοπέδου</v>
      </c>
      <c r="C7" s="397">
        <f>'1-συμβολαια'!D7</f>
        <v>0</v>
      </c>
      <c r="D7" s="364"/>
      <c r="E7" s="364"/>
      <c r="F7" s="364"/>
      <c r="G7" s="361">
        <v>100</v>
      </c>
      <c r="H7" s="362">
        <v>170</v>
      </c>
      <c r="I7" s="362">
        <v>252</v>
      </c>
      <c r="J7" s="466"/>
      <c r="K7" s="362">
        <f t="shared" si="0"/>
        <v>-522</v>
      </c>
      <c r="L7" s="362">
        <v>522</v>
      </c>
      <c r="M7" s="319" t="s">
        <v>161</v>
      </c>
      <c r="N7" s="319" t="s">
        <v>470</v>
      </c>
      <c r="O7" s="398"/>
      <c r="P7" s="413"/>
      <c r="Q7" s="319" t="s">
        <v>472</v>
      </c>
      <c r="R7" s="398"/>
      <c r="S7" s="345"/>
    </row>
    <row r="8" spans="1:19" s="363" customFormat="1" ht="14.25">
      <c r="A8" s="503"/>
      <c r="B8" s="504" t="str">
        <f>'1-συμβολαια'!C8</f>
        <v>χρησικτησία = δωρεά πατρός ΑΤΥΠΗ</v>
      </c>
      <c r="C8" s="464">
        <f>'1-συμβολαια'!D8</f>
        <v>264195</v>
      </c>
      <c r="D8" s="364"/>
      <c r="E8" s="364"/>
      <c r="F8" s="364"/>
      <c r="G8" s="505"/>
      <c r="H8" s="466"/>
      <c r="I8" s="466"/>
      <c r="J8" s="466"/>
      <c r="K8" s="466">
        <f t="shared" si="0"/>
        <v>0</v>
      </c>
      <c r="L8" s="506"/>
      <c r="M8" s="413"/>
      <c r="N8" s="413"/>
      <c r="O8" s="398"/>
      <c r="P8" s="398"/>
      <c r="Q8" s="398"/>
      <c r="R8" s="398"/>
      <c r="S8" s="345"/>
    </row>
    <row r="9" spans="1:19" s="363" customFormat="1" ht="14.25">
      <c r="A9" s="853">
        <f>'1-συμβολαια'!A9</f>
        <v>5</v>
      </c>
      <c r="B9" s="360" t="str">
        <f>'1-συμβολαια'!C9</f>
        <v>αγοραπωλησία τίμημα 2.000.000 Δ.Ο.Υ. =</v>
      </c>
      <c r="C9" s="464">
        <f>'1-συμβολαια'!D9</f>
        <v>2850000</v>
      </c>
      <c r="D9" s="465">
        <v>1000</v>
      </c>
      <c r="E9" s="465">
        <v>600</v>
      </c>
      <c r="F9" s="465">
        <v>800</v>
      </c>
      <c r="G9" s="361">
        <v>500</v>
      </c>
      <c r="H9" s="466"/>
      <c r="I9" s="362">
        <v>600</v>
      </c>
      <c r="J9" s="466"/>
      <c r="K9" s="362">
        <f t="shared" si="0"/>
        <v>500</v>
      </c>
      <c r="L9" s="362">
        <v>500</v>
      </c>
      <c r="M9" s="413"/>
      <c r="N9" s="413"/>
      <c r="O9" s="413"/>
      <c r="P9" s="319" t="s">
        <v>471</v>
      </c>
      <c r="Q9" s="319" t="s">
        <v>472</v>
      </c>
      <c r="R9" s="413"/>
      <c r="S9" s="323"/>
    </row>
    <row r="10" spans="1:19" s="363" customFormat="1" ht="14.25">
      <c r="A10" s="854"/>
      <c r="B10" s="504" t="str">
        <f>'1-συμβολαια'!C10</f>
        <v>χρησικτησία = κληρονομιά πατρός ΑΤΥΠΗ</v>
      </c>
      <c r="C10" s="464">
        <f>'1-συμβολαια'!D10</f>
        <v>264195</v>
      </c>
      <c r="D10" s="364"/>
      <c r="E10" s="364"/>
      <c r="F10" s="364"/>
      <c r="G10" s="505"/>
      <c r="H10" s="466"/>
      <c r="I10" s="466"/>
      <c r="J10" s="466"/>
      <c r="K10" s="466">
        <f t="shared" ref="K10" si="1">D10+E10-G10-H10-I10-J10</f>
        <v>0</v>
      </c>
      <c r="L10" s="506"/>
      <c r="M10" s="398"/>
      <c r="N10" s="398"/>
      <c r="O10" s="413"/>
      <c r="P10" s="398"/>
      <c r="Q10" s="398"/>
      <c r="R10" s="413"/>
      <c r="S10" s="323"/>
    </row>
    <row r="11" spans="1:19" s="363" customFormat="1" ht="14.25">
      <c r="A11" s="359">
        <f>'1-συμβολαια'!A11</f>
        <v>6</v>
      </c>
      <c r="B11" s="360" t="str">
        <f>'1-συμβολαια'!C11</f>
        <v>δήλωση {{ περί υιοθετούντος τέκνου</v>
      </c>
      <c r="C11" s="397">
        <f>'1-συμβολαια'!D11</f>
        <v>0</v>
      </c>
      <c r="D11" s="364"/>
      <c r="E11" s="364"/>
      <c r="F11" s="364"/>
      <c r="G11" s="361">
        <v>100</v>
      </c>
      <c r="H11" s="362">
        <v>50</v>
      </c>
      <c r="I11" s="362">
        <v>180</v>
      </c>
      <c r="J11" s="362">
        <v>100</v>
      </c>
      <c r="K11" s="362">
        <f t="shared" si="0"/>
        <v>-430</v>
      </c>
      <c r="L11" s="362">
        <v>430</v>
      </c>
      <c r="M11" s="319" t="s">
        <v>161</v>
      </c>
      <c r="N11" s="319" t="s">
        <v>470</v>
      </c>
      <c r="O11" s="413"/>
      <c r="P11" s="413"/>
      <c r="Q11" s="319"/>
      <c r="R11" s="413"/>
      <c r="S11" s="323"/>
    </row>
    <row r="12" spans="1:19" s="363" customFormat="1" ht="14.25">
      <c r="A12" s="359">
        <f>'1-συμβολαια'!A12</f>
        <v>7</v>
      </c>
      <c r="B12" s="360" t="str">
        <f>'1-συμβολαια'!C12</f>
        <v>πληρεξούσιο</v>
      </c>
      <c r="C12" s="397">
        <f>'1-συμβολαια'!D12</f>
        <v>0</v>
      </c>
      <c r="D12" s="364"/>
      <c r="E12" s="364"/>
      <c r="F12" s="364"/>
      <c r="G12" s="361">
        <v>100</v>
      </c>
      <c r="H12" s="362">
        <v>230</v>
      </c>
      <c r="I12" s="362">
        <v>360</v>
      </c>
      <c r="J12" s="466"/>
      <c r="K12" s="362">
        <f t="shared" si="0"/>
        <v>-690</v>
      </c>
      <c r="L12" s="362">
        <v>690</v>
      </c>
      <c r="M12" s="319" t="s">
        <v>161</v>
      </c>
      <c r="N12" s="319" t="s">
        <v>470</v>
      </c>
      <c r="O12" s="413"/>
      <c r="P12" s="413"/>
      <c r="Q12" s="319" t="s">
        <v>472</v>
      </c>
      <c r="R12" s="413"/>
      <c r="S12" s="323"/>
    </row>
    <row r="13" spans="1:19" s="363" customFormat="1" ht="14.25">
      <c r="A13" s="359">
        <f>'1-συμβολαια'!A13</f>
        <v>8</v>
      </c>
      <c r="B13" s="360" t="str">
        <f>'1-συμβολαια'!C13</f>
        <v>κληρονομιάς αποδοχή</v>
      </c>
      <c r="C13" s="397">
        <f>'1-συμβολαια'!D13</f>
        <v>0</v>
      </c>
      <c r="D13" s="361">
        <v>100</v>
      </c>
      <c r="E13" s="361">
        <v>504</v>
      </c>
      <c r="F13" s="465">
        <v>968</v>
      </c>
      <c r="G13" s="361">
        <v>100</v>
      </c>
      <c r="H13" s="362">
        <v>230</v>
      </c>
      <c r="I13" s="362">
        <v>420</v>
      </c>
      <c r="J13" s="466"/>
      <c r="K13" s="362">
        <f t="shared" si="0"/>
        <v>-146</v>
      </c>
      <c r="L13" s="362">
        <v>146</v>
      </c>
      <c r="M13" s="413"/>
      <c r="N13" s="413"/>
      <c r="O13" s="413"/>
      <c r="P13" s="413"/>
      <c r="Q13" s="319" t="s">
        <v>472</v>
      </c>
      <c r="R13" s="413"/>
      <c r="S13" s="323"/>
    </row>
    <row r="14" spans="1:19" s="363" customFormat="1" ht="14.25">
      <c r="A14" s="853">
        <f>'1-συμβολαια'!A14</f>
        <v>9</v>
      </c>
      <c r="B14" s="360" t="str">
        <f>'1-συμβολαια'!C14</f>
        <v>δωρεά</v>
      </c>
      <c r="C14" s="464">
        <f>'1-συμβολαια'!D14</f>
        <v>3600000</v>
      </c>
      <c r="D14" s="361">
        <v>1000</v>
      </c>
      <c r="E14" s="361">
        <v>504</v>
      </c>
      <c r="F14" s="465">
        <v>968</v>
      </c>
      <c r="G14" s="361">
        <v>1000</v>
      </c>
      <c r="H14" s="466"/>
      <c r="I14" s="362">
        <v>4080</v>
      </c>
      <c r="J14" s="466"/>
      <c r="K14" s="362">
        <f t="shared" si="0"/>
        <v>-3576</v>
      </c>
      <c r="L14" s="362">
        <v>3576</v>
      </c>
      <c r="M14" s="413"/>
      <c r="N14" s="413"/>
      <c r="O14" s="413"/>
      <c r="P14" s="319" t="s">
        <v>471</v>
      </c>
      <c r="Q14" s="319" t="s">
        <v>472</v>
      </c>
      <c r="R14" s="413"/>
      <c r="S14" s="323"/>
    </row>
    <row r="15" spans="1:19" s="363" customFormat="1" ht="14.25">
      <c r="A15" s="854"/>
      <c r="B15" s="504" t="str">
        <f>'1-συμβολαια'!C15</f>
        <v>χρησικτησία = αναδασμός εκούσιος</v>
      </c>
      <c r="C15" s="464">
        <f>'1-συμβολαια'!D15</f>
        <v>3600000</v>
      </c>
      <c r="D15" s="364"/>
      <c r="E15" s="364"/>
      <c r="F15" s="364"/>
      <c r="G15" s="505"/>
      <c r="H15" s="466"/>
      <c r="I15" s="466"/>
      <c r="J15" s="466"/>
      <c r="K15" s="466">
        <f t="shared" ref="K15" si="2">D15+E15-G15-H15-I15-J15</f>
        <v>0</v>
      </c>
      <c r="L15" s="506"/>
      <c r="M15" s="398"/>
      <c r="N15" s="398"/>
      <c r="O15" s="413"/>
      <c r="P15" s="398"/>
      <c r="Q15" s="398"/>
      <c r="R15" s="413"/>
      <c r="S15" s="323"/>
    </row>
    <row r="16" spans="1:19" s="363" customFormat="1" ht="14.25">
      <c r="A16" s="359">
        <f>'1-συμβολαια'!A16</f>
        <v>10</v>
      </c>
      <c r="B16" s="360" t="str">
        <f>'1-συμβολαια'!C16</f>
        <v>χρήση κοινή ΠΑΡΑΧΩΡΗΣΗ</v>
      </c>
      <c r="C16" s="397">
        <f>'1-συμβολαια'!D16</f>
        <v>0</v>
      </c>
      <c r="D16" s="505"/>
      <c r="E16" s="505"/>
      <c r="F16" s="364"/>
      <c r="G16" s="361">
        <v>100</v>
      </c>
      <c r="H16" s="362">
        <v>190</v>
      </c>
      <c r="I16" s="362">
        <v>276</v>
      </c>
      <c r="J16" s="466"/>
      <c r="K16" s="362">
        <f t="shared" si="0"/>
        <v>-566</v>
      </c>
      <c r="L16" s="362">
        <v>566</v>
      </c>
      <c r="M16" s="319" t="s">
        <v>161</v>
      </c>
      <c r="N16" s="319" t="s">
        <v>470</v>
      </c>
      <c r="O16" s="413"/>
      <c r="P16" s="413"/>
      <c r="Q16" s="319" t="s">
        <v>472</v>
      </c>
      <c r="R16" s="413"/>
      <c r="S16" s="323"/>
    </row>
    <row r="17" spans="1:25" s="363" customFormat="1" ht="14.25">
      <c r="A17" s="359">
        <f>'1-συμβολαια'!A17</f>
        <v>11</v>
      </c>
      <c r="B17" s="360" t="str">
        <f>'1-συμβολαια'!C17</f>
        <v>διαθήκη ιδιόγραφη</v>
      </c>
      <c r="C17" s="397">
        <f>'1-συμβολαια'!D17</f>
        <v>0</v>
      </c>
      <c r="D17" s="505"/>
      <c r="E17" s="505"/>
      <c r="F17" s="505"/>
      <c r="G17" s="361">
        <v>100</v>
      </c>
      <c r="H17" s="362">
        <v>150</v>
      </c>
      <c r="I17" s="362">
        <v>180</v>
      </c>
      <c r="J17" s="466"/>
      <c r="K17" s="362">
        <f t="shared" si="0"/>
        <v>-430</v>
      </c>
      <c r="L17" s="362">
        <v>430</v>
      </c>
      <c r="M17" s="319" t="s">
        <v>161</v>
      </c>
      <c r="N17" s="319" t="s">
        <v>470</v>
      </c>
      <c r="O17" s="413"/>
      <c r="P17" s="413"/>
      <c r="Q17" s="319" t="s">
        <v>472</v>
      </c>
      <c r="R17" s="413"/>
      <c r="S17" s="323"/>
    </row>
    <row r="18" spans="1:25" s="363" customFormat="1" ht="14.25">
      <c r="A18" s="359">
        <f>'1-συμβολαια'!A18</f>
        <v>12</v>
      </c>
      <c r="B18" s="360" t="str">
        <f>'1-συμβολαια'!C18</f>
        <v>αγοραπωλησία τίμημα = Δ.Ο.Υ. =</v>
      </c>
      <c r="C18" s="464">
        <f>'1-συμβολαια'!D18</f>
        <v>7000000</v>
      </c>
      <c r="D18" s="361">
        <v>1000</v>
      </c>
      <c r="E18" s="361">
        <v>504</v>
      </c>
      <c r="F18" s="465">
        <v>680</v>
      </c>
      <c r="G18" s="361">
        <v>100</v>
      </c>
      <c r="H18" s="362">
        <v>220</v>
      </c>
      <c r="I18" s="362">
        <v>240</v>
      </c>
      <c r="J18" s="362">
        <v>240</v>
      </c>
      <c r="K18" s="362">
        <f t="shared" si="0"/>
        <v>704</v>
      </c>
      <c r="L18" s="362">
        <v>-704</v>
      </c>
      <c r="M18" s="413"/>
      <c r="N18" s="413"/>
      <c r="O18" s="413"/>
      <c r="P18" s="413"/>
      <c r="Q18" s="319"/>
      <c r="R18" s="413"/>
      <c r="S18" s="323"/>
    </row>
    <row r="19" spans="1:25" s="363" customFormat="1" ht="14.25">
      <c r="A19" s="853">
        <f>'1-συμβολαια'!A19</f>
        <v>13</v>
      </c>
      <c r="B19" s="360" t="str">
        <f>'1-συμβολαια'!C19</f>
        <v>κληρονομιάς αποδοχή</v>
      </c>
      <c r="C19" s="397">
        <f>'1-συμβολαια'!D19</f>
        <v>0</v>
      </c>
      <c r="D19" s="505"/>
      <c r="E19" s="361">
        <v>176</v>
      </c>
      <c r="F19" s="505"/>
      <c r="G19" s="361">
        <v>100</v>
      </c>
      <c r="H19" s="362">
        <v>500</v>
      </c>
      <c r="I19" s="362">
        <v>276</v>
      </c>
      <c r="J19" s="466"/>
      <c r="K19" s="362">
        <f t="shared" si="0"/>
        <v>-700</v>
      </c>
      <c r="L19" s="362">
        <v>700</v>
      </c>
      <c r="M19" s="319" t="s">
        <v>161</v>
      </c>
      <c r="N19" s="413"/>
      <c r="O19" s="413"/>
      <c r="P19" s="413"/>
      <c r="Q19" s="319" t="s">
        <v>472</v>
      </c>
      <c r="R19" s="413"/>
      <c r="S19" s="323"/>
    </row>
    <row r="20" spans="1:25" s="363" customFormat="1" ht="14.25">
      <c r="A20" s="854"/>
      <c r="B20" s="504" t="str">
        <f>'1-συμβολαια'!C20</f>
        <v>χρησικτησία = αναδασμός εκούσιος</v>
      </c>
      <c r="C20" s="606">
        <f>'1-συμβολαια'!D20</f>
        <v>1</v>
      </c>
      <c r="D20" s="364"/>
      <c r="E20" s="364"/>
      <c r="F20" s="364"/>
      <c r="G20" s="505"/>
      <c r="H20" s="466"/>
      <c r="I20" s="466"/>
      <c r="J20" s="466"/>
      <c r="K20" s="466">
        <f t="shared" ref="K20" si="3">D20+E20-G20-H20-I20-J20</f>
        <v>0</v>
      </c>
      <c r="L20" s="506"/>
      <c r="M20" s="398"/>
      <c r="N20" s="413"/>
      <c r="O20" s="398"/>
      <c r="P20" s="398"/>
      <c r="Q20" s="398"/>
      <c r="R20" s="413"/>
      <c r="S20" s="323"/>
    </row>
    <row r="21" spans="1:25" s="363" customFormat="1" ht="14.25">
      <c r="A21" s="359">
        <f>'1-συμβολαια'!A21</f>
        <v>14</v>
      </c>
      <c r="B21" s="360" t="str">
        <f>'1-συμβολαια'!C21</f>
        <v>γονική</v>
      </c>
      <c r="C21" s="464">
        <f>'1-συμβολαια'!D21</f>
        <v>9000000</v>
      </c>
      <c r="D21" s="361">
        <v>1000</v>
      </c>
      <c r="E21" s="361">
        <v>384</v>
      </c>
      <c r="F21" s="465">
        <v>800</v>
      </c>
      <c r="G21" s="361">
        <v>1000</v>
      </c>
      <c r="H21" s="466"/>
      <c r="I21" s="362">
        <v>3900</v>
      </c>
      <c r="J21" s="466"/>
      <c r="K21" s="362">
        <f t="shared" si="0"/>
        <v>-3516</v>
      </c>
      <c r="L21" s="362">
        <v>3516</v>
      </c>
      <c r="M21" s="413"/>
      <c r="N21" s="413"/>
      <c r="O21" s="319" t="s">
        <v>156</v>
      </c>
      <c r="P21" s="319" t="s">
        <v>471</v>
      </c>
      <c r="Q21" s="319" t="s">
        <v>472</v>
      </c>
      <c r="R21" s="413"/>
      <c r="S21" s="323"/>
    </row>
    <row r="22" spans="1:25" ht="15.75">
      <c r="A22" s="725" t="s">
        <v>56</v>
      </c>
      <c r="B22" s="726"/>
      <c r="C22" s="726"/>
      <c r="D22" s="282">
        <f t="shared" ref="D22:L22" si="4">SUM(D3:D21)</f>
        <v>5100</v>
      </c>
      <c r="E22" s="282">
        <f t="shared" si="4"/>
        <v>6560</v>
      </c>
      <c r="F22" s="282">
        <f t="shared" si="4"/>
        <v>4896</v>
      </c>
      <c r="G22" s="282">
        <f t="shared" si="4"/>
        <v>4500</v>
      </c>
      <c r="H22" s="282">
        <f t="shared" si="4"/>
        <v>2268</v>
      </c>
      <c r="I22" s="282">
        <f t="shared" si="4"/>
        <v>15212</v>
      </c>
      <c r="J22" s="282">
        <f t="shared" si="4"/>
        <v>340</v>
      </c>
      <c r="K22" s="282">
        <f t="shared" si="4"/>
        <v>-10660</v>
      </c>
      <c r="L22" s="282">
        <f t="shared" si="4"/>
        <v>11660</v>
      </c>
    </row>
    <row r="23" spans="1:25" ht="15.75">
      <c r="M23" s="147" t="s">
        <v>118</v>
      </c>
      <c r="N23" s="167"/>
      <c r="O23" s="167"/>
      <c r="P23" s="167"/>
      <c r="Q23" s="167"/>
      <c r="R23" s="167"/>
      <c r="S23" s="167"/>
      <c r="T23" s="138"/>
      <c r="U23" s="138"/>
      <c r="V23" s="138"/>
      <c r="W23" s="138"/>
      <c r="X23" s="5"/>
    </row>
    <row r="24" spans="1:25" ht="15.75">
      <c r="M24" s="273"/>
      <c r="N24" s="147" t="s">
        <v>466</v>
      </c>
      <c r="O24" s="273"/>
      <c r="P24" s="273"/>
      <c r="Q24" s="273"/>
      <c r="R24" s="273"/>
      <c r="S24" s="273"/>
      <c r="T24" s="273"/>
      <c r="U24" s="273"/>
      <c r="V24" s="273"/>
      <c r="W24" s="284"/>
      <c r="X24" s="284"/>
      <c r="Y24" s="284"/>
    </row>
    <row r="25" spans="1:25" ht="15.75">
      <c r="M25" s="284"/>
      <c r="N25" s="284"/>
      <c r="O25" s="167" t="s">
        <v>119</v>
      </c>
      <c r="P25" s="167"/>
      <c r="Q25" s="167"/>
      <c r="R25" s="167"/>
      <c r="S25" s="167"/>
      <c r="T25" s="167"/>
      <c r="U25" s="167"/>
      <c r="V25" s="167"/>
      <c r="W25" s="167"/>
      <c r="X25" s="284"/>
      <c r="Y25" s="283"/>
    </row>
    <row r="26" spans="1:25" ht="15.75">
      <c r="B26" s="157" t="s">
        <v>655</v>
      </c>
      <c r="L26" s="639">
        <f>L22</f>
        <v>11660</v>
      </c>
      <c r="M26" s="284"/>
      <c r="N26" s="284"/>
      <c r="O26" s="284"/>
      <c r="P26" s="285" t="s">
        <v>467</v>
      </c>
      <c r="Q26" s="284"/>
      <c r="R26" s="284"/>
      <c r="S26" s="285"/>
      <c r="T26" s="285"/>
      <c r="U26" s="285"/>
      <c r="V26" s="285"/>
      <c r="W26" s="285"/>
      <c r="X26" s="285"/>
      <c r="Y26" s="283"/>
    </row>
    <row r="27" spans="1:25" ht="15.75">
      <c r="B27" s="158" t="s">
        <v>204</v>
      </c>
      <c r="M27" s="284"/>
      <c r="N27" s="284"/>
      <c r="O27" s="284"/>
      <c r="P27" s="284"/>
      <c r="Q27" s="167" t="s">
        <v>468</v>
      </c>
      <c r="R27" s="167"/>
      <c r="S27" s="167"/>
      <c r="T27" s="285"/>
      <c r="U27" s="285"/>
      <c r="V27" s="167"/>
      <c r="W27" s="167"/>
      <c r="X27" s="167"/>
      <c r="Y27" s="283"/>
    </row>
    <row r="28" spans="1:25" ht="15.75">
      <c r="M28" s="284"/>
      <c r="N28" s="284"/>
      <c r="O28" s="284"/>
      <c r="P28" s="284"/>
      <c r="Q28" s="284"/>
      <c r="R28" s="285" t="s">
        <v>469</v>
      </c>
      <c r="S28" s="285"/>
      <c r="T28" s="285"/>
      <c r="U28" s="285"/>
      <c r="V28" s="285"/>
      <c r="W28" s="285"/>
      <c r="X28" s="285"/>
      <c r="Y28" s="283"/>
    </row>
    <row r="29" spans="1:25" ht="15.75">
      <c r="B29" s="157"/>
      <c r="T29" s="152"/>
      <c r="Y29" s="283"/>
    </row>
    <row r="30" spans="1:25" ht="15.75">
      <c r="B30" s="158"/>
      <c r="T30" s="152"/>
    </row>
    <row r="31" spans="1:25" ht="15.75">
      <c r="T31" s="152"/>
    </row>
    <row r="32" spans="1:25" ht="15.75">
      <c r="T32" s="152"/>
    </row>
  </sheetData>
  <mergeCells count="12">
    <mergeCell ref="M1:S2"/>
    <mergeCell ref="L1:L2"/>
    <mergeCell ref="A22:C22"/>
    <mergeCell ref="D1:F1"/>
    <mergeCell ref="A1:A2"/>
    <mergeCell ref="B1:B2"/>
    <mergeCell ref="C1:C2"/>
    <mergeCell ref="G1:K1"/>
    <mergeCell ref="A5:A6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1"/>
  <sheetViews>
    <sheetView workbookViewId="0">
      <pane ySplit="2" topLeftCell="A3" activePane="bottomLeft" state="frozen"/>
      <selection pane="bottomLeft" activeCell="D38" sqref="D38"/>
    </sheetView>
  </sheetViews>
  <sheetFormatPr defaultRowHeight="15"/>
  <cols>
    <col min="1" max="1" width="7.140625" style="115" bestFit="1" customWidth="1"/>
    <col min="2" max="2" width="46.28515625" style="116" customWidth="1"/>
    <col min="3" max="3" width="12.85546875" style="117" bestFit="1" customWidth="1"/>
    <col min="4" max="4" width="7.85546875" style="117" bestFit="1" customWidth="1"/>
    <col min="5" max="5" width="12.85546875" style="117" bestFit="1" customWidth="1"/>
    <col min="6" max="6" width="7.85546875" style="114" customWidth="1"/>
    <col min="7" max="7" width="10" style="114" customWidth="1"/>
    <col min="8" max="8" width="9.28515625" style="114" bestFit="1" customWidth="1"/>
    <col min="9" max="12" width="7.140625" style="114" customWidth="1"/>
    <col min="13" max="13" width="9.28515625" style="114" bestFit="1" customWidth="1"/>
    <col min="14" max="20" width="7.140625" style="114" customWidth="1"/>
    <col min="21" max="21" width="12.42578125" style="114" customWidth="1"/>
    <col min="22" max="22" width="30.85546875" style="114" customWidth="1"/>
    <col min="23" max="220" width="9.140625" style="109"/>
    <col min="221" max="221" width="9" style="109" bestFit="1" customWidth="1"/>
    <col min="222" max="222" width="9.85546875" style="109" bestFit="1" customWidth="1"/>
    <col min="223" max="223" width="9.140625" style="109" bestFit="1" customWidth="1"/>
    <col min="224" max="224" width="16" style="109" bestFit="1" customWidth="1"/>
    <col min="225" max="225" width="9" style="109" bestFit="1" customWidth="1"/>
    <col min="226" max="226" width="7.85546875" style="109" bestFit="1" customWidth="1"/>
    <col min="227" max="227" width="11.7109375" style="109" bestFit="1" customWidth="1"/>
    <col min="228" max="228" width="14.28515625" style="109" customWidth="1"/>
    <col min="229" max="229" width="11.7109375" style="109" bestFit="1" customWidth="1"/>
    <col min="230" max="230" width="14.140625" style="109" bestFit="1" customWidth="1"/>
    <col min="231" max="231" width="16.7109375" style="109" customWidth="1"/>
    <col min="232" max="232" width="16.5703125" style="109" customWidth="1"/>
    <col min="233" max="234" width="7.85546875" style="109" bestFit="1" customWidth="1"/>
    <col min="235" max="235" width="8" style="109" bestFit="1" customWidth="1"/>
    <col min="236" max="237" width="7.85546875" style="109" bestFit="1" customWidth="1"/>
    <col min="238" max="238" width="9.7109375" style="109" customWidth="1"/>
    <col min="239" max="239" width="12.85546875" style="109" customWidth="1"/>
    <col min="240" max="476" width="9.140625" style="109"/>
    <col min="477" max="477" width="9" style="109" bestFit="1" customWidth="1"/>
    <col min="478" max="478" width="9.85546875" style="109" bestFit="1" customWidth="1"/>
    <col min="479" max="479" width="9.140625" style="109" bestFit="1" customWidth="1"/>
    <col min="480" max="480" width="16" style="109" bestFit="1" customWidth="1"/>
    <col min="481" max="481" width="9" style="109" bestFit="1" customWidth="1"/>
    <col min="482" max="482" width="7.85546875" style="109" bestFit="1" customWidth="1"/>
    <col min="483" max="483" width="11.7109375" style="109" bestFit="1" customWidth="1"/>
    <col min="484" max="484" width="14.28515625" style="109" customWidth="1"/>
    <col min="485" max="485" width="11.7109375" style="109" bestFit="1" customWidth="1"/>
    <col min="486" max="486" width="14.140625" style="109" bestFit="1" customWidth="1"/>
    <col min="487" max="487" width="16.7109375" style="109" customWidth="1"/>
    <col min="488" max="488" width="16.5703125" style="109" customWidth="1"/>
    <col min="489" max="490" width="7.85546875" style="109" bestFit="1" customWidth="1"/>
    <col min="491" max="491" width="8" style="109" bestFit="1" customWidth="1"/>
    <col min="492" max="493" width="7.85546875" style="109" bestFit="1" customWidth="1"/>
    <col min="494" max="494" width="9.7109375" style="109" customWidth="1"/>
    <col min="495" max="495" width="12.85546875" style="109" customWidth="1"/>
    <col min="496" max="732" width="9.140625" style="109"/>
    <col min="733" max="733" width="9" style="109" bestFit="1" customWidth="1"/>
    <col min="734" max="734" width="9.85546875" style="109" bestFit="1" customWidth="1"/>
    <col min="735" max="735" width="9.140625" style="109" bestFit="1" customWidth="1"/>
    <col min="736" max="736" width="16" style="109" bestFit="1" customWidth="1"/>
    <col min="737" max="737" width="9" style="109" bestFit="1" customWidth="1"/>
    <col min="738" max="738" width="7.85546875" style="109" bestFit="1" customWidth="1"/>
    <col min="739" max="739" width="11.7109375" style="109" bestFit="1" customWidth="1"/>
    <col min="740" max="740" width="14.28515625" style="109" customWidth="1"/>
    <col min="741" max="741" width="11.7109375" style="109" bestFit="1" customWidth="1"/>
    <col min="742" max="742" width="14.140625" style="109" bestFit="1" customWidth="1"/>
    <col min="743" max="743" width="16.7109375" style="109" customWidth="1"/>
    <col min="744" max="744" width="16.5703125" style="109" customWidth="1"/>
    <col min="745" max="746" width="7.85546875" style="109" bestFit="1" customWidth="1"/>
    <col min="747" max="747" width="8" style="109" bestFit="1" customWidth="1"/>
    <col min="748" max="749" width="7.85546875" style="109" bestFit="1" customWidth="1"/>
    <col min="750" max="750" width="9.7109375" style="109" customWidth="1"/>
    <col min="751" max="751" width="12.85546875" style="109" customWidth="1"/>
    <col min="752" max="988" width="9.140625" style="109"/>
    <col min="989" max="989" width="9" style="109" bestFit="1" customWidth="1"/>
    <col min="990" max="990" width="9.85546875" style="109" bestFit="1" customWidth="1"/>
    <col min="991" max="991" width="9.140625" style="109" bestFit="1" customWidth="1"/>
    <col min="992" max="992" width="16" style="109" bestFit="1" customWidth="1"/>
    <col min="993" max="993" width="9" style="109" bestFit="1" customWidth="1"/>
    <col min="994" max="994" width="7.85546875" style="109" bestFit="1" customWidth="1"/>
    <col min="995" max="995" width="11.7109375" style="109" bestFit="1" customWidth="1"/>
    <col min="996" max="996" width="14.28515625" style="109" customWidth="1"/>
    <col min="997" max="997" width="11.7109375" style="109" bestFit="1" customWidth="1"/>
    <col min="998" max="998" width="14.140625" style="109" bestFit="1" customWidth="1"/>
    <col min="999" max="999" width="16.7109375" style="109" customWidth="1"/>
    <col min="1000" max="1000" width="16.5703125" style="109" customWidth="1"/>
    <col min="1001" max="1002" width="7.85546875" style="109" bestFit="1" customWidth="1"/>
    <col min="1003" max="1003" width="8" style="109" bestFit="1" customWidth="1"/>
    <col min="1004" max="1005" width="7.85546875" style="109" bestFit="1" customWidth="1"/>
    <col min="1006" max="1006" width="9.7109375" style="109" customWidth="1"/>
    <col min="1007" max="1007" width="12.85546875" style="109" customWidth="1"/>
    <col min="1008" max="1244" width="9.140625" style="109"/>
    <col min="1245" max="1245" width="9" style="109" bestFit="1" customWidth="1"/>
    <col min="1246" max="1246" width="9.85546875" style="109" bestFit="1" customWidth="1"/>
    <col min="1247" max="1247" width="9.140625" style="109" bestFit="1" customWidth="1"/>
    <col min="1248" max="1248" width="16" style="109" bestFit="1" customWidth="1"/>
    <col min="1249" max="1249" width="9" style="109" bestFit="1" customWidth="1"/>
    <col min="1250" max="1250" width="7.85546875" style="109" bestFit="1" customWidth="1"/>
    <col min="1251" max="1251" width="11.7109375" style="109" bestFit="1" customWidth="1"/>
    <col min="1252" max="1252" width="14.28515625" style="109" customWidth="1"/>
    <col min="1253" max="1253" width="11.7109375" style="109" bestFit="1" customWidth="1"/>
    <col min="1254" max="1254" width="14.140625" style="109" bestFit="1" customWidth="1"/>
    <col min="1255" max="1255" width="16.7109375" style="109" customWidth="1"/>
    <col min="1256" max="1256" width="16.5703125" style="109" customWidth="1"/>
    <col min="1257" max="1258" width="7.85546875" style="109" bestFit="1" customWidth="1"/>
    <col min="1259" max="1259" width="8" style="109" bestFit="1" customWidth="1"/>
    <col min="1260" max="1261" width="7.85546875" style="109" bestFit="1" customWidth="1"/>
    <col min="1262" max="1262" width="9.7109375" style="109" customWidth="1"/>
    <col min="1263" max="1263" width="12.85546875" style="109" customWidth="1"/>
    <col min="1264" max="1500" width="9.140625" style="109"/>
    <col min="1501" max="1501" width="9" style="109" bestFit="1" customWidth="1"/>
    <col min="1502" max="1502" width="9.85546875" style="109" bestFit="1" customWidth="1"/>
    <col min="1503" max="1503" width="9.140625" style="109" bestFit="1" customWidth="1"/>
    <col min="1504" max="1504" width="16" style="109" bestFit="1" customWidth="1"/>
    <col min="1505" max="1505" width="9" style="109" bestFit="1" customWidth="1"/>
    <col min="1506" max="1506" width="7.85546875" style="109" bestFit="1" customWidth="1"/>
    <col min="1507" max="1507" width="11.7109375" style="109" bestFit="1" customWidth="1"/>
    <col min="1508" max="1508" width="14.28515625" style="109" customWidth="1"/>
    <col min="1509" max="1509" width="11.7109375" style="109" bestFit="1" customWidth="1"/>
    <col min="1510" max="1510" width="14.140625" style="109" bestFit="1" customWidth="1"/>
    <col min="1511" max="1511" width="16.7109375" style="109" customWidth="1"/>
    <col min="1512" max="1512" width="16.5703125" style="109" customWidth="1"/>
    <col min="1513" max="1514" width="7.85546875" style="109" bestFit="1" customWidth="1"/>
    <col min="1515" max="1515" width="8" style="109" bestFit="1" customWidth="1"/>
    <col min="1516" max="1517" width="7.85546875" style="109" bestFit="1" customWidth="1"/>
    <col min="1518" max="1518" width="9.7109375" style="109" customWidth="1"/>
    <col min="1519" max="1519" width="12.85546875" style="109" customWidth="1"/>
    <col min="1520" max="1756" width="9.140625" style="109"/>
    <col min="1757" max="1757" width="9" style="109" bestFit="1" customWidth="1"/>
    <col min="1758" max="1758" width="9.85546875" style="109" bestFit="1" customWidth="1"/>
    <col min="1759" max="1759" width="9.140625" style="109" bestFit="1" customWidth="1"/>
    <col min="1760" max="1760" width="16" style="109" bestFit="1" customWidth="1"/>
    <col min="1761" max="1761" width="9" style="109" bestFit="1" customWidth="1"/>
    <col min="1762" max="1762" width="7.85546875" style="109" bestFit="1" customWidth="1"/>
    <col min="1763" max="1763" width="11.7109375" style="109" bestFit="1" customWidth="1"/>
    <col min="1764" max="1764" width="14.28515625" style="109" customWidth="1"/>
    <col min="1765" max="1765" width="11.7109375" style="109" bestFit="1" customWidth="1"/>
    <col min="1766" max="1766" width="14.140625" style="109" bestFit="1" customWidth="1"/>
    <col min="1767" max="1767" width="16.7109375" style="109" customWidth="1"/>
    <col min="1768" max="1768" width="16.5703125" style="109" customWidth="1"/>
    <col min="1769" max="1770" width="7.85546875" style="109" bestFit="1" customWidth="1"/>
    <col min="1771" max="1771" width="8" style="109" bestFit="1" customWidth="1"/>
    <col min="1772" max="1773" width="7.85546875" style="109" bestFit="1" customWidth="1"/>
    <col min="1774" max="1774" width="9.7109375" style="109" customWidth="1"/>
    <col min="1775" max="1775" width="12.85546875" style="109" customWidth="1"/>
    <col min="1776" max="2012" width="9.140625" style="109"/>
    <col min="2013" max="2013" width="9" style="109" bestFit="1" customWidth="1"/>
    <col min="2014" max="2014" width="9.85546875" style="109" bestFit="1" customWidth="1"/>
    <col min="2015" max="2015" width="9.140625" style="109" bestFit="1" customWidth="1"/>
    <col min="2016" max="2016" width="16" style="109" bestFit="1" customWidth="1"/>
    <col min="2017" max="2017" width="9" style="109" bestFit="1" customWidth="1"/>
    <col min="2018" max="2018" width="7.85546875" style="109" bestFit="1" customWidth="1"/>
    <col min="2019" max="2019" width="11.7109375" style="109" bestFit="1" customWidth="1"/>
    <col min="2020" max="2020" width="14.28515625" style="109" customWidth="1"/>
    <col min="2021" max="2021" width="11.7109375" style="109" bestFit="1" customWidth="1"/>
    <col min="2022" max="2022" width="14.140625" style="109" bestFit="1" customWidth="1"/>
    <col min="2023" max="2023" width="16.7109375" style="109" customWidth="1"/>
    <col min="2024" max="2024" width="16.5703125" style="109" customWidth="1"/>
    <col min="2025" max="2026" width="7.85546875" style="109" bestFit="1" customWidth="1"/>
    <col min="2027" max="2027" width="8" style="109" bestFit="1" customWidth="1"/>
    <col min="2028" max="2029" width="7.85546875" style="109" bestFit="1" customWidth="1"/>
    <col min="2030" max="2030" width="9.7109375" style="109" customWidth="1"/>
    <col min="2031" max="2031" width="12.85546875" style="109" customWidth="1"/>
    <col min="2032" max="2268" width="9.140625" style="109"/>
    <col min="2269" max="2269" width="9" style="109" bestFit="1" customWidth="1"/>
    <col min="2270" max="2270" width="9.85546875" style="109" bestFit="1" customWidth="1"/>
    <col min="2271" max="2271" width="9.140625" style="109" bestFit="1" customWidth="1"/>
    <col min="2272" max="2272" width="16" style="109" bestFit="1" customWidth="1"/>
    <col min="2273" max="2273" width="9" style="109" bestFit="1" customWidth="1"/>
    <col min="2274" max="2274" width="7.85546875" style="109" bestFit="1" customWidth="1"/>
    <col min="2275" max="2275" width="11.7109375" style="109" bestFit="1" customWidth="1"/>
    <col min="2276" max="2276" width="14.28515625" style="109" customWidth="1"/>
    <col min="2277" max="2277" width="11.7109375" style="109" bestFit="1" customWidth="1"/>
    <col min="2278" max="2278" width="14.140625" style="109" bestFit="1" customWidth="1"/>
    <col min="2279" max="2279" width="16.7109375" style="109" customWidth="1"/>
    <col min="2280" max="2280" width="16.5703125" style="109" customWidth="1"/>
    <col min="2281" max="2282" width="7.85546875" style="109" bestFit="1" customWidth="1"/>
    <col min="2283" max="2283" width="8" style="109" bestFit="1" customWidth="1"/>
    <col min="2284" max="2285" width="7.85546875" style="109" bestFit="1" customWidth="1"/>
    <col min="2286" max="2286" width="9.7109375" style="109" customWidth="1"/>
    <col min="2287" max="2287" width="12.85546875" style="109" customWidth="1"/>
    <col min="2288" max="2524" width="9.140625" style="109"/>
    <col min="2525" max="2525" width="9" style="109" bestFit="1" customWidth="1"/>
    <col min="2526" max="2526" width="9.85546875" style="109" bestFit="1" customWidth="1"/>
    <col min="2527" max="2527" width="9.140625" style="109" bestFit="1" customWidth="1"/>
    <col min="2528" max="2528" width="16" style="109" bestFit="1" customWidth="1"/>
    <col min="2529" max="2529" width="9" style="109" bestFit="1" customWidth="1"/>
    <col min="2530" max="2530" width="7.85546875" style="109" bestFit="1" customWidth="1"/>
    <col min="2531" max="2531" width="11.7109375" style="109" bestFit="1" customWidth="1"/>
    <col min="2532" max="2532" width="14.28515625" style="109" customWidth="1"/>
    <col min="2533" max="2533" width="11.7109375" style="109" bestFit="1" customWidth="1"/>
    <col min="2534" max="2534" width="14.140625" style="109" bestFit="1" customWidth="1"/>
    <col min="2535" max="2535" width="16.7109375" style="109" customWidth="1"/>
    <col min="2536" max="2536" width="16.5703125" style="109" customWidth="1"/>
    <col min="2537" max="2538" width="7.85546875" style="109" bestFit="1" customWidth="1"/>
    <col min="2539" max="2539" width="8" style="109" bestFit="1" customWidth="1"/>
    <col min="2540" max="2541" width="7.85546875" style="109" bestFit="1" customWidth="1"/>
    <col min="2542" max="2542" width="9.7109375" style="109" customWidth="1"/>
    <col min="2543" max="2543" width="12.85546875" style="109" customWidth="1"/>
    <col min="2544" max="2780" width="9.140625" style="109"/>
    <col min="2781" max="2781" width="9" style="109" bestFit="1" customWidth="1"/>
    <col min="2782" max="2782" width="9.85546875" style="109" bestFit="1" customWidth="1"/>
    <col min="2783" max="2783" width="9.140625" style="109" bestFit="1" customWidth="1"/>
    <col min="2784" max="2784" width="16" style="109" bestFit="1" customWidth="1"/>
    <col min="2785" max="2785" width="9" style="109" bestFit="1" customWidth="1"/>
    <col min="2786" max="2786" width="7.85546875" style="109" bestFit="1" customWidth="1"/>
    <col min="2787" max="2787" width="11.7109375" style="109" bestFit="1" customWidth="1"/>
    <col min="2788" max="2788" width="14.28515625" style="109" customWidth="1"/>
    <col min="2789" max="2789" width="11.7109375" style="109" bestFit="1" customWidth="1"/>
    <col min="2790" max="2790" width="14.140625" style="109" bestFit="1" customWidth="1"/>
    <col min="2791" max="2791" width="16.7109375" style="109" customWidth="1"/>
    <col min="2792" max="2792" width="16.5703125" style="109" customWidth="1"/>
    <col min="2793" max="2794" width="7.85546875" style="109" bestFit="1" customWidth="1"/>
    <col min="2795" max="2795" width="8" style="109" bestFit="1" customWidth="1"/>
    <col min="2796" max="2797" width="7.85546875" style="109" bestFit="1" customWidth="1"/>
    <col min="2798" max="2798" width="9.7109375" style="109" customWidth="1"/>
    <col min="2799" max="2799" width="12.85546875" style="109" customWidth="1"/>
    <col min="2800" max="3036" width="9.140625" style="109"/>
    <col min="3037" max="3037" width="9" style="109" bestFit="1" customWidth="1"/>
    <col min="3038" max="3038" width="9.85546875" style="109" bestFit="1" customWidth="1"/>
    <col min="3039" max="3039" width="9.140625" style="109" bestFit="1" customWidth="1"/>
    <col min="3040" max="3040" width="16" style="109" bestFit="1" customWidth="1"/>
    <col min="3041" max="3041" width="9" style="109" bestFit="1" customWidth="1"/>
    <col min="3042" max="3042" width="7.85546875" style="109" bestFit="1" customWidth="1"/>
    <col min="3043" max="3043" width="11.7109375" style="109" bestFit="1" customWidth="1"/>
    <col min="3044" max="3044" width="14.28515625" style="109" customWidth="1"/>
    <col min="3045" max="3045" width="11.7109375" style="109" bestFit="1" customWidth="1"/>
    <col min="3046" max="3046" width="14.140625" style="109" bestFit="1" customWidth="1"/>
    <col min="3047" max="3047" width="16.7109375" style="109" customWidth="1"/>
    <col min="3048" max="3048" width="16.5703125" style="109" customWidth="1"/>
    <col min="3049" max="3050" width="7.85546875" style="109" bestFit="1" customWidth="1"/>
    <col min="3051" max="3051" width="8" style="109" bestFit="1" customWidth="1"/>
    <col min="3052" max="3053" width="7.85546875" style="109" bestFit="1" customWidth="1"/>
    <col min="3054" max="3054" width="9.7109375" style="109" customWidth="1"/>
    <col min="3055" max="3055" width="12.85546875" style="109" customWidth="1"/>
    <col min="3056" max="3292" width="9.140625" style="109"/>
    <col min="3293" max="3293" width="9" style="109" bestFit="1" customWidth="1"/>
    <col min="3294" max="3294" width="9.85546875" style="109" bestFit="1" customWidth="1"/>
    <col min="3295" max="3295" width="9.140625" style="109" bestFit="1" customWidth="1"/>
    <col min="3296" max="3296" width="16" style="109" bestFit="1" customWidth="1"/>
    <col min="3297" max="3297" width="9" style="109" bestFit="1" customWidth="1"/>
    <col min="3298" max="3298" width="7.85546875" style="109" bestFit="1" customWidth="1"/>
    <col min="3299" max="3299" width="11.7109375" style="109" bestFit="1" customWidth="1"/>
    <col min="3300" max="3300" width="14.28515625" style="109" customWidth="1"/>
    <col min="3301" max="3301" width="11.7109375" style="109" bestFit="1" customWidth="1"/>
    <col min="3302" max="3302" width="14.140625" style="109" bestFit="1" customWidth="1"/>
    <col min="3303" max="3303" width="16.7109375" style="109" customWidth="1"/>
    <col min="3304" max="3304" width="16.5703125" style="109" customWidth="1"/>
    <col min="3305" max="3306" width="7.85546875" style="109" bestFit="1" customWidth="1"/>
    <col min="3307" max="3307" width="8" style="109" bestFit="1" customWidth="1"/>
    <col min="3308" max="3309" width="7.85546875" style="109" bestFit="1" customWidth="1"/>
    <col min="3310" max="3310" width="9.7109375" style="109" customWidth="1"/>
    <col min="3311" max="3311" width="12.85546875" style="109" customWidth="1"/>
    <col min="3312" max="3548" width="9.140625" style="109"/>
    <col min="3549" max="3549" width="9" style="109" bestFit="1" customWidth="1"/>
    <col min="3550" max="3550" width="9.85546875" style="109" bestFit="1" customWidth="1"/>
    <col min="3551" max="3551" width="9.140625" style="109" bestFit="1" customWidth="1"/>
    <col min="3552" max="3552" width="16" style="109" bestFit="1" customWidth="1"/>
    <col min="3553" max="3553" width="9" style="109" bestFit="1" customWidth="1"/>
    <col min="3554" max="3554" width="7.85546875" style="109" bestFit="1" customWidth="1"/>
    <col min="3555" max="3555" width="11.7109375" style="109" bestFit="1" customWidth="1"/>
    <col min="3556" max="3556" width="14.28515625" style="109" customWidth="1"/>
    <col min="3557" max="3557" width="11.7109375" style="109" bestFit="1" customWidth="1"/>
    <col min="3558" max="3558" width="14.140625" style="109" bestFit="1" customWidth="1"/>
    <col min="3559" max="3559" width="16.7109375" style="109" customWidth="1"/>
    <col min="3560" max="3560" width="16.5703125" style="109" customWidth="1"/>
    <col min="3561" max="3562" width="7.85546875" style="109" bestFit="1" customWidth="1"/>
    <col min="3563" max="3563" width="8" style="109" bestFit="1" customWidth="1"/>
    <col min="3564" max="3565" width="7.85546875" style="109" bestFit="1" customWidth="1"/>
    <col min="3566" max="3566" width="9.7109375" style="109" customWidth="1"/>
    <col min="3567" max="3567" width="12.85546875" style="109" customWidth="1"/>
    <col min="3568" max="3804" width="9.140625" style="109"/>
    <col min="3805" max="3805" width="9" style="109" bestFit="1" customWidth="1"/>
    <col min="3806" max="3806" width="9.85546875" style="109" bestFit="1" customWidth="1"/>
    <col min="3807" max="3807" width="9.140625" style="109" bestFit="1" customWidth="1"/>
    <col min="3808" max="3808" width="16" style="109" bestFit="1" customWidth="1"/>
    <col min="3809" max="3809" width="9" style="109" bestFit="1" customWidth="1"/>
    <col min="3810" max="3810" width="7.85546875" style="109" bestFit="1" customWidth="1"/>
    <col min="3811" max="3811" width="11.7109375" style="109" bestFit="1" customWidth="1"/>
    <col min="3812" max="3812" width="14.28515625" style="109" customWidth="1"/>
    <col min="3813" max="3813" width="11.7109375" style="109" bestFit="1" customWidth="1"/>
    <col min="3814" max="3814" width="14.140625" style="109" bestFit="1" customWidth="1"/>
    <col min="3815" max="3815" width="16.7109375" style="109" customWidth="1"/>
    <col min="3816" max="3816" width="16.5703125" style="109" customWidth="1"/>
    <col min="3817" max="3818" width="7.85546875" style="109" bestFit="1" customWidth="1"/>
    <col min="3819" max="3819" width="8" style="109" bestFit="1" customWidth="1"/>
    <col min="3820" max="3821" width="7.85546875" style="109" bestFit="1" customWidth="1"/>
    <col min="3822" max="3822" width="9.7109375" style="109" customWidth="1"/>
    <col min="3823" max="3823" width="12.85546875" style="109" customWidth="1"/>
    <col min="3824" max="4060" width="9.140625" style="109"/>
    <col min="4061" max="4061" width="9" style="109" bestFit="1" customWidth="1"/>
    <col min="4062" max="4062" width="9.85546875" style="109" bestFit="1" customWidth="1"/>
    <col min="4063" max="4063" width="9.140625" style="109" bestFit="1" customWidth="1"/>
    <col min="4064" max="4064" width="16" style="109" bestFit="1" customWidth="1"/>
    <col min="4065" max="4065" width="9" style="109" bestFit="1" customWidth="1"/>
    <col min="4066" max="4066" width="7.85546875" style="109" bestFit="1" customWidth="1"/>
    <col min="4067" max="4067" width="11.7109375" style="109" bestFit="1" customWidth="1"/>
    <col min="4068" max="4068" width="14.28515625" style="109" customWidth="1"/>
    <col min="4069" max="4069" width="11.7109375" style="109" bestFit="1" customWidth="1"/>
    <col min="4070" max="4070" width="14.140625" style="109" bestFit="1" customWidth="1"/>
    <col min="4071" max="4071" width="16.7109375" style="109" customWidth="1"/>
    <col min="4072" max="4072" width="16.5703125" style="109" customWidth="1"/>
    <col min="4073" max="4074" width="7.85546875" style="109" bestFit="1" customWidth="1"/>
    <col min="4075" max="4075" width="8" style="109" bestFit="1" customWidth="1"/>
    <col min="4076" max="4077" width="7.85546875" style="109" bestFit="1" customWidth="1"/>
    <col min="4078" max="4078" width="9.7109375" style="109" customWidth="1"/>
    <col min="4079" max="4079" width="12.85546875" style="109" customWidth="1"/>
    <col min="4080" max="4316" width="9.140625" style="109"/>
    <col min="4317" max="4317" width="9" style="109" bestFit="1" customWidth="1"/>
    <col min="4318" max="4318" width="9.85546875" style="109" bestFit="1" customWidth="1"/>
    <col min="4319" max="4319" width="9.140625" style="109" bestFit="1" customWidth="1"/>
    <col min="4320" max="4320" width="16" style="109" bestFit="1" customWidth="1"/>
    <col min="4321" max="4321" width="9" style="109" bestFit="1" customWidth="1"/>
    <col min="4322" max="4322" width="7.85546875" style="109" bestFit="1" customWidth="1"/>
    <col min="4323" max="4323" width="11.7109375" style="109" bestFit="1" customWidth="1"/>
    <col min="4324" max="4324" width="14.28515625" style="109" customWidth="1"/>
    <col min="4325" max="4325" width="11.7109375" style="109" bestFit="1" customWidth="1"/>
    <col min="4326" max="4326" width="14.140625" style="109" bestFit="1" customWidth="1"/>
    <col min="4327" max="4327" width="16.7109375" style="109" customWidth="1"/>
    <col min="4328" max="4328" width="16.5703125" style="109" customWidth="1"/>
    <col min="4329" max="4330" width="7.85546875" style="109" bestFit="1" customWidth="1"/>
    <col min="4331" max="4331" width="8" style="109" bestFit="1" customWidth="1"/>
    <col min="4332" max="4333" width="7.85546875" style="109" bestFit="1" customWidth="1"/>
    <col min="4334" max="4334" width="9.7109375" style="109" customWidth="1"/>
    <col min="4335" max="4335" width="12.85546875" style="109" customWidth="1"/>
    <col min="4336" max="4572" width="9.140625" style="109"/>
    <col min="4573" max="4573" width="9" style="109" bestFit="1" customWidth="1"/>
    <col min="4574" max="4574" width="9.85546875" style="109" bestFit="1" customWidth="1"/>
    <col min="4575" max="4575" width="9.140625" style="109" bestFit="1" customWidth="1"/>
    <col min="4576" max="4576" width="16" style="109" bestFit="1" customWidth="1"/>
    <col min="4577" max="4577" width="9" style="109" bestFit="1" customWidth="1"/>
    <col min="4578" max="4578" width="7.85546875" style="109" bestFit="1" customWidth="1"/>
    <col min="4579" max="4579" width="11.7109375" style="109" bestFit="1" customWidth="1"/>
    <col min="4580" max="4580" width="14.28515625" style="109" customWidth="1"/>
    <col min="4581" max="4581" width="11.7109375" style="109" bestFit="1" customWidth="1"/>
    <col min="4582" max="4582" width="14.140625" style="109" bestFit="1" customWidth="1"/>
    <col min="4583" max="4583" width="16.7109375" style="109" customWidth="1"/>
    <col min="4584" max="4584" width="16.5703125" style="109" customWidth="1"/>
    <col min="4585" max="4586" width="7.85546875" style="109" bestFit="1" customWidth="1"/>
    <col min="4587" max="4587" width="8" style="109" bestFit="1" customWidth="1"/>
    <col min="4588" max="4589" width="7.85546875" style="109" bestFit="1" customWidth="1"/>
    <col min="4590" max="4590" width="9.7109375" style="109" customWidth="1"/>
    <col min="4591" max="4591" width="12.85546875" style="109" customWidth="1"/>
    <col min="4592" max="4828" width="9.140625" style="109"/>
    <col min="4829" max="4829" width="9" style="109" bestFit="1" customWidth="1"/>
    <col min="4830" max="4830" width="9.85546875" style="109" bestFit="1" customWidth="1"/>
    <col min="4831" max="4831" width="9.140625" style="109" bestFit="1" customWidth="1"/>
    <col min="4832" max="4832" width="16" style="109" bestFit="1" customWidth="1"/>
    <col min="4833" max="4833" width="9" style="109" bestFit="1" customWidth="1"/>
    <col min="4834" max="4834" width="7.85546875" style="109" bestFit="1" customWidth="1"/>
    <col min="4835" max="4835" width="11.7109375" style="109" bestFit="1" customWidth="1"/>
    <col min="4836" max="4836" width="14.28515625" style="109" customWidth="1"/>
    <col min="4837" max="4837" width="11.7109375" style="109" bestFit="1" customWidth="1"/>
    <col min="4838" max="4838" width="14.140625" style="109" bestFit="1" customWidth="1"/>
    <col min="4839" max="4839" width="16.7109375" style="109" customWidth="1"/>
    <col min="4840" max="4840" width="16.5703125" style="109" customWidth="1"/>
    <col min="4841" max="4842" width="7.85546875" style="109" bestFit="1" customWidth="1"/>
    <col min="4843" max="4843" width="8" style="109" bestFit="1" customWidth="1"/>
    <col min="4844" max="4845" width="7.85546875" style="109" bestFit="1" customWidth="1"/>
    <col min="4846" max="4846" width="9.7109375" style="109" customWidth="1"/>
    <col min="4847" max="4847" width="12.85546875" style="109" customWidth="1"/>
    <col min="4848" max="5084" width="9.140625" style="109"/>
    <col min="5085" max="5085" width="9" style="109" bestFit="1" customWidth="1"/>
    <col min="5086" max="5086" width="9.85546875" style="109" bestFit="1" customWidth="1"/>
    <col min="5087" max="5087" width="9.140625" style="109" bestFit="1" customWidth="1"/>
    <col min="5088" max="5088" width="16" style="109" bestFit="1" customWidth="1"/>
    <col min="5089" max="5089" width="9" style="109" bestFit="1" customWidth="1"/>
    <col min="5090" max="5090" width="7.85546875" style="109" bestFit="1" customWidth="1"/>
    <col min="5091" max="5091" width="11.7109375" style="109" bestFit="1" customWidth="1"/>
    <col min="5092" max="5092" width="14.28515625" style="109" customWidth="1"/>
    <col min="5093" max="5093" width="11.7109375" style="109" bestFit="1" customWidth="1"/>
    <col min="5094" max="5094" width="14.140625" style="109" bestFit="1" customWidth="1"/>
    <col min="5095" max="5095" width="16.7109375" style="109" customWidth="1"/>
    <col min="5096" max="5096" width="16.5703125" style="109" customWidth="1"/>
    <col min="5097" max="5098" width="7.85546875" style="109" bestFit="1" customWidth="1"/>
    <col min="5099" max="5099" width="8" style="109" bestFit="1" customWidth="1"/>
    <col min="5100" max="5101" width="7.85546875" style="109" bestFit="1" customWidth="1"/>
    <col min="5102" max="5102" width="9.7109375" style="109" customWidth="1"/>
    <col min="5103" max="5103" width="12.85546875" style="109" customWidth="1"/>
    <col min="5104" max="5340" width="9.140625" style="109"/>
    <col min="5341" max="5341" width="9" style="109" bestFit="1" customWidth="1"/>
    <col min="5342" max="5342" width="9.85546875" style="109" bestFit="1" customWidth="1"/>
    <col min="5343" max="5343" width="9.140625" style="109" bestFit="1" customWidth="1"/>
    <col min="5344" max="5344" width="16" style="109" bestFit="1" customWidth="1"/>
    <col min="5345" max="5345" width="9" style="109" bestFit="1" customWidth="1"/>
    <col min="5346" max="5346" width="7.85546875" style="109" bestFit="1" customWidth="1"/>
    <col min="5347" max="5347" width="11.7109375" style="109" bestFit="1" customWidth="1"/>
    <col min="5348" max="5348" width="14.28515625" style="109" customWidth="1"/>
    <col min="5349" max="5349" width="11.7109375" style="109" bestFit="1" customWidth="1"/>
    <col min="5350" max="5350" width="14.140625" style="109" bestFit="1" customWidth="1"/>
    <col min="5351" max="5351" width="16.7109375" style="109" customWidth="1"/>
    <col min="5352" max="5352" width="16.5703125" style="109" customWidth="1"/>
    <col min="5353" max="5354" width="7.85546875" style="109" bestFit="1" customWidth="1"/>
    <col min="5355" max="5355" width="8" style="109" bestFit="1" customWidth="1"/>
    <col min="5356" max="5357" width="7.85546875" style="109" bestFit="1" customWidth="1"/>
    <col min="5358" max="5358" width="9.7109375" style="109" customWidth="1"/>
    <col min="5359" max="5359" width="12.85546875" style="109" customWidth="1"/>
    <col min="5360" max="5596" width="9.140625" style="109"/>
    <col min="5597" max="5597" width="9" style="109" bestFit="1" customWidth="1"/>
    <col min="5598" max="5598" width="9.85546875" style="109" bestFit="1" customWidth="1"/>
    <col min="5599" max="5599" width="9.140625" style="109" bestFit="1" customWidth="1"/>
    <col min="5600" max="5600" width="16" style="109" bestFit="1" customWidth="1"/>
    <col min="5601" max="5601" width="9" style="109" bestFit="1" customWidth="1"/>
    <col min="5602" max="5602" width="7.85546875" style="109" bestFit="1" customWidth="1"/>
    <col min="5603" max="5603" width="11.7109375" style="109" bestFit="1" customWidth="1"/>
    <col min="5604" max="5604" width="14.28515625" style="109" customWidth="1"/>
    <col min="5605" max="5605" width="11.7109375" style="109" bestFit="1" customWidth="1"/>
    <col min="5606" max="5606" width="14.140625" style="109" bestFit="1" customWidth="1"/>
    <col min="5607" max="5607" width="16.7109375" style="109" customWidth="1"/>
    <col min="5608" max="5608" width="16.5703125" style="109" customWidth="1"/>
    <col min="5609" max="5610" width="7.85546875" style="109" bestFit="1" customWidth="1"/>
    <col min="5611" max="5611" width="8" style="109" bestFit="1" customWidth="1"/>
    <col min="5612" max="5613" width="7.85546875" style="109" bestFit="1" customWidth="1"/>
    <col min="5614" max="5614" width="9.7109375" style="109" customWidth="1"/>
    <col min="5615" max="5615" width="12.85546875" style="109" customWidth="1"/>
    <col min="5616" max="5852" width="9.140625" style="109"/>
    <col min="5853" max="5853" width="9" style="109" bestFit="1" customWidth="1"/>
    <col min="5854" max="5854" width="9.85546875" style="109" bestFit="1" customWidth="1"/>
    <col min="5855" max="5855" width="9.140625" style="109" bestFit="1" customWidth="1"/>
    <col min="5856" max="5856" width="16" style="109" bestFit="1" customWidth="1"/>
    <col min="5857" max="5857" width="9" style="109" bestFit="1" customWidth="1"/>
    <col min="5858" max="5858" width="7.85546875" style="109" bestFit="1" customWidth="1"/>
    <col min="5859" max="5859" width="11.7109375" style="109" bestFit="1" customWidth="1"/>
    <col min="5860" max="5860" width="14.28515625" style="109" customWidth="1"/>
    <col min="5861" max="5861" width="11.7109375" style="109" bestFit="1" customWidth="1"/>
    <col min="5862" max="5862" width="14.140625" style="109" bestFit="1" customWidth="1"/>
    <col min="5863" max="5863" width="16.7109375" style="109" customWidth="1"/>
    <col min="5864" max="5864" width="16.5703125" style="109" customWidth="1"/>
    <col min="5865" max="5866" width="7.85546875" style="109" bestFit="1" customWidth="1"/>
    <col min="5867" max="5867" width="8" style="109" bestFit="1" customWidth="1"/>
    <col min="5868" max="5869" width="7.85546875" style="109" bestFit="1" customWidth="1"/>
    <col min="5870" max="5870" width="9.7109375" style="109" customWidth="1"/>
    <col min="5871" max="5871" width="12.85546875" style="109" customWidth="1"/>
    <col min="5872" max="6108" width="9.140625" style="109"/>
    <col min="6109" max="6109" width="9" style="109" bestFit="1" customWidth="1"/>
    <col min="6110" max="6110" width="9.85546875" style="109" bestFit="1" customWidth="1"/>
    <col min="6111" max="6111" width="9.140625" style="109" bestFit="1" customWidth="1"/>
    <col min="6112" max="6112" width="16" style="109" bestFit="1" customWidth="1"/>
    <col min="6113" max="6113" width="9" style="109" bestFit="1" customWidth="1"/>
    <col min="6114" max="6114" width="7.85546875" style="109" bestFit="1" customWidth="1"/>
    <col min="6115" max="6115" width="11.7109375" style="109" bestFit="1" customWidth="1"/>
    <col min="6116" max="6116" width="14.28515625" style="109" customWidth="1"/>
    <col min="6117" max="6117" width="11.7109375" style="109" bestFit="1" customWidth="1"/>
    <col min="6118" max="6118" width="14.140625" style="109" bestFit="1" customWidth="1"/>
    <col min="6119" max="6119" width="16.7109375" style="109" customWidth="1"/>
    <col min="6120" max="6120" width="16.5703125" style="109" customWidth="1"/>
    <col min="6121" max="6122" width="7.85546875" style="109" bestFit="1" customWidth="1"/>
    <col min="6123" max="6123" width="8" style="109" bestFit="1" customWidth="1"/>
    <col min="6124" max="6125" width="7.85546875" style="109" bestFit="1" customWidth="1"/>
    <col min="6126" max="6126" width="9.7109375" style="109" customWidth="1"/>
    <col min="6127" max="6127" width="12.85546875" style="109" customWidth="1"/>
    <col min="6128" max="6364" width="9.140625" style="109"/>
    <col min="6365" max="6365" width="9" style="109" bestFit="1" customWidth="1"/>
    <col min="6366" max="6366" width="9.85546875" style="109" bestFit="1" customWidth="1"/>
    <col min="6367" max="6367" width="9.140625" style="109" bestFit="1" customWidth="1"/>
    <col min="6368" max="6368" width="16" style="109" bestFit="1" customWidth="1"/>
    <col min="6369" max="6369" width="9" style="109" bestFit="1" customWidth="1"/>
    <col min="6370" max="6370" width="7.85546875" style="109" bestFit="1" customWidth="1"/>
    <col min="6371" max="6371" width="11.7109375" style="109" bestFit="1" customWidth="1"/>
    <col min="6372" max="6372" width="14.28515625" style="109" customWidth="1"/>
    <col min="6373" max="6373" width="11.7109375" style="109" bestFit="1" customWidth="1"/>
    <col min="6374" max="6374" width="14.140625" style="109" bestFit="1" customWidth="1"/>
    <col min="6375" max="6375" width="16.7109375" style="109" customWidth="1"/>
    <col min="6376" max="6376" width="16.5703125" style="109" customWidth="1"/>
    <col min="6377" max="6378" width="7.85546875" style="109" bestFit="1" customWidth="1"/>
    <col min="6379" max="6379" width="8" style="109" bestFit="1" customWidth="1"/>
    <col min="6380" max="6381" width="7.85546875" style="109" bestFit="1" customWidth="1"/>
    <col min="6382" max="6382" width="9.7109375" style="109" customWidth="1"/>
    <col min="6383" max="6383" width="12.85546875" style="109" customWidth="1"/>
    <col min="6384" max="6620" width="9.140625" style="109"/>
    <col min="6621" max="6621" width="9" style="109" bestFit="1" customWidth="1"/>
    <col min="6622" max="6622" width="9.85546875" style="109" bestFit="1" customWidth="1"/>
    <col min="6623" max="6623" width="9.140625" style="109" bestFit="1" customWidth="1"/>
    <col min="6624" max="6624" width="16" style="109" bestFit="1" customWidth="1"/>
    <col min="6625" max="6625" width="9" style="109" bestFit="1" customWidth="1"/>
    <col min="6626" max="6626" width="7.85546875" style="109" bestFit="1" customWidth="1"/>
    <col min="6627" max="6627" width="11.7109375" style="109" bestFit="1" customWidth="1"/>
    <col min="6628" max="6628" width="14.28515625" style="109" customWidth="1"/>
    <col min="6629" max="6629" width="11.7109375" style="109" bestFit="1" customWidth="1"/>
    <col min="6630" max="6630" width="14.140625" style="109" bestFit="1" customWidth="1"/>
    <col min="6631" max="6631" width="16.7109375" style="109" customWidth="1"/>
    <col min="6632" max="6632" width="16.5703125" style="109" customWidth="1"/>
    <col min="6633" max="6634" width="7.85546875" style="109" bestFit="1" customWidth="1"/>
    <col min="6635" max="6635" width="8" style="109" bestFit="1" customWidth="1"/>
    <col min="6636" max="6637" width="7.85546875" style="109" bestFit="1" customWidth="1"/>
    <col min="6638" max="6638" width="9.7109375" style="109" customWidth="1"/>
    <col min="6639" max="6639" width="12.85546875" style="109" customWidth="1"/>
    <col min="6640" max="6876" width="9.140625" style="109"/>
    <col min="6877" max="6877" width="9" style="109" bestFit="1" customWidth="1"/>
    <col min="6878" max="6878" width="9.85546875" style="109" bestFit="1" customWidth="1"/>
    <col min="6879" max="6879" width="9.140625" style="109" bestFit="1" customWidth="1"/>
    <col min="6880" max="6880" width="16" style="109" bestFit="1" customWidth="1"/>
    <col min="6881" max="6881" width="9" style="109" bestFit="1" customWidth="1"/>
    <col min="6882" max="6882" width="7.85546875" style="109" bestFit="1" customWidth="1"/>
    <col min="6883" max="6883" width="11.7109375" style="109" bestFit="1" customWidth="1"/>
    <col min="6884" max="6884" width="14.28515625" style="109" customWidth="1"/>
    <col min="6885" max="6885" width="11.7109375" style="109" bestFit="1" customWidth="1"/>
    <col min="6886" max="6886" width="14.140625" style="109" bestFit="1" customWidth="1"/>
    <col min="6887" max="6887" width="16.7109375" style="109" customWidth="1"/>
    <col min="6888" max="6888" width="16.5703125" style="109" customWidth="1"/>
    <col min="6889" max="6890" width="7.85546875" style="109" bestFit="1" customWidth="1"/>
    <col min="6891" max="6891" width="8" style="109" bestFit="1" customWidth="1"/>
    <col min="6892" max="6893" width="7.85546875" style="109" bestFit="1" customWidth="1"/>
    <col min="6894" max="6894" width="9.7109375" style="109" customWidth="1"/>
    <col min="6895" max="6895" width="12.85546875" style="109" customWidth="1"/>
    <col min="6896" max="7132" width="9.140625" style="109"/>
    <col min="7133" max="7133" width="9" style="109" bestFit="1" customWidth="1"/>
    <col min="7134" max="7134" width="9.85546875" style="109" bestFit="1" customWidth="1"/>
    <col min="7135" max="7135" width="9.140625" style="109" bestFit="1" customWidth="1"/>
    <col min="7136" max="7136" width="16" style="109" bestFit="1" customWidth="1"/>
    <col min="7137" max="7137" width="9" style="109" bestFit="1" customWidth="1"/>
    <col min="7138" max="7138" width="7.85546875" style="109" bestFit="1" customWidth="1"/>
    <col min="7139" max="7139" width="11.7109375" style="109" bestFit="1" customWidth="1"/>
    <col min="7140" max="7140" width="14.28515625" style="109" customWidth="1"/>
    <col min="7141" max="7141" width="11.7109375" style="109" bestFit="1" customWidth="1"/>
    <col min="7142" max="7142" width="14.140625" style="109" bestFit="1" customWidth="1"/>
    <col min="7143" max="7143" width="16.7109375" style="109" customWidth="1"/>
    <col min="7144" max="7144" width="16.5703125" style="109" customWidth="1"/>
    <col min="7145" max="7146" width="7.85546875" style="109" bestFit="1" customWidth="1"/>
    <col min="7147" max="7147" width="8" style="109" bestFit="1" customWidth="1"/>
    <col min="7148" max="7149" width="7.85546875" style="109" bestFit="1" customWidth="1"/>
    <col min="7150" max="7150" width="9.7109375" style="109" customWidth="1"/>
    <col min="7151" max="7151" width="12.85546875" style="109" customWidth="1"/>
    <col min="7152" max="7388" width="9.140625" style="109"/>
    <col min="7389" max="7389" width="9" style="109" bestFit="1" customWidth="1"/>
    <col min="7390" max="7390" width="9.85546875" style="109" bestFit="1" customWidth="1"/>
    <col min="7391" max="7391" width="9.140625" style="109" bestFit="1" customWidth="1"/>
    <col min="7392" max="7392" width="16" style="109" bestFit="1" customWidth="1"/>
    <col min="7393" max="7393" width="9" style="109" bestFit="1" customWidth="1"/>
    <col min="7394" max="7394" width="7.85546875" style="109" bestFit="1" customWidth="1"/>
    <col min="7395" max="7395" width="11.7109375" style="109" bestFit="1" customWidth="1"/>
    <col min="7396" max="7396" width="14.28515625" style="109" customWidth="1"/>
    <col min="7397" max="7397" width="11.7109375" style="109" bestFit="1" customWidth="1"/>
    <col min="7398" max="7398" width="14.140625" style="109" bestFit="1" customWidth="1"/>
    <col min="7399" max="7399" width="16.7109375" style="109" customWidth="1"/>
    <col min="7400" max="7400" width="16.5703125" style="109" customWidth="1"/>
    <col min="7401" max="7402" width="7.85546875" style="109" bestFit="1" customWidth="1"/>
    <col min="7403" max="7403" width="8" style="109" bestFit="1" customWidth="1"/>
    <col min="7404" max="7405" width="7.85546875" style="109" bestFit="1" customWidth="1"/>
    <col min="7406" max="7406" width="9.7109375" style="109" customWidth="1"/>
    <col min="7407" max="7407" width="12.85546875" style="109" customWidth="1"/>
    <col min="7408" max="7644" width="9.140625" style="109"/>
    <col min="7645" max="7645" width="9" style="109" bestFit="1" customWidth="1"/>
    <col min="7646" max="7646" width="9.85546875" style="109" bestFit="1" customWidth="1"/>
    <col min="7647" max="7647" width="9.140625" style="109" bestFit="1" customWidth="1"/>
    <col min="7648" max="7648" width="16" style="109" bestFit="1" customWidth="1"/>
    <col min="7649" max="7649" width="9" style="109" bestFit="1" customWidth="1"/>
    <col min="7650" max="7650" width="7.85546875" style="109" bestFit="1" customWidth="1"/>
    <col min="7651" max="7651" width="11.7109375" style="109" bestFit="1" customWidth="1"/>
    <col min="7652" max="7652" width="14.28515625" style="109" customWidth="1"/>
    <col min="7653" max="7653" width="11.7109375" style="109" bestFit="1" customWidth="1"/>
    <col min="7654" max="7654" width="14.140625" style="109" bestFit="1" customWidth="1"/>
    <col min="7655" max="7655" width="16.7109375" style="109" customWidth="1"/>
    <col min="7656" max="7656" width="16.5703125" style="109" customWidth="1"/>
    <col min="7657" max="7658" width="7.85546875" style="109" bestFit="1" customWidth="1"/>
    <col min="7659" max="7659" width="8" style="109" bestFit="1" customWidth="1"/>
    <col min="7660" max="7661" width="7.85546875" style="109" bestFit="1" customWidth="1"/>
    <col min="7662" max="7662" width="9.7109375" style="109" customWidth="1"/>
    <col min="7663" max="7663" width="12.85546875" style="109" customWidth="1"/>
    <col min="7664" max="7900" width="9.140625" style="109"/>
    <col min="7901" max="7901" width="9" style="109" bestFit="1" customWidth="1"/>
    <col min="7902" max="7902" width="9.85546875" style="109" bestFit="1" customWidth="1"/>
    <col min="7903" max="7903" width="9.140625" style="109" bestFit="1" customWidth="1"/>
    <col min="7904" max="7904" width="16" style="109" bestFit="1" customWidth="1"/>
    <col min="7905" max="7905" width="9" style="109" bestFit="1" customWidth="1"/>
    <col min="7906" max="7906" width="7.85546875" style="109" bestFit="1" customWidth="1"/>
    <col min="7907" max="7907" width="11.7109375" style="109" bestFit="1" customWidth="1"/>
    <col min="7908" max="7908" width="14.28515625" style="109" customWidth="1"/>
    <col min="7909" max="7909" width="11.7109375" style="109" bestFit="1" customWidth="1"/>
    <col min="7910" max="7910" width="14.140625" style="109" bestFit="1" customWidth="1"/>
    <col min="7911" max="7911" width="16.7109375" style="109" customWidth="1"/>
    <col min="7912" max="7912" width="16.5703125" style="109" customWidth="1"/>
    <col min="7913" max="7914" width="7.85546875" style="109" bestFit="1" customWidth="1"/>
    <col min="7915" max="7915" width="8" style="109" bestFit="1" customWidth="1"/>
    <col min="7916" max="7917" width="7.85546875" style="109" bestFit="1" customWidth="1"/>
    <col min="7918" max="7918" width="9.7109375" style="109" customWidth="1"/>
    <col min="7919" max="7919" width="12.85546875" style="109" customWidth="1"/>
    <col min="7920" max="8156" width="9.140625" style="109"/>
    <col min="8157" max="8157" width="9" style="109" bestFit="1" customWidth="1"/>
    <col min="8158" max="8158" width="9.85546875" style="109" bestFit="1" customWidth="1"/>
    <col min="8159" max="8159" width="9.140625" style="109" bestFit="1" customWidth="1"/>
    <col min="8160" max="8160" width="16" style="109" bestFit="1" customWidth="1"/>
    <col min="8161" max="8161" width="9" style="109" bestFit="1" customWidth="1"/>
    <col min="8162" max="8162" width="7.85546875" style="109" bestFit="1" customWidth="1"/>
    <col min="8163" max="8163" width="11.7109375" style="109" bestFit="1" customWidth="1"/>
    <col min="8164" max="8164" width="14.28515625" style="109" customWidth="1"/>
    <col min="8165" max="8165" width="11.7109375" style="109" bestFit="1" customWidth="1"/>
    <col min="8166" max="8166" width="14.140625" style="109" bestFit="1" customWidth="1"/>
    <col min="8167" max="8167" width="16.7109375" style="109" customWidth="1"/>
    <col min="8168" max="8168" width="16.5703125" style="109" customWidth="1"/>
    <col min="8169" max="8170" width="7.85546875" style="109" bestFit="1" customWidth="1"/>
    <col min="8171" max="8171" width="8" style="109" bestFit="1" customWidth="1"/>
    <col min="8172" max="8173" width="7.85546875" style="109" bestFit="1" customWidth="1"/>
    <col min="8174" max="8174" width="9.7109375" style="109" customWidth="1"/>
    <col min="8175" max="8175" width="12.85546875" style="109" customWidth="1"/>
    <col min="8176" max="8412" width="9.140625" style="109"/>
    <col min="8413" max="8413" width="9" style="109" bestFit="1" customWidth="1"/>
    <col min="8414" max="8414" width="9.85546875" style="109" bestFit="1" customWidth="1"/>
    <col min="8415" max="8415" width="9.140625" style="109" bestFit="1" customWidth="1"/>
    <col min="8416" max="8416" width="16" style="109" bestFit="1" customWidth="1"/>
    <col min="8417" max="8417" width="9" style="109" bestFit="1" customWidth="1"/>
    <col min="8418" max="8418" width="7.85546875" style="109" bestFit="1" customWidth="1"/>
    <col min="8419" max="8419" width="11.7109375" style="109" bestFit="1" customWidth="1"/>
    <col min="8420" max="8420" width="14.28515625" style="109" customWidth="1"/>
    <col min="8421" max="8421" width="11.7109375" style="109" bestFit="1" customWidth="1"/>
    <col min="8422" max="8422" width="14.140625" style="109" bestFit="1" customWidth="1"/>
    <col min="8423" max="8423" width="16.7109375" style="109" customWidth="1"/>
    <col min="8424" max="8424" width="16.5703125" style="109" customWidth="1"/>
    <col min="8425" max="8426" width="7.85546875" style="109" bestFit="1" customWidth="1"/>
    <col min="8427" max="8427" width="8" style="109" bestFit="1" customWidth="1"/>
    <col min="8428" max="8429" width="7.85546875" style="109" bestFit="1" customWidth="1"/>
    <col min="8430" max="8430" width="9.7109375" style="109" customWidth="1"/>
    <col min="8431" max="8431" width="12.85546875" style="109" customWidth="1"/>
    <col min="8432" max="8668" width="9.140625" style="109"/>
    <col min="8669" max="8669" width="9" style="109" bestFit="1" customWidth="1"/>
    <col min="8670" max="8670" width="9.85546875" style="109" bestFit="1" customWidth="1"/>
    <col min="8671" max="8671" width="9.140625" style="109" bestFit="1" customWidth="1"/>
    <col min="8672" max="8672" width="16" style="109" bestFit="1" customWidth="1"/>
    <col min="8673" max="8673" width="9" style="109" bestFit="1" customWidth="1"/>
    <col min="8674" max="8674" width="7.85546875" style="109" bestFit="1" customWidth="1"/>
    <col min="8675" max="8675" width="11.7109375" style="109" bestFit="1" customWidth="1"/>
    <col min="8676" max="8676" width="14.28515625" style="109" customWidth="1"/>
    <col min="8677" max="8677" width="11.7109375" style="109" bestFit="1" customWidth="1"/>
    <col min="8678" max="8678" width="14.140625" style="109" bestFit="1" customWidth="1"/>
    <col min="8679" max="8679" width="16.7109375" style="109" customWidth="1"/>
    <col min="8680" max="8680" width="16.5703125" style="109" customWidth="1"/>
    <col min="8681" max="8682" width="7.85546875" style="109" bestFit="1" customWidth="1"/>
    <col min="8683" max="8683" width="8" style="109" bestFit="1" customWidth="1"/>
    <col min="8684" max="8685" width="7.85546875" style="109" bestFit="1" customWidth="1"/>
    <col min="8686" max="8686" width="9.7109375" style="109" customWidth="1"/>
    <col min="8687" max="8687" width="12.85546875" style="109" customWidth="1"/>
    <col min="8688" max="8924" width="9.140625" style="109"/>
    <col min="8925" max="8925" width="9" style="109" bestFit="1" customWidth="1"/>
    <col min="8926" max="8926" width="9.85546875" style="109" bestFit="1" customWidth="1"/>
    <col min="8927" max="8927" width="9.140625" style="109" bestFit="1" customWidth="1"/>
    <col min="8928" max="8928" width="16" style="109" bestFit="1" customWidth="1"/>
    <col min="8929" max="8929" width="9" style="109" bestFit="1" customWidth="1"/>
    <col min="8930" max="8930" width="7.85546875" style="109" bestFit="1" customWidth="1"/>
    <col min="8931" max="8931" width="11.7109375" style="109" bestFit="1" customWidth="1"/>
    <col min="8932" max="8932" width="14.28515625" style="109" customWidth="1"/>
    <col min="8933" max="8933" width="11.7109375" style="109" bestFit="1" customWidth="1"/>
    <col min="8934" max="8934" width="14.140625" style="109" bestFit="1" customWidth="1"/>
    <col min="8935" max="8935" width="16.7109375" style="109" customWidth="1"/>
    <col min="8936" max="8936" width="16.5703125" style="109" customWidth="1"/>
    <col min="8937" max="8938" width="7.85546875" style="109" bestFit="1" customWidth="1"/>
    <col min="8939" max="8939" width="8" style="109" bestFit="1" customWidth="1"/>
    <col min="8940" max="8941" width="7.85546875" style="109" bestFit="1" customWidth="1"/>
    <col min="8942" max="8942" width="9.7109375" style="109" customWidth="1"/>
    <col min="8943" max="8943" width="12.85546875" style="109" customWidth="1"/>
    <col min="8944" max="9180" width="9.140625" style="109"/>
    <col min="9181" max="9181" width="9" style="109" bestFit="1" customWidth="1"/>
    <col min="9182" max="9182" width="9.85546875" style="109" bestFit="1" customWidth="1"/>
    <col min="9183" max="9183" width="9.140625" style="109" bestFit="1" customWidth="1"/>
    <col min="9184" max="9184" width="16" style="109" bestFit="1" customWidth="1"/>
    <col min="9185" max="9185" width="9" style="109" bestFit="1" customWidth="1"/>
    <col min="9186" max="9186" width="7.85546875" style="109" bestFit="1" customWidth="1"/>
    <col min="9187" max="9187" width="11.7109375" style="109" bestFit="1" customWidth="1"/>
    <col min="9188" max="9188" width="14.28515625" style="109" customWidth="1"/>
    <col min="9189" max="9189" width="11.7109375" style="109" bestFit="1" customWidth="1"/>
    <col min="9190" max="9190" width="14.140625" style="109" bestFit="1" customWidth="1"/>
    <col min="9191" max="9191" width="16.7109375" style="109" customWidth="1"/>
    <col min="9192" max="9192" width="16.5703125" style="109" customWidth="1"/>
    <col min="9193" max="9194" width="7.85546875" style="109" bestFit="1" customWidth="1"/>
    <col min="9195" max="9195" width="8" style="109" bestFit="1" customWidth="1"/>
    <col min="9196" max="9197" width="7.85546875" style="109" bestFit="1" customWidth="1"/>
    <col min="9198" max="9198" width="9.7109375" style="109" customWidth="1"/>
    <col min="9199" max="9199" width="12.85546875" style="109" customWidth="1"/>
    <col min="9200" max="9436" width="9.140625" style="109"/>
    <col min="9437" max="9437" width="9" style="109" bestFit="1" customWidth="1"/>
    <col min="9438" max="9438" width="9.85546875" style="109" bestFit="1" customWidth="1"/>
    <col min="9439" max="9439" width="9.140625" style="109" bestFit="1" customWidth="1"/>
    <col min="9440" max="9440" width="16" style="109" bestFit="1" customWidth="1"/>
    <col min="9441" max="9441" width="9" style="109" bestFit="1" customWidth="1"/>
    <col min="9442" max="9442" width="7.85546875" style="109" bestFit="1" customWidth="1"/>
    <col min="9443" max="9443" width="11.7109375" style="109" bestFit="1" customWidth="1"/>
    <col min="9444" max="9444" width="14.28515625" style="109" customWidth="1"/>
    <col min="9445" max="9445" width="11.7109375" style="109" bestFit="1" customWidth="1"/>
    <col min="9446" max="9446" width="14.140625" style="109" bestFit="1" customWidth="1"/>
    <col min="9447" max="9447" width="16.7109375" style="109" customWidth="1"/>
    <col min="9448" max="9448" width="16.5703125" style="109" customWidth="1"/>
    <col min="9449" max="9450" width="7.85546875" style="109" bestFit="1" customWidth="1"/>
    <col min="9451" max="9451" width="8" style="109" bestFit="1" customWidth="1"/>
    <col min="9452" max="9453" width="7.85546875" style="109" bestFit="1" customWidth="1"/>
    <col min="9454" max="9454" width="9.7109375" style="109" customWidth="1"/>
    <col min="9455" max="9455" width="12.85546875" style="109" customWidth="1"/>
    <col min="9456" max="9692" width="9.140625" style="109"/>
    <col min="9693" max="9693" width="9" style="109" bestFit="1" customWidth="1"/>
    <col min="9694" max="9694" width="9.85546875" style="109" bestFit="1" customWidth="1"/>
    <col min="9695" max="9695" width="9.140625" style="109" bestFit="1" customWidth="1"/>
    <col min="9696" max="9696" width="16" style="109" bestFit="1" customWidth="1"/>
    <col min="9697" max="9697" width="9" style="109" bestFit="1" customWidth="1"/>
    <col min="9698" max="9698" width="7.85546875" style="109" bestFit="1" customWidth="1"/>
    <col min="9699" max="9699" width="11.7109375" style="109" bestFit="1" customWidth="1"/>
    <col min="9700" max="9700" width="14.28515625" style="109" customWidth="1"/>
    <col min="9701" max="9701" width="11.7109375" style="109" bestFit="1" customWidth="1"/>
    <col min="9702" max="9702" width="14.140625" style="109" bestFit="1" customWidth="1"/>
    <col min="9703" max="9703" width="16.7109375" style="109" customWidth="1"/>
    <col min="9704" max="9704" width="16.5703125" style="109" customWidth="1"/>
    <col min="9705" max="9706" width="7.85546875" style="109" bestFit="1" customWidth="1"/>
    <col min="9707" max="9707" width="8" style="109" bestFit="1" customWidth="1"/>
    <col min="9708" max="9709" width="7.85546875" style="109" bestFit="1" customWidth="1"/>
    <col min="9710" max="9710" width="9.7109375" style="109" customWidth="1"/>
    <col min="9711" max="9711" width="12.85546875" style="109" customWidth="1"/>
    <col min="9712" max="9948" width="9.140625" style="109"/>
    <col min="9949" max="9949" width="9" style="109" bestFit="1" customWidth="1"/>
    <col min="9950" max="9950" width="9.85546875" style="109" bestFit="1" customWidth="1"/>
    <col min="9951" max="9951" width="9.140625" style="109" bestFit="1" customWidth="1"/>
    <col min="9952" max="9952" width="16" style="109" bestFit="1" customWidth="1"/>
    <col min="9953" max="9953" width="9" style="109" bestFit="1" customWidth="1"/>
    <col min="9954" max="9954" width="7.85546875" style="109" bestFit="1" customWidth="1"/>
    <col min="9955" max="9955" width="11.7109375" style="109" bestFit="1" customWidth="1"/>
    <col min="9956" max="9956" width="14.28515625" style="109" customWidth="1"/>
    <col min="9957" max="9957" width="11.7109375" style="109" bestFit="1" customWidth="1"/>
    <col min="9958" max="9958" width="14.140625" style="109" bestFit="1" customWidth="1"/>
    <col min="9959" max="9959" width="16.7109375" style="109" customWidth="1"/>
    <col min="9960" max="9960" width="16.5703125" style="109" customWidth="1"/>
    <col min="9961" max="9962" width="7.85546875" style="109" bestFit="1" customWidth="1"/>
    <col min="9963" max="9963" width="8" style="109" bestFit="1" customWidth="1"/>
    <col min="9964" max="9965" width="7.85546875" style="109" bestFit="1" customWidth="1"/>
    <col min="9966" max="9966" width="9.7109375" style="109" customWidth="1"/>
    <col min="9967" max="9967" width="12.85546875" style="109" customWidth="1"/>
    <col min="9968" max="10204" width="9.140625" style="109"/>
    <col min="10205" max="10205" width="9" style="109" bestFit="1" customWidth="1"/>
    <col min="10206" max="10206" width="9.85546875" style="109" bestFit="1" customWidth="1"/>
    <col min="10207" max="10207" width="9.140625" style="109" bestFit="1" customWidth="1"/>
    <col min="10208" max="10208" width="16" style="109" bestFit="1" customWidth="1"/>
    <col min="10209" max="10209" width="9" style="109" bestFit="1" customWidth="1"/>
    <col min="10210" max="10210" width="7.85546875" style="109" bestFit="1" customWidth="1"/>
    <col min="10211" max="10211" width="11.7109375" style="109" bestFit="1" customWidth="1"/>
    <col min="10212" max="10212" width="14.28515625" style="109" customWidth="1"/>
    <col min="10213" max="10213" width="11.7109375" style="109" bestFit="1" customWidth="1"/>
    <col min="10214" max="10214" width="14.140625" style="109" bestFit="1" customWidth="1"/>
    <col min="10215" max="10215" width="16.7109375" style="109" customWidth="1"/>
    <col min="10216" max="10216" width="16.5703125" style="109" customWidth="1"/>
    <col min="10217" max="10218" width="7.85546875" style="109" bestFit="1" customWidth="1"/>
    <col min="10219" max="10219" width="8" style="109" bestFit="1" customWidth="1"/>
    <col min="10220" max="10221" width="7.85546875" style="109" bestFit="1" customWidth="1"/>
    <col min="10222" max="10222" width="9.7109375" style="109" customWidth="1"/>
    <col min="10223" max="10223" width="12.85546875" style="109" customWidth="1"/>
    <col min="10224" max="10460" width="9.140625" style="109"/>
    <col min="10461" max="10461" width="9" style="109" bestFit="1" customWidth="1"/>
    <col min="10462" max="10462" width="9.85546875" style="109" bestFit="1" customWidth="1"/>
    <col min="10463" max="10463" width="9.140625" style="109" bestFit="1" customWidth="1"/>
    <col min="10464" max="10464" width="16" style="109" bestFit="1" customWidth="1"/>
    <col min="10465" max="10465" width="9" style="109" bestFit="1" customWidth="1"/>
    <col min="10466" max="10466" width="7.85546875" style="109" bestFit="1" customWidth="1"/>
    <col min="10467" max="10467" width="11.7109375" style="109" bestFit="1" customWidth="1"/>
    <col min="10468" max="10468" width="14.28515625" style="109" customWidth="1"/>
    <col min="10469" max="10469" width="11.7109375" style="109" bestFit="1" customWidth="1"/>
    <col min="10470" max="10470" width="14.140625" style="109" bestFit="1" customWidth="1"/>
    <col min="10471" max="10471" width="16.7109375" style="109" customWidth="1"/>
    <col min="10472" max="10472" width="16.5703125" style="109" customWidth="1"/>
    <col min="10473" max="10474" width="7.85546875" style="109" bestFit="1" customWidth="1"/>
    <col min="10475" max="10475" width="8" style="109" bestFit="1" customWidth="1"/>
    <col min="10476" max="10477" width="7.85546875" style="109" bestFit="1" customWidth="1"/>
    <col min="10478" max="10478" width="9.7109375" style="109" customWidth="1"/>
    <col min="10479" max="10479" width="12.85546875" style="109" customWidth="1"/>
    <col min="10480" max="10716" width="9.140625" style="109"/>
    <col min="10717" max="10717" width="9" style="109" bestFit="1" customWidth="1"/>
    <col min="10718" max="10718" width="9.85546875" style="109" bestFit="1" customWidth="1"/>
    <col min="10719" max="10719" width="9.140625" style="109" bestFit="1" customWidth="1"/>
    <col min="10720" max="10720" width="16" style="109" bestFit="1" customWidth="1"/>
    <col min="10721" max="10721" width="9" style="109" bestFit="1" customWidth="1"/>
    <col min="10722" max="10722" width="7.85546875" style="109" bestFit="1" customWidth="1"/>
    <col min="10723" max="10723" width="11.7109375" style="109" bestFit="1" customWidth="1"/>
    <col min="10724" max="10724" width="14.28515625" style="109" customWidth="1"/>
    <col min="10725" max="10725" width="11.7109375" style="109" bestFit="1" customWidth="1"/>
    <col min="10726" max="10726" width="14.140625" style="109" bestFit="1" customWidth="1"/>
    <col min="10727" max="10727" width="16.7109375" style="109" customWidth="1"/>
    <col min="10728" max="10728" width="16.5703125" style="109" customWidth="1"/>
    <col min="10729" max="10730" width="7.85546875" style="109" bestFit="1" customWidth="1"/>
    <col min="10731" max="10731" width="8" style="109" bestFit="1" customWidth="1"/>
    <col min="10732" max="10733" width="7.85546875" style="109" bestFit="1" customWidth="1"/>
    <col min="10734" max="10734" width="9.7109375" style="109" customWidth="1"/>
    <col min="10735" max="10735" width="12.85546875" style="109" customWidth="1"/>
    <col min="10736" max="10972" width="9.140625" style="109"/>
    <col min="10973" max="10973" width="9" style="109" bestFit="1" customWidth="1"/>
    <col min="10974" max="10974" width="9.85546875" style="109" bestFit="1" customWidth="1"/>
    <col min="10975" max="10975" width="9.140625" style="109" bestFit="1" customWidth="1"/>
    <col min="10976" max="10976" width="16" style="109" bestFit="1" customWidth="1"/>
    <col min="10977" max="10977" width="9" style="109" bestFit="1" customWidth="1"/>
    <col min="10978" max="10978" width="7.85546875" style="109" bestFit="1" customWidth="1"/>
    <col min="10979" max="10979" width="11.7109375" style="109" bestFit="1" customWidth="1"/>
    <col min="10980" max="10980" width="14.28515625" style="109" customWidth="1"/>
    <col min="10981" max="10981" width="11.7109375" style="109" bestFit="1" customWidth="1"/>
    <col min="10982" max="10982" width="14.140625" style="109" bestFit="1" customWidth="1"/>
    <col min="10983" max="10983" width="16.7109375" style="109" customWidth="1"/>
    <col min="10984" max="10984" width="16.5703125" style="109" customWidth="1"/>
    <col min="10985" max="10986" width="7.85546875" style="109" bestFit="1" customWidth="1"/>
    <col min="10987" max="10987" width="8" style="109" bestFit="1" customWidth="1"/>
    <col min="10988" max="10989" width="7.85546875" style="109" bestFit="1" customWidth="1"/>
    <col min="10990" max="10990" width="9.7109375" style="109" customWidth="1"/>
    <col min="10991" max="10991" width="12.85546875" style="109" customWidth="1"/>
    <col min="10992" max="11228" width="9.140625" style="109"/>
    <col min="11229" max="11229" width="9" style="109" bestFit="1" customWidth="1"/>
    <col min="11230" max="11230" width="9.85546875" style="109" bestFit="1" customWidth="1"/>
    <col min="11231" max="11231" width="9.140625" style="109" bestFit="1" customWidth="1"/>
    <col min="11232" max="11232" width="16" style="109" bestFit="1" customWidth="1"/>
    <col min="11233" max="11233" width="9" style="109" bestFit="1" customWidth="1"/>
    <col min="11234" max="11234" width="7.85546875" style="109" bestFit="1" customWidth="1"/>
    <col min="11235" max="11235" width="11.7109375" style="109" bestFit="1" customWidth="1"/>
    <col min="11236" max="11236" width="14.28515625" style="109" customWidth="1"/>
    <col min="11237" max="11237" width="11.7109375" style="109" bestFit="1" customWidth="1"/>
    <col min="11238" max="11238" width="14.140625" style="109" bestFit="1" customWidth="1"/>
    <col min="11239" max="11239" width="16.7109375" style="109" customWidth="1"/>
    <col min="11240" max="11240" width="16.5703125" style="109" customWidth="1"/>
    <col min="11241" max="11242" width="7.85546875" style="109" bestFit="1" customWidth="1"/>
    <col min="11243" max="11243" width="8" style="109" bestFit="1" customWidth="1"/>
    <col min="11244" max="11245" width="7.85546875" style="109" bestFit="1" customWidth="1"/>
    <col min="11246" max="11246" width="9.7109375" style="109" customWidth="1"/>
    <col min="11247" max="11247" width="12.85546875" style="109" customWidth="1"/>
    <col min="11248" max="11484" width="9.140625" style="109"/>
    <col min="11485" max="11485" width="9" style="109" bestFit="1" customWidth="1"/>
    <col min="11486" max="11486" width="9.85546875" style="109" bestFit="1" customWidth="1"/>
    <col min="11487" max="11487" width="9.140625" style="109" bestFit="1" customWidth="1"/>
    <col min="11488" max="11488" width="16" style="109" bestFit="1" customWidth="1"/>
    <col min="11489" max="11489" width="9" style="109" bestFit="1" customWidth="1"/>
    <col min="11490" max="11490" width="7.85546875" style="109" bestFit="1" customWidth="1"/>
    <col min="11491" max="11491" width="11.7109375" style="109" bestFit="1" customWidth="1"/>
    <col min="11492" max="11492" width="14.28515625" style="109" customWidth="1"/>
    <col min="11493" max="11493" width="11.7109375" style="109" bestFit="1" customWidth="1"/>
    <col min="11494" max="11494" width="14.140625" style="109" bestFit="1" customWidth="1"/>
    <col min="11495" max="11495" width="16.7109375" style="109" customWidth="1"/>
    <col min="11496" max="11496" width="16.5703125" style="109" customWidth="1"/>
    <col min="11497" max="11498" width="7.85546875" style="109" bestFit="1" customWidth="1"/>
    <col min="11499" max="11499" width="8" style="109" bestFit="1" customWidth="1"/>
    <col min="11500" max="11501" width="7.85546875" style="109" bestFit="1" customWidth="1"/>
    <col min="11502" max="11502" width="9.7109375" style="109" customWidth="1"/>
    <col min="11503" max="11503" width="12.85546875" style="109" customWidth="1"/>
    <col min="11504" max="11740" width="9.140625" style="109"/>
    <col min="11741" max="11741" width="9" style="109" bestFit="1" customWidth="1"/>
    <col min="11742" max="11742" width="9.85546875" style="109" bestFit="1" customWidth="1"/>
    <col min="11743" max="11743" width="9.140625" style="109" bestFit="1" customWidth="1"/>
    <col min="11744" max="11744" width="16" style="109" bestFit="1" customWidth="1"/>
    <col min="11745" max="11745" width="9" style="109" bestFit="1" customWidth="1"/>
    <col min="11746" max="11746" width="7.85546875" style="109" bestFit="1" customWidth="1"/>
    <col min="11747" max="11747" width="11.7109375" style="109" bestFit="1" customWidth="1"/>
    <col min="11748" max="11748" width="14.28515625" style="109" customWidth="1"/>
    <col min="11749" max="11749" width="11.7109375" style="109" bestFit="1" customWidth="1"/>
    <col min="11750" max="11750" width="14.140625" style="109" bestFit="1" customWidth="1"/>
    <col min="11751" max="11751" width="16.7109375" style="109" customWidth="1"/>
    <col min="11752" max="11752" width="16.5703125" style="109" customWidth="1"/>
    <col min="11753" max="11754" width="7.85546875" style="109" bestFit="1" customWidth="1"/>
    <col min="11755" max="11755" width="8" style="109" bestFit="1" customWidth="1"/>
    <col min="11756" max="11757" width="7.85546875" style="109" bestFit="1" customWidth="1"/>
    <col min="11758" max="11758" width="9.7109375" style="109" customWidth="1"/>
    <col min="11759" max="11759" width="12.85546875" style="109" customWidth="1"/>
    <col min="11760" max="11996" width="9.140625" style="109"/>
    <col min="11997" max="11997" width="9" style="109" bestFit="1" customWidth="1"/>
    <col min="11998" max="11998" width="9.85546875" style="109" bestFit="1" customWidth="1"/>
    <col min="11999" max="11999" width="9.140625" style="109" bestFit="1" customWidth="1"/>
    <col min="12000" max="12000" width="16" style="109" bestFit="1" customWidth="1"/>
    <col min="12001" max="12001" width="9" style="109" bestFit="1" customWidth="1"/>
    <col min="12002" max="12002" width="7.85546875" style="109" bestFit="1" customWidth="1"/>
    <col min="12003" max="12003" width="11.7109375" style="109" bestFit="1" customWidth="1"/>
    <col min="12004" max="12004" width="14.28515625" style="109" customWidth="1"/>
    <col min="12005" max="12005" width="11.7109375" style="109" bestFit="1" customWidth="1"/>
    <col min="12006" max="12006" width="14.140625" style="109" bestFit="1" customWidth="1"/>
    <col min="12007" max="12007" width="16.7109375" style="109" customWidth="1"/>
    <col min="12008" max="12008" width="16.5703125" style="109" customWidth="1"/>
    <col min="12009" max="12010" width="7.85546875" style="109" bestFit="1" customWidth="1"/>
    <col min="12011" max="12011" width="8" style="109" bestFit="1" customWidth="1"/>
    <col min="12012" max="12013" width="7.85546875" style="109" bestFit="1" customWidth="1"/>
    <col min="12014" max="12014" width="9.7109375" style="109" customWidth="1"/>
    <col min="12015" max="12015" width="12.85546875" style="109" customWidth="1"/>
    <col min="12016" max="12252" width="9.140625" style="109"/>
    <col min="12253" max="12253" width="9" style="109" bestFit="1" customWidth="1"/>
    <col min="12254" max="12254" width="9.85546875" style="109" bestFit="1" customWidth="1"/>
    <col min="12255" max="12255" width="9.140625" style="109" bestFit="1" customWidth="1"/>
    <col min="12256" max="12256" width="16" style="109" bestFit="1" customWidth="1"/>
    <col min="12257" max="12257" width="9" style="109" bestFit="1" customWidth="1"/>
    <col min="12258" max="12258" width="7.85546875" style="109" bestFit="1" customWidth="1"/>
    <col min="12259" max="12259" width="11.7109375" style="109" bestFit="1" customWidth="1"/>
    <col min="12260" max="12260" width="14.28515625" style="109" customWidth="1"/>
    <col min="12261" max="12261" width="11.7109375" style="109" bestFit="1" customWidth="1"/>
    <col min="12262" max="12262" width="14.140625" style="109" bestFit="1" customWidth="1"/>
    <col min="12263" max="12263" width="16.7109375" style="109" customWidth="1"/>
    <col min="12264" max="12264" width="16.5703125" style="109" customWidth="1"/>
    <col min="12265" max="12266" width="7.85546875" style="109" bestFit="1" customWidth="1"/>
    <col min="12267" max="12267" width="8" style="109" bestFit="1" customWidth="1"/>
    <col min="12268" max="12269" width="7.85546875" style="109" bestFit="1" customWidth="1"/>
    <col min="12270" max="12270" width="9.7109375" style="109" customWidth="1"/>
    <col min="12271" max="12271" width="12.85546875" style="109" customWidth="1"/>
    <col min="12272" max="12508" width="9.140625" style="109"/>
    <col min="12509" max="12509" width="9" style="109" bestFit="1" customWidth="1"/>
    <col min="12510" max="12510" width="9.85546875" style="109" bestFit="1" customWidth="1"/>
    <col min="12511" max="12511" width="9.140625" style="109" bestFit="1" customWidth="1"/>
    <col min="12512" max="12512" width="16" style="109" bestFit="1" customWidth="1"/>
    <col min="12513" max="12513" width="9" style="109" bestFit="1" customWidth="1"/>
    <col min="12514" max="12514" width="7.85546875" style="109" bestFit="1" customWidth="1"/>
    <col min="12515" max="12515" width="11.7109375" style="109" bestFit="1" customWidth="1"/>
    <col min="12516" max="12516" width="14.28515625" style="109" customWidth="1"/>
    <col min="12517" max="12517" width="11.7109375" style="109" bestFit="1" customWidth="1"/>
    <col min="12518" max="12518" width="14.140625" style="109" bestFit="1" customWidth="1"/>
    <col min="12519" max="12519" width="16.7109375" style="109" customWidth="1"/>
    <col min="12520" max="12520" width="16.5703125" style="109" customWidth="1"/>
    <col min="12521" max="12522" width="7.85546875" style="109" bestFit="1" customWidth="1"/>
    <col min="12523" max="12523" width="8" style="109" bestFit="1" customWidth="1"/>
    <col min="12524" max="12525" width="7.85546875" style="109" bestFit="1" customWidth="1"/>
    <col min="12526" max="12526" width="9.7109375" style="109" customWidth="1"/>
    <col min="12527" max="12527" width="12.85546875" style="109" customWidth="1"/>
    <col min="12528" max="12764" width="9.140625" style="109"/>
    <col min="12765" max="12765" width="9" style="109" bestFit="1" customWidth="1"/>
    <col min="12766" max="12766" width="9.85546875" style="109" bestFit="1" customWidth="1"/>
    <col min="12767" max="12767" width="9.140625" style="109" bestFit="1" customWidth="1"/>
    <col min="12768" max="12768" width="16" style="109" bestFit="1" customWidth="1"/>
    <col min="12769" max="12769" width="9" style="109" bestFit="1" customWidth="1"/>
    <col min="12770" max="12770" width="7.85546875" style="109" bestFit="1" customWidth="1"/>
    <col min="12771" max="12771" width="11.7109375" style="109" bestFit="1" customWidth="1"/>
    <col min="12772" max="12772" width="14.28515625" style="109" customWidth="1"/>
    <col min="12773" max="12773" width="11.7109375" style="109" bestFit="1" customWidth="1"/>
    <col min="12774" max="12774" width="14.140625" style="109" bestFit="1" customWidth="1"/>
    <col min="12775" max="12775" width="16.7109375" style="109" customWidth="1"/>
    <col min="12776" max="12776" width="16.5703125" style="109" customWidth="1"/>
    <col min="12777" max="12778" width="7.85546875" style="109" bestFit="1" customWidth="1"/>
    <col min="12779" max="12779" width="8" style="109" bestFit="1" customWidth="1"/>
    <col min="12780" max="12781" width="7.85546875" style="109" bestFit="1" customWidth="1"/>
    <col min="12782" max="12782" width="9.7109375" style="109" customWidth="1"/>
    <col min="12783" max="12783" width="12.85546875" style="109" customWidth="1"/>
    <col min="12784" max="13020" width="9.140625" style="109"/>
    <col min="13021" max="13021" width="9" style="109" bestFit="1" customWidth="1"/>
    <col min="13022" max="13022" width="9.85546875" style="109" bestFit="1" customWidth="1"/>
    <col min="13023" max="13023" width="9.140625" style="109" bestFit="1" customWidth="1"/>
    <col min="13024" max="13024" width="16" style="109" bestFit="1" customWidth="1"/>
    <col min="13025" max="13025" width="9" style="109" bestFit="1" customWidth="1"/>
    <col min="13026" max="13026" width="7.85546875" style="109" bestFit="1" customWidth="1"/>
    <col min="13027" max="13027" width="11.7109375" style="109" bestFit="1" customWidth="1"/>
    <col min="13028" max="13028" width="14.28515625" style="109" customWidth="1"/>
    <col min="13029" max="13029" width="11.7109375" style="109" bestFit="1" customWidth="1"/>
    <col min="13030" max="13030" width="14.140625" style="109" bestFit="1" customWidth="1"/>
    <col min="13031" max="13031" width="16.7109375" style="109" customWidth="1"/>
    <col min="13032" max="13032" width="16.5703125" style="109" customWidth="1"/>
    <col min="13033" max="13034" width="7.85546875" style="109" bestFit="1" customWidth="1"/>
    <col min="13035" max="13035" width="8" style="109" bestFit="1" customWidth="1"/>
    <col min="13036" max="13037" width="7.85546875" style="109" bestFit="1" customWidth="1"/>
    <col min="13038" max="13038" width="9.7109375" style="109" customWidth="1"/>
    <col min="13039" max="13039" width="12.85546875" style="109" customWidth="1"/>
    <col min="13040" max="13276" width="9.140625" style="109"/>
    <col min="13277" max="13277" width="9" style="109" bestFit="1" customWidth="1"/>
    <col min="13278" max="13278" width="9.85546875" style="109" bestFit="1" customWidth="1"/>
    <col min="13279" max="13279" width="9.140625" style="109" bestFit="1" customWidth="1"/>
    <col min="13280" max="13280" width="16" style="109" bestFit="1" customWidth="1"/>
    <col min="13281" max="13281" width="9" style="109" bestFit="1" customWidth="1"/>
    <col min="13282" max="13282" width="7.85546875" style="109" bestFit="1" customWidth="1"/>
    <col min="13283" max="13283" width="11.7109375" style="109" bestFit="1" customWidth="1"/>
    <col min="13284" max="13284" width="14.28515625" style="109" customWidth="1"/>
    <col min="13285" max="13285" width="11.7109375" style="109" bestFit="1" customWidth="1"/>
    <col min="13286" max="13286" width="14.140625" style="109" bestFit="1" customWidth="1"/>
    <col min="13287" max="13287" width="16.7109375" style="109" customWidth="1"/>
    <col min="13288" max="13288" width="16.5703125" style="109" customWidth="1"/>
    <col min="13289" max="13290" width="7.85546875" style="109" bestFit="1" customWidth="1"/>
    <col min="13291" max="13291" width="8" style="109" bestFit="1" customWidth="1"/>
    <col min="13292" max="13293" width="7.85546875" style="109" bestFit="1" customWidth="1"/>
    <col min="13294" max="13294" width="9.7109375" style="109" customWidth="1"/>
    <col min="13295" max="13295" width="12.85546875" style="109" customWidth="1"/>
    <col min="13296" max="13532" width="9.140625" style="109"/>
    <col min="13533" max="13533" width="9" style="109" bestFit="1" customWidth="1"/>
    <col min="13534" max="13534" width="9.85546875" style="109" bestFit="1" customWidth="1"/>
    <col min="13535" max="13535" width="9.140625" style="109" bestFit="1" customWidth="1"/>
    <col min="13536" max="13536" width="16" style="109" bestFit="1" customWidth="1"/>
    <col min="13537" max="13537" width="9" style="109" bestFit="1" customWidth="1"/>
    <col min="13538" max="13538" width="7.85546875" style="109" bestFit="1" customWidth="1"/>
    <col min="13539" max="13539" width="11.7109375" style="109" bestFit="1" customWidth="1"/>
    <col min="13540" max="13540" width="14.28515625" style="109" customWidth="1"/>
    <col min="13541" max="13541" width="11.7109375" style="109" bestFit="1" customWidth="1"/>
    <col min="13542" max="13542" width="14.140625" style="109" bestFit="1" customWidth="1"/>
    <col min="13543" max="13543" width="16.7109375" style="109" customWidth="1"/>
    <col min="13544" max="13544" width="16.5703125" style="109" customWidth="1"/>
    <col min="13545" max="13546" width="7.85546875" style="109" bestFit="1" customWidth="1"/>
    <col min="13547" max="13547" width="8" style="109" bestFit="1" customWidth="1"/>
    <col min="13548" max="13549" width="7.85546875" style="109" bestFit="1" customWidth="1"/>
    <col min="13550" max="13550" width="9.7109375" style="109" customWidth="1"/>
    <col min="13551" max="13551" width="12.85546875" style="109" customWidth="1"/>
    <col min="13552" max="13788" width="9.140625" style="109"/>
    <col min="13789" max="13789" width="9" style="109" bestFit="1" customWidth="1"/>
    <col min="13790" max="13790" width="9.85546875" style="109" bestFit="1" customWidth="1"/>
    <col min="13791" max="13791" width="9.140625" style="109" bestFit="1" customWidth="1"/>
    <col min="13792" max="13792" width="16" style="109" bestFit="1" customWidth="1"/>
    <col min="13793" max="13793" width="9" style="109" bestFit="1" customWidth="1"/>
    <col min="13794" max="13794" width="7.85546875" style="109" bestFit="1" customWidth="1"/>
    <col min="13795" max="13795" width="11.7109375" style="109" bestFit="1" customWidth="1"/>
    <col min="13796" max="13796" width="14.28515625" style="109" customWidth="1"/>
    <col min="13797" max="13797" width="11.7109375" style="109" bestFit="1" customWidth="1"/>
    <col min="13798" max="13798" width="14.140625" style="109" bestFit="1" customWidth="1"/>
    <col min="13799" max="13799" width="16.7109375" style="109" customWidth="1"/>
    <col min="13800" max="13800" width="16.5703125" style="109" customWidth="1"/>
    <col min="13801" max="13802" width="7.85546875" style="109" bestFit="1" customWidth="1"/>
    <col min="13803" max="13803" width="8" style="109" bestFit="1" customWidth="1"/>
    <col min="13804" max="13805" width="7.85546875" style="109" bestFit="1" customWidth="1"/>
    <col min="13806" max="13806" width="9.7109375" style="109" customWidth="1"/>
    <col min="13807" max="13807" width="12.85546875" style="109" customWidth="1"/>
    <col min="13808" max="14044" width="9.140625" style="109"/>
    <col min="14045" max="14045" width="9" style="109" bestFit="1" customWidth="1"/>
    <col min="14046" max="14046" width="9.85546875" style="109" bestFit="1" customWidth="1"/>
    <col min="14047" max="14047" width="9.140625" style="109" bestFit="1" customWidth="1"/>
    <col min="14048" max="14048" width="16" style="109" bestFit="1" customWidth="1"/>
    <col min="14049" max="14049" width="9" style="109" bestFit="1" customWidth="1"/>
    <col min="14050" max="14050" width="7.85546875" style="109" bestFit="1" customWidth="1"/>
    <col min="14051" max="14051" width="11.7109375" style="109" bestFit="1" customWidth="1"/>
    <col min="14052" max="14052" width="14.28515625" style="109" customWidth="1"/>
    <col min="14053" max="14053" width="11.7109375" style="109" bestFit="1" customWidth="1"/>
    <col min="14054" max="14054" width="14.140625" style="109" bestFit="1" customWidth="1"/>
    <col min="14055" max="14055" width="16.7109375" style="109" customWidth="1"/>
    <col min="14056" max="14056" width="16.5703125" style="109" customWidth="1"/>
    <col min="14057" max="14058" width="7.85546875" style="109" bestFit="1" customWidth="1"/>
    <col min="14059" max="14059" width="8" style="109" bestFit="1" customWidth="1"/>
    <col min="14060" max="14061" width="7.85546875" style="109" bestFit="1" customWidth="1"/>
    <col min="14062" max="14062" width="9.7109375" style="109" customWidth="1"/>
    <col min="14063" max="14063" width="12.85546875" style="109" customWidth="1"/>
    <col min="14064" max="14300" width="9.140625" style="109"/>
    <col min="14301" max="14301" width="9" style="109" bestFit="1" customWidth="1"/>
    <col min="14302" max="14302" width="9.85546875" style="109" bestFit="1" customWidth="1"/>
    <col min="14303" max="14303" width="9.140625" style="109" bestFit="1" customWidth="1"/>
    <col min="14304" max="14304" width="16" style="109" bestFit="1" customWidth="1"/>
    <col min="14305" max="14305" width="9" style="109" bestFit="1" customWidth="1"/>
    <col min="14306" max="14306" width="7.85546875" style="109" bestFit="1" customWidth="1"/>
    <col min="14307" max="14307" width="11.7109375" style="109" bestFit="1" customWidth="1"/>
    <col min="14308" max="14308" width="14.28515625" style="109" customWidth="1"/>
    <col min="14309" max="14309" width="11.7109375" style="109" bestFit="1" customWidth="1"/>
    <col min="14310" max="14310" width="14.140625" style="109" bestFit="1" customWidth="1"/>
    <col min="14311" max="14311" width="16.7109375" style="109" customWidth="1"/>
    <col min="14312" max="14312" width="16.5703125" style="109" customWidth="1"/>
    <col min="14313" max="14314" width="7.85546875" style="109" bestFit="1" customWidth="1"/>
    <col min="14315" max="14315" width="8" style="109" bestFit="1" customWidth="1"/>
    <col min="14316" max="14317" width="7.85546875" style="109" bestFit="1" customWidth="1"/>
    <col min="14318" max="14318" width="9.7109375" style="109" customWidth="1"/>
    <col min="14319" max="14319" width="12.85546875" style="109" customWidth="1"/>
    <col min="14320" max="14556" width="9.140625" style="109"/>
    <col min="14557" max="14557" width="9" style="109" bestFit="1" customWidth="1"/>
    <col min="14558" max="14558" width="9.85546875" style="109" bestFit="1" customWidth="1"/>
    <col min="14559" max="14559" width="9.140625" style="109" bestFit="1" customWidth="1"/>
    <col min="14560" max="14560" width="16" style="109" bestFit="1" customWidth="1"/>
    <col min="14561" max="14561" width="9" style="109" bestFit="1" customWidth="1"/>
    <col min="14562" max="14562" width="7.85546875" style="109" bestFit="1" customWidth="1"/>
    <col min="14563" max="14563" width="11.7109375" style="109" bestFit="1" customWidth="1"/>
    <col min="14564" max="14564" width="14.28515625" style="109" customWidth="1"/>
    <col min="14565" max="14565" width="11.7109375" style="109" bestFit="1" customWidth="1"/>
    <col min="14566" max="14566" width="14.140625" style="109" bestFit="1" customWidth="1"/>
    <col min="14567" max="14567" width="16.7109375" style="109" customWidth="1"/>
    <col min="14568" max="14568" width="16.5703125" style="109" customWidth="1"/>
    <col min="14569" max="14570" width="7.85546875" style="109" bestFit="1" customWidth="1"/>
    <col min="14571" max="14571" width="8" style="109" bestFit="1" customWidth="1"/>
    <col min="14572" max="14573" width="7.85546875" style="109" bestFit="1" customWidth="1"/>
    <col min="14574" max="14574" width="9.7109375" style="109" customWidth="1"/>
    <col min="14575" max="14575" width="12.85546875" style="109" customWidth="1"/>
    <col min="14576" max="14812" width="9.140625" style="109"/>
    <col min="14813" max="14813" width="9" style="109" bestFit="1" customWidth="1"/>
    <col min="14814" max="14814" width="9.85546875" style="109" bestFit="1" customWidth="1"/>
    <col min="14815" max="14815" width="9.140625" style="109" bestFit="1" customWidth="1"/>
    <col min="14816" max="14816" width="16" style="109" bestFit="1" customWidth="1"/>
    <col min="14817" max="14817" width="9" style="109" bestFit="1" customWidth="1"/>
    <col min="14818" max="14818" width="7.85546875" style="109" bestFit="1" customWidth="1"/>
    <col min="14819" max="14819" width="11.7109375" style="109" bestFit="1" customWidth="1"/>
    <col min="14820" max="14820" width="14.28515625" style="109" customWidth="1"/>
    <col min="14821" max="14821" width="11.7109375" style="109" bestFit="1" customWidth="1"/>
    <col min="14822" max="14822" width="14.140625" style="109" bestFit="1" customWidth="1"/>
    <col min="14823" max="14823" width="16.7109375" style="109" customWidth="1"/>
    <col min="14824" max="14824" width="16.5703125" style="109" customWidth="1"/>
    <col min="14825" max="14826" width="7.85546875" style="109" bestFit="1" customWidth="1"/>
    <col min="14827" max="14827" width="8" style="109" bestFit="1" customWidth="1"/>
    <col min="14828" max="14829" width="7.85546875" style="109" bestFit="1" customWidth="1"/>
    <col min="14830" max="14830" width="9.7109375" style="109" customWidth="1"/>
    <col min="14831" max="14831" width="12.85546875" style="109" customWidth="1"/>
    <col min="14832" max="15068" width="9.140625" style="109"/>
    <col min="15069" max="15069" width="9" style="109" bestFit="1" customWidth="1"/>
    <col min="15070" max="15070" width="9.85546875" style="109" bestFit="1" customWidth="1"/>
    <col min="15071" max="15071" width="9.140625" style="109" bestFit="1" customWidth="1"/>
    <col min="15072" max="15072" width="16" style="109" bestFit="1" customWidth="1"/>
    <col min="15073" max="15073" width="9" style="109" bestFit="1" customWidth="1"/>
    <col min="15074" max="15074" width="7.85546875" style="109" bestFit="1" customWidth="1"/>
    <col min="15075" max="15075" width="11.7109375" style="109" bestFit="1" customWidth="1"/>
    <col min="15076" max="15076" width="14.28515625" style="109" customWidth="1"/>
    <col min="15077" max="15077" width="11.7109375" style="109" bestFit="1" customWidth="1"/>
    <col min="15078" max="15078" width="14.140625" style="109" bestFit="1" customWidth="1"/>
    <col min="15079" max="15079" width="16.7109375" style="109" customWidth="1"/>
    <col min="15080" max="15080" width="16.5703125" style="109" customWidth="1"/>
    <col min="15081" max="15082" width="7.85546875" style="109" bestFit="1" customWidth="1"/>
    <col min="15083" max="15083" width="8" style="109" bestFit="1" customWidth="1"/>
    <col min="15084" max="15085" width="7.85546875" style="109" bestFit="1" customWidth="1"/>
    <col min="15086" max="15086" width="9.7109375" style="109" customWidth="1"/>
    <col min="15087" max="15087" width="12.85546875" style="109" customWidth="1"/>
    <col min="15088" max="15324" width="9.140625" style="109"/>
    <col min="15325" max="15325" width="9" style="109" bestFit="1" customWidth="1"/>
    <col min="15326" max="15326" width="9.85546875" style="109" bestFit="1" customWidth="1"/>
    <col min="15327" max="15327" width="9.140625" style="109" bestFit="1" customWidth="1"/>
    <col min="15328" max="15328" width="16" style="109" bestFit="1" customWidth="1"/>
    <col min="15329" max="15329" width="9" style="109" bestFit="1" customWidth="1"/>
    <col min="15330" max="15330" width="7.85546875" style="109" bestFit="1" customWidth="1"/>
    <col min="15331" max="15331" width="11.7109375" style="109" bestFit="1" customWidth="1"/>
    <col min="15332" max="15332" width="14.28515625" style="109" customWidth="1"/>
    <col min="15333" max="15333" width="11.7109375" style="109" bestFit="1" customWidth="1"/>
    <col min="15334" max="15334" width="14.140625" style="109" bestFit="1" customWidth="1"/>
    <col min="15335" max="15335" width="16.7109375" style="109" customWidth="1"/>
    <col min="15336" max="15336" width="16.5703125" style="109" customWidth="1"/>
    <col min="15337" max="15338" width="7.85546875" style="109" bestFit="1" customWidth="1"/>
    <col min="15339" max="15339" width="8" style="109" bestFit="1" customWidth="1"/>
    <col min="15340" max="15341" width="7.85546875" style="109" bestFit="1" customWidth="1"/>
    <col min="15342" max="15342" width="9.7109375" style="109" customWidth="1"/>
    <col min="15343" max="15343" width="12.85546875" style="109" customWidth="1"/>
    <col min="15344" max="15580" width="9.140625" style="109"/>
    <col min="15581" max="15581" width="9" style="109" bestFit="1" customWidth="1"/>
    <col min="15582" max="15582" width="9.85546875" style="109" bestFit="1" customWidth="1"/>
    <col min="15583" max="15583" width="9.140625" style="109" bestFit="1" customWidth="1"/>
    <col min="15584" max="15584" width="16" style="109" bestFit="1" customWidth="1"/>
    <col min="15585" max="15585" width="9" style="109" bestFit="1" customWidth="1"/>
    <col min="15586" max="15586" width="7.85546875" style="109" bestFit="1" customWidth="1"/>
    <col min="15587" max="15587" width="11.7109375" style="109" bestFit="1" customWidth="1"/>
    <col min="15588" max="15588" width="14.28515625" style="109" customWidth="1"/>
    <col min="15589" max="15589" width="11.7109375" style="109" bestFit="1" customWidth="1"/>
    <col min="15590" max="15590" width="14.140625" style="109" bestFit="1" customWidth="1"/>
    <col min="15591" max="15591" width="16.7109375" style="109" customWidth="1"/>
    <col min="15592" max="15592" width="16.5703125" style="109" customWidth="1"/>
    <col min="15593" max="15594" width="7.85546875" style="109" bestFit="1" customWidth="1"/>
    <col min="15595" max="15595" width="8" style="109" bestFit="1" customWidth="1"/>
    <col min="15596" max="15597" width="7.85546875" style="109" bestFit="1" customWidth="1"/>
    <col min="15598" max="15598" width="9.7109375" style="109" customWidth="1"/>
    <col min="15599" max="15599" width="12.85546875" style="109" customWidth="1"/>
    <col min="15600" max="15836" width="9.140625" style="109"/>
    <col min="15837" max="15837" width="9" style="109" bestFit="1" customWidth="1"/>
    <col min="15838" max="15838" width="9.85546875" style="109" bestFit="1" customWidth="1"/>
    <col min="15839" max="15839" width="9.140625" style="109" bestFit="1" customWidth="1"/>
    <col min="15840" max="15840" width="16" style="109" bestFit="1" customWidth="1"/>
    <col min="15841" max="15841" width="9" style="109" bestFit="1" customWidth="1"/>
    <col min="15842" max="15842" width="7.85546875" style="109" bestFit="1" customWidth="1"/>
    <col min="15843" max="15843" width="11.7109375" style="109" bestFit="1" customWidth="1"/>
    <col min="15844" max="15844" width="14.28515625" style="109" customWidth="1"/>
    <col min="15845" max="15845" width="11.7109375" style="109" bestFit="1" customWidth="1"/>
    <col min="15846" max="15846" width="14.140625" style="109" bestFit="1" customWidth="1"/>
    <col min="15847" max="15847" width="16.7109375" style="109" customWidth="1"/>
    <col min="15848" max="15848" width="16.5703125" style="109" customWidth="1"/>
    <col min="15849" max="15850" width="7.85546875" style="109" bestFit="1" customWidth="1"/>
    <col min="15851" max="15851" width="8" style="109" bestFit="1" customWidth="1"/>
    <col min="15852" max="15853" width="7.85546875" style="109" bestFit="1" customWidth="1"/>
    <col min="15854" max="15854" width="9.7109375" style="109" customWidth="1"/>
    <col min="15855" max="15855" width="12.85546875" style="109" customWidth="1"/>
    <col min="15856" max="16092" width="9.140625" style="109"/>
    <col min="16093" max="16093" width="9" style="109" bestFit="1" customWidth="1"/>
    <col min="16094" max="16094" width="9.85546875" style="109" bestFit="1" customWidth="1"/>
    <col min="16095" max="16095" width="9.140625" style="109" bestFit="1" customWidth="1"/>
    <col min="16096" max="16096" width="16" style="109" bestFit="1" customWidth="1"/>
    <col min="16097" max="16097" width="9" style="109" bestFit="1" customWidth="1"/>
    <col min="16098" max="16098" width="7.85546875" style="109" bestFit="1" customWidth="1"/>
    <col min="16099" max="16099" width="11.7109375" style="109" bestFit="1" customWidth="1"/>
    <col min="16100" max="16100" width="14.28515625" style="109" customWidth="1"/>
    <col min="16101" max="16101" width="11.7109375" style="109" bestFit="1" customWidth="1"/>
    <col min="16102" max="16102" width="14.140625" style="109" bestFit="1" customWidth="1"/>
    <col min="16103" max="16103" width="16.7109375" style="109" customWidth="1"/>
    <col min="16104" max="16104" width="16.5703125" style="109" customWidth="1"/>
    <col min="16105" max="16106" width="7.85546875" style="109" bestFit="1" customWidth="1"/>
    <col min="16107" max="16107" width="8" style="109" bestFit="1" customWidth="1"/>
    <col min="16108" max="16109" width="7.85546875" style="109" bestFit="1" customWidth="1"/>
    <col min="16110" max="16110" width="9.7109375" style="109" customWidth="1"/>
    <col min="16111" max="16111" width="12.85546875" style="109" customWidth="1"/>
    <col min="16112" max="16384" width="9.140625" style="109"/>
  </cols>
  <sheetData>
    <row r="1" spans="1:22" s="112" customFormat="1" ht="15.75" customHeight="1">
      <c r="A1" s="708" t="s">
        <v>1</v>
      </c>
      <c r="B1" s="860" t="s">
        <v>0</v>
      </c>
      <c r="C1" s="862" t="s">
        <v>169</v>
      </c>
      <c r="D1" s="862"/>
      <c r="E1" s="862"/>
      <c r="F1" s="857" t="s">
        <v>29</v>
      </c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9"/>
    </row>
    <row r="2" spans="1:22" ht="16.5" thickBot="1">
      <c r="A2" s="709"/>
      <c r="B2" s="861"/>
      <c r="C2" s="113" t="s">
        <v>23</v>
      </c>
      <c r="D2" s="118" t="s">
        <v>9</v>
      </c>
      <c r="E2" s="120" t="s">
        <v>33</v>
      </c>
      <c r="F2" s="537">
        <v>61</v>
      </c>
      <c r="G2" s="537">
        <v>62</v>
      </c>
      <c r="H2" s="537">
        <v>63</v>
      </c>
      <c r="I2" s="539">
        <v>64</v>
      </c>
      <c r="J2" s="540" t="s">
        <v>566</v>
      </c>
      <c r="K2" s="540" t="s">
        <v>567</v>
      </c>
      <c r="L2" s="540" t="s">
        <v>568</v>
      </c>
      <c r="M2" s="536">
        <v>65</v>
      </c>
      <c r="N2" s="535" t="s">
        <v>569</v>
      </c>
      <c r="O2" s="535" t="s">
        <v>570</v>
      </c>
      <c r="P2" s="535" t="s">
        <v>571</v>
      </c>
      <c r="Q2" s="535" t="s">
        <v>572</v>
      </c>
      <c r="R2" s="535" t="s">
        <v>576</v>
      </c>
      <c r="S2" s="537">
        <v>67</v>
      </c>
      <c r="T2" s="538"/>
      <c r="U2" s="538"/>
      <c r="V2" s="535"/>
    </row>
    <row r="3" spans="1:22" s="164" customFormat="1">
      <c r="A3" s="276">
        <f>'1-συμβολαια'!A3</f>
        <v>1</v>
      </c>
      <c r="B3" s="277" t="str">
        <f>'1-συμβολαια'!C3</f>
        <v>πληρεξούσιο</v>
      </c>
      <c r="C3" s="365"/>
      <c r="D3" s="366"/>
      <c r="E3" s="366"/>
      <c r="F3" s="532"/>
      <c r="G3" s="532"/>
      <c r="H3" s="533"/>
      <c r="I3" s="534"/>
      <c r="J3" s="534"/>
      <c r="K3" s="534"/>
      <c r="L3" s="534"/>
      <c r="M3" s="534"/>
      <c r="N3" s="532"/>
      <c r="O3" s="532"/>
      <c r="P3" s="532"/>
      <c r="Q3" s="532"/>
      <c r="R3" s="532"/>
      <c r="S3" s="532"/>
      <c r="T3" s="532"/>
      <c r="U3" s="532"/>
      <c r="V3" s="532"/>
    </row>
    <row r="4" spans="1:22" s="164" customFormat="1">
      <c r="A4" s="390">
        <f>'1-συμβολαια'!A4</f>
        <v>2</v>
      </c>
      <c r="B4" s="391" t="str">
        <f>'1-συμβολαια'!C4</f>
        <v>πληρεξούσιο</v>
      </c>
      <c r="C4" s="392"/>
      <c r="D4" s="393"/>
      <c r="E4" s="393"/>
      <c r="F4" s="394"/>
      <c r="G4" s="394"/>
      <c r="H4" s="395"/>
      <c r="I4" s="396"/>
      <c r="J4" s="396"/>
      <c r="K4" s="396"/>
      <c r="L4" s="396"/>
      <c r="M4" s="396"/>
      <c r="N4" s="394"/>
      <c r="O4" s="394"/>
      <c r="P4" s="394"/>
      <c r="Q4" s="394"/>
      <c r="R4" s="394"/>
      <c r="S4" s="394"/>
      <c r="T4" s="394"/>
      <c r="U4" s="394"/>
      <c r="V4" s="394"/>
    </row>
    <row r="5" spans="1:22" s="164" customFormat="1">
      <c r="A5" s="855">
        <f>'1-συμβολαια'!A5</f>
        <v>3</v>
      </c>
      <c r="B5" s="467" t="str">
        <f>'1-συμβολαια'!C5</f>
        <v>γονική</v>
      </c>
      <c r="C5" s="332"/>
      <c r="D5" s="468"/>
      <c r="E5" s="468"/>
      <c r="F5" s="429"/>
      <c r="G5" s="429"/>
      <c r="H5" s="395"/>
      <c r="I5" s="396"/>
      <c r="J5" s="396"/>
      <c r="K5" s="396"/>
      <c r="L5" s="396"/>
      <c r="M5" s="396"/>
      <c r="N5" s="394"/>
      <c r="O5" s="394"/>
      <c r="P5" s="394"/>
      <c r="Q5" s="394"/>
      <c r="R5" s="394"/>
      <c r="S5" s="394"/>
      <c r="T5" s="394"/>
      <c r="U5" s="394"/>
      <c r="V5" s="394"/>
    </row>
    <row r="6" spans="1:22" s="164" customFormat="1">
      <c r="A6" s="856"/>
      <c r="B6" s="507" t="str">
        <f>'1-συμβολαια'!C6</f>
        <v>χρησικτησία = δωρεά πατρός ΑΤΥΠΗ</v>
      </c>
      <c r="C6" s="332">
        <f>'1-συμβολαια'!L6</f>
        <v>34136</v>
      </c>
      <c r="D6" s="468"/>
      <c r="E6" s="468">
        <f t="shared" ref="E6:E20" si="0">C6-D6</f>
        <v>34136</v>
      </c>
      <c r="F6" s="429">
        <v>61</v>
      </c>
      <c r="G6" s="429">
        <v>62</v>
      </c>
      <c r="H6" s="395"/>
      <c r="I6" s="396"/>
      <c r="J6" s="396"/>
      <c r="K6" s="396"/>
      <c r="L6" s="396"/>
      <c r="M6" s="396"/>
      <c r="N6" s="429">
        <v>1</v>
      </c>
      <c r="O6" s="394"/>
      <c r="P6" s="394"/>
      <c r="Q6" s="394"/>
      <c r="R6" s="394"/>
      <c r="S6" s="394"/>
      <c r="T6" s="394"/>
      <c r="U6" s="394"/>
      <c r="V6" s="394"/>
    </row>
    <row r="7" spans="1:22" s="164" customFormat="1">
      <c r="A7" s="855">
        <f>'1-συμβολαια'!A7</f>
        <v>4</v>
      </c>
      <c r="B7" s="467" t="str">
        <f>'1-συμβολαια'!C7</f>
        <v>δήλωση {{{ ιδιοκτησίας οικοπέδου</v>
      </c>
      <c r="C7" s="332"/>
      <c r="D7" s="468"/>
      <c r="E7" s="468"/>
      <c r="F7" s="429"/>
      <c r="G7" s="429"/>
      <c r="H7" s="395"/>
      <c r="I7" s="396"/>
      <c r="J7" s="396"/>
      <c r="K7" s="396"/>
      <c r="L7" s="396"/>
      <c r="M7" s="396"/>
      <c r="N7" s="394"/>
      <c r="O7" s="394"/>
      <c r="P7" s="394"/>
      <c r="Q7" s="394"/>
      <c r="R7" s="394"/>
      <c r="S7" s="394"/>
      <c r="T7" s="394"/>
      <c r="U7" s="394"/>
      <c r="V7" s="394"/>
    </row>
    <row r="8" spans="1:22" s="164" customFormat="1">
      <c r="A8" s="856"/>
      <c r="B8" s="507" t="str">
        <f>'1-συμβολαια'!C8</f>
        <v>χρησικτησία = δωρεά πατρός ΑΤΥΠΗ</v>
      </c>
      <c r="C8" s="332">
        <f>'1-συμβολαια'!L8</f>
        <v>11880.789000000001</v>
      </c>
      <c r="D8" s="468"/>
      <c r="E8" s="468">
        <f t="shared" si="0"/>
        <v>11880.789000000001</v>
      </c>
      <c r="F8" s="429">
        <v>61</v>
      </c>
      <c r="G8" s="429">
        <v>62</v>
      </c>
      <c r="H8" s="395"/>
      <c r="I8" s="396"/>
      <c r="J8" s="396"/>
      <c r="K8" s="396"/>
      <c r="L8" s="396"/>
      <c r="M8" s="396"/>
      <c r="N8" s="429">
        <v>1</v>
      </c>
      <c r="O8" s="394"/>
      <c r="P8" s="394"/>
      <c r="Q8" s="394"/>
      <c r="R8" s="394"/>
      <c r="S8" s="394"/>
      <c r="T8" s="394"/>
      <c r="U8" s="394"/>
      <c r="V8" s="394"/>
    </row>
    <row r="9" spans="1:22" s="164" customFormat="1">
      <c r="A9" s="855">
        <f>'1-συμβολαια'!A9</f>
        <v>5</v>
      </c>
      <c r="B9" s="467" t="str">
        <f>'1-συμβολαια'!C9</f>
        <v>αγοραπωλησία τίμημα 2.000.000 Δ.Ο.Υ. =</v>
      </c>
      <c r="C9" s="332"/>
      <c r="D9" s="468"/>
      <c r="E9" s="468"/>
      <c r="F9" s="429"/>
      <c r="G9" s="429"/>
      <c r="H9" s="395"/>
      <c r="I9" s="396"/>
      <c r="J9" s="396"/>
      <c r="K9" s="396"/>
      <c r="L9" s="396"/>
      <c r="M9" s="396"/>
      <c r="N9" s="394"/>
      <c r="O9" s="394"/>
      <c r="P9" s="394"/>
      <c r="Q9" s="394"/>
      <c r="R9" s="394"/>
      <c r="S9" s="394"/>
      <c r="T9" s="394"/>
      <c r="U9" s="394"/>
      <c r="V9" s="394"/>
    </row>
    <row r="10" spans="1:22" s="164" customFormat="1">
      <c r="A10" s="856"/>
      <c r="B10" s="507" t="str">
        <f>'1-συμβολαια'!C10</f>
        <v>χρησικτησία = κληρονομιά πατρός ΑΤΥΠΗ</v>
      </c>
      <c r="C10" s="332">
        <f>'1-συμβολαια'!L10</f>
        <v>19880.789000000001</v>
      </c>
      <c r="D10" s="468"/>
      <c r="E10" s="468">
        <f t="shared" si="0"/>
        <v>19880.789000000001</v>
      </c>
      <c r="F10" s="429">
        <v>61</v>
      </c>
      <c r="G10" s="429">
        <v>62</v>
      </c>
      <c r="H10" s="395"/>
      <c r="I10" s="396"/>
      <c r="J10" s="396"/>
      <c r="K10" s="396"/>
      <c r="L10" s="396"/>
      <c r="M10" s="396"/>
      <c r="N10" s="429">
        <v>1</v>
      </c>
      <c r="O10" s="394"/>
      <c r="P10" s="394"/>
      <c r="Q10" s="394"/>
      <c r="R10" s="394"/>
      <c r="S10" s="394"/>
      <c r="T10" s="394"/>
      <c r="U10" s="394"/>
      <c r="V10" s="394"/>
    </row>
    <row r="11" spans="1:22" s="164" customFormat="1">
      <c r="A11" s="390">
        <f>'1-συμβολαια'!A11</f>
        <v>6</v>
      </c>
      <c r="B11" s="391" t="str">
        <f>'1-συμβολαια'!C11</f>
        <v>δήλωση {{ περί υιοθετούντος τέκνου</v>
      </c>
      <c r="C11" s="392"/>
      <c r="D11" s="393"/>
      <c r="E11" s="393"/>
      <c r="F11" s="394"/>
      <c r="G11" s="394"/>
      <c r="H11" s="395"/>
      <c r="I11" s="396"/>
      <c r="J11" s="396"/>
      <c r="K11" s="396"/>
      <c r="L11" s="396"/>
      <c r="M11" s="396"/>
      <c r="N11" s="394"/>
      <c r="O11" s="394"/>
      <c r="P11" s="394"/>
      <c r="Q11" s="394"/>
      <c r="R11" s="394"/>
      <c r="S11" s="394"/>
      <c r="T11" s="394"/>
      <c r="U11" s="394"/>
      <c r="V11" s="394"/>
    </row>
    <row r="12" spans="1:22" s="164" customFormat="1">
      <c r="A12" s="390">
        <f>'1-συμβολαια'!A12</f>
        <v>7</v>
      </c>
      <c r="B12" s="391" t="str">
        <f>'1-συμβολαια'!C12</f>
        <v>πληρεξούσιο</v>
      </c>
      <c r="C12" s="392"/>
      <c r="D12" s="393"/>
      <c r="E12" s="393"/>
      <c r="F12" s="394"/>
      <c r="G12" s="394"/>
      <c r="H12" s="395"/>
      <c r="I12" s="396"/>
      <c r="J12" s="396"/>
      <c r="K12" s="396"/>
      <c r="L12" s="396"/>
      <c r="M12" s="396"/>
      <c r="N12" s="394"/>
      <c r="O12" s="394"/>
      <c r="P12" s="394"/>
      <c r="Q12" s="394"/>
      <c r="R12" s="394"/>
      <c r="S12" s="394"/>
      <c r="T12" s="394"/>
      <c r="U12" s="394"/>
      <c r="V12" s="394"/>
    </row>
    <row r="13" spans="1:22" s="164" customFormat="1">
      <c r="A13" s="390">
        <f>'1-συμβολαια'!A13</f>
        <v>8</v>
      </c>
      <c r="B13" s="391" t="str">
        <f>'1-συμβολαια'!C13</f>
        <v>κληρονομιάς αποδοχή</v>
      </c>
      <c r="C13" s="392"/>
      <c r="D13" s="393"/>
      <c r="E13" s="393"/>
      <c r="F13" s="394"/>
      <c r="G13" s="394"/>
      <c r="H13" s="395"/>
      <c r="I13" s="396"/>
      <c r="J13" s="396"/>
      <c r="K13" s="396"/>
      <c r="L13" s="396"/>
      <c r="M13" s="396"/>
      <c r="N13" s="394"/>
      <c r="O13" s="394"/>
      <c r="P13" s="394"/>
      <c r="Q13" s="394"/>
      <c r="R13" s="394"/>
      <c r="S13" s="394"/>
      <c r="T13" s="394"/>
      <c r="U13" s="394"/>
      <c r="V13" s="394"/>
    </row>
    <row r="14" spans="1:22" s="164" customFormat="1">
      <c r="A14" s="855">
        <f>'1-συμβολαια'!A14</f>
        <v>9</v>
      </c>
      <c r="B14" s="467" t="str">
        <f>'1-συμβολαια'!C14</f>
        <v>δωρεά</v>
      </c>
      <c r="C14" s="332"/>
      <c r="D14" s="468"/>
      <c r="E14" s="468"/>
      <c r="F14" s="429"/>
      <c r="G14" s="429"/>
      <c r="H14" s="395"/>
      <c r="I14" s="396"/>
      <c r="J14" s="396"/>
      <c r="K14" s="396"/>
      <c r="L14" s="396"/>
      <c r="M14" s="396"/>
      <c r="N14" s="394"/>
      <c r="O14" s="394"/>
      <c r="P14" s="394"/>
      <c r="Q14" s="394"/>
      <c r="R14" s="394"/>
      <c r="S14" s="394"/>
      <c r="T14" s="394"/>
      <c r="U14" s="394"/>
      <c r="V14" s="394"/>
    </row>
    <row r="15" spans="1:22" s="164" customFormat="1">
      <c r="A15" s="856"/>
      <c r="B15" s="507" t="str">
        <f>'1-συμβολαια'!C15</f>
        <v>χρησικτησία = αναδασμός εκούσιος</v>
      </c>
      <c r="C15" s="332">
        <f>'1-συμβολαια'!L15</f>
        <v>42406</v>
      </c>
      <c r="D15" s="468"/>
      <c r="E15" s="468">
        <f t="shared" si="0"/>
        <v>42406</v>
      </c>
      <c r="F15" s="429">
        <v>61</v>
      </c>
      <c r="G15" s="429">
        <v>62</v>
      </c>
      <c r="H15" s="395"/>
      <c r="I15" s="396"/>
      <c r="J15" s="396"/>
      <c r="K15" s="396"/>
      <c r="L15" s="396"/>
      <c r="M15" s="396"/>
      <c r="N15" s="394"/>
      <c r="O15" s="394"/>
      <c r="P15" s="394"/>
      <c r="Q15" s="394"/>
      <c r="R15" s="394"/>
      <c r="S15" s="394"/>
      <c r="T15" s="429">
        <v>1</v>
      </c>
      <c r="U15" s="394"/>
      <c r="V15" s="394"/>
    </row>
    <row r="16" spans="1:22" s="164" customFormat="1">
      <c r="A16" s="390">
        <f>'1-συμβολαια'!A16</f>
        <v>10</v>
      </c>
      <c r="B16" s="391" t="str">
        <f>'1-συμβολαια'!C16</f>
        <v>χρήση κοινή ΠΑΡΑΧΩΡΗΣΗ</v>
      </c>
      <c r="C16" s="392"/>
      <c r="D16" s="393"/>
      <c r="E16" s="393"/>
      <c r="F16" s="394"/>
      <c r="G16" s="394"/>
      <c r="H16" s="395"/>
      <c r="I16" s="396"/>
      <c r="J16" s="396"/>
      <c r="K16" s="396"/>
      <c r="L16" s="396"/>
      <c r="M16" s="396"/>
      <c r="N16" s="394"/>
      <c r="O16" s="394"/>
      <c r="P16" s="394"/>
      <c r="Q16" s="394"/>
      <c r="R16" s="394"/>
      <c r="S16" s="394"/>
      <c r="T16" s="394"/>
      <c r="U16" s="394"/>
      <c r="V16" s="394"/>
    </row>
    <row r="17" spans="1:22" s="164" customFormat="1">
      <c r="A17" s="390">
        <f>'1-συμβολαια'!A17</f>
        <v>11</v>
      </c>
      <c r="B17" s="391" t="str">
        <f>'1-συμβολαια'!C17</f>
        <v>διαθήκη ιδιόγραφη</v>
      </c>
      <c r="C17" s="392"/>
      <c r="D17" s="393"/>
      <c r="E17" s="393"/>
      <c r="F17" s="394"/>
      <c r="G17" s="394"/>
      <c r="H17" s="395"/>
      <c r="I17" s="396"/>
      <c r="J17" s="396"/>
      <c r="K17" s="396"/>
      <c r="L17" s="396"/>
      <c r="M17" s="396"/>
      <c r="N17" s="394"/>
      <c r="O17" s="394"/>
      <c r="P17" s="394"/>
      <c r="Q17" s="394"/>
      <c r="R17" s="394"/>
      <c r="S17" s="394"/>
      <c r="T17" s="394"/>
      <c r="U17" s="394"/>
      <c r="V17" s="394"/>
    </row>
    <row r="18" spans="1:22" s="164" customFormat="1">
      <c r="A18" s="390">
        <f>'1-συμβολαια'!A18</f>
        <v>12</v>
      </c>
      <c r="B18" s="391" t="str">
        <f>'1-συμβολαια'!C18</f>
        <v>αγοραπωλησία τίμημα = Δ.Ο.Υ. =</v>
      </c>
      <c r="C18" s="392"/>
      <c r="D18" s="393"/>
      <c r="E18" s="393"/>
      <c r="F18" s="394"/>
      <c r="G18" s="394"/>
      <c r="H18" s="395"/>
      <c r="I18" s="396"/>
      <c r="J18" s="396"/>
      <c r="K18" s="396"/>
      <c r="L18" s="396"/>
      <c r="M18" s="396"/>
      <c r="N18" s="394"/>
      <c r="O18" s="394"/>
      <c r="P18" s="394"/>
      <c r="Q18" s="394"/>
      <c r="R18" s="394"/>
      <c r="S18" s="394"/>
      <c r="T18" s="394"/>
      <c r="U18" s="394"/>
      <c r="V18" s="394"/>
    </row>
    <row r="19" spans="1:22" s="164" customFormat="1">
      <c r="A19" s="855">
        <f>'1-συμβολαια'!A19</f>
        <v>13</v>
      </c>
      <c r="B19" s="467" t="str">
        <f>'1-συμβολαια'!C19</f>
        <v>κληρονομιάς αποδοχή</v>
      </c>
      <c r="C19" s="332"/>
      <c r="D19" s="468"/>
      <c r="E19" s="468"/>
      <c r="F19" s="429"/>
      <c r="G19" s="429"/>
      <c r="H19" s="395"/>
      <c r="I19" s="396"/>
      <c r="J19" s="396"/>
      <c r="K19" s="396"/>
      <c r="L19" s="396"/>
      <c r="M19" s="396"/>
      <c r="N19" s="394"/>
      <c r="O19" s="394"/>
      <c r="P19" s="394"/>
      <c r="Q19" s="394"/>
      <c r="R19" s="394"/>
      <c r="S19" s="394"/>
      <c r="T19" s="394"/>
      <c r="U19" s="394"/>
      <c r="V19" s="394"/>
    </row>
    <row r="20" spans="1:22" s="164" customFormat="1">
      <c r="A20" s="856"/>
      <c r="B20" s="507" t="str">
        <f>'1-συμβολαια'!C20</f>
        <v>χρησικτησία = αναδασμός εκούσιος</v>
      </c>
      <c r="C20" s="584">
        <f>'1-συμβολαια'!L20</f>
        <v>4910</v>
      </c>
      <c r="D20" s="468"/>
      <c r="E20" s="468">
        <f t="shared" si="0"/>
        <v>4910</v>
      </c>
      <c r="F20" s="429">
        <v>61</v>
      </c>
      <c r="G20" s="429">
        <v>62</v>
      </c>
      <c r="H20" s="395"/>
      <c r="I20" s="396"/>
      <c r="J20" s="396"/>
      <c r="K20" s="396"/>
      <c r="L20" s="396"/>
      <c r="M20" s="396"/>
      <c r="N20" s="394"/>
      <c r="O20" s="394"/>
      <c r="P20" s="394"/>
      <c r="Q20" s="394"/>
      <c r="R20" s="394"/>
      <c r="S20" s="394"/>
      <c r="T20" s="429">
        <v>1</v>
      </c>
      <c r="U20" s="394"/>
      <c r="V20" s="394"/>
    </row>
    <row r="21" spans="1:22" s="164" customFormat="1">
      <c r="A21" s="390">
        <f>'1-συμβολαια'!A21</f>
        <v>14</v>
      </c>
      <c r="B21" s="391" t="str">
        <f>'1-συμβολαια'!C21</f>
        <v>γονική</v>
      </c>
      <c r="C21" s="392"/>
      <c r="D21" s="393"/>
      <c r="E21" s="393"/>
      <c r="F21" s="394"/>
      <c r="G21" s="394"/>
      <c r="H21" s="395"/>
      <c r="I21" s="396"/>
      <c r="J21" s="396"/>
      <c r="K21" s="396"/>
      <c r="L21" s="396"/>
      <c r="M21" s="396"/>
      <c r="N21" s="394"/>
      <c r="O21" s="394"/>
      <c r="P21" s="394"/>
      <c r="Q21" s="394"/>
      <c r="R21" s="394"/>
      <c r="S21" s="394"/>
      <c r="T21" s="394"/>
      <c r="U21" s="394"/>
      <c r="V21" s="394"/>
    </row>
    <row r="22" spans="1:22" ht="15.75">
      <c r="A22" s="725" t="s">
        <v>47</v>
      </c>
      <c r="B22" s="726"/>
      <c r="C22" s="119">
        <f>SUM(C3:C21)</f>
        <v>113213.57800000001</v>
      </c>
      <c r="D22" s="119">
        <f>SUM(D3:D21)</f>
        <v>0</v>
      </c>
      <c r="E22" s="119">
        <f>SUM(E3:E21)</f>
        <v>113213.57800000001</v>
      </c>
      <c r="I22" s="605">
        <f t="shared" ref="I22:T22" si="1">SUM(I3:I21)</f>
        <v>0</v>
      </c>
      <c r="J22" s="605">
        <f t="shared" si="1"/>
        <v>0</v>
      </c>
      <c r="K22" s="605">
        <f t="shared" si="1"/>
        <v>0</v>
      </c>
      <c r="L22" s="605">
        <f t="shared" si="1"/>
        <v>0</v>
      </c>
      <c r="M22" s="605">
        <f t="shared" si="1"/>
        <v>0</v>
      </c>
      <c r="N22" s="71">
        <f t="shared" si="1"/>
        <v>3</v>
      </c>
      <c r="O22" s="605">
        <f t="shared" si="1"/>
        <v>0</v>
      </c>
      <c r="P22" s="605">
        <f t="shared" si="1"/>
        <v>0</v>
      </c>
      <c r="Q22" s="605">
        <f t="shared" si="1"/>
        <v>0</v>
      </c>
      <c r="R22" s="605">
        <f t="shared" si="1"/>
        <v>0</v>
      </c>
      <c r="S22" s="605">
        <f t="shared" si="1"/>
        <v>0</v>
      </c>
      <c r="T22" s="71">
        <f t="shared" si="1"/>
        <v>2</v>
      </c>
    </row>
    <row r="23" spans="1:22"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</row>
    <row r="24" spans="1:22" ht="15.75">
      <c r="F24" s="184" t="s">
        <v>268</v>
      </c>
      <c r="G24" s="147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133"/>
    </row>
    <row r="25" spans="1:22" ht="15.75">
      <c r="F25" s="211"/>
      <c r="G25" s="167" t="s">
        <v>269</v>
      </c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133"/>
    </row>
    <row r="26" spans="1:22" ht="15.75">
      <c r="F26" s="212"/>
      <c r="G26" s="212"/>
      <c r="H26" s="184" t="s">
        <v>270</v>
      </c>
      <c r="I26" s="147"/>
      <c r="J26" s="147"/>
      <c r="K26" s="147"/>
      <c r="L26" s="210"/>
      <c r="M26" s="210"/>
      <c r="N26" s="210"/>
      <c r="O26" s="210"/>
      <c r="P26" s="210"/>
      <c r="Q26" s="210"/>
      <c r="R26" s="210"/>
      <c r="S26" s="210"/>
      <c r="T26" s="210"/>
      <c r="U26" s="133"/>
    </row>
    <row r="27" spans="1:22" ht="15.75">
      <c r="F27" s="212"/>
      <c r="G27" s="211"/>
      <c r="H27" s="212"/>
      <c r="I27" s="167" t="s">
        <v>293</v>
      </c>
      <c r="J27" s="167"/>
      <c r="K27" s="167"/>
      <c r="L27" s="541"/>
      <c r="M27" s="541"/>
      <c r="N27" s="541"/>
      <c r="O27" s="541"/>
      <c r="P27" s="541"/>
      <c r="Q27" s="541"/>
      <c r="R27" s="541"/>
      <c r="S27" s="541"/>
      <c r="T27" s="541"/>
      <c r="U27" s="133"/>
    </row>
    <row r="28" spans="1:22" ht="15.75">
      <c r="F28" s="212"/>
      <c r="G28" s="211"/>
      <c r="H28" s="212"/>
      <c r="I28" s="167"/>
      <c r="J28" s="184" t="s">
        <v>573</v>
      </c>
      <c r="K28" s="167"/>
      <c r="L28" s="541"/>
      <c r="M28" s="541"/>
      <c r="N28" s="541"/>
      <c r="O28" s="541"/>
      <c r="P28" s="541"/>
      <c r="Q28" s="541"/>
      <c r="R28" s="541"/>
      <c r="S28" s="541"/>
      <c r="T28" s="541"/>
      <c r="U28" s="133"/>
    </row>
    <row r="29" spans="1:22" ht="15.75">
      <c r="F29" s="212"/>
      <c r="G29" s="211"/>
      <c r="H29" s="212"/>
      <c r="I29" s="167"/>
      <c r="J29" s="167"/>
      <c r="K29" s="167" t="s">
        <v>574</v>
      </c>
      <c r="L29" s="541"/>
      <c r="M29" s="541"/>
      <c r="N29" s="541"/>
      <c r="O29" s="541"/>
      <c r="P29" s="541"/>
      <c r="Q29" s="541"/>
      <c r="R29" s="541"/>
      <c r="S29" s="541"/>
      <c r="T29" s="541"/>
      <c r="U29" s="133"/>
    </row>
    <row r="30" spans="1:22" ht="15.75">
      <c r="F30" s="212"/>
      <c r="G30" s="212"/>
      <c r="H30" s="210"/>
      <c r="I30" s="541"/>
      <c r="J30" s="541"/>
      <c r="K30" s="541"/>
      <c r="L30" s="184" t="s">
        <v>575</v>
      </c>
      <c r="M30" s="541"/>
      <c r="N30" s="541"/>
      <c r="O30" s="541"/>
      <c r="P30" s="541"/>
      <c r="Q30" s="541"/>
      <c r="R30" s="541"/>
      <c r="S30" s="541"/>
      <c r="T30" s="541"/>
      <c r="U30" s="133"/>
    </row>
    <row r="31" spans="1:22" ht="15.75">
      <c r="B31" s="157" t="s">
        <v>655</v>
      </c>
      <c r="E31" s="647">
        <f>E22</f>
        <v>113213.57800000001</v>
      </c>
      <c r="F31" s="210"/>
      <c r="G31" s="210"/>
      <c r="H31" s="210"/>
      <c r="I31" s="541"/>
      <c r="J31" s="541"/>
      <c r="K31" s="541"/>
      <c r="L31" s="541"/>
      <c r="M31" s="167" t="s">
        <v>294</v>
      </c>
      <c r="N31" s="541"/>
      <c r="O31" s="541"/>
      <c r="P31" s="541"/>
      <c r="Q31" s="541"/>
      <c r="R31" s="541"/>
      <c r="S31" s="541"/>
      <c r="T31" s="541"/>
      <c r="U31" s="133"/>
    </row>
    <row r="32" spans="1:22" ht="15.75">
      <c r="B32" s="158" t="s">
        <v>204</v>
      </c>
      <c r="F32" s="212"/>
      <c r="G32" s="212"/>
      <c r="H32" s="210"/>
      <c r="I32" s="541"/>
      <c r="J32" s="541"/>
      <c r="K32" s="541"/>
      <c r="L32" s="541"/>
      <c r="M32" s="541"/>
      <c r="N32" s="184" t="s">
        <v>577</v>
      </c>
      <c r="O32" s="541"/>
      <c r="P32" s="541"/>
      <c r="Q32" s="541"/>
      <c r="R32" s="541"/>
      <c r="S32" s="541"/>
      <c r="T32" s="541"/>
      <c r="U32" s="133"/>
    </row>
    <row r="33" spans="6:21" ht="15.75">
      <c r="F33" s="212"/>
      <c r="G33" s="212"/>
      <c r="H33" s="210"/>
      <c r="I33" s="541"/>
      <c r="J33" s="541"/>
      <c r="K33" s="541"/>
      <c r="L33" s="541"/>
      <c r="M33" s="541"/>
      <c r="N33" s="541"/>
      <c r="O33" s="167" t="s">
        <v>578</v>
      </c>
      <c r="P33" s="541"/>
      <c r="Q33" s="541"/>
      <c r="R33" s="541"/>
      <c r="S33" s="541"/>
      <c r="T33" s="541"/>
      <c r="U33" s="133"/>
    </row>
    <row r="34" spans="6:21" ht="15.75">
      <c r="F34" s="212"/>
      <c r="G34" s="212"/>
      <c r="H34" s="210"/>
      <c r="I34" s="541"/>
      <c r="J34" s="541"/>
      <c r="K34" s="541"/>
      <c r="L34" s="541"/>
      <c r="M34" s="541"/>
      <c r="N34" s="541"/>
      <c r="O34" s="541"/>
      <c r="P34" s="184" t="s">
        <v>295</v>
      </c>
      <c r="Q34" s="541"/>
      <c r="R34" s="541"/>
      <c r="S34" s="541"/>
      <c r="T34" s="541"/>
      <c r="U34" s="133"/>
    </row>
    <row r="35" spans="6:21" ht="15.75">
      <c r="F35" s="212"/>
      <c r="G35" s="212"/>
      <c r="H35" s="210"/>
      <c r="I35" s="541"/>
      <c r="J35" s="541"/>
      <c r="K35" s="541"/>
      <c r="L35" s="541"/>
      <c r="M35" s="541"/>
      <c r="N35" s="541"/>
      <c r="O35" s="541"/>
      <c r="P35" s="541"/>
      <c r="Q35" s="167" t="s">
        <v>296</v>
      </c>
      <c r="R35" s="167"/>
      <c r="S35" s="167"/>
      <c r="T35" s="541"/>
      <c r="U35" s="133"/>
    </row>
    <row r="36" spans="6:21" ht="15.75">
      <c r="F36" s="212"/>
      <c r="G36" s="212"/>
      <c r="H36" s="210"/>
      <c r="I36" s="541"/>
      <c r="J36" s="541"/>
      <c r="K36" s="541"/>
      <c r="L36" s="541"/>
      <c r="M36" s="541"/>
      <c r="N36" s="541"/>
      <c r="O36" s="541"/>
      <c r="P36" s="541"/>
      <c r="Q36" s="541"/>
      <c r="R36" s="184" t="s">
        <v>297</v>
      </c>
      <c r="S36" s="541"/>
      <c r="T36" s="541"/>
      <c r="U36" s="133"/>
    </row>
    <row r="37" spans="6:21" ht="15.75">
      <c r="F37" s="212"/>
      <c r="G37" s="212"/>
      <c r="H37" s="210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167" t="s">
        <v>298</v>
      </c>
      <c r="T37" s="541"/>
      <c r="U37" s="133"/>
    </row>
    <row r="38" spans="6:21" ht="15.75">
      <c r="H38" s="133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184" t="s">
        <v>565</v>
      </c>
      <c r="U38" s="133"/>
    </row>
    <row r="39" spans="6:21"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6:21"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6:21"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6:21"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6:21"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6:21"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6:21"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6:21"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6:21"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6:21"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8:21"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8:21"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8:21"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</sheetData>
  <mergeCells count="10">
    <mergeCell ref="A22:B22"/>
    <mergeCell ref="A7:A8"/>
    <mergeCell ref="A9:A10"/>
    <mergeCell ref="F1:V1"/>
    <mergeCell ref="A14:A15"/>
    <mergeCell ref="A1:A2"/>
    <mergeCell ref="B1:B2"/>
    <mergeCell ref="C1:E1"/>
    <mergeCell ref="A19:A20"/>
    <mergeCell ref="A5:A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53"/>
  <sheetViews>
    <sheetView workbookViewId="0">
      <pane ySplit="2" topLeftCell="A3" activePane="bottomLeft" state="frozen"/>
      <selection pane="bottomLeft" activeCell="D53" sqref="D52:D53"/>
    </sheetView>
  </sheetViews>
  <sheetFormatPr defaultRowHeight="11.25"/>
  <cols>
    <col min="1" max="1" width="5.140625" style="8" bestFit="1" customWidth="1"/>
    <col min="2" max="2" width="35" style="169" customWidth="1"/>
    <col min="3" max="3" width="9" style="2" bestFit="1" customWidth="1"/>
    <col min="4" max="4" width="7.140625" style="2" customWidth="1"/>
    <col min="5" max="6" width="7.85546875" style="86" customWidth="1"/>
    <col min="7" max="7" width="10.7109375" style="86" customWidth="1"/>
    <col min="8" max="9" width="7.85546875" style="86" customWidth="1"/>
    <col min="10" max="10" width="8.42578125" style="86" customWidth="1"/>
    <col min="11" max="11" width="9" style="86" customWidth="1"/>
    <col min="12" max="12" width="8" style="86" customWidth="1"/>
    <col min="13" max="15" width="7.140625" style="86" customWidth="1"/>
    <col min="16" max="16" width="9.7109375" style="86" customWidth="1"/>
    <col min="17" max="17" width="8.5703125" style="86" customWidth="1"/>
    <col min="18" max="18" width="8.28515625" style="86" customWidth="1"/>
    <col min="19" max="19" width="8.5703125" style="86" customWidth="1"/>
    <col min="20" max="20" width="8.42578125" style="86" customWidth="1"/>
    <col min="21" max="21" width="8.140625" style="86" customWidth="1"/>
    <col min="22" max="22" width="7.140625" style="86" customWidth="1"/>
    <col min="23" max="23" width="6.140625" style="86" customWidth="1"/>
    <col min="24" max="24" width="7.140625" style="86" customWidth="1"/>
    <col min="25" max="25" width="6.140625" style="86" customWidth="1"/>
    <col min="26" max="26" width="9" style="86" customWidth="1"/>
    <col min="27" max="28" width="6.140625" style="86" customWidth="1"/>
    <col min="29" max="29" width="8.7109375" style="86" customWidth="1"/>
    <col min="30" max="30" width="16.28515625" style="86" customWidth="1"/>
    <col min="31" max="31" width="8.140625" style="86" customWidth="1"/>
    <col min="32" max="32" width="7.140625" style="86" customWidth="1"/>
    <col min="33" max="33" width="8.140625" style="86" customWidth="1"/>
    <col min="34" max="34" width="7.7109375" style="86" customWidth="1"/>
    <col min="35" max="35" width="7" style="86" customWidth="1"/>
    <col min="36" max="36" width="6.140625" style="86" customWidth="1"/>
    <col min="37" max="39" width="7.85546875" style="86" customWidth="1"/>
    <col min="40" max="40" width="7" style="86" customWidth="1"/>
    <col min="41" max="41" width="8.85546875" style="86" customWidth="1"/>
    <col min="42" max="42" width="7.7109375" style="86" customWidth="1"/>
    <col min="43" max="43" width="6.140625" style="86" customWidth="1"/>
    <col min="44" max="44" width="8.28515625" style="86" customWidth="1"/>
    <col min="45" max="45" width="8.7109375" style="86" customWidth="1"/>
    <col min="46" max="49" width="6.140625" style="86" customWidth="1"/>
    <col min="50" max="50" width="8" style="86" customWidth="1"/>
    <col min="51" max="52" width="6.140625" style="86" customWidth="1"/>
    <col min="53" max="53" width="7.42578125" style="86" customWidth="1"/>
    <col min="54" max="54" width="8.5703125" style="86" customWidth="1"/>
    <col min="55" max="55" width="7.140625" style="86" customWidth="1"/>
    <col min="56" max="58" width="6.140625" style="86" customWidth="1"/>
    <col min="59" max="59" width="7.140625" style="86" customWidth="1"/>
    <col min="60" max="60" width="7.7109375" style="86" customWidth="1"/>
    <col min="61" max="62" width="6.140625" style="86" customWidth="1"/>
    <col min="63" max="63" width="8.85546875" style="86" customWidth="1"/>
    <col min="64" max="64" width="7.140625" style="86" customWidth="1"/>
    <col min="65" max="65" width="8" style="86" customWidth="1"/>
    <col min="66" max="66" width="10.5703125" style="86" customWidth="1"/>
    <col min="67" max="67" width="12.42578125" style="86" customWidth="1"/>
    <col min="68" max="68" width="26.85546875" style="3" bestFit="1" customWidth="1"/>
    <col min="69" max="265" width="9.140625" style="3"/>
    <col min="266" max="266" width="9" style="3" bestFit="1" customWidth="1"/>
    <col min="267" max="267" width="9.85546875" style="3" bestFit="1" customWidth="1"/>
    <col min="268" max="268" width="9.140625" style="3" bestFit="1" customWidth="1"/>
    <col min="269" max="269" width="16" style="3" bestFit="1" customWidth="1"/>
    <col min="270" max="270" width="9" style="3" bestFit="1" customWidth="1"/>
    <col min="271" max="271" width="7.85546875" style="3" bestFit="1" customWidth="1"/>
    <col min="272" max="272" width="11.7109375" style="3" bestFit="1" customWidth="1"/>
    <col min="273" max="273" width="14.28515625" style="3" customWidth="1"/>
    <col min="274" max="274" width="11.7109375" style="3" bestFit="1" customWidth="1"/>
    <col min="275" max="275" width="14.140625" style="3" bestFit="1" customWidth="1"/>
    <col min="276" max="276" width="16.7109375" style="3" customWidth="1"/>
    <col min="277" max="277" width="16.5703125" style="3" customWidth="1"/>
    <col min="278" max="279" width="7.85546875" style="3" bestFit="1" customWidth="1"/>
    <col min="280" max="280" width="8" style="3" bestFit="1" customWidth="1"/>
    <col min="281" max="282" width="7.85546875" style="3" bestFit="1" customWidth="1"/>
    <col min="283" max="283" width="9.7109375" style="3" customWidth="1"/>
    <col min="284" max="284" width="12.85546875" style="3" customWidth="1"/>
    <col min="285" max="521" width="9.140625" style="3"/>
    <col min="522" max="522" width="9" style="3" bestFit="1" customWidth="1"/>
    <col min="523" max="523" width="9.85546875" style="3" bestFit="1" customWidth="1"/>
    <col min="524" max="524" width="9.140625" style="3" bestFit="1" customWidth="1"/>
    <col min="525" max="525" width="16" style="3" bestFit="1" customWidth="1"/>
    <col min="526" max="526" width="9" style="3" bestFit="1" customWidth="1"/>
    <col min="527" max="527" width="7.85546875" style="3" bestFit="1" customWidth="1"/>
    <col min="528" max="528" width="11.7109375" style="3" bestFit="1" customWidth="1"/>
    <col min="529" max="529" width="14.28515625" style="3" customWidth="1"/>
    <col min="530" max="530" width="11.7109375" style="3" bestFit="1" customWidth="1"/>
    <col min="531" max="531" width="14.140625" style="3" bestFit="1" customWidth="1"/>
    <col min="532" max="532" width="16.7109375" style="3" customWidth="1"/>
    <col min="533" max="533" width="16.5703125" style="3" customWidth="1"/>
    <col min="534" max="535" width="7.85546875" style="3" bestFit="1" customWidth="1"/>
    <col min="536" max="536" width="8" style="3" bestFit="1" customWidth="1"/>
    <col min="537" max="538" width="7.85546875" style="3" bestFit="1" customWidth="1"/>
    <col min="539" max="539" width="9.7109375" style="3" customWidth="1"/>
    <col min="540" max="540" width="12.85546875" style="3" customWidth="1"/>
    <col min="541" max="777" width="9.140625" style="3"/>
    <col min="778" max="778" width="9" style="3" bestFit="1" customWidth="1"/>
    <col min="779" max="779" width="9.85546875" style="3" bestFit="1" customWidth="1"/>
    <col min="780" max="780" width="9.140625" style="3" bestFit="1" customWidth="1"/>
    <col min="781" max="781" width="16" style="3" bestFit="1" customWidth="1"/>
    <col min="782" max="782" width="9" style="3" bestFit="1" customWidth="1"/>
    <col min="783" max="783" width="7.85546875" style="3" bestFit="1" customWidth="1"/>
    <col min="784" max="784" width="11.7109375" style="3" bestFit="1" customWidth="1"/>
    <col min="785" max="785" width="14.28515625" style="3" customWidth="1"/>
    <col min="786" max="786" width="11.7109375" style="3" bestFit="1" customWidth="1"/>
    <col min="787" max="787" width="14.140625" style="3" bestFit="1" customWidth="1"/>
    <col min="788" max="788" width="16.7109375" style="3" customWidth="1"/>
    <col min="789" max="789" width="16.5703125" style="3" customWidth="1"/>
    <col min="790" max="791" width="7.85546875" style="3" bestFit="1" customWidth="1"/>
    <col min="792" max="792" width="8" style="3" bestFit="1" customWidth="1"/>
    <col min="793" max="794" width="7.85546875" style="3" bestFit="1" customWidth="1"/>
    <col min="795" max="795" width="9.7109375" style="3" customWidth="1"/>
    <col min="796" max="796" width="12.85546875" style="3" customWidth="1"/>
    <col min="797" max="1033" width="9.140625" style="3"/>
    <col min="1034" max="1034" width="9" style="3" bestFit="1" customWidth="1"/>
    <col min="1035" max="1035" width="9.85546875" style="3" bestFit="1" customWidth="1"/>
    <col min="1036" max="1036" width="9.140625" style="3" bestFit="1" customWidth="1"/>
    <col min="1037" max="1037" width="16" style="3" bestFit="1" customWidth="1"/>
    <col min="1038" max="1038" width="9" style="3" bestFit="1" customWidth="1"/>
    <col min="1039" max="1039" width="7.85546875" style="3" bestFit="1" customWidth="1"/>
    <col min="1040" max="1040" width="11.7109375" style="3" bestFit="1" customWidth="1"/>
    <col min="1041" max="1041" width="14.28515625" style="3" customWidth="1"/>
    <col min="1042" max="1042" width="11.7109375" style="3" bestFit="1" customWidth="1"/>
    <col min="1043" max="1043" width="14.140625" style="3" bestFit="1" customWidth="1"/>
    <col min="1044" max="1044" width="16.7109375" style="3" customWidth="1"/>
    <col min="1045" max="1045" width="16.5703125" style="3" customWidth="1"/>
    <col min="1046" max="1047" width="7.85546875" style="3" bestFit="1" customWidth="1"/>
    <col min="1048" max="1048" width="8" style="3" bestFit="1" customWidth="1"/>
    <col min="1049" max="1050" width="7.85546875" style="3" bestFit="1" customWidth="1"/>
    <col min="1051" max="1051" width="9.7109375" style="3" customWidth="1"/>
    <col min="1052" max="1052" width="12.85546875" style="3" customWidth="1"/>
    <col min="1053" max="1289" width="9.140625" style="3"/>
    <col min="1290" max="1290" width="9" style="3" bestFit="1" customWidth="1"/>
    <col min="1291" max="1291" width="9.85546875" style="3" bestFit="1" customWidth="1"/>
    <col min="1292" max="1292" width="9.140625" style="3" bestFit="1" customWidth="1"/>
    <col min="1293" max="1293" width="16" style="3" bestFit="1" customWidth="1"/>
    <col min="1294" max="1294" width="9" style="3" bestFit="1" customWidth="1"/>
    <col min="1295" max="1295" width="7.85546875" style="3" bestFit="1" customWidth="1"/>
    <col min="1296" max="1296" width="11.7109375" style="3" bestFit="1" customWidth="1"/>
    <col min="1297" max="1297" width="14.28515625" style="3" customWidth="1"/>
    <col min="1298" max="1298" width="11.7109375" style="3" bestFit="1" customWidth="1"/>
    <col min="1299" max="1299" width="14.140625" style="3" bestFit="1" customWidth="1"/>
    <col min="1300" max="1300" width="16.7109375" style="3" customWidth="1"/>
    <col min="1301" max="1301" width="16.5703125" style="3" customWidth="1"/>
    <col min="1302" max="1303" width="7.85546875" style="3" bestFit="1" customWidth="1"/>
    <col min="1304" max="1304" width="8" style="3" bestFit="1" customWidth="1"/>
    <col min="1305" max="1306" width="7.85546875" style="3" bestFit="1" customWidth="1"/>
    <col min="1307" max="1307" width="9.7109375" style="3" customWidth="1"/>
    <col min="1308" max="1308" width="12.85546875" style="3" customWidth="1"/>
    <col min="1309" max="1545" width="9.140625" style="3"/>
    <col min="1546" max="1546" width="9" style="3" bestFit="1" customWidth="1"/>
    <col min="1547" max="1547" width="9.85546875" style="3" bestFit="1" customWidth="1"/>
    <col min="1548" max="1548" width="9.140625" style="3" bestFit="1" customWidth="1"/>
    <col min="1549" max="1549" width="16" style="3" bestFit="1" customWidth="1"/>
    <col min="1550" max="1550" width="9" style="3" bestFit="1" customWidth="1"/>
    <col min="1551" max="1551" width="7.85546875" style="3" bestFit="1" customWidth="1"/>
    <col min="1552" max="1552" width="11.7109375" style="3" bestFit="1" customWidth="1"/>
    <col min="1553" max="1553" width="14.28515625" style="3" customWidth="1"/>
    <col min="1554" max="1554" width="11.7109375" style="3" bestFit="1" customWidth="1"/>
    <col min="1555" max="1555" width="14.140625" style="3" bestFit="1" customWidth="1"/>
    <col min="1556" max="1556" width="16.7109375" style="3" customWidth="1"/>
    <col min="1557" max="1557" width="16.5703125" style="3" customWidth="1"/>
    <col min="1558" max="1559" width="7.85546875" style="3" bestFit="1" customWidth="1"/>
    <col min="1560" max="1560" width="8" style="3" bestFit="1" customWidth="1"/>
    <col min="1561" max="1562" width="7.85546875" style="3" bestFit="1" customWidth="1"/>
    <col min="1563" max="1563" width="9.7109375" style="3" customWidth="1"/>
    <col min="1564" max="1564" width="12.85546875" style="3" customWidth="1"/>
    <col min="1565" max="1801" width="9.140625" style="3"/>
    <col min="1802" max="1802" width="9" style="3" bestFit="1" customWidth="1"/>
    <col min="1803" max="1803" width="9.85546875" style="3" bestFit="1" customWidth="1"/>
    <col min="1804" max="1804" width="9.140625" style="3" bestFit="1" customWidth="1"/>
    <col min="1805" max="1805" width="16" style="3" bestFit="1" customWidth="1"/>
    <col min="1806" max="1806" width="9" style="3" bestFit="1" customWidth="1"/>
    <col min="1807" max="1807" width="7.85546875" style="3" bestFit="1" customWidth="1"/>
    <col min="1808" max="1808" width="11.7109375" style="3" bestFit="1" customWidth="1"/>
    <col min="1809" max="1809" width="14.28515625" style="3" customWidth="1"/>
    <col min="1810" max="1810" width="11.7109375" style="3" bestFit="1" customWidth="1"/>
    <col min="1811" max="1811" width="14.140625" style="3" bestFit="1" customWidth="1"/>
    <col min="1812" max="1812" width="16.7109375" style="3" customWidth="1"/>
    <col min="1813" max="1813" width="16.5703125" style="3" customWidth="1"/>
    <col min="1814" max="1815" width="7.85546875" style="3" bestFit="1" customWidth="1"/>
    <col min="1816" max="1816" width="8" style="3" bestFit="1" customWidth="1"/>
    <col min="1817" max="1818" width="7.85546875" style="3" bestFit="1" customWidth="1"/>
    <col min="1819" max="1819" width="9.7109375" style="3" customWidth="1"/>
    <col min="1820" max="1820" width="12.85546875" style="3" customWidth="1"/>
    <col min="1821" max="2057" width="9.140625" style="3"/>
    <col min="2058" max="2058" width="9" style="3" bestFit="1" customWidth="1"/>
    <col min="2059" max="2059" width="9.85546875" style="3" bestFit="1" customWidth="1"/>
    <col min="2060" max="2060" width="9.140625" style="3" bestFit="1" customWidth="1"/>
    <col min="2061" max="2061" width="16" style="3" bestFit="1" customWidth="1"/>
    <col min="2062" max="2062" width="9" style="3" bestFit="1" customWidth="1"/>
    <col min="2063" max="2063" width="7.85546875" style="3" bestFit="1" customWidth="1"/>
    <col min="2064" max="2064" width="11.7109375" style="3" bestFit="1" customWidth="1"/>
    <col min="2065" max="2065" width="14.28515625" style="3" customWidth="1"/>
    <col min="2066" max="2066" width="11.7109375" style="3" bestFit="1" customWidth="1"/>
    <col min="2067" max="2067" width="14.140625" style="3" bestFit="1" customWidth="1"/>
    <col min="2068" max="2068" width="16.7109375" style="3" customWidth="1"/>
    <col min="2069" max="2069" width="16.5703125" style="3" customWidth="1"/>
    <col min="2070" max="2071" width="7.85546875" style="3" bestFit="1" customWidth="1"/>
    <col min="2072" max="2072" width="8" style="3" bestFit="1" customWidth="1"/>
    <col min="2073" max="2074" width="7.85546875" style="3" bestFit="1" customWidth="1"/>
    <col min="2075" max="2075" width="9.7109375" style="3" customWidth="1"/>
    <col min="2076" max="2076" width="12.85546875" style="3" customWidth="1"/>
    <col min="2077" max="2313" width="9.140625" style="3"/>
    <col min="2314" max="2314" width="9" style="3" bestFit="1" customWidth="1"/>
    <col min="2315" max="2315" width="9.85546875" style="3" bestFit="1" customWidth="1"/>
    <col min="2316" max="2316" width="9.140625" style="3" bestFit="1" customWidth="1"/>
    <col min="2317" max="2317" width="16" style="3" bestFit="1" customWidth="1"/>
    <col min="2318" max="2318" width="9" style="3" bestFit="1" customWidth="1"/>
    <col min="2319" max="2319" width="7.85546875" style="3" bestFit="1" customWidth="1"/>
    <col min="2320" max="2320" width="11.7109375" style="3" bestFit="1" customWidth="1"/>
    <col min="2321" max="2321" width="14.28515625" style="3" customWidth="1"/>
    <col min="2322" max="2322" width="11.7109375" style="3" bestFit="1" customWidth="1"/>
    <col min="2323" max="2323" width="14.140625" style="3" bestFit="1" customWidth="1"/>
    <col min="2324" max="2324" width="16.7109375" style="3" customWidth="1"/>
    <col min="2325" max="2325" width="16.5703125" style="3" customWidth="1"/>
    <col min="2326" max="2327" width="7.85546875" style="3" bestFit="1" customWidth="1"/>
    <col min="2328" max="2328" width="8" style="3" bestFit="1" customWidth="1"/>
    <col min="2329" max="2330" width="7.85546875" style="3" bestFit="1" customWidth="1"/>
    <col min="2331" max="2331" width="9.7109375" style="3" customWidth="1"/>
    <col min="2332" max="2332" width="12.85546875" style="3" customWidth="1"/>
    <col min="2333" max="2569" width="9.140625" style="3"/>
    <col min="2570" max="2570" width="9" style="3" bestFit="1" customWidth="1"/>
    <col min="2571" max="2571" width="9.85546875" style="3" bestFit="1" customWidth="1"/>
    <col min="2572" max="2572" width="9.140625" style="3" bestFit="1" customWidth="1"/>
    <col min="2573" max="2573" width="16" style="3" bestFit="1" customWidth="1"/>
    <col min="2574" max="2574" width="9" style="3" bestFit="1" customWidth="1"/>
    <col min="2575" max="2575" width="7.85546875" style="3" bestFit="1" customWidth="1"/>
    <col min="2576" max="2576" width="11.7109375" style="3" bestFit="1" customWidth="1"/>
    <col min="2577" max="2577" width="14.28515625" style="3" customWidth="1"/>
    <col min="2578" max="2578" width="11.7109375" style="3" bestFit="1" customWidth="1"/>
    <col min="2579" max="2579" width="14.140625" style="3" bestFit="1" customWidth="1"/>
    <col min="2580" max="2580" width="16.7109375" style="3" customWidth="1"/>
    <col min="2581" max="2581" width="16.5703125" style="3" customWidth="1"/>
    <col min="2582" max="2583" width="7.85546875" style="3" bestFit="1" customWidth="1"/>
    <col min="2584" max="2584" width="8" style="3" bestFit="1" customWidth="1"/>
    <col min="2585" max="2586" width="7.85546875" style="3" bestFit="1" customWidth="1"/>
    <col min="2587" max="2587" width="9.7109375" style="3" customWidth="1"/>
    <col min="2588" max="2588" width="12.85546875" style="3" customWidth="1"/>
    <col min="2589" max="2825" width="9.140625" style="3"/>
    <col min="2826" max="2826" width="9" style="3" bestFit="1" customWidth="1"/>
    <col min="2827" max="2827" width="9.85546875" style="3" bestFit="1" customWidth="1"/>
    <col min="2828" max="2828" width="9.140625" style="3" bestFit="1" customWidth="1"/>
    <col min="2829" max="2829" width="16" style="3" bestFit="1" customWidth="1"/>
    <col min="2830" max="2830" width="9" style="3" bestFit="1" customWidth="1"/>
    <col min="2831" max="2831" width="7.85546875" style="3" bestFit="1" customWidth="1"/>
    <col min="2832" max="2832" width="11.7109375" style="3" bestFit="1" customWidth="1"/>
    <col min="2833" max="2833" width="14.28515625" style="3" customWidth="1"/>
    <col min="2834" max="2834" width="11.7109375" style="3" bestFit="1" customWidth="1"/>
    <col min="2835" max="2835" width="14.140625" style="3" bestFit="1" customWidth="1"/>
    <col min="2836" max="2836" width="16.7109375" style="3" customWidth="1"/>
    <col min="2837" max="2837" width="16.5703125" style="3" customWidth="1"/>
    <col min="2838" max="2839" width="7.85546875" style="3" bestFit="1" customWidth="1"/>
    <col min="2840" max="2840" width="8" style="3" bestFit="1" customWidth="1"/>
    <col min="2841" max="2842" width="7.85546875" style="3" bestFit="1" customWidth="1"/>
    <col min="2843" max="2843" width="9.7109375" style="3" customWidth="1"/>
    <col min="2844" max="2844" width="12.85546875" style="3" customWidth="1"/>
    <col min="2845" max="3081" width="9.140625" style="3"/>
    <col min="3082" max="3082" width="9" style="3" bestFit="1" customWidth="1"/>
    <col min="3083" max="3083" width="9.85546875" style="3" bestFit="1" customWidth="1"/>
    <col min="3084" max="3084" width="9.140625" style="3" bestFit="1" customWidth="1"/>
    <col min="3085" max="3085" width="16" style="3" bestFit="1" customWidth="1"/>
    <col min="3086" max="3086" width="9" style="3" bestFit="1" customWidth="1"/>
    <col min="3087" max="3087" width="7.85546875" style="3" bestFit="1" customWidth="1"/>
    <col min="3088" max="3088" width="11.7109375" style="3" bestFit="1" customWidth="1"/>
    <col min="3089" max="3089" width="14.28515625" style="3" customWidth="1"/>
    <col min="3090" max="3090" width="11.7109375" style="3" bestFit="1" customWidth="1"/>
    <col min="3091" max="3091" width="14.140625" style="3" bestFit="1" customWidth="1"/>
    <col min="3092" max="3092" width="16.7109375" style="3" customWidth="1"/>
    <col min="3093" max="3093" width="16.5703125" style="3" customWidth="1"/>
    <col min="3094" max="3095" width="7.85546875" style="3" bestFit="1" customWidth="1"/>
    <col min="3096" max="3096" width="8" style="3" bestFit="1" customWidth="1"/>
    <col min="3097" max="3098" width="7.85546875" style="3" bestFit="1" customWidth="1"/>
    <col min="3099" max="3099" width="9.7109375" style="3" customWidth="1"/>
    <col min="3100" max="3100" width="12.85546875" style="3" customWidth="1"/>
    <col min="3101" max="3337" width="9.140625" style="3"/>
    <col min="3338" max="3338" width="9" style="3" bestFit="1" customWidth="1"/>
    <col min="3339" max="3339" width="9.85546875" style="3" bestFit="1" customWidth="1"/>
    <col min="3340" max="3340" width="9.140625" style="3" bestFit="1" customWidth="1"/>
    <col min="3341" max="3341" width="16" style="3" bestFit="1" customWidth="1"/>
    <col min="3342" max="3342" width="9" style="3" bestFit="1" customWidth="1"/>
    <col min="3343" max="3343" width="7.85546875" style="3" bestFit="1" customWidth="1"/>
    <col min="3344" max="3344" width="11.7109375" style="3" bestFit="1" customWidth="1"/>
    <col min="3345" max="3345" width="14.28515625" style="3" customWidth="1"/>
    <col min="3346" max="3346" width="11.7109375" style="3" bestFit="1" customWidth="1"/>
    <col min="3347" max="3347" width="14.140625" style="3" bestFit="1" customWidth="1"/>
    <col min="3348" max="3348" width="16.7109375" style="3" customWidth="1"/>
    <col min="3349" max="3349" width="16.5703125" style="3" customWidth="1"/>
    <col min="3350" max="3351" width="7.85546875" style="3" bestFit="1" customWidth="1"/>
    <col min="3352" max="3352" width="8" style="3" bestFit="1" customWidth="1"/>
    <col min="3353" max="3354" width="7.85546875" style="3" bestFit="1" customWidth="1"/>
    <col min="3355" max="3355" width="9.7109375" style="3" customWidth="1"/>
    <col min="3356" max="3356" width="12.85546875" style="3" customWidth="1"/>
    <col min="3357" max="3593" width="9.140625" style="3"/>
    <col min="3594" max="3594" width="9" style="3" bestFit="1" customWidth="1"/>
    <col min="3595" max="3595" width="9.85546875" style="3" bestFit="1" customWidth="1"/>
    <col min="3596" max="3596" width="9.140625" style="3" bestFit="1" customWidth="1"/>
    <col min="3597" max="3597" width="16" style="3" bestFit="1" customWidth="1"/>
    <col min="3598" max="3598" width="9" style="3" bestFit="1" customWidth="1"/>
    <col min="3599" max="3599" width="7.85546875" style="3" bestFit="1" customWidth="1"/>
    <col min="3600" max="3600" width="11.7109375" style="3" bestFit="1" customWidth="1"/>
    <col min="3601" max="3601" width="14.28515625" style="3" customWidth="1"/>
    <col min="3602" max="3602" width="11.7109375" style="3" bestFit="1" customWidth="1"/>
    <col min="3603" max="3603" width="14.140625" style="3" bestFit="1" customWidth="1"/>
    <col min="3604" max="3604" width="16.7109375" style="3" customWidth="1"/>
    <col min="3605" max="3605" width="16.5703125" style="3" customWidth="1"/>
    <col min="3606" max="3607" width="7.85546875" style="3" bestFit="1" customWidth="1"/>
    <col min="3608" max="3608" width="8" style="3" bestFit="1" customWidth="1"/>
    <col min="3609" max="3610" width="7.85546875" style="3" bestFit="1" customWidth="1"/>
    <col min="3611" max="3611" width="9.7109375" style="3" customWidth="1"/>
    <col min="3612" max="3612" width="12.85546875" style="3" customWidth="1"/>
    <col min="3613" max="3849" width="9.140625" style="3"/>
    <col min="3850" max="3850" width="9" style="3" bestFit="1" customWidth="1"/>
    <col min="3851" max="3851" width="9.85546875" style="3" bestFit="1" customWidth="1"/>
    <col min="3852" max="3852" width="9.140625" style="3" bestFit="1" customWidth="1"/>
    <col min="3853" max="3853" width="16" style="3" bestFit="1" customWidth="1"/>
    <col min="3854" max="3854" width="9" style="3" bestFit="1" customWidth="1"/>
    <col min="3855" max="3855" width="7.85546875" style="3" bestFit="1" customWidth="1"/>
    <col min="3856" max="3856" width="11.7109375" style="3" bestFit="1" customWidth="1"/>
    <col min="3857" max="3857" width="14.28515625" style="3" customWidth="1"/>
    <col min="3858" max="3858" width="11.7109375" style="3" bestFit="1" customWidth="1"/>
    <col min="3859" max="3859" width="14.140625" style="3" bestFit="1" customWidth="1"/>
    <col min="3860" max="3860" width="16.7109375" style="3" customWidth="1"/>
    <col min="3861" max="3861" width="16.5703125" style="3" customWidth="1"/>
    <col min="3862" max="3863" width="7.85546875" style="3" bestFit="1" customWidth="1"/>
    <col min="3864" max="3864" width="8" style="3" bestFit="1" customWidth="1"/>
    <col min="3865" max="3866" width="7.85546875" style="3" bestFit="1" customWidth="1"/>
    <col min="3867" max="3867" width="9.7109375" style="3" customWidth="1"/>
    <col min="3868" max="3868" width="12.85546875" style="3" customWidth="1"/>
    <col min="3869" max="4105" width="9.140625" style="3"/>
    <col min="4106" max="4106" width="9" style="3" bestFit="1" customWidth="1"/>
    <col min="4107" max="4107" width="9.85546875" style="3" bestFit="1" customWidth="1"/>
    <col min="4108" max="4108" width="9.140625" style="3" bestFit="1" customWidth="1"/>
    <col min="4109" max="4109" width="16" style="3" bestFit="1" customWidth="1"/>
    <col min="4110" max="4110" width="9" style="3" bestFit="1" customWidth="1"/>
    <col min="4111" max="4111" width="7.85546875" style="3" bestFit="1" customWidth="1"/>
    <col min="4112" max="4112" width="11.7109375" style="3" bestFit="1" customWidth="1"/>
    <col min="4113" max="4113" width="14.28515625" style="3" customWidth="1"/>
    <col min="4114" max="4114" width="11.7109375" style="3" bestFit="1" customWidth="1"/>
    <col min="4115" max="4115" width="14.140625" style="3" bestFit="1" customWidth="1"/>
    <col min="4116" max="4116" width="16.7109375" style="3" customWidth="1"/>
    <col min="4117" max="4117" width="16.5703125" style="3" customWidth="1"/>
    <col min="4118" max="4119" width="7.85546875" style="3" bestFit="1" customWidth="1"/>
    <col min="4120" max="4120" width="8" style="3" bestFit="1" customWidth="1"/>
    <col min="4121" max="4122" width="7.85546875" style="3" bestFit="1" customWidth="1"/>
    <col min="4123" max="4123" width="9.7109375" style="3" customWidth="1"/>
    <col min="4124" max="4124" width="12.85546875" style="3" customWidth="1"/>
    <col min="4125" max="4361" width="9.140625" style="3"/>
    <col min="4362" max="4362" width="9" style="3" bestFit="1" customWidth="1"/>
    <col min="4363" max="4363" width="9.85546875" style="3" bestFit="1" customWidth="1"/>
    <col min="4364" max="4364" width="9.140625" style="3" bestFit="1" customWidth="1"/>
    <col min="4365" max="4365" width="16" style="3" bestFit="1" customWidth="1"/>
    <col min="4366" max="4366" width="9" style="3" bestFit="1" customWidth="1"/>
    <col min="4367" max="4367" width="7.85546875" style="3" bestFit="1" customWidth="1"/>
    <col min="4368" max="4368" width="11.7109375" style="3" bestFit="1" customWidth="1"/>
    <col min="4369" max="4369" width="14.28515625" style="3" customWidth="1"/>
    <col min="4370" max="4370" width="11.7109375" style="3" bestFit="1" customWidth="1"/>
    <col min="4371" max="4371" width="14.140625" style="3" bestFit="1" customWidth="1"/>
    <col min="4372" max="4372" width="16.7109375" style="3" customWidth="1"/>
    <col min="4373" max="4373" width="16.5703125" style="3" customWidth="1"/>
    <col min="4374" max="4375" width="7.85546875" style="3" bestFit="1" customWidth="1"/>
    <col min="4376" max="4376" width="8" style="3" bestFit="1" customWidth="1"/>
    <col min="4377" max="4378" width="7.85546875" style="3" bestFit="1" customWidth="1"/>
    <col min="4379" max="4379" width="9.7109375" style="3" customWidth="1"/>
    <col min="4380" max="4380" width="12.85546875" style="3" customWidth="1"/>
    <col min="4381" max="4617" width="9.140625" style="3"/>
    <col min="4618" max="4618" width="9" style="3" bestFit="1" customWidth="1"/>
    <col min="4619" max="4619" width="9.85546875" style="3" bestFit="1" customWidth="1"/>
    <col min="4620" max="4620" width="9.140625" style="3" bestFit="1" customWidth="1"/>
    <col min="4621" max="4621" width="16" style="3" bestFit="1" customWidth="1"/>
    <col min="4622" max="4622" width="9" style="3" bestFit="1" customWidth="1"/>
    <col min="4623" max="4623" width="7.85546875" style="3" bestFit="1" customWidth="1"/>
    <col min="4624" max="4624" width="11.7109375" style="3" bestFit="1" customWidth="1"/>
    <col min="4625" max="4625" width="14.28515625" style="3" customWidth="1"/>
    <col min="4626" max="4626" width="11.7109375" style="3" bestFit="1" customWidth="1"/>
    <col min="4627" max="4627" width="14.140625" style="3" bestFit="1" customWidth="1"/>
    <col min="4628" max="4628" width="16.7109375" style="3" customWidth="1"/>
    <col min="4629" max="4629" width="16.5703125" style="3" customWidth="1"/>
    <col min="4630" max="4631" width="7.85546875" style="3" bestFit="1" customWidth="1"/>
    <col min="4632" max="4632" width="8" style="3" bestFit="1" customWidth="1"/>
    <col min="4633" max="4634" width="7.85546875" style="3" bestFit="1" customWidth="1"/>
    <col min="4635" max="4635" width="9.7109375" style="3" customWidth="1"/>
    <col min="4636" max="4636" width="12.85546875" style="3" customWidth="1"/>
    <col min="4637" max="4873" width="9.140625" style="3"/>
    <col min="4874" max="4874" width="9" style="3" bestFit="1" customWidth="1"/>
    <col min="4875" max="4875" width="9.85546875" style="3" bestFit="1" customWidth="1"/>
    <col min="4876" max="4876" width="9.140625" style="3" bestFit="1" customWidth="1"/>
    <col min="4877" max="4877" width="16" style="3" bestFit="1" customWidth="1"/>
    <col min="4878" max="4878" width="9" style="3" bestFit="1" customWidth="1"/>
    <col min="4879" max="4879" width="7.85546875" style="3" bestFit="1" customWidth="1"/>
    <col min="4880" max="4880" width="11.7109375" style="3" bestFit="1" customWidth="1"/>
    <col min="4881" max="4881" width="14.28515625" style="3" customWidth="1"/>
    <col min="4882" max="4882" width="11.7109375" style="3" bestFit="1" customWidth="1"/>
    <col min="4883" max="4883" width="14.140625" style="3" bestFit="1" customWidth="1"/>
    <col min="4884" max="4884" width="16.7109375" style="3" customWidth="1"/>
    <col min="4885" max="4885" width="16.5703125" style="3" customWidth="1"/>
    <col min="4886" max="4887" width="7.85546875" style="3" bestFit="1" customWidth="1"/>
    <col min="4888" max="4888" width="8" style="3" bestFit="1" customWidth="1"/>
    <col min="4889" max="4890" width="7.85546875" style="3" bestFit="1" customWidth="1"/>
    <col min="4891" max="4891" width="9.7109375" style="3" customWidth="1"/>
    <col min="4892" max="4892" width="12.85546875" style="3" customWidth="1"/>
    <col min="4893" max="5129" width="9.140625" style="3"/>
    <col min="5130" max="5130" width="9" style="3" bestFit="1" customWidth="1"/>
    <col min="5131" max="5131" width="9.85546875" style="3" bestFit="1" customWidth="1"/>
    <col min="5132" max="5132" width="9.140625" style="3" bestFit="1" customWidth="1"/>
    <col min="5133" max="5133" width="16" style="3" bestFit="1" customWidth="1"/>
    <col min="5134" max="5134" width="9" style="3" bestFit="1" customWidth="1"/>
    <col min="5135" max="5135" width="7.85546875" style="3" bestFit="1" customWidth="1"/>
    <col min="5136" max="5136" width="11.7109375" style="3" bestFit="1" customWidth="1"/>
    <col min="5137" max="5137" width="14.28515625" style="3" customWidth="1"/>
    <col min="5138" max="5138" width="11.7109375" style="3" bestFit="1" customWidth="1"/>
    <col min="5139" max="5139" width="14.140625" style="3" bestFit="1" customWidth="1"/>
    <col min="5140" max="5140" width="16.7109375" style="3" customWidth="1"/>
    <col min="5141" max="5141" width="16.5703125" style="3" customWidth="1"/>
    <col min="5142" max="5143" width="7.85546875" style="3" bestFit="1" customWidth="1"/>
    <col min="5144" max="5144" width="8" style="3" bestFit="1" customWidth="1"/>
    <col min="5145" max="5146" width="7.85546875" style="3" bestFit="1" customWidth="1"/>
    <col min="5147" max="5147" width="9.7109375" style="3" customWidth="1"/>
    <col min="5148" max="5148" width="12.85546875" style="3" customWidth="1"/>
    <col min="5149" max="5385" width="9.140625" style="3"/>
    <col min="5386" max="5386" width="9" style="3" bestFit="1" customWidth="1"/>
    <col min="5387" max="5387" width="9.85546875" style="3" bestFit="1" customWidth="1"/>
    <col min="5388" max="5388" width="9.140625" style="3" bestFit="1" customWidth="1"/>
    <col min="5389" max="5389" width="16" style="3" bestFit="1" customWidth="1"/>
    <col min="5390" max="5390" width="9" style="3" bestFit="1" customWidth="1"/>
    <col min="5391" max="5391" width="7.85546875" style="3" bestFit="1" customWidth="1"/>
    <col min="5392" max="5392" width="11.7109375" style="3" bestFit="1" customWidth="1"/>
    <col min="5393" max="5393" width="14.28515625" style="3" customWidth="1"/>
    <col min="5394" max="5394" width="11.7109375" style="3" bestFit="1" customWidth="1"/>
    <col min="5395" max="5395" width="14.140625" style="3" bestFit="1" customWidth="1"/>
    <col min="5396" max="5396" width="16.7109375" style="3" customWidth="1"/>
    <col min="5397" max="5397" width="16.5703125" style="3" customWidth="1"/>
    <col min="5398" max="5399" width="7.85546875" style="3" bestFit="1" customWidth="1"/>
    <col min="5400" max="5400" width="8" style="3" bestFit="1" customWidth="1"/>
    <col min="5401" max="5402" width="7.85546875" style="3" bestFit="1" customWidth="1"/>
    <col min="5403" max="5403" width="9.7109375" style="3" customWidth="1"/>
    <col min="5404" max="5404" width="12.85546875" style="3" customWidth="1"/>
    <col min="5405" max="5641" width="9.140625" style="3"/>
    <col min="5642" max="5642" width="9" style="3" bestFit="1" customWidth="1"/>
    <col min="5643" max="5643" width="9.85546875" style="3" bestFit="1" customWidth="1"/>
    <col min="5644" max="5644" width="9.140625" style="3" bestFit="1" customWidth="1"/>
    <col min="5645" max="5645" width="16" style="3" bestFit="1" customWidth="1"/>
    <col min="5646" max="5646" width="9" style="3" bestFit="1" customWidth="1"/>
    <col min="5647" max="5647" width="7.85546875" style="3" bestFit="1" customWidth="1"/>
    <col min="5648" max="5648" width="11.7109375" style="3" bestFit="1" customWidth="1"/>
    <col min="5649" max="5649" width="14.28515625" style="3" customWidth="1"/>
    <col min="5650" max="5650" width="11.7109375" style="3" bestFit="1" customWidth="1"/>
    <col min="5651" max="5651" width="14.140625" style="3" bestFit="1" customWidth="1"/>
    <col min="5652" max="5652" width="16.7109375" style="3" customWidth="1"/>
    <col min="5653" max="5653" width="16.5703125" style="3" customWidth="1"/>
    <col min="5654" max="5655" width="7.85546875" style="3" bestFit="1" customWidth="1"/>
    <col min="5656" max="5656" width="8" style="3" bestFit="1" customWidth="1"/>
    <col min="5657" max="5658" width="7.85546875" style="3" bestFit="1" customWidth="1"/>
    <col min="5659" max="5659" width="9.7109375" style="3" customWidth="1"/>
    <col min="5660" max="5660" width="12.85546875" style="3" customWidth="1"/>
    <col min="5661" max="5897" width="9.140625" style="3"/>
    <col min="5898" max="5898" width="9" style="3" bestFit="1" customWidth="1"/>
    <col min="5899" max="5899" width="9.85546875" style="3" bestFit="1" customWidth="1"/>
    <col min="5900" max="5900" width="9.140625" style="3" bestFit="1" customWidth="1"/>
    <col min="5901" max="5901" width="16" style="3" bestFit="1" customWidth="1"/>
    <col min="5902" max="5902" width="9" style="3" bestFit="1" customWidth="1"/>
    <col min="5903" max="5903" width="7.85546875" style="3" bestFit="1" customWidth="1"/>
    <col min="5904" max="5904" width="11.7109375" style="3" bestFit="1" customWidth="1"/>
    <col min="5905" max="5905" width="14.28515625" style="3" customWidth="1"/>
    <col min="5906" max="5906" width="11.7109375" style="3" bestFit="1" customWidth="1"/>
    <col min="5907" max="5907" width="14.140625" style="3" bestFit="1" customWidth="1"/>
    <col min="5908" max="5908" width="16.7109375" style="3" customWidth="1"/>
    <col min="5909" max="5909" width="16.5703125" style="3" customWidth="1"/>
    <col min="5910" max="5911" width="7.85546875" style="3" bestFit="1" customWidth="1"/>
    <col min="5912" max="5912" width="8" style="3" bestFit="1" customWidth="1"/>
    <col min="5913" max="5914" width="7.85546875" style="3" bestFit="1" customWidth="1"/>
    <col min="5915" max="5915" width="9.7109375" style="3" customWidth="1"/>
    <col min="5916" max="5916" width="12.85546875" style="3" customWidth="1"/>
    <col min="5917" max="6153" width="9.140625" style="3"/>
    <col min="6154" max="6154" width="9" style="3" bestFit="1" customWidth="1"/>
    <col min="6155" max="6155" width="9.85546875" style="3" bestFit="1" customWidth="1"/>
    <col min="6156" max="6156" width="9.140625" style="3" bestFit="1" customWidth="1"/>
    <col min="6157" max="6157" width="16" style="3" bestFit="1" customWidth="1"/>
    <col min="6158" max="6158" width="9" style="3" bestFit="1" customWidth="1"/>
    <col min="6159" max="6159" width="7.85546875" style="3" bestFit="1" customWidth="1"/>
    <col min="6160" max="6160" width="11.7109375" style="3" bestFit="1" customWidth="1"/>
    <col min="6161" max="6161" width="14.28515625" style="3" customWidth="1"/>
    <col min="6162" max="6162" width="11.7109375" style="3" bestFit="1" customWidth="1"/>
    <col min="6163" max="6163" width="14.140625" style="3" bestFit="1" customWidth="1"/>
    <col min="6164" max="6164" width="16.7109375" style="3" customWidth="1"/>
    <col min="6165" max="6165" width="16.5703125" style="3" customWidth="1"/>
    <col min="6166" max="6167" width="7.85546875" style="3" bestFit="1" customWidth="1"/>
    <col min="6168" max="6168" width="8" style="3" bestFit="1" customWidth="1"/>
    <col min="6169" max="6170" width="7.85546875" style="3" bestFit="1" customWidth="1"/>
    <col min="6171" max="6171" width="9.7109375" style="3" customWidth="1"/>
    <col min="6172" max="6172" width="12.85546875" style="3" customWidth="1"/>
    <col min="6173" max="6409" width="9.140625" style="3"/>
    <col min="6410" max="6410" width="9" style="3" bestFit="1" customWidth="1"/>
    <col min="6411" max="6411" width="9.85546875" style="3" bestFit="1" customWidth="1"/>
    <col min="6412" max="6412" width="9.140625" style="3" bestFit="1" customWidth="1"/>
    <col min="6413" max="6413" width="16" style="3" bestFit="1" customWidth="1"/>
    <col min="6414" max="6414" width="9" style="3" bestFit="1" customWidth="1"/>
    <col min="6415" max="6415" width="7.85546875" style="3" bestFit="1" customWidth="1"/>
    <col min="6416" max="6416" width="11.7109375" style="3" bestFit="1" customWidth="1"/>
    <col min="6417" max="6417" width="14.28515625" style="3" customWidth="1"/>
    <col min="6418" max="6418" width="11.7109375" style="3" bestFit="1" customWidth="1"/>
    <col min="6419" max="6419" width="14.140625" style="3" bestFit="1" customWidth="1"/>
    <col min="6420" max="6420" width="16.7109375" style="3" customWidth="1"/>
    <col min="6421" max="6421" width="16.5703125" style="3" customWidth="1"/>
    <col min="6422" max="6423" width="7.85546875" style="3" bestFit="1" customWidth="1"/>
    <col min="6424" max="6424" width="8" style="3" bestFit="1" customWidth="1"/>
    <col min="6425" max="6426" width="7.85546875" style="3" bestFit="1" customWidth="1"/>
    <col min="6427" max="6427" width="9.7109375" style="3" customWidth="1"/>
    <col min="6428" max="6428" width="12.85546875" style="3" customWidth="1"/>
    <col min="6429" max="6665" width="9.140625" style="3"/>
    <col min="6666" max="6666" width="9" style="3" bestFit="1" customWidth="1"/>
    <col min="6667" max="6667" width="9.85546875" style="3" bestFit="1" customWidth="1"/>
    <col min="6668" max="6668" width="9.140625" style="3" bestFit="1" customWidth="1"/>
    <col min="6669" max="6669" width="16" style="3" bestFit="1" customWidth="1"/>
    <col min="6670" max="6670" width="9" style="3" bestFit="1" customWidth="1"/>
    <col min="6671" max="6671" width="7.85546875" style="3" bestFit="1" customWidth="1"/>
    <col min="6672" max="6672" width="11.7109375" style="3" bestFit="1" customWidth="1"/>
    <col min="6673" max="6673" width="14.28515625" style="3" customWidth="1"/>
    <col min="6674" max="6674" width="11.7109375" style="3" bestFit="1" customWidth="1"/>
    <col min="6675" max="6675" width="14.140625" style="3" bestFit="1" customWidth="1"/>
    <col min="6676" max="6676" width="16.7109375" style="3" customWidth="1"/>
    <col min="6677" max="6677" width="16.5703125" style="3" customWidth="1"/>
    <col min="6678" max="6679" width="7.85546875" style="3" bestFit="1" customWidth="1"/>
    <col min="6680" max="6680" width="8" style="3" bestFit="1" customWidth="1"/>
    <col min="6681" max="6682" width="7.85546875" style="3" bestFit="1" customWidth="1"/>
    <col min="6683" max="6683" width="9.7109375" style="3" customWidth="1"/>
    <col min="6684" max="6684" width="12.85546875" style="3" customWidth="1"/>
    <col min="6685" max="6921" width="9.140625" style="3"/>
    <col min="6922" max="6922" width="9" style="3" bestFit="1" customWidth="1"/>
    <col min="6923" max="6923" width="9.85546875" style="3" bestFit="1" customWidth="1"/>
    <col min="6924" max="6924" width="9.140625" style="3" bestFit="1" customWidth="1"/>
    <col min="6925" max="6925" width="16" style="3" bestFit="1" customWidth="1"/>
    <col min="6926" max="6926" width="9" style="3" bestFit="1" customWidth="1"/>
    <col min="6927" max="6927" width="7.85546875" style="3" bestFit="1" customWidth="1"/>
    <col min="6928" max="6928" width="11.7109375" style="3" bestFit="1" customWidth="1"/>
    <col min="6929" max="6929" width="14.28515625" style="3" customWidth="1"/>
    <col min="6930" max="6930" width="11.7109375" style="3" bestFit="1" customWidth="1"/>
    <col min="6931" max="6931" width="14.140625" style="3" bestFit="1" customWidth="1"/>
    <col min="6932" max="6932" width="16.7109375" style="3" customWidth="1"/>
    <col min="6933" max="6933" width="16.5703125" style="3" customWidth="1"/>
    <col min="6934" max="6935" width="7.85546875" style="3" bestFit="1" customWidth="1"/>
    <col min="6936" max="6936" width="8" style="3" bestFit="1" customWidth="1"/>
    <col min="6937" max="6938" width="7.85546875" style="3" bestFit="1" customWidth="1"/>
    <col min="6939" max="6939" width="9.7109375" style="3" customWidth="1"/>
    <col min="6940" max="6940" width="12.85546875" style="3" customWidth="1"/>
    <col min="6941" max="7177" width="9.140625" style="3"/>
    <col min="7178" max="7178" width="9" style="3" bestFit="1" customWidth="1"/>
    <col min="7179" max="7179" width="9.85546875" style="3" bestFit="1" customWidth="1"/>
    <col min="7180" max="7180" width="9.140625" style="3" bestFit="1" customWidth="1"/>
    <col min="7181" max="7181" width="16" style="3" bestFit="1" customWidth="1"/>
    <col min="7182" max="7182" width="9" style="3" bestFit="1" customWidth="1"/>
    <col min="7183" max="7183" width="7.85546875" style="3" bestFit="1" customWidth="1"/>
    <col min="7184" max="7184" width="11.7109375" style="3" bestFit="1" customWidth="1"/>
    <col min="7185" max="7185" width="14.28515625" style="3" customWidth="1"/>
    <col min="7186" max="7186" width="11.7109375" style="3" bestFit="1" customWidth="1"/>
    <col min="7187" max="7187" width="14.140625" style="3" bestFit="1" customWidth="1"/>
    <col min="7188" max="7188" width="16.7109375" style="3" customWidth="1"/>
    <col min="7189" max="7189" width="16.5703125" style="3" customWidth="1"/>
    <col min="7190" max="7191" width="7.85546875" style="3" bestFit="1" customWidth="1"/>
    <col min="7192" max="7192" width="8" style="3" bestFit="1" customWidth="1"/>
    <col min="7193" max="7194" width="7.85546875" style="3" bestFit="1" customWidth="1"/>
    <col min="7195" max="7195" width="9.7109375" style="3" customWidth="1"/>
    <col min="7196" max="7196" width="12.85546875" style="3" customWidth="1"/>
    <col min="7197" max="7433" width="9.140625" style="3"/>
    <col min="7434" max="7434" width="9" style="3" bestFit="1" customWidth="1"/>
    <col min="7435" max="7435" width="9.85546875" style="3" bestFit="1" customWidth="1"/>
    <col min="7436" max="7436" width="9.140625" style="3" bestFit="1" customWidth="1"/>
    <col min="7437" max="7437" width="16" style="3" bestFit="1" customWidth="1"/>
    <col min="7438" max="7438" width="9" style="3" bestFit="1" customWidth="1"/>
    <col min="7439" max="7439" width="7.85546875" style="3" bestFit="1" customWidth="1"/>
    <col min="7440" max="7440" width="11.7109375" style="3" bestFit="1" customWidth="1"/>
    <col min="7441" max="7441" width="14.28515625" style="3" customWidth="1"/>
    <col min="7442" max="7442" width="11.7109375" style="3" bestFit="1" customWidth="1"/>
    <col min="7443" max="7443" width="14.140625" style="3" bestFit="1" customWidth="1"/>
    <col min="7444" max="7444" width="16.7109375" style="3" customWidth="1"/>
    <col min="7445" max="7445" width="16.5703125" style="3" customWidth="1"/>
    <col min="7446" max="7447" width="7.85546875" style="3" bestFit="1" customWidth="1"/>
    <col min="7448" max="7448" width="8" style="3" bestFit="1" customWidth="1"/>
    <col min="7449" max="7450" width="7.85546875" style="3" bestFit="1" customWidth="1"/>
    <col min="7451" max="7451" width="9.7109375" style="3" customWidth="1"/>
    <col min="7452" max="7452" width="12.85546875" style="3" customWidth="1"/>
    <col min="7453" max="7689" width="9.140625" style="3"/>
    <col min="7690" max="7690" width="9" style="3" bestFit="1" customWidth="1"/>
    <col min="7691" max="7691" width="9.85546875" style="3" bestFit="1" customWidth="1"/>
    <col min="7692" max="7692" width="9.140625" style="3" bestFit="1" customWidth="1"/>
    <col min="7693" max="7693" width="16" style="3" bestFit="1" customWidth="1"/>
    <col min="7694" max="7694" width="9" style="3" bestFit="1" customWidth="1"/>
    <col min="7695" max="7695" width="7.85546875" style="3" bestFit="1" customWidth="1"/>
    <col min="7696" max="7696" width="11.7109375" style="3" bestFit="1" customWidth="1"/>
    <col min="7697" max="7697" width="14.28515625" style="3" customWidth="1"/>
    <col min="7698" max="7698" width="11.7109375" style="3" bestFit="1" customWidth="1"/>
    <col min="7699" max="7699" width="14.140625" style="3" bestFit="1" customWidth="1"/>
    <col min="7700" max="7700" width="16.7109375" style="3" customWidth="1"/>
    <col min="7701" max="7701" width="16.5703125" style="3" customWidth="1"/>
    <col min="7702" max="7703" width="7.85546875" style="3" bestFit="1" customWidth="1"/>
    <col min="7704" max="7704" width="8" style="3" bestFit="1" customWidth="1"/>
    <col min="7705" max="7706" width="7.85546875" style="3" bestFit="1" customWidth="1"/>
    <col min="7707" max="7707" width="9.7109375" style="3" customWidth="1"/>
    <col min="7708" max="7708" width="12.85546875" style="3" customWidth="1"/>
    <col min="7709" max="7945" width="9.140625" style="3"/>
    <col min="7946" max="7946" width="9" style="3" bestFit="1" customWidth="1"/>
    <col min="7947" max="7947" width="9.85546875" style="3" bestFit="1" customWidth="1"/>
    <col min="7948" max="7948" width="9.140625" style="3" bestFit="1" customWidth="1"/>
    <col min="7949" max="7949" width="16" style="3" bestFit="1" customWidth="1"/>
    <col min="7950" max="7950" width="9" style="3" bestFit="1" customWidth="1"/>
    <col min="7951" max="7951" width="7.85546875" style="3" bestFit="1" customWidth="1"/>
    <col min="7952" max="7952" width="11.7109375" style="3" bestFit="1" customWidth="1"/>
    <col min="7953" max="7953" width="14.28515625" style="3" customWidth="1"/>
    <col min="7954" max="7954" width="11.7109375" style="3" bestFit="1" customWidth="1"/>
    <col min="7955" max="7955" width="14.140625" style="3" bestFit="1" customWidth="1"/>
    <col min="7956" max="7956" width="16.7109375" style="3" customWidth="1"/>
    <col min="7957" max="7957" width="16.5703125" style="3" customWidth="1"/>
    <col min="7958" max="7959" width="7.85546875" style="3" bestFit="1" customWidth="1"/>
    <col min="7960" max="7960" width="8" style="3" bestFit="1" customWidth="1"/>
    <col min="7961" max="7962" width="7.85546875" style="3" bestFit="1" customWidth="1"/>
    <col min="7963" max="7963" width="9.7109375" style="3" customWidth="1"/>
    <col min="7964" max="7964" width="12.85546875" style="3" customWidth="1"/>
    <col min="7965" max="8201" width="9.140625" style="3"/>
    <col min="8202" max="8202" width="9" style="3" bestFit="1" customWidth="1"/>
    <col min="8203" max="8203" width="9.85546875" style="3" bestFit="1" customWidth="1"/>
    <col min="8204" max="8204" width="9.140625" style="3" bestFit="1" customWidth="1"/>
    <col min="8205" max="8205" width="16" style="3" bestFit="1" customWidth="1"/>
    <col min="8206" max="8206" width="9" style="3" bestFit="1" customWidth="1"/>
    <col min="8207" max="8207" width="7.85546875" style="3" bestFit="1" customWidth="1"/>
    <col min="8208" max="8208" width="11.7109375" style="3" bestFit="1" customWidth="1"/>
    <col min="8209" max="8209" width="14.28515625" style="3" customWidth="1"/>
    <col min="8210" max="8210" width="11.7109375" style="3" bestFit="1" customWidth="1"/>
    <col min="8211" max="8211" width="14.140625" style="3" bestFit="1" customWidth="1"/>
    <col min="8212" max="8212" width="16.7109375" style="3" customWidth="1"/>
    <col min="8213" max="8213" width="16.5703125" style="3" customWidth="1"/>
    <col min="8214" max="8215" width="7.85546875" style="3" bestFit="1" customWidth="1"/>
    <col min="8216" max="8216" width="8" style="3" bestFit="1" customWidth="1"/>
    <col min="8217" max="8218" width="7.85546875" style="3" bestFit="1" customWidth="1"/>
    <col min="8219" max="8219" width="9.7109375" style="3" customWidth="1"/>
    <col min="8220" max="8220" width="12.85546875" style="3" customWidth="1"/>
    <col min="8221" max="8457" width="9.140625" style="3"/>
    <col min="8458" max="8458" width="9" style="3" bestFit="1" customWidth="1"/>
    <col min="8459" max="8459" width="9.85546875" style="3" bestFit="1" customWidth="1"/>
    <col min="8460" max="8460" width="9.140625" style="3" bestFit="1" customWidth="1"/>
    <col min="8461" max="8461" width="16" style="3" bestFit="1" customWidth="1"/>
    <col min="8462" max="8462" width="9" style="3" bestFit="1" customWidth="1"/>
    <col min="8463" max="8463" width="7.85546875" style="3" bestFit="1" customWidth="1"/>
    <col min="8464" max="8464" width="11.7109375" style="3" bestFit="1" customWidth="1"/>
    <col min="8465" max="8465" width="14.28515625" style="3" customWidth="1"/>
    <col min="8466" max="8466" width="11.7109375" style="3" bestFit="1" customWidth="1"/>
    <col min="8467" max="8467" width="14.140625" style="3" bestFit="1" customWidth="1"/>
    <col min="8468" max="8468" width="16.7109375" style="3" customWidth="1"/>
    <col min="8469" max="8469" width="16.5703125" style="3" customWidth="1"/>
    <col min="8470" max="8471" width="7.85546875" style="3" bestFit="1" customWidth="1"/>
    <col min="8472" max="8472" width="8" style="3" bestFit="1" customWidth="1"/>
    <col min="8473" max="8474" width="7.85546875" style="3" bestFit="1" customWidth="1"/>
    <col min="8475" max="8475" width="9.7109375" style="3" customWidth="1"/>
    <col min="8476" max="8476" width="12.85546875" style="3" customWidth="1"/>
    <col min="8477" max="8713" width="9.140625" style="3"/>
    <col min="8714" max="8714" width="9" style="3" bestFit="1" customWidth="1"/>
    <col min="8715" max="8715" width="9.85546875" style="3" bestFit="1" customWidth="1"/>
    <col min="8716" max="8716" width="9.140625" style="3" bestFit="1" customWidth="1"/>
    <col min="8717" max="8717" width="16" style="3" bestFit="1" customWidth="1"/>
    <col min="8718" max="8718" width="9" style="3" bestFit="1" customWidth="1"/>
    <col min="8719" max="8719" width="7.85546875" style="3" bestFit="1" customWidth="1"/>
    <col min="8720" max="8720" width="11.7109375" style="3" bestFit="1" customWidth="1"/>
    <col min="8721" max="8721" width="14.28515625" style="3" customWidth="1"/>
    <col min="8722" max="8722" width="11.7109375" style="3" bestFit="1" customWidth="1"/>
    <col min="8723" max="8723" width="14.140625" style="3" bestFit="1" customWidth="1"/>
    <col min="8724" max="8724" width="16.7109375" style="3" customWidth="1"/>
    <col min="8725" max="8725" width="16.5703125" style="3" customWidth="1"/>
    <col min="8726" max="8727" width="7.85546875" style="3" bestFit="1" customWidth="1"/>
    <col min="8728" max="8728" width="8" style="3" bestFit="1" customWidth="1"/>
    <col min="8729" max="8730" width="7.85546875" style="3" bestFit="1" customWidth="1"/>
    <col min="8731" max="8731" width="9.7109375" style="3" customWidth="1"/>
    <col min="8732" max="8732" width="12.85546875" style="3" customWidth="1"/>
    <col min="8733" max="8969" width="9.140625" style="3"/>
    <col min="8970" max="8970" width="9" style="3" bestFit="1" customWidth="1"/>
    <col min="8971" max="8971" width="9.85546875" style="3" bestFit="1" customWidth="1"/>
    <col min="8972" max="8972" width="9.140625" style="3" bestFit="1" customWidth="1"/>
    <col min="8973" max="8973" width="16" style="3" bestFit="1" customWidth="1"/>
    <col min="8974" max="8974" width="9" style="3" bestFit="1" customWidth="1"/>
    <col min="8975" max="8975" width="7.85546875" style="3" bestFit="1" customWidth="1"/>
    <col min="8976" max="8976" width="11.7109375" style="3" bestFit="1" customWidth="1"/>
    <col min="8977" max="8977" width="14.28515625" style="3" customWidth="1"/>
    <col min="8978" max="8978" width="11.7109375" style="3" bestFit="1" customWidth="1"/>
    <col min="8979" max="8979" width="14.140625" style="3" bestFit="1" customWidth="1"/>
    <col min="8980" max="8980" width="16.7109375" style="3" customWidth="1"/>
    <col min="8981" max="8981" width="16.5703125" style="3" customWidth="1"/>
    <col min="8982" max="8983" width="7.85546875" style="3" bestFit="1" customWidth="1"/>
    <col min="8984" max="8984" width="8" style="3" bestFit="1" customWidth="1"/>
    <col min="8985" max="8986" width="7.85546875" style="3" bestFit="1" customWidth="1"/>
    <col min="8987" max="8987" width="9.7109375" style="3" customWidth="1"/>
    <col min="8988" max="8988" width="12.85546875" style="3" customWidth="1"/>
    <col min="8989" max="9225" width="9.140625" style="3"/>
    <col min="9226" max="9226" width="9" style="3" bestFit="1" customWidth="1"/>
    <col min="9227" max="9227" width="9.85546875" style="3" bestFit="1" customWidth="1"/>
    <col min="9228" max="9228" width="9.140625" style="3" bestFit="1" customWidth="1"/>
    <col min="9229" max="9229" width="16" style="3" bestFit="1" customWidth="1"/>
    <col min="9230" max="9230" width="9" style="3" bestFit="1" customWidth="1"/>
    <col min="9231" max="9231" width="7.85546875" style="3" bestFit="1" customWidth="1"/>
    <col min="9232" max="9232" width="11.7109375" style="3" bestFit="1" customWidth="1"/>
    <col min="9233" max="9233" width="14.28515625" style="3" customWidth="1"/>
    <col min="9234" max="9234" width="11.7109375" style="3" bestFit="1" customWidth="1"/>
    <col min="9235" max="9235" width="14.140625" style="3" bestFit="1" customWidth="1"/>
    <col min="9236" max="9236" width="16.7109375" style="3" customWidth="1"/>
    <col min="9237" max="9237" width="16.5703125" style="3" customWidth="1"/>
    <col min="9238" max="9239" width="7.85546875" style="3" bestFit="1" customWidth="1"/>
    <col min="9240" max="9240" width="8" style="3" bestFit="1" customWidth="1"/>
    <col min="9241" max="9242" width="7.85546875" style="3" bestFit="1" customWidth="1"/>
    <col min="9243" max="9243" width="9.7109375" style="3" customWidth="1"/>
    <col min="9244" max="9244" width="12.85546875" style="3" customWidth="1"/>
    <col min="9245" max="9481" width="9.140625" style="3"/>
    <col min="9482" max="9482" width="9" style="3" bestFit="1" customWidth="1"/>
    <col min="9483" max="9483" width="9.85546875" style="3" bestFit="1" customWidth="1"/>
    <col min="9484" max="9484" width="9.140625" style="3" bestFit="1" customWidth="1"/>
    <col min="9485" max="9485" width="16" style="3" bestFit="1" customWidth="1"/>
    <col min="9486" max="9486" width="9" style="3" bestFit="1" customWidth="1"/>
    <col min="9487" max="9487" width="7.85546875" style="3" bestFit="1" customWidth="1"/>
    <col min="9488" max="9488" width="11.7109375" style="3" bestFit="1" customWidth="1"/>
    <col min="9489" max="9489" width="14.28515625" style="3" customWidth="1"/>
    <col min="9490" max="9490" width="11.7109375" style="3" bestFit="1" customWidth="1"/>
    <col min="9491" max="9491" width="14.140625" style="3" bestFit="1" customWidth="1"/>
    <col min="9492" max="9492" width="16.7109375" style="3" customWidth="1"/>
    <col min="9493" max="9493" width="16.5703125" style="3" customWidth="1"/>
    <col min="9494" max="9495" width="7.85546875" style="3" bestFit="1" customWidth="1"/>
    <col min="9496" max="9496" width="8" style="3" bestFit="1" customWidth="1"/>
    <col min="9497" max="9498" width="7.85546875" style="3" bestFit="1" customWidth="1"/>
    <col min="9499" max="9499" width="9.7109375" style="3" customWidth="1"/>
    <col min="9500" max="9500" width="12.85546875" style="3" customWidth="1"/>
    <col min="9501" max="9737" width="9.140625" style="3"/>
    <col min="9738" max="9738" width="9" style="3" bestFit="1" customWidth="1"/>
    <col min="9739" max="9739" width="9.85546875" style="3" bestFit="1" customWidth="1"/>
    <col min="9740" max="9740" width="9.140625" style="3" bestFit="1" customWidth="1"/>
    <col min="9741" max="9741" width="16" style="3" bestFit="1" customWidth="1"/>
    <col min="9742" max="9742" width="9" style="3" bestFit="1" customWidth="1"/>
    <col min="9743" max="9743" width="7.85546875" style="3" bestFit="1" customWidth="1"/>
    <col min="9744" max="9744" width="11.7109375" style="3" bestFit="1" customWidth="1"/>
    <col min="9745" max="9745" width="14.28515625" style="3" customWidth="1"/>
    <col min="9746" max="9746" width="11.7109375" style="3" bestFit="1" customWidth="1"/>
    <col min="9747" max="9747" width="14.140625" style="3" bestFit="1" customWidth="1"/>
    <col min="9748" max="9748" width="16.7109375" style="3" customWidth="1"/>
    <col min="9749" max="9749" width="16.5703125" style="3" customWidth="1"/>
    <col min="9750" max="9751" width="7.85546875" style="3" bestFit="1" customWidth="1"/>
    <col min="9752" max="9752" width="8" style="3" bestFit="1" customWidth="1"/>
    <col min="9753" max="9754" width="7.85546875" style="3" bestFit="1" customWidth="1"/>
    <col min="9755" max="9755" width="9.7109375" style="3" customWidth="1"/>
    <col min="9756" max="9756" width="12.85546875" style="3" customWidth="1"/>
    <col min="9757" max="9993" width="9.140625" style="3"/>
    <col min="9994" max="9994" width="9" style="3" bestFit="1" customWidth="1"/>
    <col min="9995" max="9995" width="9.85546875" style="3" bestFit="1" customWidth="1"/>
    <col min="9996" max="9996" width="9.140625" style="3" bestFit="1" customWidth="1"/>
    <col min="9997" max="9997" width="16" style="3" bestFit="1" customWidth="1"/>
    <col min="9998" max="9998" width="9" style="3" bestFit="1" customWidth="1"/>
    <col min="9999" max="9999" width="7.85546875" style="3" bestFit="1" customWidth="1"/>
    <col min="10000" max="10000" width="11.7109375" style="3" bestFit="1" customWidth="1"/>
    <col min="10001" max="10001" width="14.28515625" style="3" customWidth="1"/>
    <col min="10002" max="10002" width="11.7109375" style="3" bestFit="1" customWidth="1"/>
    <col min="10003" max="10003" width="14.140625" style="3" bestFit="1" customWidth="1"/>
    <col min="10004" max="10004" width="16.7109375" style="3" customWidth="1"/>
    <col min="10005" max="10005" width="16.5703125" style="3" customWidth="1"/>
    <col min="10006" max="10007" width="7.85546875" style="3" bestFit="1" customWidth="1"/>
    <col min="10008" max="10008" width="8" style="3" bestFit="1" customWidth="1"/>
    <col min="10009" max="10010" width="7.85546875" style="3" bestFit="1" customWidth="1"/>
    <col min="10011" max="10011" width="9.7109375" style="3" customWidth="1"/>
    <col min="10012" max="10012" width="12.85546875" style="3" customWidth="1"/>
    <col min="10013" max="10249" width="9.140625" style="3"/>
    <col min="10250" max="10250" width="9" style="3" bestFit="1" customWidth="1"/>
    <col min="10251" max="10251" width="9.85546875" style="3" bestFit="1" customWidth="1"/>
    <col min="10252" max="10252" width="9.140625" style="3" bestFit="1" customWidth="1"/>
    <col min="10253" max="10253" width="16" style="3" bestFit="1" customWidth="1"/>
    <col min="10254" max="10254" width="9" style="3" bestFit="1" customWidth="1"/>
    <col min="10255" max="10255" width="7.85546875" style="3" bestFit="1" customWidth="1"/>
    <col min="10256" max="10256" width="11.7109375" style="3" bestFit="1" customWidth="1"/>
    <col min="10257" max="10257" width="14.28515625" style="3" customWidth="1"/>
    <col min="10258" max="10258" width="11.7109375" style="3" bestFit="1" customWidth="1"/>
    <col min="10259" max="10259" width="14.140625" style="3" bestFit="1" customWidth="1"/>
    <col min="10260" max="10260" width="16.7109375" style="3" customWidth="1"/>
    <col min="10261" max="10261" width="16.5703125" style="3" customWidth="1"/>
    <col min="10262" max="10263" width="7.85546875" style="3" bestFit="1" customWidth="1"/>
    <col min="10264" max="10264" width="8" style="3" bestFit="1" customWidth="1"/>
    <col min="10265" max="10266" width="7.85546875" style="3" bestFit="1" customWidth="1"/>
    <col min="10267" max="10267" width="9.7109375" style="3" customWidth="1"/>
    <col min="10268" max="10268" width="12.85546875" style="3" customWidth="1"/>
    <col min="10269" max="10505" width="9.140625" style="3"/>
    <col min="10506" max="10506" width="9" style="3" bestFit="1" customWidth="1"/>
    <col min="10507" max="10507" width="9.85546875" style="3" bestFit="1" customWidth="1"/>
    <col min="10508" max="10508" width="9.140625" style="3" bestFit="1" customWidth="1"/>
    <col min="10509" max="10509" width="16" style="3" bestFit="1" customWidth="1"/>
    <col min="10510" max="10510" width="9" style="3" bestFit="1" customWidth="1"/>
    <col min="10511" max="10511" width="7.85546875" style="3" bestFit="1" customWidth="1"/>
    <col min="10512" max="10512" width="11.7109375" style="3" bestFit="1" customWidth="1"/>
    <col min="10513" max="10513" width="14.28515625" style="3" customWidth="1"/>
    <col min="10514" max="10514" width="11.7109375" style="3" bestFit="1" customWidth="1"/>
    <col min="10515" max="10515" width="14.140625" style="3" bestFit="1" customWidth="1"/>
    <col min="10516" max="10516" width="16.7109375" style="3" customWidth="1"/>
    <col min="10517" max="10517" width="16.5703125" style="3" customWidth="1"/>
    <col min="10518" max="10519" width="7.85546875" style="3" bestFit="1" customWidth="1"/>
    <col min="10520" max="10520" width="8" style="3" bestFit="1" customWidth="1"/>
    <col min="10521" max="10522" width="7.85546875" style="3" bestFit="1" customWidth="1"/>
    <col min="10523" max="10523" width="9.7109375" style="3" customWidth="1"/>
    <col min="10524" max="10524" width="12.85546875" style="3" customWidth="1"/>
    <col min="10525" max="10761" width="9.140625" style="3"/>
    <col min="10762" max="10762" width="9" style="3" bestFit="1" customWidth="1"/>
    <col min="10763" max="10763" width="9.85546875" style="3" bestFit="1" customWidth="1"/>
    <col min="10764" max="10764" width="9.140625" style="3" bestFit="1" customWidth="1"/>
    <col min="10765" max="10765" width="16" style="3" bestFit="1" customWidth="1"/>
    <col min="10766" max="10766" width="9" style="3" bestFit="1" customWidth="1"/>
    <col min="10767" max="10767" width="7.85546875" style="3" bestFit="1" customWidth="1"/>
    <col min="10768" max="10768" width="11.7109375" style="3" bestFit="1" customWidth="1"/>
    <col min="10769" max="10769" width="14.28515625" style="3" customWidth="1"/>
    <col min="10770" max="10770" width="11.7109375" style="3" bestFit="1" customWidth="1"/>
    <col min="10771" max="10771" width="14.140625" style="3" bestFit="1" customWidth="1"/>
    <col min="10772" max="10772" width="16.7109375" style="3" customWidth="1"/>
    <col min="10773" max="10773" width="16.5703125" style="3" customWidth="1"/>
    <col min="10774" max="10775" width="7.85546875" style="3" bestFit="1" customWidth="1"/>
    <col min="10776" max="10776" width="8" style="3" bestFit="1" customWidth="1"/>
    <col min="10777" max="10778" width="7.85546875" style="3" bestFit="1" customWidth="1"/>
    <col min="10779" max="10779" width="9.7109375" style="3" customWidth="1"/>
    <col min="10780" max="10780" width="12.85546875" style="3" customWidth="1"/>
    <col min="10781" max="11017" width="9.140625" style="3"/>
    <col min="11018" max="11018" width="9" style="3" bestFit="1" customWidth="1"/>
    <col min="11019" max="11019" width="9.85546875" style="3" bestFit="1" customWidth="1"/>
    <col min="11020" max="11020" width="9.140625" style="3" bestFit="1" customWidth="1"/>
    <col min="11021" max="11021" width="16" style="3" bestFit="1" customWidth="1"/>
    <col min="11022" max="11022" width="9" style="3" bestFit="1" customWidth="1"/>
    <col min="11023" max="11023" width="7.85546875" style="3" bestFit="1" customWidth="1"/>
    <col min="11024" max="11024" width="11.7109375" style="3" bestFit="1" customWidth="1"/>
    <col min="11025" max="11025" width="14.28515625" style="3" customWidth="1"/>
    <col min="11026" max="11026" width="11.7109375" style="3" bestFit="1" customWidth="1"/>
    <col min="11027" max="11027" width="14.140625" style="3" bestFit="1" customWidth="1"/>
    <col min="11028" max="11028" width="16.7109375" style="3" customWidth="1"/>
    <col min="11029" max="11029" width="16.5703125" style="3" customWidth="1"/>
    <col min="11030" max="11031" width="7.85546875" style="3" bestFit="1" customWidth="1"/>
    <col min="11032" max="11032" width="8" style="3" bestFit="1" customWidth="1"/>
    <col min="11033" max="11034" width="7.85546875" style="3" bestFit="1" customWidth="1"/>
    <col min="11035" max="11035" width="9.7109375" style="3" customWidth="1"/>
    <col min="11036" max="11036" width="12.85546875" style="3" customWidth="1"/>
    <col min="11037" max="11273" width="9.140625" style="3"/>
    <col min="11274" max="11274" width="9" style="3" bestFit="1" customWidth="1"/>
    <col min="11275" max="11275" width="9.85546875" style="3" bestFit="1" customWidth="1"/>
    <col min="11276" max="11276" width="9.140625" style="3" bestFit="1" customWidth="1"/>
    <col min="11277" max="11277" width="16" style="3" bestFit="1" customWidth="1"/>
    <col min="11278" max="11278" width="9" style="3" bestFit="1" customWidth="1"/>
    <col min="11279" max="11279" width="7.85546875" style="3" bestFit="1" customWidth="1"/>
    <col min="11280" max="11280" width="11.7109375" style="3" bestFit="1" customWidth="1"/>
    <col min="11281" max="11281" width="14.28515625" style="3" customWidth="1"/>
    <col min="11282" max="11282" width="11.7109375" style="3" bestFit="1" customWidth="1"/>
    <col min="11283" max="11283" width="14.140625" style="3" bestFit="1" customWidth="1"/>
    <col min="11284" max="11284" width="16.7109375" style="3" customWidth="1"/>
    <col min="11285" max="11285" width="16.5703125" style="3" customWidth="1"/>
    <col min="11286" max="11287" width="7.85546875" style="3" bestFit="1" customWidth="1"/>
    <col min="11288" max="11288" width="8" style="3" bestFit="1" customWidth="1"/>
    <col min="11289" max="11290" width="7.85546875" style="3" bestFit="1" customWidth="1"/>
    <col min="11291" max="11291" width="9.7109375" style="3" customWidth="1"/>
    <col min="11292" max="11292" width="12.85546875" style="3" customWidth="1"/>
    <col min="11293" max="11529" width="9.140625" style="3"/>
    <col min="11530" max="11530" width="9" style="3" bestFit="1" customWidth="1"/>
    <col min="11531" max="11531" width="9.85546875" style="3" bestFit="1" customWidth="1"/>
    <col min="11532" max="11532" width="9.140625" style="3" bestFit="1" customWidth="1"/>
    <col min="11533" max="11533" width="16" style="3" bestFit="1" customWidth="1"/>
    <col min="11534" max="11534" width="9" style="3" bestFit="1" customWidth="1"/>
    <col min="11535" max="11535" width="7.85546875" style="3" bestFit="1" customWidth="1"/>
    <col min="11536" max="11536" width="11.7109375" style="3" bestFit="1" customWidth="1"/>
    <col min="11537" max="11537" width="14.28515625" style="3" customWidth="1"/>
    <col min="11538" max="11538" width="11.7109375" style="3" bestFit="1" customWidth="1"/>
    <col min="11539" max="11539" width="14.140625" style="3" bestFit="1" customWidth="1"/>
    <col min="11540" max="11540" width="16.7109375" style="3" customWidth="1"/>
    <col min="11541" max="11541" width="16.5703125" style="3" customWidth="1"/>
    <col min="11542" max="11543" width="7.85546875" style="3" bestFit="1" customWidth="1"/>
    <col min="11544" max="11544" width="8" style="3" bestFit="1" customWidth="1"/>
    <col min="11545" max="11546" width="7.85546875" style="3" bestFit="1" customWidth="1"/>
    <col min="11547" max="11547" width="9.7109375" style="3" customWidth="1"/>
    <col min="11548" max="11548" width="12.85546875" style="3" customWidth="1"/>
    <col min="11549" max="11785" width="9.140625" style="3"/>
    <col min="11786" max="11786" width="9" style="3" bestFit="1" customWidth="1"/>
    <col min="11787" max="11787" width="9.85546875" style="3" bestFit="1" customWidth="1"/>
    <col min="11788" max="11788" width="9.140625" style="3" bestFit="1" customWidth="1"/>
    <col min="11789" max="11789" width="16" style="3" bestFit="1" customWidth="1"/>
    <col min="11790" max="11790" width="9" style="3" bestFit="1" customWidth="1"/>
    <col min="11791" max="11791" width="7.85546875" style="3" bestFit="1" customWidth="1"/>
    <col min="11792" max="11792" width="11.7109375" style="3" bestFit="1" customWidth="1"/>
    <col min="11793" max="11793" width="14.28515625" style="3" customWidth="1"/>
    <col min="11794" max="11794" width="11.7109375" style="3" bestFit="1" customWidth="1"/>
    <col min="11795" max="11795" width="14.140625" style="3" bestFit="1" customWidth="1"/>
    <col min="11796" max="11796" width="16.7109375" style="3" customWidth="1"/>
    <col min="11797" max="11797" width="16.5703125" style="3" customWidth="1"/>
    <col min="11798" max="11799" width="7.85546875" style="3" bestFit="1" customWidth="1"/>
    <col min="11800" max="11800" width="8" style="3" bestFit="1" customWidth="1"/>
    <col min="11801" max="11802" width="7.85546875" style="3" bestFit="1" customWidth="1"/>
    <col min="11803" max="11803" width="9.7109375" style="3" customWidth="1"/>
    <col min="11804" max="11804" width="12.85546875" style="3" customWidth="1"/>
    <col min="11805" max="12041" width="9.140625" style="3"/>
    <col min="12042" max="12042" width="9" style="3" bestFit="1" customWidth="1"/>
    <col min="12043" max="12043" width="9.85546875" style="3" bestFit="1" customWidth="1"/>
    <col min="12044" max="12044" width="9.140625" style="3" bestFit="1" customWidth="1"/>
    <col min="12045" max="12045" width="16" style="3" bestFit="1" customWidth="1"/>
    <col min="12046" max="12046" width="9" style="3" bestFit="1" customWidth="1"/>
    <col min="12047" max="12047" width="7.85546875" style="3" bestFit="1" customWidth="1"/>
    <col min="12048" max="12048" width="11.7109375" style="3" bestFit="1" customWidth="1"/>
    <col min="12049" max="12049" width="14.28515625" style="3" customWidth="1"/>
    <col min="12050" max="12050" width="11.7109375" style="3" bestFit="1" customWidth="1"/>
    <col min="12051" max="12051" width="14.140625" style="3" bestFit="1" customWidth="1"/>
    <col min="12052" max="12052" width="16.7109375" style="3" customWidth="1"/>
    <col min="12053" max="12053" width="16.5703125" style="3" customWidth="1"/>
    <col min="12054" max="12055" width="7.85546875" style="3" bestFit="1" customWidth="1"/>
    <col min="12056" max="12056" width="8" style="3" bestFit="1" customWidth="1"/>
    <col min="12057" max="12058" width="7.85546875" style="3" bestFit="1" customWidth="1"/>
    <col min="12059" max="12059" width="9.7109375" style="3" customWidth="1"/>
    <col min="12060" max="12060" width="12.85546875" style="3" customWidth="1"/>
    <col min="12061" max="12297" width="9.140625" style="3"/>
    <col min="12298" max="12298" width="9" style="3" bestFit="1" customWidth="1"/>
    <col min="12299" max="12299" width="9.85546875" style="3" bestFit="1" customWidth="1"/>
    <col min="12300" max="12300" width="9.140625" style="3" bestFit="1" customWidth="1"/>
    <col min="12301" max="12301" width="16" style="3" bestFit="1" customWidth="1"/>
    <col min="12302" max="12302" width="9" style="3" bestFit="1" customWidth="1"/>
    <col min="12303" max="12303" width="7.85546875" style="3" bestFit="1" customWidth="1"/>
    <col min="12304" max="12304" width="11.7109375" style="3" bestFit="1" customWidth="1"/>
    <col min="12305" max="12305" width="14.28515625" style="3" customWidth="1"/>
    <col min="12306" max="12306" width="11.7109375" style="3" bestFit="1" customWidth="1"/>
    <col min="12307" max="12307" width="14.140625" style="3" bestFit="1" customWidth="1"/>
    <col min="12308" max="12308" width="16.7109375" style="3" customWidth="1"/>
    <col min="12309" max="12309" width="16.5703125" style="3" customWidth="1"/>
    <col min="12310" max="12311" width="7.85546875" style="3" bestFit="1" customWidth="1"/>
    <col min="12312" max="12312" width="8" style="3" bestFit="1" customWidth="1"/>
    <col min="12313" max="12314" width="7.85546875" style="3" bestFit="1" customWidth="1"/>
    <col min="12315" max="12315" width="9.7109375" style="3" customWidth="1"/>
    <col min="12316" max="12316" width="12.85546875" style="3" customWidth="1"/>
    <col min="12317" max="12553" width="9.140625" style="3"/>
    <col min="12554" max="12554" width="9" style="3" bestFit="1" customWidth="1"/>
    <col min="12555" max="12555" width="9.85546875" style="3" bestFit="1" customWidth="1"/>
    <col min="12556" max="12556" width="9.140625" style="3" bestFit="1" customWidth="1"/>
    <col min="12557" max="12557" width="16" style="3" bestFit="1" customWidth="1"/>
    <col min="12558" max="12558" width="9" style="3" bestFit="1" customWidth="1"/>
    <col min="12559" max="12559" width="7.85546875" style="3" bestFit="1" customWidth="1"/>
    <col min="12560" max="12560" width="11.7109375" style="3" bestFit="1" customWidth="1"/>
    <col min="12561" max="12561" width="14.28515625" style="3" customWidth="1"/>
    <col min="12562" max="12562" width="11.7109375" style="3" bestFit="1" customWidth="1"/>
    <col min="12563" max="12563" width="14.140625" style="3" bestFit="1" customWidth="1"/>
    <col min="12564" max="12564" width="16.7109375" style="3" customWidth="1"/>
    <col min="12565" max="12565" width="16.5703125" style="3" customWidth="1"/>
    <col min="12566" max="12567" width="7.85546875" style="3" bestFit="1" customWidth="1"/>
    <col min="12568" max="12568" width="8" style="3" bestFit="1" customWidth="1"/>
    <col min="12569" max="12570" width="7.85546875" style="3" bestFit="1" customWidth="1"/>
    <col min="12571" max="12571" width="9.7109375" style="3" customWidth="1"/>
    <col min="12572" max="12572" width="12.85546875" style="3" customWidth="1"/>
    <col min="12573" max="12809" width="9.140625" style="3"/>
    <col min="12810" max="12810" width="9" style="3" bestFit="1" customWidth="1"/>
    <col min="12811" max="12811" width="9.85546875" style="3" bestFit="1" customWidth="1"/>
    <col min="12812" max="12812" width="9.140625" style="3" bestFit="1" customWidth="1"/>
    <col min="12813" max="12813" width="16" style="3" bestFit="1" customWidth="1"/>
    <col min="12814" max="12814" width="9" style="3" bestFit="1" customWidth="1"/>
    <col min="12815" max="12815" width="7.85546875" style="3" bestFit="1" customWidth="1"/>
    <col min="12816" max="12816" width="11.7109375" style="3" bestFit="1" customWidth="1"/>
    <col min="12817" max="12817" width="14.28515625" style="3" customWidth="1"/>
    <col min="12818" max="12818" width="11.7109375" style="3" bestFit="1" customWidth="1"/>
    <col min="12819" max="12819" width="14.140625" style="3" bestFit="1" customWidth="1"/>
    <col min="12820" max="12820" width="16.7109375" style="3" customWidth="1"/>
    <col min="12821" max="12821" width="16.5703125" style="3" customWidth="1"/>
    <col min="12822" max="12823" width="7.85546875" style="3" bestFit="1" customWidth="1"/>
    <col min="12824" max="12824" width="8" style="3" bestFit="1" customWidth="1"/>
    <col min="12825" max="12826" width="7.85546875" style="3" bestFit="1" customWidth="1"/>
    <col min="12827" max="12827" width="9.7109375" style="3" customWidth="1"/>
    <col min="12828" max="12828" width="12.85546875" style="3" customWidth="1"/>
    <col min="12829" max="13065" width="9.140625" style="3"/>
    <col min="13066" max="13066" width="9" style="3" bestFit="1" customWidth="1"/>
    <col min="13067" max="13067" width="9.85546875" style="3" bestFit="1" customWidth="1"/>
    <col min="13068" max="13068" width="9.140625" style="3" bestFit="1" customWidth="1"/>
    <col min="13069" max="13069" width="16" style="3" bestFit="1" customWidth="1"/>
    <col min="13070" max="13070" width="9" style="3" bestFit="1" customWidth="1"/>
    <col min="13071" max="13071" width="7.85546875" style="3" bestFit="1" customWidth="1"/>
    <col min="13072" max="13072" width="11.7109375" style="3" bestFit="1" customWidth="1"/>
    <col min="13073" max="13073" width="14.28515625" style="3" customWidth="1"/>
    <col min="13074" max="13074" width="11.7109375" style="3" bestFit="1" customWidth="1"/>
    <col min="13075" max="13075" width="14.140625" style="3" bestFit="1" customWidth="1"/>
    <col min="13076" max="13076" width="16.7109375" style="3" customWidth="1"/>
    <col min="13077" max="13077" width="16.5703125" style="3" customWidth="1"/>
    <col min="13078" max="13079" width="7.85546875" style="3" bestFit="1" customWidth="1"/>
    <col min="13080" max="13080" width="8" style="3" bestFit="1" customWidth="1"/>
    <col min="13081" max="13082" width="7.85546875" style="3" bestFit="1" customWidth="1"/>
    <col min="13083" max="13083" width="9.7109375" style="3" customWidth="1"/>
    <col min="13084" max="13084" width="12.85546875" style="3" customWidth="1"/>
    <col min="13085" max="13321" width="9.140625" style="3"/>
    <col min="13322" max="13322" width="9" style="3" bestFit="1" customWidth="1"/>
    <col min="13323" max="13323" width="9.85546875" style="3" bestFit="1" customWidth="1"/>
    <col min="13324" max="13324" width="9.140625" style="3" bestFit="1" customWidth="1"/>
    <col min="13325" max="13325" width="16" style="3" bestFit="1" customWidth="1"/>
    <col min="13326" max="13326" width="9" style="3" bestFit="1" customWidth="1"/>
    <col min="13327" max="13327" width="7.85546875" style="3" bestFit="1" customWidth="1"/>
    <col min="13328" max="13328" width="11.7109375" style="3" bestFit="1" customWidth="1"/>
    <col min="13329" max="13329" width="14.28515625" style="3" customWidth="1"/>
    <col min="13330" max="13330" width="11.7109375" style="3" bestFit="1" customWidth="1"/>
    <col min="13331" max="13331" width="14.140625" style="3" bestFit="1" customWidth="1"/>
    <col min="13332" max="13332" width="16.7109375" style="3" customWidth="1"/>
    <col min="13333" max="13333" width="16.5703125" style="3" customWidth="1"/>
    <col min="13334" max="13335" width="7.85546875" style="3" bestFit="1" customWidth="1"/>
    <col min="13336" max="13336" width="8" style="3" bestFit="1" customWidth="1"/>
    <col min="13337" max="13338" width="7.85546875" style="3" bestFit="1" customWidth="1"/>
    <col min="13339" max="13339" width="9.7109375" style="3" customWidth="1"/>
    <col min="13340" max="13340" width="12.85546875" style="3" customWidth="1"/>
    <col min="13341" max="13577" width="9.140625" style="3"/>
    <col min="13578" max="13578" width="9" style="3" bestFit="1" customWidth="1"/>
    <col min="13579" max="13579" width="9.85546875" style="3" bestFit="1" customWidth="1"/>
    <col min="13580" max="13580" width="9.140625" style="3" bestFit="1" customWidth="1"/>
    <col min="13581" max="13581" width="16" style="3" bestFit="1" customWidth="1"/>
    <col min="13582" max="13582" width="9" style="3" bestFit="1" customWidth="1"/>
    <col min="13583" max="13583" width="7.85546875" style="3" bestFit="1" customWidth="1"/>
    <col min="13584" max="13584" width="11.7109375" style="3" bestFit="1" customWidth="1"/>
    <col min="13585" max="13585" width="14.28515625" style="3" customWidth="1"/>
    <col min="13586" max="13586" width="11.7109375" style="3" bestFit="1" customWidth="1"/>
    <col min="13587" max="13587" width="14.140625" style="3" bestFit="1" customWidth="1"/>
    <col min="13588" max="13588" width="16.7109375" style="3" customWidth="1"/>
    <col min="13589" max="13589" width="16.5703125" style="3" customWidth="1"/>
    <col min="13590" max="13591" width="7.85546875" style="3" bestFit="1" customWidth="1"/>
    <col min="13592" max="13592" width="8" style="3" bestFit="1" customWidth="1"/>
    <col min="13593" max="13594" width="7.85546875" style="3" bestFit="1" customWidth="1"/>
    <col min="13595" max="13595" width="9.7109375" style="3" customWidth="1"/>
    <col min="13596" max="13596" width="12.85546875" style="3" customWidth="1"/>
    <col min="13597" max="13833" width="9.140625" style="3"/>
    <col min="13834" max="13834" width="9" style="3" bestFit="1" customWidth="1"/>
    <col min="13835" max="13835" width="9.85546875" style="3" bestFit="1" customWidth="1"/>
    <col min="13836" max="13836" width="9.140625" style="3" bestFit="1" customWidth="1"/>
    <col min="13837" max="13837" width="16" style="3" bestFit="1" customWidth="1"/>
    <col min="13838" max="13838" width="9" style="3" bestFit="1" customWidth="1"/>
    <col min="13839" max="13839" width="7.85546875" style="3" bestFit="1" customWidth="1"/>
    <col min="13840" max="13840" width="11.7109375" style="3" bestFit="1" customWidth="1"/>
    <col min="13841" max="13841" width="14.28515625" style="3" customWidth="1"/>
    <col min="13842" max="13842" width="11.7109375" style="3" bestFit="1" customWidth="1"/>
    <col min="13843" max="13843" width="14.140625" style="3" bestFit="1" customWidth="1"/>
    <col min="13844" max="13844" width="16.7109375" style="3" customWidth="1"/>
    <col min="13845" max="13845" width="16.5703125" style="3" customWidth="1"/>
    <col min="13846" max="13847" width="7.85546875" style="3" bestFit="1" customWidth="1"/>
    <col min="13848" max="13848" width="8" style="3" bestFit="1" customWidth="1"/>
    <col min="13849" max="13850" width="7.85546875" style="3" bestFit="1" customWidth="1"/>
    <col min="13851" max="13851" width="9.7109375" style="3" customWidth="1"/>
    <col min="13852" max="13852" width="12.85546875" style="3" customWidth="1"/>
    <col min="13853" max="14089" width="9.140625" style="3"/>
    <col min="14090" max="14090" width="9" style="3" bestFit="1" customWidth="1"/>
    <col min="14091" max="14091" width="9.85546875" style="3" bestFit="1" customWidth="1"/>
    <col min="14092" max="14092" width="9.140625" style="3" bestFit="1" customWidth="1"/>
    <col min="14093" max="14093" width="16" style="3" bestFit="1" customWidth="1"/>
    <col min="14094" max="14094" width="9" style="3" bestFit="1" customWidth="1"/>
    <col min="14095" max="14095" width="7.85546875" style="3" bestFit="1" customWidth="1"/>
    <col min="14096" max="14096" width="11.7109375" style="3" bestFit="1" customWidth="1"/>
    <col min="14097" max="14097" width="14.28515625" style="3" customWidth="1"/>
    <col min="14098" max="14098" width="11.7109375" style="3" bestFit="1" customWidth="1"/>
    <col min="14099" max="14099" width="14.140625" style="3" bestFit="1" customWidth="1"/>
    <col min="14100" max="14100" width="16.7109375" style="3" customWidth="1"/>
    <col min="14101" max="14101" width="16.5703125" style="3" customWidth="1"/>
    <col min="14102" max="14103" width="7.85546875" style="3" bestFit="1" customWidth="1"/>
    <col min="14104" max="14104" width="8" style="3" bestFit="1" customWidth="1"/>
    <col min="14105" max="14106" width="7.85546875" style="3" bestFit="1" customWidth="1"/>
    <col min="14107" max="14107" width="9.7109375" style="3" customWidth="1"/>
    <col min="14108" max="14108" width="12.85546875" style="3" customWidth="1"/>
    <col min="14109" max="14345" width="9.140625" style="3"/>
    <col min="14346" max="14346" width="9" style="3" bestFit="1" customWidth="1"/>
    <col min="14347" max="14347" width="9.85546875" style="3" bestFit="1" customWidth="1"/>
    <col min="14348" max="14348" width="9.140625" style="3" bestFit="1" customWidth="1"/>
    <col min="14349" max="14349" width="16" style="3" bestFit="1" customWidth="1"/>
    <col min="14350" max="14350" width="9" style="3" bestFit="1" customWidth="1"/>
    <col min="14351" max="14351" width="7.85546875" style="3" bestFit="1" customWidth="1"/>
    <col min="14352" max="14352" width="11.7109375" style="3" bestFit="1" customWidth="1"/>
    <col min="14353" max="14353" width="14.28515625" style="3" customWidth="1"/>
    <col min="14354" max="14354" width="11.7109375" style="3" bestFit="1" customWidth="1"/>
    <col min="14355" max="14355" width="14.140625" style="3" bestFit="1" customWidth="1"/>
    <col min="14356" max="14356" width="16.7109375" style="3" customWidth="1"/>
    <col min="14357" max="14357" width="16.5703125" style="3" customWidth="1"/>
    <col min="14358" max="14359" width="7.85546875" style="3" bestFit="1" customWidth="1"/>
    <col min="14360" max="14360" width="8" style="3" bestFit="1" customWidth="1"/>
    <col min="14361" max="14362" width="7.85546875" style="3" bestFit="1" customWidth="1"/>
    <col min="14363" max="14363" width="9.7109375" style="3" customWidth="1"/>
    <col min="14364" max="14364" width="12.85546875" style="3" customWidth="1"/>
    <col min="14365" max="14601" width="9.140625" style="3"/>
    <col min="14602" max="14602" width="9" style="3" bestFit="1" customWidth="1"/>
    <col min="14603" max="14603" width="9.85546875" style="3" bestFit="1" customWidth="1"/>
    <col min="14604" max="14604" width="9.140625" style="3" bestFit="1" customWidth="1"/>
    <col min="14605" max="14605" width="16" style="3" bestFit="1" customWidth="1"/>
    <col min="14606" max="14606" width="9" style="3" bestFit="1" customWidth="1"/>
    <col min="14607" max="14607" width="7.85546875" style="3" bestFit="1" customWidth="1"/>
    <col min="14608" max="14608" width="11.7109375" style="3" bestFit="1" customWidth="1"/>
    <col min="14609" max="14609" width="14.28515625" style="3" customWidth="1"/>
    <col min="14610" max="14610" width="11.7109375" style="3" bestFit="1" customWidth="1"/>
    <col min="14611" max="14611" width="14.140625" style="3" bestFit="1" customWidth="1"/>
    <col min="14612" max="14612" width="16.7109375" style="3" customWidth="1"/>
    <col min="14613" max="14613" width="16.5703125" style="3" customWidth="1"/>
    <col min="14614" max="14615" width="7.85546875" style="3" bestFit="1" customWidth="1"/>
    <col min="14616" max="14616" width="8" style="3" bestFit="1" customWidth="1"/>
    <col min="14617" max="14618" width="7.85546875" style="3" bestFit="1" customWidth="1"/>
    <col min="14619" max="14619" width="9.7109375" style="3" customWidth="1"/>
    <col min="14620" max="14620" width="12.85546875" style="3" customWidth="1"/>
    <col min="14621" max="14857" width="9.140625" style="3"/>
    <col min="14858" max="14858" width="9" style="3" bestFit="1" customWidth="1"/>
    <col min="14859" max="14859" width="9.85546875" style="3" bestFit="1" customWidth="1"/>
    <col min="14860" max="14860" width="9.140625" style="3" bestFit="1" customWidth="1"/>
    <col min="14861" max="14861" width="16" style="3" bestFit="1" customWidth="1"/>
    <col min="14862" max="14862" width="9" style="3" bestFit="1" customWidth="1"/>
    <col min="14863" max="14863" width="7.85546875" style="3" bestFit="1" customWidth="1"/>
    <col min="14864" max="14864" width="11.7109375" style="3" bestFit="1" customWidth="1"/>
    <col min="14865" max="14865" width="14.28515625" style="3" customWidth="1"/>
    <col min="14866" max="14866" width="11.7109375" style="3" bestFit="1" customWidth="1"/>
    <col min="14867" max="14867" width="14.140625" style="3" bestFit="1" customWidth="1"/>
    <col min="14868" max="14868" width="16.7109375" style="3" customWidth="1"/>
    <col min="14869" max="14869" width="16.5703125" style="3" customWidth="1"/>
    <col min="14870" max="14871" width="7.85546875" style="3" bestFit="1" customWidth="1"/>
    <col min="14872" max="14872" width="8" style="3" bestFit="1" customWidth="1"/>
    <col min="14873" max="14874" width="7.85546875" style="3" bestFit="1" customWidth="1"/>
    <col min="14875" max="14875" width="9.7109375" style="3" customWidth="1"/>
    <col min="14876" max="14876" width="12.85546875" style="3" customWidth="1"/>
    <col min="14877" max="15113" width="9.140625" style="3"/>
    <col min="15114" max="15114" width="9" style="3" bestFit="1" customWidth="1"/>
    <col min="15115" max="15115" width="9.85546875" style="3" bestFit="1" customWidth="1"/>
    <col min="15116" max="15116" width="9.140625" style="3" bestFit="1" customWidth="1"/>
    <col min="15117" max="15117" width="16" style="3" bestFit="1" customWidth="1"/>
    <col min="15118" max="15118" width="9" style="3" bestFit="1" customWidth="1"/>
    <col min="15119" max="15119" width="7.85546875" style="3" bestFit="1" customWidth="1"/>
    <col min="15120" max="15120" width="11.7109375" style="3" bestFit="1" customWidth="1"/>
    <col min="15121" max="15121" width="14.28515625" style="3" customWidth="1"/>
    <col min="15122" max="15122" width="11.7109375" style="3" bestFit="1" customWidth="1"/>
    <col min="15123" max="15123" width="14.140625" style="3" bestFit="1" customWidth="1"/>
    <col min="15124" max="15124" width="16.7109375" style="3" customWidth="1"/>
    <col min="15125" max="15125" width="16.5703125" style="3" customWidth="1"/>
    <col min="15126" max="15127" width="7.85546875" style="3" bestFit="1" customWidth="1"/>
    <col min="15128" max="15128" width="8" style="3" bestFit="1" customWidth="1"/>
    <col min="15129" max="15130" width="7.85546875" style="3" bestFit="1" customWidth="1"/>
    <col min="15131" max="15131" width="9.7109375" style="3" customWidth="1"/>
    <col min="15132" max="15132" width="12.85546875" style="3" customWidth="1"/>
    <col min="15133" max="15369" width="9.140625" style="3"/>
    <col min="15370" max="15370" width="9" style="3" bestFit="1" customWidth="1"/>
    <col min="15371" max="15371" width="9.85546875" style="3" bestFit="1" customWidth="1"/>
    <col min="15372" max="15372" width="9.140625" style="3" bestFit="1" customWidth="1"/>
    <col min="15373" max="15373" width="16" style="3" bestFit="1" customWidth="1"/>
    <col min="15374" max="15374" width="9" style="3" bestFit="1" customWidth="1"/>
    <col min="15375" max="15375" width="7.85546875" style="3" bestFit="1" customWidth="1"/>
    <col min="15376" max="15376" width="11.7109375" style="3" bestFit="1" customWidth="1"/>
    <col min="15377" max="15377" width="14.28515625" style="3" customWidth="1"/>
    <col min="15378" max="15378" width="11.7109375" style="3" bestFit="1" customWidth="1"/>
    <col min="15379" max="15379" width="14.140625" style="3" bestFit="1" customWidth="1"/>
    <col min="15380" max="15380" width="16.7109375" style="3" customWidth="1"/>
    <col min="15381" max="15381" width="16.5703125" style="3" customWidth="1"/>
    <col min="15382" max="15383" width="7.85546875" style="3" bestFit="1" customWidth="1"/>
    <col min="15384" max="15384" width="8" style="3" bestFit="1" customWidth="1"/>
    <col min="15385" max="15386" width="7.85546875" style="3" bestFit="1" customWidth="1"/>
    <col min="15387" max="15387" width="9.7109375" style="3" customWidth="1"/>
    <col min="15388" max="15388" width="12.85546875" style="3" customWidth="1"/>
    <col min="15389" max="15625" width="9.140625" style="3"/>
    <col min="15626" max="15626" width="9" style="3" bestFit="1" customWidth="1"/>
    <col min="15627" max="15627" width="9.85546875" style="3" bestFit="1" customWidth="1"/>
    <col min="15628" max="15628" width="9.140625" style="3" bestFit="1" customWidth="1"/>
    <col min="15629" max="15629" width="16" style="3" bestFit="1" customWidth="1"/>
    <col min="15630" max="15630" width="9" style="3" bestFit="1" customWidth="1"/>
    <col min="15631" max="15631" width="7.85546875" style="3" bestFit="1" customWidth="1"/>
    <col min="15632" max="15632" width="11.7109375" style="3" bestFit="1" customWidth="1"/>
    <col min="15633" max="15633" width="14.28515625" style="3" customWidth="1"/>
    <col min="15634" max="15634" width="11.7109375" style="3" bestFit="1" customWidth="1"/>
    <col min="15635" max="15635" width="14.140625" style="3" bestFit="1" customWidth="1"/>
    <col min="15636" max="15636" width="16.7109375" style="3" customWidth="1"/>
    <col min="15637" max="15637" width="16.5703125" style="3" customWidth="1"/>
    <col min="15638" max="15639" width="7.85546875" style="3" bestFit="1" customWidth="1"/>
    <col min="15640" max="15640" width="8" style="3" bestFit="1" customWidth="1"/>
    <col min="15641" max="15642" width="7.85546875" style="3" bestFit="1" customWidth="1"/>
    <col min="15643" max="15643" width="9.7109375" style="3" customWidth="1"/>
    <col min="15644" max="15644" width="12.85546875" style="3" customWidth="1"/>
    <col min="15645" max="15881" width="9.140625" style="3"/>
    <col min="15882" max="15882" width="9" style="3" bestFit="1" customWidth="1"/>
    <col min="15883" max="15883" width="9.85546875" style="3" bestFit="1" customWidth="1"/>
    <col min="15884" max="15884" width="9.140625" style="3" bestFit="1" customWidth="1"/>
    <col min="15885" max="15885" width="16" style="3" bestFit="1" customWidth="1"/>
    <col min="15886" max="15886" width="9" style="3" bestFit="1" customWidth="1"/>
    <col min="15887" max="15887" width="7.85546875" style="3" bestFit="1" customWidth="1"/>
    <col min="15888" max="15888" width="11.7109375" style="3" bestFit="1" customWidth="1"/>
    <col min="15889" max="15889" width="14.28515625" style="3" customWidth="1"/>
    <col min="15890" max="15890" width="11.7109375" style="3" bestFit="1" customWidth="1"/>
    <col min="15891" max="15891" width="14.140625" style="3" bestFit="1" customWidth="1"/>
    <col min="15892" max="15892" width="16.7109375" style="3" customWidth="1"/>
    <col min="15893" max="15893" width="16.5703125" style="3" customWidth="1"/>
    <col min="15894" max="15895" width="7.85546875" style="3" bestFit="1" customWidth="1"/>
    <col min="15896" max="15896" width="8" style="3" bestFit="1" customWidth="1"/>
    <col min="15897" max="15898" width="7.85546875" style="3" bestFit="1" customWidth="1"/>
    <col min="15899" max="15899" width="9.7109375" style="3" customWidth="1"/>
    <col min="15900" max="15900" width="12.85546875" style="3" customWidth="1"/>
    <col min="15901" max="16137" width="9.140625" style="3"/>
    <col min="16138" max="16138" width="9" style="3" bestFit="1" customWidth="1"/>
    <col min="16139" max="16139" width="9.85546875" style="3" bestFit="1" customWidth="1"/>
    <col min="16140" max="16140" width="9.140625" style="3" bestFit="1" customWidth="1"/>
    <col min="16141" max="16141" width="16" style="3" bestFit="1" customWidth="1"/>
    <col min="16142" max="16142" width="9" style="3" bestFit="1" customWidth="1"/>
    <col min="16143" max="16143" width="7.85546875" style="3" bestFit="1" customWidth="1"/>
    <col min="16144" max="16144" width="11.7109375" style="3" bestFit="1" customWidth="1"/>
    <col min="16145" max="16145" width="14.28515625" style="3" customWidth="1"/>
    <col min="16146" max="16146" width="11.7109375" style="3" bestFit="1" customWidth="1"/>
    <col min="16147" max="16147" width="14.140625" style="3" bestFit="1" customWidth="1"/>
    <col min="16148" max="16148" width="16.7109375" style="3" customWidth="1"/>
    <col min="16149" max="16149" width="16.5703125" style="3" customWidth="1"/>
    <col min="16150" max="16151" width="7.85546875" style="3" bestFit="1" customWidth="1"/>
    <col min="16152" max="16152" width="8" style="3" bestFit="1" customWidth="1"/>
    <col min="16153" max="16154" width="7.85546875" style="3" bestFit="1" customWidth="1"/>
    <col min="16155" max="16155" width="9.7109375" style="3" customWidth="1"/>
    <col min="16156" max="16156" width="12.85546875" style="3" customWidth="1"/>
    <col min="16157" max="16384" width="9.140625" style="3"/>
  </cols>
  <sheetData>
    <row r="1" spans="1:68" s="6" customFormat="1" ht="15.75" customHeight="1">
      <c r="A1" s="667" t="s">
        <v>1</v>
      </c>
      <c r="B1" s="871" t="s">
        <v>0</v>
      </c>
      <c r="C1" s="874" t="s">
        <v>101</v>
      </c>
      <c r="D1" s="875"/>
      <c r="E1" s="863" t="s">
        <v>102</v>
      </c>
      <c r="F1" s="863"/>
      <c r="G1" s="863"/>
      <c r="H1" s="864" t="s">
        <v>198</v>
      </c>
      <c r="I1" s="864"/>
      <c r="J1" s="863" t="s">
        <v>202</v>
      </c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73" t="s">
        <v>203</v>
      </c>
      <c r="AF1" s="873"/>
      <c r="AG1" s="873"/>
      <c r="AH1" s="873"/>
      <c r="AI1" s="873"/>
      <c r="AJ1" s="873"/>
      <c r="AK1" s="873"/>
      <c r="AL1" s="873"/>
      <c r="AM1" s="873"/>
      <c r="AN1" s="873"/>
      <c r="AO1" s="873"/>
      <c r="AP1" s="873"/>
      <c r="AQ1" s="873"/>
      <c r="AR1" s="873"/>
      <c r="AS1" s="865" t="s">
        <v>220</v>
      </c>
      <c r="AT1" s="866"/>
      <c r="AU1" s="866"/>
      <c r="AV1" s="866"/>
      <c r="AW1" s="866"/>
      <c r="AX1" s="867"/>
      <c r="AY1" s="868" t="s">
        <v>224</v>
      </c>
      <c r="AZ1" s="869"/>
      <c r="BA1" s="869"/>
      <c r="BB1" s="870"/>
      <c r="BC1" s="879" t="s">
        <v>212</v>
      </c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879"/>
      <c r="BO1" s="878" t="s">
        <v>320</v>
      </c>
      <c r="BP1" s="878"/>
    </row>
    <row r="2" spans="1:68" ht="23.25" thickBot="1">
      <c r="A2" s="668"/>
      <c r="B2" s="872"/>
      <c r="C2" s="192"/>
      <c r="D2" s="214" t="s">
        <v>99</v>
      </c>
      <c r="E2" s="172"/>
      <c r="F2" s="215" t="s">
        <v>99</v>
      </c>
      <c r="G2" s="171" t="s">
        <v>197</v>
      </c>
      <c r="H2" s="172"/>
      <c r="I2" s="373" t="s">
        <v>99</v>
      </c>
      <c r="J2" s="172" t="s">
        <v>271</v>
      </c>
      <c r="K2" s="172" t="s">
        <v>272</v>
      </c>
      <c r="L2" s="172" t="s">
        <v>273</v>
      </c>
      <c r="M2" s="172" t="s">
        <v>274</v>
      </c>
      <c r="N2" s="172" t="s">
        <v>275</v>
      </c>
      <c r="O2" s="172" t="s">
        <v>629</v>
      </c>
      <c r="P2" s="172" t="s">
        <v>276</v>
      </c>
      <c r="Q2" s="172" t="s">
        <v>558</v>
      </c>
      <c r="R2" s="172" t="s">
        <v>560</v>
      </c>
      <c r="S2" s="172" t="s">
        <v>621</v>
      </c>
      <c r="T2" s="172" t="s">
        <v>277</v>
      </c>
      <c r="U2" s="172" t="s">
        <v>278</v>
      </c>
      <c r="V2" s="172" t="s">
        <v>279</v>
      </c>
      <c r="W2" s="172" t="s">
        <v>280</v>
      </c>
      <c r="X2" s="172" t="s">
        <v>313</v>
      </c>
      <c r="Y2" s="172" t="s">
        <v>311</v>
      </c>
      <c r="Z2" s="172" t="s">
        <v>312</v>
      </c>
      <c r="AA2" s="172"/>
      <c r="AB2" s="172"/>
      <c r="AC2" s="172" t="s">
        <v>47</v>
      </c>
      <c r="AD2" s="170" t="s">
        <v>29</v>
      </c>
      <c r="AE2" s="172" t="s">
        <v>205</v>
      </c>
      <c r="AF2" s="172" t="s">
        <v>206</v>
      </c>
      <c r="AG2" s="172" t="s">
        <v>207</v>
      </c>
      <c r="AH2" s="172" t="s">
        <v>209</v>
      </c>
      <c r="AI2" s="172" t="s">
        <v>210</v>
      </c>
      <c r="AJ2" s="172" t="s">
        <v>211</v>
      </c>
      <c r="AK2" s="172" t="s">
        <v>299</v>
      </c>
      <c r="AL2" s="172" t="s">
        <v>300</v>
      </c>
      <c r="AM2" s="172" t="s">
        <v>301</v>
      </c>
      <c r="AN2" s="172" t="s">
        <v>625</v>
      </c>
      <c r="AO2" s="172" t="s">
        <v>626</v>
      </c>
      <c r="AP2" s="172"/>
      <c r="AQ2" s="172"/>
      <c r="AR2" s="175" t="s">
        <v>47</v>
      </c>
      <c r="AS2" s="172" t="s">
        <v>217</v>
      </c>
      <c r="AT2" s="172" t="s">
        <v>218</v>
      </c>
      <c r="AU2" s="172" t="s">
        <v>221</v>
      </c>
      <c r="AV2" s="172" t="s">
        <v>219</v>
      </c>
      <c r="AW2" s="172" t="s">
        <v>223</v>
      </c>
      <c r="AX2" s="170" t="s">
        <v>47</v>
      </c>
      <c r="AY2" s="172" t="s">
        <v>228</v>
      </c>
      <c r="AZ2" s="172" t="s">
        <v>229</v>
      </c>
      <c r="BA2" s="172" t="s">
        <v>230</v>
      </c>
      <c r="BB2" s="173" t="s">
        <v>47</v>
      </c>
      <c r="BC2" s="172" t="s">
        <v>238</v>
      </c>
      <c r="BD2" s="172" t="s">
        <v>239</v>
      </c>
      <c r="BE2" s="172" t="s">
        <v>242</v>
      </c>
      <c r="BF2" s="172" t="s">
        <v>247</v>
      </c>
      <c r="BG2" s="172" t="s">
        <v>248</v>
      </c>
      <c r="BH2" s="172" t="s">
        <v>249</v>
      </c>
      <c r="BI2" s="172" t="s">
        <v>315</v>
      </c>
      <c r="BJ2" s="172" t="s">
        <v>316</v>
      </c>
      <c r="BK2" s="172" t="s">
        <v>602</v>
      </c>
      <c r="BL2" s="172" t="s">
        <v>603</v>
      </c>
      <c r="BM2" s="172"/>
      <c r="BN2" s="170" t="s">
        <v>47</v>
      </c>
      <c r="BO2" s="192" t="s">
        <v>163</v>
      </c>
      <c r="BP2" s="213" t="s">
        <v>319</v>
      </c>
    </row>
    <row r="3" spans="1:68" s="5" customFormat="1">
      <c r="A3" s="338">
        <f>'1-συμβολαια'!A3</f>
        <v>1</v>
      </c>
      <c r="B3" s="367" t="str">
        <f>'1-συμβολαια'!C3</f>
        <v>πληρεξούσιο</v>
      </c>
      <c r="C3" s="423">
        <f>'5-αντίγρ'!AM3</f>
        <v>0</v>
      </c>
      <c r="D3" s="423">
        <f>'5-αντίγρ'!T3+'5-αντίγρ'!X3+'5-αντίγρ'!Z3+'5-αντίγρ'!AH3</f>
        <v>0</v>
      </c>
      <c r="E3" s="424">
        <f>'6-μεταγρ'!O3</f>
        <v>0</v>
      </c>
      <c r="F3" s="424">
        <f>'6-μεταγρ'!N3</f>
        <v>0</v>
      </c>
      <c r="G3" s="425">
        <f>'6-μεταγρ'!P3</f>
        <v>0</v>
      </c>
      <c r="H3" s="424">
        <f>'7-προςΔΟΥ'!P3</f>
        <v>0</v>
      </c>
      <c r="I3" s="424">
        <f>'7-προςΔΟΥ'!K3</f>
        <v>0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426"/>
      <c r="AA3" s="426"/>
      <c r="AB3" s="426"/>
      <c r="AC3" s="289">
        <f t="shared" ref="AC3:AC21" si="0">SUM(J3:AB3)</f>
        <v>0</v>
      </c>
      <c r="AD3" s="426"/>
      <c r="AE3" s="289"/>
      <c r="AF3" s="289"/>
      <c r="AG3" s="289"/>
      <c r="AH3" s="289"/>
      <c r="AI3" s="289"/>
      <c r="AJ3" s="289"/>
      <c r="AK3" s="289"/>
      <c r="AL3" s="426"/>
      <c r="AM3" s="426"/>
      <c r="AN3" s="426"/>
      <c r="AO3" s="426"/>
      <c r="AP3" s="426"/>
      <c r="AQ3" s="426"/>
      <c r="AR3" s="289">
        <f>SUM(AE3:AJ3)</f>
        <v>0</v>
      </c>
      <c r="AS3" s="289"/>
      <c r="AT3" s="288"/>
      <c r="AU3" s="288"/>
      <c r="AV3" s="288"/>
      <c r="AW3" s="288"/>
      <c r="AX3" s="289">
        <f t="shared" ref="AX3:AX21" si="1">SUM(AS3:AW3)</f>
        <v>0</v>
      </c>
      <c r="AY3" s="426"/>
      <c r="AZ3" s="426"/>
      <c r="BA3" s="426"/>
      <c r="BB3" s="289">
        <f t="shared" ref="BB3:BB21" si="2">SUM(AY3:BA3)</f>
        <v>0</v>
      </c>
      <c r="BC3" s="289"/>
      <c r="BD3" s="289"/>
      <c r="BE3" s="289"/>
      <c r="BF3" s="289"/>
      <c r="BG3" s="289"/>
      <c r="BH3" s="289"/>
      <c r="BI3" s="289"/>
      <c r="BJ3" s="289"/>
      <c r="BK3" s="289"/>
      <c r="BL3" s="555">
        <v>200</v>
      </c>
      <c r="BM3" s="417"/>
      <c r="BN3" s="354">
        <f t="shared" ref="BN3:BN21" si="3">SUM(BC3:BM3)</f>
        <v>200</v>
      </c>
      <c r="BO3" s="368">
        <f>C3+E3+G3+H3+AC3+AR3+AX3+BB3+BN3</f>
        <v>200</v>
      </c>
      <c r="BP3" s="408"/>
    </row>
    <row r="4" spans="1:68" s="5" customFormat="1">
      <c r="A4" s="338">
        <f>'1-συμβολαια'!A4</f>
        <v>2</v>
      </c>
      <c r="B4" s="367" t="str">
        <f>'1-συμβολαια'!C4</f>
        <v>πληρεξούσιο</v>
      </c>
      <c r="C4" s="423">
        <f>'5-αντίγρ'!AM4</f>
        <v>0</v>
      </c>
      <c r="D4" s="423">
        <f>'5-αντίγρ'!T4+'5-αντίγρ'!X4+'5-αντίγρ'!Z4+'5-αντίγρ'!AH4</f>
        <v>0</v>
      </c>
      <c r="E4" s="424">
        <f>'6-μεταγρ'!O4</f>
        <v>0</v>
      </c>
      <c r="F4" s="424">
        <f>'6-μεταγρ'!N4</f>
        <v>0</v>
      </c>
      <c r="G4" s="426">
        <f>'6-μεταγρ'!P4</f>
        <v>0</v>
      </c>
      <c r="H4" s="424">
        <f>'7-προςΔΟΥ'!P4</f>
        <v>0</v>
      </c>
      <c r="I4" s="424">
        <f>'7-προςΔΟΥ'!K4</f>
        <v>0</v>
      </c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>
        <f t="shared" si="0"/>
        <v>0</v>
      </c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>
        <f>SUM(AE4:AJ4)</f>
        <v>0</v>
      </c>
      <c r="AS4" s="289"/>
      <c r="AT4" s="288"/>
      <c r="AU4" s="288"/>
      <c r="AV4" s="288"/>
      <c r="AW4" s="288"/>
      <c r="AX4" s="289">
        <f t="shared" si="1"/>
        <v>0</v>
      </c>
      <c r="AY4" s="289"/>
      <c r="AZ4" s="289"/>
      <c r="BA4" s="289"/>
      <c r="BB4" s="289">
        <f t="shared" si="2"/>
        <v>0</v>
      </c>
      <c r="BC4" s="289"/>
      <c r="BD4" s="289"/>
      <c r="BE4" s="289"/>
      <c r="BF4" s="289"/>
      <c r="BG4" s="289"/>
      <c r="BH4" s="289"/>
      <c r="BI4" s="289"/>
      <c r="BJ4" s="289"/>
      <c r="BK4" s="289"/>
      <c r="BL4" s="354">
        <v>100</v>
      </c>
      <c r="BM4" s="418"/>
      <c r="BN4" s="354">
        <f t="shared" si="3"/>
        <v>100</v>
      </c>
      <c r="BO4" s="368">
        <f t="shared" ref="BO4:BO21" si="4">C4+E4+G4+H4+AC4+AR4+AX4+BB4+BN4</f>
        <v>100</v>
      </c>
      <c r="BP4" s="408"/>
    </row>
    <row r="5" spans="1:68" s="5" customFormat="1">
      <c r="A5" s="876">
        <f>'1-συμβολαια'!A5</f>
        <v>3</v>
      </c>
      <c r="B5" s="367" t="str">
        <f>'1-συμβολαια'!C5</f>
        <v>γονική</v>
      </c>
      <c r="C5" s="431">
        <f>'5-αντίγρ'!AM5</f>
        <v>25000</v>
      </c>
      <c r="D5" s="431">
        <f>'5-αντίγρ'!T5+'5-αντίγρ'!X5+'5-αντίγρ'!Z5+'5-αντίγρ'!AH5</f>
        <v>1000</v>
      </c>
      <c r="E5" s="368">
        <f>'6-μεταγρ'!O5</f>
        <v>4800</v>
      </c>
      <c r="F5" s="368">
        <f>'6-μεταγρ'!N5</f>
        <v>800</v>
      </c>
      <c r="G5" s="602"/>
      <c r="H5" s="368">
        <f>'7-προςΔΟΥ'!P5</f>
        <v>11805</v>
      </c>
      <c r="I5" s="368">
        <f>'7-προςΔΟΥ'!K5</f>
        <v>605</v>
      </c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>
        <f t="shared" si="0"/>
        <v>0</v>
      </c>
      <c r="AD5" s="601"/>
      <c r="AE5" s="354">
        <v>2200</v>
      </c>
      <c r="AF5" s="288"/>
      <c r="AG5" s="354">
        <v>2200</v>
      </c>
      <c r="AH5" s="289"/>
      <c r="AI5" s="289"/>
      <c r="AJ5" s="289"/>
      <c r="AK5" s="289"/>
      <c r="AL5" s="289"/>
      <c r="AM5" s="289"/>
      <c r="AN5" s="289"/>
      <c r="AO5" s="354">
        <v>2200</v>
      </c>
      <c r="AP5" s="354">
        <v>1000</v>
      </c>
      <c r="AQ5" s="289"/>
      <c r="AR5" s="354">
        <f>SUM(AE5:AJ5)</f>
        <v>4400</v>
      </c>
      <c r="AS5" s="354">
        <v>2000</v>
      </c>
      <c r="AT5" s="288"/>
      <c r="AU5" s="288"/>
      <c r="AV5" s="288"/>
      <c r="AW5" s="288"/>
      <c r="AX5" s="354">
        <f t="shared" si="1"/>
        <v>2000</v>
      </c>
      <c r="AY5" s="289"/>
      <c r="AZ5" s="289"/>
      <c r="BA5" s="289"/>
      <c r="BB5" s="289">
        <f t="shared" si="2"/>
        <v>0</v>
      </c>
      <c r="BC5" s="354">
        <v>1000</v>
      </c>
      <c r="BD5" s="289"/>
      <c r="BE5" s="354">
        <v>50</v>
      </c>
      <c r="BF5" s="289"/>
      <c r="BG5" s="354">
        <v>500</v>
      </c>
      <c r="BH5" s="354">
        <v>1000</v>
      </c>
      <c r="BI5" s="354">
        <v>50</v>
      </c>
      <c r="BJ5" s="289"/>
      <c r="BK5" s="354">
        <v>100</v>
      </c>
      <c r="BL5" s="354">
        <v>100</v>
      </c>
      <c r="BM5" s="418"/>
      <c r="BN5" s="354">
        <f t="shared" si="3"/>
        <v>2800</v>
      </c>
      <c r="BO5" s="368">
        <f t="shared" si="4"/>
        <v>50805</v>
      </c>
      <c r="BP5" s="408"/>
    </row>
    <row r="6" spans="1:68" s="5" customFormat="1">
      <c r="A6" s="877"/>
      <c r="B6" s="508" t="str">
        <f>'1-συμβολαια'!C6</f>
        <v>χρησικτησία = δωρεά πατρός ΑΤΥΠΗ</v>
      </c>
      <c r="C6" s="423">
        <f>'5-αντίγρ'!AM6</f>
        <v>0</v>
      </c>
      <c r="D6" s="423">
        <f>'5-αντίγρ'!T6+'5-αντίγρ'!X6+'5-αντίγρ'!Z6+'5-αντίγρ'!AH6</f>
        <v>0</v>
      </c>
      <c r="E6" s="424">
        <f>'6-μεταγρ'!O6</f>
        <v>0</v>
      </c>
      <c r="F6" s="424">
        <f>'6-μεταγρ'!N6</f>
        <v>0</v>
      </c>
      <c r="G6" s="602">
        <f>'6-μεταγρ'!P6</f>
        <v>0</v>
      </c>
      <c r="H6" s="424">
        <f>'7-προςΔΟΥ'!P6</f>
        <v>0</v>
      </c>
      <c r="I6" s="424">
        <f>'7-προςΔΟΥ'!K6</f>
        <v>0</v>
      </c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>
        <f t="shared" si="0"/>
        <v>0</v>
      </c>
      <c r="AD6" s="289"/>
      <c r="AE6" s="289"/>
      <c r="AF6" s="288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>
        <f>SUM(AE6:AJ6)</f>
        <v>0</v>
      </c>
      <c r="AS6" s="289"/>
      <c r="AT6" s="289"/>
      <c r="AU6" s="289"/>
      <c r="AV6" s="289"/>
      <c r="AW6" s="289"/>
      <c r="AX6" s="289">
        <f t="shared" si="1"/>
        <v>0</v>
      </c>
      <c r="AY6" s="289"/>
      <c r="AZ6" s="289"/>
      <c r="BA6" s="289"/>
      <c r="BB6" s="289">
        <f t="shared" si="2"/>
        <v>0</v>
      </c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418"/>
      <c r="BN6" s="289">
        <f t="shared" si="3"/>
        <v>0</v>
      </c>
      <c r="BO6" s="424">
        <f t="shared" si="4"/>
        <v>0</v>
      </c>
      <c r="BP6" s="408"/>
    </row>
    <row r="7" spans="1:68" s="5" customFormat="1">
      <c r="A7" s="876">
        <f>'1-συμβολαια'!A7</f>
        <v>4</v>
      </c>
      <c r="B7" s="367" t="str">
        <f>'1-συμβολαια'!C7</f>
        <v>δήλωση {{{ ιδιοκτησίας οικοπέδου</v>
      </c>
      <c r="C7" s="431">
        <f>'5-αντίγρ'!AM7</f>
        <v>6000</v>
      </c>
      <c r="D7" s="431">
        <f>'5-αντίγρ'!T7+'5-αντίγρ'!X7+'5-αντίγρ'!Z7+'5-αντίγρ'!AH7</f>
        <v>800</v>
      </c>
      <c r="E7" s="368">
        <f>'6-μεταγρ'!O7</f>
        <v>800</v>
      </c>
      <c r="F7" s="368">
        <f>'6-μεταγρ'!N7</f>
        <v>800</v>
      </c>
      <c r="G7" s="602"/>
      <c r="H7" s="368">
        <f>'7-προςΔΟΥ'!P7</f>
        <v>11805</v>
      </c>
      <c r="I7" s="368">
        <f>'7-προςΔΟΥ'!K7</f>
        <v>605</v>
      </c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>
        <f t="shared" si="0"/>
        <v>0</v>
      </c>
      <c r="AD7" s="601"/>
      <c r="AE7" s="509">
        <v>1100</v>
      </c>
      <c r="AF7" s="288"/>
      <c r="AG7" s="509">
        <v>1100</v>
      </c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354">
        <f>SUM(AE7:AJ7)</f>
        <v>2200</v>
      </c>
      <c r="AS7" s="354">
        <v>2000</v>
      </c>
      <c r="AT7" s="288"/>
      <c r="AU7" s="288"/>
      <c r="AV7" s="288"/>
      <c r="AW7" s="288"/>
      <c r="AX7" s="354">
        <f t="shared" si="1"/>
        <v>2000</v>
      </c>
      <c r="AY7" s="289"/>
      <c r="AZ7" s="289"/>
      <c r="BA7" s="289"/>
      <c r="BB7" s="289">
        <f t="shared" si="2"/>
        <v>0</v>
      </c>
      <c r="BC7" s="354">
        <v>1000</v>
      </c>
      <c r="BD7" s="289"/>
      <c r="BE7" s="354">
        <v>50</v>
      </c>
      <c r="BF7" s="289"/>
      <c r="BG7" s="354">
        <v>400</v>
      </c>
      <c r="BH7" s="354">
        <v>400</v>
      </c>
      <c r="BI7" s="354">
        <v>50</v>
      </c>
      <c r="BJ7" s="289"/>
      <c r="BK7" s="354">
        <v>100</v>
      </c>
      <c r="BL7" s="354">
        <v>50</v>
      </c>
      <c r="BM7" s="418"/>
      <c r="BN7" s="354">
        <f t="shared" si="3"/>
        <v>2050</v>
      </c>
      <c r="BO7" s="368">
        <f t="shared" si="4"/>
        <v>24855</v>
      </c>
      <c r="BP7" s="408"/>
    </row>
    <row r="8" spans="1:68" s="5" customFormat="1">
      <c r="A8" s="877"/>
      <c r="B8" s="508" t="str">
        <f>'1-συμβολαια'!C8</f>
        <v>χρησικτησία = δωρεά πατρός ΑΤΥΠΗ</v>
      </c>
      <c r="C8" s="423">
        <f>'5-αντίγρ'!AM8</f>
        <v>0</v>
      </c>
      <c r="D8" s="423">
        <f>'5-αντίγρ'!T8+'5-αντίγρ'!X8+'5-αντίγρ'!Z8+'5-αντίγρ'!AH8</f>
        <v>0</v>
      </c>
      <c r="E8" s="424">
        <f>'6-μεταγρ'!O8</f>
        <v>0</v>
      </c>
      <c r="F8" s="424">
        <f>'6-μεταγρ'!N8</f>
        <v>0</v>
      </c>
      <c r="G8" s="602">
        <f>'6-μεταγρ'!P8</f>
        <v>0</v>
      </c>
      <c r="H8" s="424">
        <f>'7-προςΔΟΥ'!P8</f>
        <v>0</v>
      </c>
      <c r="I8" s="424">
        <f>'7-προςΔΟΥ'!K8</f>
        <v>0</v>
      </c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>
        <f t="shared" si="0"/>
        <v>0</v>
      </c>
      <c r="AD8" s="289"/>
      <c r="AE8" s="289"/>
      <c r="AF8" s="288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>
        <f t="shared" ref="AR8:AR21" si="5">SUM(AE8:AJ8)</f>
        <v>0</v>
      </c>
      <c r="AS8" s="289"/>
      <c r="AT8" s="289"/>
      <c r="AU8" s="289"/>
      <c r="AV8" s="289"/>
      <c r="AW8" s="289"/>
      <c r="AX8" s="289">
        <f t="shared" si="1"/>
        <v>0</v>
      </c>
      <c r="AY8" s="289"/>
      <c r="AZ8" s="289"/>
      <c r="BA8" s="289"/>
      <c r="BB8" s="289">
        <f t="shared" si="2"/>
        <v>0</v>
      </c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418"/>
      <c r="BN8" s="289">
        <f t="shared" si="3"/>
        <v>0</v>
      </c>
      <c r="BO8" s="424">
        <f t="shared" si="4"/>
        <v>0</v>
      </c>
      <c r="BP8" s="408"/>
    </row>
    <row r="9" spans="1:68" s="5" customFormat="1">
      <c r="A9" s="876">
        <f>'1-συμβολαια'!A9</f>
        <v>5</v>
      </c>
      <c r="B9" s="367" t="str">
        <f>'1-συμβολαια'!C9</f>
        <v>αγοραπωλησία τίμημα 2.000.000 Δ.Ο.Υ. =</v>
      </c>
      <c r="C9" s="431">
        <f>'5-αντίγρ'!AM9</f>
        <v>41500</v>
      </c>
      <c r="D9" s="431">
        <f>'5-αντίγρ'!T9+'5-αντίγρ'!X9+'5-αντίγρ'!Z9+'5-αντίγρ'!AH9</f>
        <v>1000</v>
      </c>
      <c r="E9" s="368">
        <f>'6-μεταγρ'!O9</f>
        <v>4800</v>
      </c>
      <c r="F9" s="368">
        <f>'6-μεταγρ'!N9</f>
        <v>800</v>
      </c>
      <c r="G9" s="602"/>
      <c r="H9" s="368">
        <f>'7-προςΔΟΥ'!P9</f>
        <v>11805</v>
      </c>
      <c r="I9" s="368">
        <f>'7-προςΔΟΥ'!K9</f>
        <v>605</v>
      </c>
      <c r="J9" s="288"/>
      <c r="K9" s="288"/>
      <c r="L9" s="354">
        <v>5100</v>
      </c>
      <c r="M9" s="288"/>
      <c r="N9" s="288"/>
      <c r="O9" s="288"/>
      <c r="P9" s="354">
        <v>5100</v>
      </c>
      <c r="Q9" s="288"/>
      <c r="R9" s="288"/>
      <c r="S9" s="576">
        <v>5100</v>
      </c>
      <c r="T9" s="601"/>
      <c r="U9" s="601"/>
      <c r="V9" s="601"/>
      <c r="W9" s="601"/>
      <c r="X9" s="601"/>
      <c r="Y9" s="601"/>
      <c r="Z9" s="601"/>
      <c r="AA9" s="601"/>
      <c r="AB9" s="601"/>
      <c r="AC9" s="354">
        <f t="shared" si="0"/>
        <v>15300</v>
      </c>
      <c r="AD9" s="601"/>
      <c r="AE9" s="354">
        <v>4400</v>
      </c>
      <c r="AF9" s="288"/>
      <c r="AG9" s="354">
        <v>4400</v>
      </c>
      <c r="AH9" s="289"/>
      <c r="AI9" s="289"/>
      <c r="AJ9" s="289"/>
      <c r="AK9" s="354">
        <v>4400</v>
      </c>
      <c r="AL9" s="354">
        <v>1100</v>
      </c>
      <c r="AM9" s="354">
        <v>1100</v>
      </c>
      <c r="AN9" s="354">
        <v>3300</v>
      </c>
      <c r="AO9" s="354">
        <v>8800</v>
      </c>
      <c r="AP9" s="354">
        <v>8800</v>
      </c>
      <c r="AQ9" s="289"/>
      <c r="AR9" s="354">
        <f t="shared" si="5"/>
        <v>8800</v>
      </c>
      <c r="AS9" s="354">
        <v>6000</v>
      </c>
      <c r="AT9" s="289"/>
      <c r="AU9" s="289"/>
      <c r="AV9" s="289"/>
      <c r="AW9" s="289"/>
      <c r="AX9" s="354">
        <f t="shared" si="1"/>
        <v>6000</v>
      </c>
      <c r="AY9" s="289"/>
      <c r="AZ9" s="289"/>
      <c r="BA9" s="289"/>
      <c r="BB9" s="289">
        <f t="shared" si="2"/>
        <v>0</v>
      </c>
      <c r="BC9" s="354">
        <v>2000</v>
      </c>
      <c r="BD9" s="289"/>
      <c r="BE9" s="354">
        <v>150</v>
      </c>
      <c r="BF9" s="289"/>
      <c r="BG9" s="354">
        <v>800</v>
      </c>
      <c r="BH9" s="354">
        <v>400</v>
      </c>
      <c r="BI9" s="354">
        <v>150</v>
      </c>
      <c r="BJ9" s="289"/>
      <c r="BK9" s="354">
        <v>100</v>
      </c>
      <c r="BL9" s="354">
        <v>200</v>
      </c>
      <c r="BM9" s="418"/>
      <c r="BN9" s="354">
        <f t="shared" si="3"/>
        <v>3800</v>
      </c>
      <c r="BO9" s="368">
        <f t="shared" si="4"/>
        <v>92005</v>
      </c>
      <c r="BP9" s="408"/>
    </row>
    <row r="10" spans="1:68" s="5" customFormat="1">
      <c r="A10" s="877"/>
      <c r="B10" s="508" t="str">
        <f>'1-συμβολαια'!C10</f>
        <v>χρησικτησία = κληρονομιά πατρός ΑΤΥΠΗ</v>
      </c>
      <c r="C10" s="423">
        <f>'5-αντίγρ'!AM10</f>
        <v>0</v>
      </c>
      <c r="D10" s="423">
        <f>'5-αντίγρ'!T10+'5-αντίγρ'!X10+'5-αντίγρ'!Z10+'5-αντίγρ'!AH10</f>
        <v>0</v>
      </c>
      <c r="E10" s="424">
        <f>'6-μεταγρ'!O10</f>
        <v>0</v>
      </c>
      <c r="F10" s="424">
        <f>'6-μεταγρ'!N10</f>
        <v>0</v>
      </c>
      <c r="G10" s="602">
        <f>'6-μεταγρ'!P10</f>
        <v>0</v>
      </c>
      <c r="H10" s="424">
        <f>'7-προςΔΟΥ'!P10</f>
        <v>0</v>
      </c>
      <c r="I10" s="424">
        <f>'7-προςΔΟΥ'!K10</f>
        <v>0</v>
      </c>
      <c r="J10" s="289"/>
      <c r="K10" s="289"/>
      <c r="L10" s="289"/>
      <c r="M10" s="289"/>
      <c r="N10" s="289"/>
      <c r="O10" s="288"/>
      <c r="P10" s="289"/>
      <c r="Q10" s="289"/>
      <c r="R10" s="289"/>
      <c r="S10" s="289"/>
      <c r="T10" s="289"/>
      <c r="U10" s="289"/>
      <c r="V10" s="601"/>
      <c r="W10" s="601"/>
      <c r="X10" s="601"/>
      <c r="Y10" s="601"/>
      <c r="Z10" s="289"/>
      <c r="AA10" s="601"/>
      <c r="AB10" s="601"/>
      <c r="AC10" s="289">
        <f t="shared" si="0"/>
        <v>0</v>
      </c>
      <c r="AD10" s="289"/>
      <c r="AE10" s="289"/>
      <c r="AF10" s="288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>
        <f t="shared" si="5"/>
        <v>0</v>
      </c>
      <c r="AS10" s="289"/>
      <c r="AT10" s="289"/>
      <c r="AU10" s="289"/>
      <c r="AV10" s="289"/>
      <c r="AW10" s="289"/>
      <c r="AX10" s="289">
        <f t="shared" si="1"/>
        <v>0</v>
      </c>
      <c r="AY10" s="289"/>
      <c r="AZ10" s="289"/>
      <c r="BA10" s="289"/>
      <c r="BB10" s="289">
        <f t="shared" si="2"/>
        <v>0</v>
      </c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418"/>
      <c r="BN10" s="289">
        <f t="shared" si="3"/>
        <v>0</v>
      </c>
      <c r="BO10" s="424">
        <f t="shared" si="4"/>
        <v>0</v>
      </c>
      <c r="BP10" s="408"/>
    </row>
    <row r="11" spans="1:68" s="5" customFormat="1">
      <c r="A11" s="338">
        <f>'1-συμβολαια'!A11</f>
        <v>6</v>
      </c>
      <c r="B11" s="367" t="str">
        <f>'1-συμβολαια'!C11</f>
        <v>δήλωση {{ περί υιοθετούντος τέκνου</v>
      </c>
      <c r="C11" s="431">
        <f>'5-αντίγρ'!AM11</f>
        <v>1221</v>
      </c>
      <c r="D11" s="423">
        <f>'5-αντίγρ'!T11+'5-αντίγρ'!X11+'5-αντίγρ'!Z11+'5-αντίγρ'!AH11</f>
        <v>0</v>
      </c>
      <c r="E11" s="424">
        <f>'6-μεταγρ'!O11</f>
        <v>0</v>
      </c>
      <c r="F11" s="424">
        <f>'6-μεταγρ'!N11</f>
        <v>0</v>
      </c>
      <c r="G11" s="602">
        <f>'6-μεταγρ'!P11</f>
        <v>0</v>
      </c>
      <c r="H11" s="424">
        <f>'7-προςΔΟΥ'!P11</f>
        <v>0</v>
      </c>
      <c r="I11" s="424">
        <f>'7-προςΔΟΥ'!K11</f>
        <v>0</v>
      </c>
      <c r="J11" s="289"/>
      <c r="K11" s="289"/>
      <c r="L11" s="289"/>
      <c r="M11" s="289"/>
      <c r="N11" s="289"/>
      <c r="O11" s="288"/>
      <c r="P11" s="289"/>
      <c r="Q11" s="289"/>
      <c r="R11" s="289"/>
      <c r="S11" s="289"/>
      <c r="T11" s="289"/>
      <c r="U11" s="289"/>
      <c r="V11" s="601"/>
      <c r="W11" s="601"/>
      <c r="X11" s="601"/>
      <c r="Y11" s="601"/>
      <c r="Z11" s="289"/>
      <c r="AA11" s="601"/>
      <c r="AB11" s="601"/>
      <c r="AC11" s="289">
        <f t="shared" si="0"/>
        <v>0</v>
      </c>
      <c r="AD11" s="289"/>
      <c r="AE11" s="289"/>
      <c r="AF11" s="288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>
        <f t="shared" si="5"/>
        <v>0</v>
      </c>
      <c r="AS11" s="289"/>
      <c r="AT11" s="289"/>
      <c r="AU11" s="289"/>
      <c r="AV11" s="289"/>
      <c r="AW11" s="289"/>
      <c r="AX11" s="289">
        <f t="shared" si="1"/>
        <v>0</v>
      </c>
      <c r="AY11" s="289"/>
      <c r="AZ11" s="289"/>
      <c r="BA11" s="289"/>
      <c r="BB11" s="289">
        <f t="shared" si="2"/>
        <v>0</v>
      </c>
      <c r="BC11" s="289"/>
      <c r="BD11" s="289"/>
      <c r="BE11" s="289"/>
      <c r="BF11" s="289"/>
      <c r="BG11" s="289"/>
      <c r="BH11" s="354">
        <v>50</v>
      </c>
      <c r="BI11" s="289"/>
      <c r="BJ11" s="289"/>
      <c r="BK11" s="354">
        <v>100</v>
      </c>
      <c r="BL11" s="354">
        <v>50</v>
      </c>
      <c r="BM11" s="418"/>
      <c r="BN11" s="354">
        <f t="shared" si="3"/>
        <v>200</v>
      </c>
      <c r="BO11" s="368">
        <f t="shared" si="4"/>
        <v>1421</v>
      </c>
      <c r="BP11" s="408"/>
    </row>
    <row r="12" spans="1:68" s="5" customFormat="1">
      <c r="A12" s="338">
        <f>'1-συμβολαια'!A12</f>
        <v>7</v>
      </c>
      <c r="B12" s="367" t="str">
        <f>'1-συμβολαια'!C12</f>
        <v>πληρεξούσιο</v>
      </c>
      <c r="C12" s="604">
        <f>'5-αντίγρ'!AM12</f>
        <v>0</v>
      </c>
      <c r="D12" s="423">
        <f>'5-αντίγρ'!T12+'5-αντίγρ'!X12+'5-αντίγρ'!Z12+'5-αντίγρ'!AH12</f>
        <v>0</v>
      </c>
      <c r="E12" s="424">
        <f>'6-μεταγρ'!O12</f>
        <v>0</v>
      </c>
      <c r="F12" s="424">
        <f>'6-μεταγρ'!N12</f>
        <v>0</v>
      </c>
      <c r="G12" s="602">
        <f>'6-μεταγρ'!P12</f>
        <v>0</v>
      </c>
      <c r="H12" s="424">
        <f>'7-προςΔΟΥ'!P12</f>
        <v>0</v>
      </c>
      <c r="I12" s="424">
        <f>'7-προςΔΟΥ'!K12</f>
        <v>0</v>
      </c>
      <c r="J12" s="289"/>
      <c r="K12" s="289"/>
      <c r="L12" s="289"/>
      <c r="M12" s="289"/>
      <c r="N12" s="289"/>
      <c r="O12" s="288"/>
      <c r="P12" s="289"/>
      <c r="Q12" s="289"/>
      <c r="R12" s="289"/>
      <c r="S12" s="289"/>
      <c r="T12" s="289"/>
      <c r="U12" s="289"/>
      <c r="V12" s="601"/>
      <c r="W12" s="601"/>
      <c r="X12" s="601"/>
      <c r="Y12" s="601"/>
      <c r="Z12" s="289"/>
      <c r="AA12" s="601"/>
      <c r="AB12" s="601"/>
      <c r="AC12" s="289">
        <f t="shared" si="0"/>
        <v>0</v>
      </c>
      <c r="AD12" s="289"/>
      <c r="AE12" s="289"/>
      <c r="AF12" s="288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>
        <f t="shared" si="5"/>
        <v>0</v>
      </c>
      <c r="AS12" s="289"/>
      <c r="AT12" s="289"/>
      <c r="AU12" s="289"/>
      <c r="AV12" s="289"/>
      <c r="AW12" s="289"/>
      <c r="AX12" s="289">
        <f t="shared" si="1"/>
        <v>0</v>
      </c>
      <c r="AY12" s="289"/>
      <c r="AZ12" s="289"/>
      <c r="BA12" s="289"/>
      <c r="BB12" s="289">
        <f t="shared" si="2"/>
        <v>0</v>
      </c>
      <c r="BC12" s="289"/>
      <c r="BD12" s="289"/>
      <c r="BE12" s="289"/>
      <c r="BF12" s="289"/>
      <c r="BG12" s="289"/>
      <c r="BH12" s="289"/>
      <c r="BI12" s="289"/>
      <c r="BJ12" s="289"/>
      <c r="BK12" s="289"/>
      <c r="BL12" s="354">
        <v>50</v>
      </c>
      <c r="BM12" s="328">
        <v>450</v>
      </c>
      <c r="BN12" s="354">
        <f t="shared" si="3"/>
        <v>500</v>
      </c>
      <c r="BO12" s="368">
        <f t="shared" si="4"/>
        <v>500</v>
      </c>
      <c r="BP12" s="432" t="s">
        <v>550</v>
      </c>
    </row>
    <row r="13" spans="1:68" s="5" customFormat="1">
      <c r="A13" s="338">
        <f>'1-συμβολαια'!A13</f>
        <v>8</v>
      </c>
      <c r="B13" s="367" t="str">
        <f>'1-συμβολαια'!C13</f>
        <v>κληρονομιάς αποδοχή</v>
      </c>
      <c r="C13" s="431">
        <f>'5-αντίγρ'!AM13</f>
        <v>22300</v>
      </c>
      <c r="D13" s="431">
        <f>'5-αντίγρ'!T13+'5-αντίγρ'!X13+'5-αντίγρ'!Z13+'5-αντίγρ'!AH13</f>
        <v>1000</v>
      </c>
      <c r="E13" s="368">
        <f>'6-μεταγρ'!O13</f>
        <v>4800</v>
      </c>
      <c r="F13" s="368">
        <f>'6-μεταγρ'!N13</f>
        <v>800</v>
      </c>
      <c r="G13" s="602">
        <f>'6-μεταγρ'!P13</f>
        <v>0</v>
      </c>
      <c r="H13" s="368">
        <f>'7-προςΔΟΥ'!P13</f>
        <v>26605</v>
      </c>
      <c r="I13" s="368">
        <f>'7-προςΔΟΥ'!K13</f>
        <v>605</v>
      </c>
      <c r="J13" s="288"/>
      <c r="K13" s="354">
        <v>5100</v>
      </c>
      <c r="L13" s="288"/>
      <c r="M13" s="354">
        <v>5100</v>
      </c>
      <c r="N13" s="354">
        <v>5100</v>
      </c>
      <c r="O13" s="288"/>
      <c r="P13" s="354">
        <v>3300</v>
      </c>
      <c r="Q13" s="354">
        <v>7400</v>
      </c>
      <c r="R13" s="354">
        <v>7400</v>
      </c>
      <c r="S13" s="288"/>
      <c r="T13" s="288"/>
      <c r="U13" s="354">
        <v>11100</v>
      </c>
      <c r="V13" s="601"/>
      <c r="W13" s="601"/>
      <c r="X13" s="601"/>
      <c r="Y13" s="601"/>
      <c r="Z13" s="354">
        <v>5100</v>
      </c>
      <c r="AA13" s="601"/>
      <c r="AB13" s="601"/>
      <c r="AC13" s="354">
        <f t="shared" si="0"/>
        <v>49600</v>
      </c>
      <c r="AD13" s="354" t="s">
        <v>556</v>
      </c>
      <c r="AE13" s="288"/>
      <c r="AF13" s="288"/>
      <c r="AG13" s="354">
        <v>3300</v>
      </c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354">
        <f t="shared" si="5"/>
        <v>3300</v>
      </c>
      <c r="AS13" s="289"/>
      <c r="AT13" s="289"/>
      <c r="AU13" s="289"/>
      <c r="AV13" s="289"/>
      <c r="AW13" s="289"/>
      <c r="AX13" s="289">
        <f t="shared" si="1"/>
        <v>0</v>
      </c>
      <c r="AY13" s="289"/>
      <c r="AZ13" s="289"/>
      <c r="BA13" s="289"/>
      <c r="BB13" s="289">
        <f t="shared" si="2"/>
        <v>0</v>
      </c>
      <c r="BC13" s="354">
        <v>100</v>
      </c>
      <c r="BD13" s="289"/>
      <c r="BE13" s="354">
        <v>50</v>
      </c>
      <c r="BF13" s="289"/>
      <c r="BG13" s="354">
        <v>150</v>
      </c>
      <c r="BH13" s="354">
        <v>50</v>
      </c>
      <c r="BI13" s="354">
        <v>100</v>
      </c>
      <c r="BJ13" s="289"/>
      <c r="BK13" s="354">
        <v>100</v>
      </c>
      <c r="BL13" s="354">
        <v>250</v>
      </c>
      <c r="BM13" s="418"/>
      <c r="BN13" s="354">
        <v>750</v>
      </c>
      <c r="BO13" s="368">
        <f t="shared" si="4"/>
        <v>107355</v>
      </c>
      <c r="BP13" s="432" t="s">
        <v>557</v>
      </c>
    </row>
    <row r="14" spans="1:68" s="5" customFormat="1">
      <c r="A14" s="876">
        <f>'1-συμβολαια'!A14</f>
        <v>9</v>
      </c>
      <c r="B14" s="367" t="str">
        <f>'1-συμβολαια'!C14</f>
        <v>δωρεά</v>
      </c>
      <c r="C14" s="431">
        <f>'5-αντίγρ'!AM14</f>
        <v>19400</v>
      </c>
      <c r="D14" s="431">
        <f>'5-αντίγρ'!T14+'5-αντίγρ'!X14+'5-αντίγρ'!Z14+'5-αντίγρ'!AH14</f>
        <v>800</v>
      </c>
      <c r="E14" s="368">
        <f>'6-μεταγρ'!O14</f>
        <v>4800</v>
      </c>
      <c r="F14" s="368">
        <f>'6-μεταγρ'!N14</f>
        <v>800</v>
      </c>
      <c r="G14" s="602">
        <f>'6-μεταγρ'!P14</f>
        <v>0</v>
      </c>
      <c r="H14" s="368">
        <f>'7-προςΔΟΥ'!P14</f>
        <v>4605</v>
      </c>
      <c r="I14" s="368">
        <f>'7-προςΔΟΥ'!K14</f>
        <v>605</v>
      </c>
      <c r="J14" s="354">
        <v>5100</v>
      </c>
      <c r="K14" s="354">
        <v>5100</v>
      </c>
      <c r="L14" s="354">
        <v>5100</v>
      </c>
      <c r="M14" s="288"/>
      <c r="N14" s="288"/>
      <c r="O14" s="288"/>
      <c r="P14" s="354">
        <v>5100</v>
      </c>
      <c r="Q14" s="288"/>
      <c r="R14" s="288"/>
      <c r="S14" s="288"/>
      <c r="T14" s="354">
        <v>11100</v>
      </c>
      <c r="U14" s="288"/>
      <c r="V14" s="288"/>
      <c r="W14" s="288"/>
      <c r="X14" s="288"/>
      <c r="Y14" s="288"/>
      <c r="Z14" s="354">
        <v>11100</v>
      </c>
      <c r="AA14" s="601"/>
      <c r="AB14" s="601"/>
      <c r="AC14" s="354">
        <f t="shared" si="0"/>
        <v>42600</v>
      </c>
      <c r="AD14" s="601"/>
      <c r="AE14" s="354">
        <v>2200</v>
      </c>
      <c r="AF14" s="288"/>
      <c r="AG14" s="354">
        <v>2200</v>
      </c>
      <c r="AH14" s="289"/>
      <c r="AI14" s="354">
        <v>1100</v>
      </c>
      <c r="AJ14" s="289"/>
      <c r="AK14" s="289"/>
      <c r="AL14" s="289"/>
      <c r="AM14" s="289"/>
      <c r="AN14" s="354">
        <v>1100</v>
      </c>
      <c r="AO14" s="289"/>
      <c r="AP14" s="289"/>
      <c r="AQ14" s="289"/>
      <c r="AR14" s="354">
        <f t="shared" si="5"/>
        <v>5500</v>
      </c>
      <c r="AS14" s="354">
        <v>2000</v>
      </c>
      <c r="AT14" s="289"/>
      <c r="AU14" s="289"/>
      <c r="AV14" s="289"/>
      <c r="AW14" s="289"/>
      <c r="AX14" s="354">
        <f t="shared" si="1"/>
        <v>2000</v>
      </c>
      <c r="AY14" s="289"/>
      <c r="AZ14" s="289"/>
      <c r="BA14" s="289"/>
      <c r="BB14" s="289">
        <f t="shared" si="2"/>
        <v>0</v>
      </c>
      <c r="BC14" s="354">
        <v>200</v>
      </c>
      <c r="BD14" s="289"/>
      <c r="BE14" s="354">
        <v>100</v>
      </c>
      <c r="BF14" s="289"/>
      <c r="BG14" s="354">
        <v>200</v>
      </c>
      <c r="BH14" s="354">
        <v>150</v>
      </c>
      <c r="BI14" s="354">
        <v>150</v>
      </c>
      <c r="BJ14" s="289"/>
      <c r="BK14" s="354">
        <v>100</v>
      </c>
      <c r="BL14" s="354">
        <v>100</v>
      </c>
      <c r="BM14" s="418"/>
      <c r="BN14" s="354">
        <f t="shared" si="3"/>
        <v>1000</v>
      </c>
      <c r="BO14" s="368">
        <f t="shared" si="4"/>
        <v>79905</v>
      </c>
      <c r="BP14" s="408"/>
    </row>
    <row r="15" spans="1:68" s="5" customFormat="1">
      <c r="A15" s="877"/>
      <c r="B15" s="508" t="str">
        <f>'1-συμβολαια'!C15</f>
        <v>χρησικτησία = αναδασμός εκούσιος</v>
      </c>
      <c r="C15" s="423">
        <f>'5-αντίγρ'!AM15</f>
        <v>0</v>
      </c>
      <c r="D15" s="423">
        <f>'5-αντίγρ'!T15+'5-αντίγρ'!X15+'5-αντίγρ'!Z15+'5-αντίγρ'!AH15</f>
        <v>0</v>
      </c>
      <c r="E15" s="424">
        <f>'6-μεταγρ'!O15</f>
        <v>0</v>
      </c>
      <c r="F15" s="424">
        <f>'6-μεταγρ'!N15</f>
        <v>0</v>
      </c>
      <c r="G15" s="602">
        <f>'6-μεταγρ'!P15</f>
        <v>0</v>
      </c>
      <c r="H15" s="424">
        <f>'7-προςΔΟΥ'!P15</f>
        <v>0</v>
      </c>
      <c r="I15" s="424">
        <f>'7-προςΔΟΥ'!K15</f>
        <v>0</v>
      </c>
      <c r="J15" s="289"/>
      <c r="K15" s="289"/>
      <c r="L15" s="289"/>
      <c r="M15" s="289"/>
      <c r="N15" s="289"/>
      <c r="O15" s="288"/>
      <c r="P15" s="289"/>
      <c r="Q15" s="288"/>
      <c r="R15" s="288"/>
      <c r="S15" s="288"/>
      <c r="T15" s="289"/>
      <c r="U15" s="289"/>
      <c r="V15" s="289"/>
      <c r="W15" s="289"/>
      <c r="X15" s="289"/>
      <c r="Y15" s="289"/>
      <c r="Z15" s="289"/>
      <c r="AA15" s="601"/>
      <c r="AB15" s="601"/>
      <c r="AC15" s="289">
        <f t="shared" si="0"/>
        <v>0</v>
      </c>
      <c r="AD15" s="601"/>
      <c r="AE15" s="289"/>
      <c r="AF15" s="288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>
        <f t="shared" si="5"/>
        <v>0</v>
      </c>
      <c r="AS15" s="289"/>
      <c r="AT15" s="289"/>
      <c r="AU15" s="289"/>
      <c r="AV15" s="289"/>
      <c r="AW15" s="289"/>
      <c r="AX15" s="289">
        <f t="shared" si="1"/>
        <v>0</v>
      </c>
      <c r="AY15" s="289"/>
      <c r="AZ15" s="289"/>
      <c r="BA15" s="289"/>
      <c r="BB15" s="289">
        <f t="shared" si="2"/>
        <v>0</v>
      </c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418"/>
      <c r="BN15" s="289">
        <f t="shared" si="3"/>
        <v>0</v>
      </c>
      <c r="BO15" s="424">
        <f t="shared" si="4"/>
        <v>0</v>
      </c>
      <c r="BP15" s="408"/>
    </row>
    <row r="16" spans="1:68" s="5" customFormat="1">
      <c r="A16" s="338">
        <f>'1-συμβολαια'!A16</f>
        <v>10</v>
      </c>
      <c r="B16" s="367" t="str">
        <f>'1-συμβολαια'!C16</f>
        <v>χρήση κοινή ΠΑΡΑΧΩΡΗΣΗ</v>
      </c>
      <c r="C16" s="431">
        <f>'5-αντίγρ'!AM16</f>
        <v>22000</v>
      </c>
      <c r="D16" s="431">
        <f>'5-αντίγρ'!T16+'5-αντίγρ'!X16+'5-αντίγρ'!Z16+'5-αντίγρ'!AH16</f>
        <v>800</v>
      </c>
      <c r="E16" s="368">
        <f>'6-μεταγρ'!O16</f>
        <v>4800</v>
      </c>
      <c r="F16" s="368">
        <f>'6-μεταγρ'!N16</f>
        <v>800</v>
      </c>
      <c r="G16" s="602">
        <f>'6-μεταγρ'!P16</f>
        <v>0</v>
      </c>
      <c r="H16" s="603">
        <f>'7-προςΔΟΥ'!P16</f>
        <v>0</v>
      </c>
      <c r="I16" s="603">
        <f>'7-προςΔΟΥ'!K16</f>
        <v>0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601"/>
      <c r="U16" s="601"/>
      <c r="V16" s="601"/>
      <c r="W16" s="601"/>
      <c r="X16" s="601"/>
      <c r="Y16" s="601"/>
      <c r="Z16" s="601"/>
      <c r="AA16" s="601"/>
      <c r="AB16" s="601"/>
      <c r="AC16" s="601">
        <f t="shared" si="0"/>
        <v>0</v>
      </c>
      <c r="AD16" s="601"/>
      <c r="AE16" s="601"/>
      <c r="AF16" s="288"/>
      <c r="AG16" s="601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>
        <f t="shared" si="5"/>
        <v>0</v>
      </c>
      <c r="AS16" s="289"/>
      <c r="AT16" s="289"/>
      <c r="AU16" s="289"/>
      <c r="AV16" s="289"/>
      <c r="AW16" s="289"/>
      <c r="AX16" s="289">
        <f t="shared" si="1"/>
        <v>0</v>
      </c>
      <c r="AY16" s="289"/>
      <c r="AZ16" s="289"/>
      <c r="BA16" s="289"/>
      <c r="BB16" s="289">
        <f t="shared" si="2"/>
        <v>0</v>
      </c>
      <c r="BC16" s="289"/>
      <c r="BD16" s="289"/>
      <c r="BE16" s="289"/>
      <c r="BF16" s="289"/>
      <c r="BG16" s="289"/>
      <c r="BH16" s="289"/>
      <c r="BI16" s="289"/>
      <c r="BJ16" s="289"/>
      <c r="BK16" s="354">
        <v>100</v>
      </c>
      <c r="BL16" s="289"/>
      <c r="BM16" s="418"/>
      <c r="BN16" s="354">
        <f t="shared" si="3"/>
        <v>100</v>
      </c>
      <c r="BO16" s="368">
        <f t="shared" si="4"/>
        <v>26900</v>
      </c>
      <c r="BP16" s="408"/>
    </row>
    <row r="17" spans="1:68" s="5" customFormat="1">
      <c r="A17" s="338">
        <f>'1-συμβολαια'!A17</f>
        <v>11</v>
      </c>
      <c r="B17" s="367" t="str">
        <f>'1-συμβολαια'!C17</f>
        <v>διαθήκη ιδιόγραφη</v>
      </c>
      <c r="C17" s="423">
        <f>'5-αντίγρ'!AM17</f>
        <v>0</v>
      </c>
      <c r="D17" s="423">
        <f>'5-αντίγρ'!T17+'5-αντίγρ'!X17+'5-αντίγρ'!Z17+'5-αντίγρ'!AH17</f>
        <v>0</v>
      </c>
      <c r="E17" s="424">
        <f>'6-μεταγρ'!O17</f>
        <v>0</v>
      </c>
      <c r="F17" s="424">
        <f>'6-μεταγρ'!N17</f>
        <v>0</v>
      </c>
      <c r="G17" s="426">
        <f>'6-μεταγρ'!P17</f>
        <v>0</v>
      </c>
      <c r="H17" s="424">
        <f>'7-προςΔΟΥ'!P17</f>
        <v>0</v>
      </c>
      <c r="I17" s="424">
        <f>'7-προςΔΟΥ'!K17</f>
        <v>0</v>
      </c>
      <c r="J17" s="289"/>
      <c r="K17" s="289"/>
      <c r="L17" s="289"/>
      <c r="M17" s="288"/>
      <c r="N17" s="288"/>
      <c r="O17" s="288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601"/>
      <c r="AB17" s="601"/>
      <c r="AC17" s="289">
        <f t="shared" si="0"/>
        <v>0</v>
      </c>
      <c r="AD17" s="601"/>
      <c r="AE17" s="289"/>
      <c r="AF17" s="288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>
        <f t="shared" si="5"/>
        <v>0</v>
      </c>
      <c r="AS17" s="289"/>
      <c r="AT17" s="289"/>
      <c r="AU17" s="289"/>
      <c r="AV17" s="289"/>
      <c r="AW17" s="289"/>
      <c r="AX17" s="289">
        <f t="shared" si="1"/>
        <v>0</v>
      </c>
      <c r="AY17" s="289"/>
      <c r="AZ17" s="289"/>
      <c r="BA17" s="289"/>
      <c r="BB17" s="289">
        <f t="shared" si="2"/>
        <v>0</v>
      </c>
      <c r="BC17" s="289"/>
      <c r="BD17" s="289"/>
      <c r="BE17" s="289"/>
      <c r="BF17" s="289"/>
      <c r="BG17" s="289"/>
      <c r="BH17" s="289"/>
      <c r="BI17" s="289"/>
      <c r="BJ17" s="289"/>
      <c r="BK17" s="289"/>
      <c r="BL17" s="354">
        <v>150</v>
      </c>
      <c r="BM17" s="418"/>
      <c r="BN17" s="354">
        <f t="shared" si="3"/>
        <v>150</v>
      </c>
      <c r="BO17" s="368">
        <f t="shared" si="4"/>
        <v>150</v>
      </c>
      <c r="BP17" s="408"/>
    </row>
    <row r="18" spans="1:68" s="5" customFormat="1">
      <c r="A18" s="338">
        <f>'1-συμβολαια'!A18</f>
        <v>12</v>
      </c>
      <c r="B18" s="367" t="str">
        <f>'1-συμβολαια'!C18</f>
        <v>αγοραπωλησία τίμημα = Δ.Ο.Υ. =</v>
      </c>
      <c r="C18" s="431">
        <f>'5-αντίγρ'!AM18</f>
        <v>26000</v>
      </c>
      <c r="D18" s="431">
        <f>'5-αντίγρ'!T18+'5-αντίγρ'!X18+'5-αντίγρ'!Z18+'5-αντίγρ'!AH18</f>
        <v>1000</v>
      </c>
      <c r="E18" s="368">
        <f>'6-μεταγρ'!O18</f>
        <v>4800</v>
      </c>
      <c r="F18" s="368">
        <f>'6-μεταγρ'!N18</f>
        <v>800</v>
      </c>
      <c r="G18" s="575"/>
      <c r="H18" s="368">
        <f>'7-προςΔΟΥ'!P18</f>
        <v>6805</v>
      </c>
      <c r="I18" s="368">
        <f>'7-προςΔΟΥ'!K18</f>
        <v>605</v>
      </c>
      <c r="J18" s="288"/>
      <c r="K18" s="354">
        <v>5100</v>
      </c>
      <c r="L18" s="354">
        <v>6100</v>
      </c>
      <c r="M18" s="288"/>
      <c r="N18" s="288"/>
      <c r="O18" s="288"/>
      <c r="P18" s="354">
        <v>5100</v>
      </c>
      <c r="Q18" s="288"/>
      <c r="R18" s="288"/>
      <c r="S18" s="354">
        <v>5100</v>
      </c>
      <c r="T18" s="288"/>
      <c r="U18" s="288"/>
      <c r="V18" s="288"/>
      <c r="W18" s="288"/>
      <c r="X18" s="288"/>
      <c r="Y18" s="288"/>
      <c r="Z18" s="288"/>
      <c r="AA18" s="601"/>
      <c r="AB18" s="601"/>
      <c r="AC18" s="354">
        <f t="shared" si="0"/>
        <v>21400</v>
      </c>
      <c r="AD18" s="601"/>
      <c r="AE18" s="354">
        <v>3300</v>
      </c>
      <c r="AF18" s="288"/>
      <c r="AG18" s="354">
        <v>3300</v>
      </c>
      <c r="AH18" s="289"/>
      <c r="AI18" s="289"/>
      <c r="AJ18" s="289"/>
      <c r="AK18" s="354">
        <v>3300</v>
      </c>
      <c r="AL18" s="354">
        <v>1100</v>
      </c>
      <c r="AM18" s="354">
        <v>1100</v>
      </c>
      <c r="AN18" s="354">
        <v>1100</v>
      </c>
      <c r="AO18" s="289"/>
      <c r="AP18" s="289"/>
      <c r="AQ18" s="289"/>
      <c r="AR18" s="354">
        <f t="shared" si="5"/>
        <v>6600</v>
      </c>
      <c r="AS18" s="354">
        <v>2000</v>
      </c>
      <c r="AT18" s="289"/>
      <c r="AU18" s="289"/>
      <c r="AV18" s="289"/>
      <c r="AW18" s="289"/>
      <c r="AX18" s="354">
        <f t="shared" si="1"/>
        <v>2000</v>
      </c>
      <c r="AY18" s="289"/>
      <c r="AZ18" s="289"/>
      <c r="BA18" s="289"/>
      <c r="BB18" s="289">
        <f t="shared" si="2"/>
        <v>0</v>
      </c>
      <c r="BC18" s="354">
        <v>200</v>
      </c>
      <c r="BD18" s="289"/>
      <c r="BE18" s="354">
        <v>100</v>
      </c>
      <c r="BF18" s="289"/>
      <c r="BG18" s="354">
        <v>100</v>
      </c>
      <c r="BH18" s="354">
        <v>50</v>
      </c>
      <c r="BI18" s="354">
        <v>50</v>
      </c>
      <c r="BJ18" s="354">
        <v>500</v>
      </c>
      <c r="BK18" s="354">
        <v>100</v>
      </c>
      <c r="BL18" s="354">
        <v>150</v>
      </c>
      <c r="BM18" s="418"/>
      <c r="BN18" s="354">
        <f t="shared" si="3"/>
        <v>1250</v>
      </c>
      <c r="BO18" s="368">
        <f t="shared" si="4"/>
        <v>68855</v>
      </c>
      <c r="BP18" s="408"/>
    </row>
    <row r="19" spans="1:68" s="5" customFormat="1">
      <c r="A19" s="876">
        <f>'1-συμβολαια'!A19</f>
        <v>13</v>
      </c>
      <c r="B19" s="367" t="str">
        <f>'1-συμβολαια'!C19</f>
        <v>κληρονομιάς αποδοχή</v>
      </c>
      <c r="C19" s="431">
        <f>'5-αντίγρ'!AM19</f>
        <v>9600</v>
      </c>
      <c r="D19" s="431">
        <f>'5-αντίγρ'!T19+'5-αντίγρ'!X19+'5-αντίγρ'!Z19+'5-αντίγρ'!AH19</f>
        <v>1000</v>
      </c>
      <c r="E19" s="368">
        <f>'6-μεταγρ'!O19</f>
        <v>4800</v>
      </c>
      <c r="F19" s="368">
        <f>'6-μεταγρ'!N19</f>
        <v>800</v>
      </c>
      <c r="G19" s="602">
        <f>'6-μεταγρ'!P19</f>
        <v>0</v>
      </c>
      <c r="H19" s="368">
        <f>'7-προςΔΟΥ'!P19</f>
        <v>4605</v>
      </c>
      <c r="I19" s="368">
        <f>'7-προςΔΟΥ'!K19</f>
        <v>605</v>
      </c>
      <c r="J19" s="288"/>
      <c r="K19" s="288"/>
      <c r="L19" s="288"/>
      <c r="M19" s="288"/>
      <c r="N19" s="354">
        <v>1100</v>
      </c>
      <c r="O19" s="354">
        <v>5100</v>
      </c>
      <c r="P19" s="354">
        <v>5100</v>
      </c>
      <c r="Q19" s="354">
        <v>5100</v>
      </c>
      <c r="R19" s="354">
        <v>5100</v>
      </c>
      <c r="S19" s="288"/>
      <c r="T19" s="288"/>
      <c r="U19" s="354">
        <v>2200</v>
      </c>
      <c r="V19" s="288"/>
      <c r="W19" s="288"/>
      <c r="X19" s="354">
        <v>1100</v>
      </c>
      <c r="Y19" s="288"/>
      <c r="Z19" s="354">
        <v>5100</v>
      </c>
      <c r="AA19" s="601"/>
      <c r="AB19" s="601"/>
      <c r="AC19" s="354">
        <f t="shared" si="0"/>
        <v>29900</v>
      </c>
      <c r="AD19" s="601"/>
      <c r="AE19" s="288"/>
      <c r="AF19" s="288"/>
      <c r="AG19" s="354">
        <v>1100</v>
      </c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354">
        <f t="shared" si="5"/>
        <v>1100</v>
      </c>
      <c r="AS19" s="354">
        <v>2000</v>
      </c>
      <c r="AT19" s="289"/>
      <c r="AU19" s="289"/>
      <c r="AV19" s="289"/>
      <c r="AW19" s="289"/>
      <c r="AX19" s="354">
        <f t="shared" si="1"/>
        <v>2000</v>
      </c>
      <c r="AY19" s="289"/>
      <c r="AZ19" s="289"/>
      <c r="BA19" s="289"/>
      <c r="BB19" s="289">
        <f t="shared" si="2"/>
        <v>0</v>
      </c>
      <c r="BC19" s="354">
        <v>50</v>
      </c>
      <c r="BD19" s="289"/>
      <c r="BE19" s="354">
        <v>200</v>
      </c>
      <c r="BF19" s="289"/>
      <c r="BG19" s="354">
        <v>50</v>
      </c>
      <c r="BH19" s="354">
        <v>50</v>
      </c>
      <c r="BI19" s="354">
        <v>50</v>
      </c>
      <c r="BJ19" s="289"/>
      <c r="BK19" s="354">
        <v>100</v>
      </c>
      <c r="BL19" s="354">
        <v>50</v>
      </c>
      <c r="BM19" s="418"/>
      <c r="BN19" s="354">
        <f t="shared" si="3"/>
        <v>550</v>
      </c>
      <c r="BO19" s="368">
        <f t="shared" si="4"/>
        <v>52555</v>
      </c>
      <c r="BP19" s="408"/>
    </row>
    <row r="20" spans="1:68" s="5" customFormat="1">
      <c r="A20" s="877"/>
      <c r="B20" s="508" t="str">
        <f>'1-συμβολαια'!C20</f>
        <v>χρησικτησία = αναδασμός εκούσιος</v>
      </c>
      <c r="C20" s="423">
        <f>'5-αντίγρ'!AM20</f>
        <v>0</v>
      </c>
      <c r="D20" s="423">
        <f>'5-αντίγρ'!T20+'5-αντίγρ'!X20+'5-αντίγρ'!Z20+'5-αντίγρ'!AH20</f>
        <v>0</v>
      </c>
      <c r="E20" s="424">
        <f>'6-μεταγρ'!O20</f>
        <v>0</v>
      </c>
      <c r="F20" s="424">
        <f>'6-μεταγρ'!N20</f>
        <v>0</v>
      </c>
      <c r="G20" s="602">
        <f>'6-μεταγρ'!P20</f>
        <v>0</v>
      </c>
      <c r="H20" s="424">
        <f>'7-προςΔΟΥ'!P20</f>
        <v>0</v>
      </c>
      <c r="I20" s="424">
        <f>'7-προςΔΟΥ'!K20</f>
        <v>0</v>
      </c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601"/>
      <c r="AB20" s="601"/>
      <c r="AC20" s="289">
        <f t="shared" si="0"/>
        <v>0</v>
      </c>
      <c r="AD20" s="601"/>
      <c r="AE20" s="289"/>
      <c r="AF20" s="288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>
        <f t="shared" si="5"/>
        <v>0</v>
      </c>
      <c r="AS20" s="289"/>
      <c r="AT20" s="289"/>
      <c r="AU20" s="289"/>
      <c r="AV20" s="289"/>
      <c r="AW20" s="289"/>
      <c r="AX20" s="289">
        <f t="shared" si="1"/>
        <v>0</v>
      </c>
      <c r="AY20" s="289"/>
      <c r="AZ20" s="289"/>
      <c r="BA20" s="289"/>
      <c r="BB20" s="289">
        <f t="shared" si="2"/>
        <v>0</v>
      </c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418"/>
      <c r="BN20" s="289">
        <f t="shared" si="3"/>
        <v>0</v>
      </c>
      <c r="BO20" s="424">
        <f t="shared" si="4"/>
        <v>0</v>
      </c>
      <c r="BP20" s="408"/>
    </row>
    <row r="21" spans="1:68" s="5" customFormat="1">
      <c r="A21" s="338">
        <f>'1-συμβολαια'!A21</f>
        <v>14</v>
      </c>
      <c r="B21" s="367" t="str">
        <f>'1-συμβολαια'!C21</f>
        <v>γονική</v>
      </c>
      <c r="C21" s="431">
        <f>'5-αντίγρ'!AM21</f>
        <v>41900</v>
      </c>
      <c r="D21" s="431">
        <f>'5-αντίγρ'!T21+'5-αντίγρ'!X21+'5-αντίγρ'!Z21+'5-αντίγρ'!AH21</f>
        <v>1000</v>
      </c>
      <c r="E21" s="368">
        <f>'6-μεταγρ'!O21</f>
        <v>4800</v>
      </c>
      <c r="F21" s="368">
        <f>'6-μεταγρ'!N21</f>
        <v>800</v>
      </c>
      <c r="G21" s="602">
        <f>'6-μεταγρ'!P21</f>
        <v>0</v>
      </c>
      <c r="H21" s="368">
        <f>'7-προςΔΟΥ'!P21</f>
        <v>6805</v>
      </c>
      <c r="I21" s="368">
        <f>'7-προςΔΟΥ'!K21</f>
        <v>605</v>
      </c>
      <c r="J21" s="354">
        <v>20400</v>
      </c>
      <c r="K21" s="288"/>
      <c r="L21" s="288"/>
      <c r="M21" s="288"/>
      <c r="N21" s="288"/>
      <c r="O21" s="354">
        <v>1100</v>
      </c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601"/>
      <c r="AB21" s="601"/>
      <c r="AC21" s="354">
        <f t="shared" si="0"/>
        <v>21500</v>
      </c>
      <c r="AD21" s="601"/>
      <c r="AE21" s="289"/>
      <c r="AF21" s="288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>
        <f t="shared" si="5"/>
        <v>0</v>
      </c>
      <c r="AS21" s="289"/>
      <c r="AT21" s="289"/>
      <c r="AU21" s="289"/>
      <c r="AV21" s="289"/>
      <c r="AW21" s="289"/>
      <c r="AX21" s="289">
        <f t="shared" si="1"/>
        <v>0</v>
      </c>
      <c r="AY21" s="289"/>
      <c r="AZ21" s="289"/>
      <c r="BA21" s="289"/>
      <c r="BB21" s="289">
        <f t="shared" si="2"/>
        <v>0</v>
      </c>
      <c r="BC21" s="354">
        <v>200</v>
      </c>
      <c r="BD21" s="289"/>
      <c r="BE21" s="354">
        <v>200</v>
      </c>
      <c r="BF21" s="289"/>
      <c r="BG21" s="354">
        <v>50</v>
      </c>
      <c r="BH21" s="354">
        <v>50</v>
      </c>
      <c r="BI21" s="354">
        <v>50</v>
      </c>
      <c r="BJ21" s="289"/>
      <c r="BK21" s="354">
        <v>100</v>
      </c>
      <c r="BL21" s="354">
        <v>200</v>
      </c>
      <c r="BM21" s="418"/>
      <c r="BN21" s="354">
        <f t="shared" si="3"/>
        <v>850</v>
      </c>
      <c r="BO21" s="368">
        <f t="shared" si="4"/>
        <v>75855</v>
      </c>
      <c r="BP21" s="408"/>
    </row>
    <row r="22" spans="1:68">
      <c r="A22" s="665" t="s">
        <v>47</v>
      </c>
      <c r="B22" s="666"/>
      <c r="C22" s="181">
        <f t="shared" ref="C22:AC22" si="6">SUM(C3:C21)</f>
        <v>214921</v>
      </c>
      <c r="D22" s="181">
        <f t="shared" si="6"/>
        <v>8400</v>
      </c>
      <c r="E22" s="181">
        <f t="shared" si="6"/>
        <v>39200</v>
      </c>
      <c r="F22" s="181">
        <f t="shared" si="6"/>
        <v>7200</v>
      </c>
      <c r="G22" s="181">
        <f t="shared" si="6"/>
        <v>0</v>
      </c>
      <c r="H22" s="181">
        <f t="shared" si="6"/>
        <v>84840</v>
      </c>
      <c r="I22" s="181">
        <f t="shared" si="6"/>
        <v>4840</v>
      </c>
      <c r="J22" s="181">
        <f t="shared" si="6"/>
        <v>25500</v>
      </c>
      <c r="K22" s="181">
        <f t="shared" si="6"/>
        <v>15300</v>
      </c>
      <c r="L22" s="181">
        <f t="shared" si="6"/>
        <v>16300</v>
      </c>
      <c r="M22" s="181">
        <f t="shared" si="6"/>
        <v>5100</v>
      </c>
      <c r="N22" s="181">
        <f t="shared" si="6"/>
        <v>6200</v>
      </c>
      <c r="O22" s="181">
        <f t="shared" si="6"/>
        <v>6200</v>
      </c>
      <c r="P22" s="181">
        <f t="shared" si="6"/>
        <v>23700</v>
      </c>
      <c r="Q22" s="181">
        <f t="shared" si="6"/>
        <v>12500</v>
      </c>
      <c r="R22" s="181">
        <f t="shared" si="6"/>
        <v>12500</v>
      </c>
      <c r="S22" s="181">
        <f t="shared" si="6"/>
        <v>10200</v>
      </c>
      <c r="T22" s="181">
        <f t="shared" si="6"/>
        <v>11100</v>
      </c>
      <c r="U22" s="181">
        <f t="shared" si="6"/>
        <v>13300</v>
      </c>
      <c r="V22" s="181">
        <f t="shared" si="6"/>
        <v>0</v>
      </c>
      <c r="W22" s="181">
        <f t="shared" si="6"/>
        <v>0</v>
      </c>
      <c r="X22" s="181">
        <f t="shared" si="6"/>
        <v>1100</v>
      </c>
      <c r="Y22" s="181">
        <f t="shared" si="6"/>
        <v>0</v>
      </c>
      <c r="Z22" s="181">
        <f t="shared" si="6"/>
        <v>21300</v>
      </c>
      <c r="AA22" s="181">
        <f t="shared" si="6"/>
        <v>0</v>
      </c>
      <c r="AB22" s="181">
        <f t="shared" si="6"/>
        <v>0</v>
      </c>
      <c r="AC22" s="181">
        <f t="shared" si="6"/>
        <v>180300</v>
      </c>
      <c r="AD22" s="181"/>
      <c r="AE22" s="181">
        <f t="shared" ref="AE22:BJ22" si="7">SUM(AE3:AE21)</f>
        <v>13200</v>
      </c>
      <c r="AF22" s="181">
        <f t="shared" si="7"/>
        <v>0</v>
      </c>
      <c r="AG22" s="181">
        <f t="shared" si="7"/>
        <v>17600</v>
      </c>
      <c r="AH22" s="181">
        <f t="shared" si="7"/>
        <v>0</v>
      </c>
      <c r="AI22" s="181">
        <f t="shared" si="7"/>
        <v>1100</v>
      </c>
      <c r="AJ22" s="181">
        <f t="shared" si="7"/>
        <v>0</v>
      </c>
      <c r="AK22" s="181">
        <f t="shared" si="7"/>
        <v>7700</v>
      </c>
      <c r="AL22" s="181">
        <f t="shared" si="7"/>
        <v>2200</v>
      </c>
      <c r="AM22" s="181">
        <f t="shared" si="7"/>
        <v>2200</v>
      </c>
      <c r="AN22" s="181">
        <f t="shared" si="7"/>
        <v>5500</v>
      </c>
      <c r="AO22" s="181">
        <f t="shared" si="7"/>
        <v>11000</v>
      </c>
      <c r="AP22" s="181">
        <f t="shared" si="7"/>
        <v>9800</v>
      </c>
      <c r="AQ22" s="181">
        <f t="shared" si="7"/>
        <v>0</v>
      </c>
      <c r="AR22" s="181">
        <f t="shared" si="7"/>
        <v>31900</v>
      </c>
      <c r="AS22" s="181">
        <f t="shared" si="7"/>
        <v>16000</v>
      </c>
      <c r="AT22" s="181">
        <f t="shared" si="7"/>
        <v>0</v>
      </c>
      <c r="AU22" s="181">
        <f t="shared" si="7"/>
        <v>0</v>
      </c>
      <c r="AV22" s="181">
        <f t="shared" si="7"/>
        <v>0</v>
      </c>
      <c r="AW22" s="181">
        <f t="shared" si="7"/>
        <v>0</v>
      </c>
      <c r="AX22" s="181">
        <f t="shared" si="7"/>
        <v>16000</v>
      </c>
      <c r="AY22" s="181">
        <f t="shared" si="7"/>
        <v>0</v>
      </c>
      <c r="AZ22" s="181">
        <f t="shared" si="7"/>
        <v>0</v>
      </c>
      <c r="BA22" s="181">
        <f t="shared" si="7"/>
        <v>0</v>
      </c>
      <c r="BB22" s="181">
        <f t="shared" si="7"/>
        <v>0</v>
      </c>
      <c r="BC22" s="181">
        <f t="shared" si="7"/>
        <v>4750</v>
      </c>
      <c r="BD22" s="181">
        <f t="shared" si="7"/>
        <v>0</v>
      </c>
      <c r="BE22" s="181">
        <f t="shared" si="7"/>
        <v>900</v>
      </c>
      <c r="BF22" s="181">
        <f t="shared" si="7"/>
        <v>0</v>
      </c>
      <c r="BG22" s="181">
        <f t="shared" si="7"/>
        <v>2250</v>
      </c>
      <c r="BH22" s="181">
        <f t="shared" si="7"/>
        <v>2200</v>
      </c>
      <c r="BI22" s="181">
        <f t="shared" si="7"/>
        <v>650</v>
      </c>
      <c r="BJ22" s="181">
        <f t="shared" si="7"/>
        <v>500</v>
      </c>
      <c r="BK22" s="181">
        <f t="shared" ref="BK22:BL22" si="8">SUM(BK3:BK21)</f>
        <v>1000</v>
      </c>
      <c r="BL22" s="181">
        <f t="shared" si="8"/>
        <v>1650</v>
      </c>
      <c r="BM22" s="181">
        <f>SUM(BM3:BM21)</f>
        <v>450</v>
      </c>
      <c r="BN22" s="181">
        <f>SUM(BN3:BN21)</f>
        <v>14300</v>
      </c>
      <c r="BO22" s="181">
        <f>SUM(BO3:BO21)</f>
        <v>581461</v>
      </c>
      <c r="BP22" s="293"/>
    </row>
    <row r="23" spans="1:68" ht="11.25" customHeigh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1.25" customHeight="1">
      <c r="C24" s="154"/>
      <c r="D24" s="154"/>
      <c r="E24" s="2"/>
      <c r="F24" s="2"/>
      <c r="G24" s="2"/>
      <c r="H24" s="2"/>
      <c r="I24" s="2"/>
      <c r="J24" s="17" t="s">
        <v>474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2"/>
      <c r="AD24" s="2"/>
      <c r="AE24" s="17" t="s">
        <v>486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79" t="s">
        <v>213</v>
      </c>
      <c r="AT24" s="2"/>
      <c r="AU24" s="2"/>
      <c r="AV24" s="2"/>
      <c r="AW24" s="2"/>
      <c r="AX24" s="2"/>
      <c r="AY24" s="179" t="s">
        <v>225</v>
      </c>
      <c r="AZ24" s="2"/>
      <c r="BA24" s="2"/>
      <c r="BB24" s="2"/>
      <c r="BC24" s="179" t="s">
        <v>631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1.25" customHeight="1">
      <c r="C25" s="154"/>
      <c r="D25" s="154"/>
      <c r="E25" s="2"/>
      <c r="F25" s="2"/>
      <c r="G25" s="2"/>
      <c r="H25" s="2"/>
      <c r="I25" s="2"/>
      <c r="J25" s="4"/>
      <c r="K25" s="188" t="s">
        <v>475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2"/>
      <c r="AD25" s="2"/>
      <c r="AE25" s="2"/>
      <c r="AF25" s="188" t="s">
        <v>208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92" t="s">
        <v>216</v>
      </c>
      <c r="AU25" s="2"/>
      <c r="AV25" s="2"/>
      <c r="AW25" s="2"/>
      <c r="AX25" s="2"/>
      <c r="AY25" s="2"/>
      <c r="AZ25" s="291" t="s">
        <v>226</v>
      </c>
      <c r="BA25" s="2"/>
      <c r="BB25" s="2"/>
      <c r="BC25" s="2"/>
      <c r="BD25" s="200" t="s">
        <v>240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1.25" customHeight="1">
      <c r="C26" s="154"/>
      <c r="D26" s="154"/>
      <c r="E26" s="2"/>
      <c r="F26" s="2"/>
      <c r="G26" s="2"/>
      <c r="H26" s="2"/>
      <c r="I26" s="2"/>
      <c r="J26" s="4"/>
      <c r="K26" s="4"/>
      <c r="L26" s="17" t="s">
        <v>476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2"/>
      <c r="AD26" s="2"/>
      <c r="AE26" s="2"/>
      <c r="AF26" s="2"/>
      <c r="AG26" s="17" t="s">
        <v>487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91" t="s">
        <v>214</v>
      </c>
      <c r="AV26" s="2"/>
      <c r="AW26" s="2"/>
      <c r="AX26" s="2"/>
      <c r="AY26" s="2"/>
      <c r="AZ26" s="2"/>
      <c r="BA26" s="179" t="s">
        <v>227</v>
      </c>
      <c r="BB26" s="2"/>
      <c r="BC26" s="2"/>
      <c r="BD26" s="2"/>
      <c r="BE26" s="179" t="s">
        <v>241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1.25" customHeight="1">
      <c r="C27" s="154"/>
      <c r="D27" s="154"/>
      <c r="E27" s="2"/>
      <c r="F27" s="2"/>
      <c r="G27" s="2"/>
      <c r="H27" s="2"/>
      <c r="I27" s="2"/>
      <c r="J27" s="4"/>
      <c r="K27" s="4"/>
      <c r="L27" s="4"/>
      <c r="M27" s="202" t="s">
        <v>477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"/>
      <c r="AD27" s="2"/>
      <c r="AE27" s="2"/>
      <c r="AF27" s="2"/>
      <c r="AG27" s="2"/>
      <c r="AH27" s="130" t="s">
        <v>488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92" t="s">
        <v>215</v>
      </c>
      <c r="AW27" s="2"/>
      <c r="AX27" s="2"/>
      <c r="AY27" s="2"/>
      <c r="AZ27" s="2"/>
      <c r="BA27" s="2"/>
      <c r="BB27" s="2"/>
      <c r="BC27" s="2"/>
      <c r="BD27" s="2"/>
      <c r="BE27" s="2"/>
      <c r="BF27" s="200" t="s">
        <v>243</v>
      </c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1.25" customHeight="1">
      <c r="C28" s="154"/>
      <c r="D28" s="154"/>
      <c r="E28" s="2"/>
      <c r="F28" s="2"/>
      <c r="G28" s="2"/>
      <c r="H28" s="2"/>
      <c r="I28" s="2"/>
      <c r="J28" s="4"/>
      <c r="K28" s="4"/>
      <c r="L28" s="4"/>
      <c r="M28" s="4"/>
      <c r="N28" s="179" t="s">
        <v>478</v>
      </c>
      <c r="O28" s="17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"/>
      <c r="AD28" s="2"/>
      <c r="AE28" s="2"/>
      <c r="AF28" s="2"/>
      <c r="AG28" s="2"/>
      <c r="AH28" s="2"/>
      <c r="AI28" s="17" t="s">
        <v>489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91" t="s">
        <v>222</v>
      </c>
      <c r="AX28" s="2"/>
      <c r="AY28" s="2"/>
      <c r="AZ28" s="2"/>
      <c r="BA28" s="2"/>
      <c r="BB28" s="2"/>
      <c r="BC28" s="2"/>
      <c r="BD28" s="2"/>
      <c r="BE28" s="2"/>
      <c r="BF28" s="2"/>
      <c r="BG28" s="179" t="s">
        <v>244</v>
      </c>
      <c r="BH28" s="2"/>
      <c r="BI28" s="2"/>
      <c r="BJ28" s="2"/>
      <c r="BK28" s="2"/>
      <c r="BL28" s="2"/>
      <c r="BM28" s="2"/>
      <c r="BN28" s="2"/>
      <c r="BO28" s="3"/>
    </row>
    <row r="29" spans="1:68" ht="11.25" customHeight="1">
      <c r="C29" s="154"/>
      <c r="D29" s="154"/>
      <c r="E29" s="2"/>
      <c r="F29" s="2"/>
      <c r="G29" s="2"/>
      <c r="H29" s="2"/>
      <c r="I29" s="2"/>
      <c r="J29" s="4"/>
      <c r="K29" s="4"/>
      <c r="L29" s="4"/>
      <c r="M29" s="4"/>
      <c r="N29" s="4"/>
      <c r="O29" s="202" t="s">
        <v>630</v>
      </c>
      <c r="P29" s="4"/>
      <c r="Q29" s="202"/>
      <c r="R29" s="202"/>
      <c r="S29" s="202"/>
      <c r="T29" s="4"/>
      <c r="U29" s="4"/>
      <c r="V29" s="4"/>
      <c r="W29" s="4"/>
      <c r="X29" s="4"/>
      <c r="Y29" s="4"/>
      <c r="Z29" s="4"/>
      <c r="AA29" s="4"/>
      <c r="AB29" s="4"/>
      <c r="AC29" s="2"/>
      <c r="AD29" s="2"/>
      <c r="AE29" s="2"/>
      <c r="AF29" s="2"/>
      <c r="AG29" s="2"/>
      <c r="AH29" s="2"/>
      <c r="AI29" s="2"/>
      <c r="AJ29" s="290" t="s">
        <v>490</v>
      </c>
      <c r="AK29" s="130"/>
      <c r="AL29" s="130"/>
      <c r="AM29" s="130"/>
      <c r="AN29" s="130"/>
      <c r="AO29" s="130"/>
      <c r="AP29" s="130"/>
      <c r="AQ29" s="130"/>
      <c r="AR29" s="2"/>
      <c r="AS29" s="2"/>
      <c r="AT29" s="2"/>
      <c r="AU29" s="2"/>
      <c r="AV29" s="2"/>
      <c r="AW29" s="2"/>
      <c r="AX29" s="2"/>
      <c r="AY29" s="2"/>
      <c r="AZ29" s="2"/>
      <c r="BA29" s="179" t="s">
        <v>233</v>
      </c>
      <c r="BB29" s="2"/>
      <c r="BC29" s="2"/>
      <c r="BD29" s="2"/>
      <c r="BE29" s="2"/>
      <c r="BF29" s="2"/>
      <c r="BG29" s="2"/>
      <c r="BH29" s="200" t="s">
        <v>245</v>
      </c>
      <c r="BI29" s="2"/>
      <c r="BJ29" s="2"/>
      <c r="BK29" s="2"/>
      <c r="BL29" s="2"/>
      <c r="BM29" s="2"/>
      <c r="BN29" s="2"/>
      <c r="BO29" s="3"/>
    </row>
    <row r="30" spans="1:68">
      <c r="C30" s="86"/>
      <c r="D30" s="86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202" t="s">
        <v>479</v>
      </c>
      <c r="Q30" s="202"/>
      <c r="R30" s="202"/>
      <c r="S30" s="202"/>
      <c r="T30" s="4"/>
      <c r="U30" s="4"/>
      <c r="V30" s="4"/>
      <c r="W30" s="4"/>
      <c r="X30" s="4"/>
      <c r="Y30" s="4"/>
      <c r="Z30" s="4"/>
      <c r="AA30" s="4"/>
      <c r="AB30" s="4"/>
      <c r="AC30" s="2"/>
      <c r="AD30" s="2"/>
      <c r="AE30" s="2"/>
      <c r="AF30" s="2"/>
      <c r="AG30" s="2"/>
      <c r="AH30" s="2"/>
      <c r="AI30" s="2"/>
      <c r="AJ30" s="2"/>
      <c r="AK30" s="187" t="s">
        <v>491</v>
      </c>
      <c r="AL30" s="187"/>
      <c r="AM30" s="187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92" t="s">
        <v>231</v>
      </c>
      <c r="BB30" s="2"/>
      <c r="BC30" s="2"/>
      <c r="BD30" s="2"/>
      <c r="BE30" s="2"/>
      <c r="BF30" s="2"/>
      <c r="BG30" s="2"/>
      <c r="BH30" s="2"/>
      <c r="BI30" s="179" t="s">
        <v>246</v>
      </c>
      <c r="BJ30" s="2"/>
      <c r="BK30" s="2"/>
      <c r="BL30" s="2"/>
      <c r="BM30" s="2"/>
      <c r="BN30" s="2"/>
      <c r="BO30" s="3"/>
    </row>
    <row r="31" spans="1:68">
      <c r="C31" s="86"/>
      <c r="D31" s="86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179" t="s">
        <v>559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2"/>
      <c r="AD31" s="2"/>
      <c r="AE31" s="2"/>
      <c r="AF31" s="2"/>
      <c r="AG31" s="2"/>
      <c r="AH31" s="2"/>
      <c r="AI31" s="2"/>
      <c r="AJ31" s="2"/>
      <c r="AK31" s="2"/>
      <c r="AL31" s="130" t="s">
        <v>627</v>
      </c>
      <c r="AM31" s="130"/>
      <c r="AN31" s="130"/>
      <c r="AO31" s="13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179" t="s">
        <v>232</v>
      </c>
      <c r="BB31" s="2"/>
      <c r="BC31" s="2"/>
      <c r="BD31" s="2"/>
      <c r="BE31" s="2"/>
      <c r="BF31" s="2"/>
      <c r="BG31" s="2"/>
      <c r="BH31" s="2"/>
      <c r="BI31" s="2"/>
      <c r="BJ31" s="200" t="s">
        <v>317</v>
      </c>
      <c r="BK31" s="200"/>
      <c r="BL31" s="200"/>
      <c r="BM31" s="2"/>
      <c r="BN31" s="2"/>
      <c r="BO31" s="3"/>
    </row>
    <row r="32" spans="1:68">
      <c r="C32" s="86"/>
      <c r="D32" s="86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202" t="s">
        <v>561</v>
      </c>
      <c r="S32" s="202"/>
      <c r="T32" s="4"/>
      <c r="U32" s="4"/>
      <c r="V32" s="4"/>
      <c r="W32" s="4"/>
      <c r="X32" s="4"/>
      <c r="Y32" s="4"/>
      <c r="Z32" s="4"/>
      <c r="AA32" s="4"/>
      <c r="AB32" s="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187" t="s">
        <v>628</v>
      </c>
      <c r="AN32" s="2"/>
      <c r="AO32" s="18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00" t="s">
        <v>234</v>
      </c>
      <c r="BB32" s="2"/>
      <c r="BC32" s="2"/>
      <c r="BD32" s="2"/>
      <c r="BE32" s="2"/>
      <c r="BF32" s="2"/>
      <c r="BG32" s="2"/>
      <c r="BH32" s="2"/>
      <c r="BI32" s="2"/>
      <c r="BJ32" s="2"/>
      <c r="BK32" s="179" t="s">
        <v>597</v>
      </c>
      <c r="BL32" s="179"/>
      <c r="BM32" s="2"/>
      <c r="BN32" s="2"/>
      <c r="BO32" s="3"/>
    </row>
    <row r="33" spans="2:67">
      <c r="C33" s="86"/>
      <c r="D33" s="86"/>
      <c r="E33" s="92"/>
      <c r="F33" s="92"/>
      <c r="G33" s="92"/>
      <c r="H33" s="92"/>
      <c r="I33" s="92"/>
      <c r="J33" s="92"/>
      <c r="K33" s="92"/>
      <c r="L33" s="92"/>
      <c r="M33" s="92"/>
      <c r="N33" s="4"/>
      <c r="O33" s="4"/>
      <c r="P33" s="4"/>
      <c r="Q33" s="4"/>
      <c r="R33" s="4"/>
      <c r="S33" s="4" t="s">
        <v>622</v>
      </c>
      <c r="T33" s="4"/>
      <c r="U33" s="4"/>
      <c r="V33" s="4"/>
      <c r="W33" s="4"/>
      <c r="X33" s="4"/>
      <c r="Y33" s="4"/>
      <c r="Z33" s="4"/>
      <c r="AA33" s="4"/>
      <c r="AB33" s="4"/>
      <c r="AC33" s="2"/>
      <c r="AD33" s="2"/>
      <c r="AE33" s="2"/>
      <c r="AF33" s="2"/>
      <c r="AG33" s="92"/>
      <c r="AH33" s="92"/>
      <c r="AI33" s="92"/>
      <c r="AJ33" s="92"/>
      <c r="AK33" s="92"/>
      <c r="AL33" s="92"/>
      <c r="AM33" s="92"/>
      <c r="AN33" s="130" t="s">
        <v>492</v>
      </c>
      <c r="AO33" s="130"/>
      <c r="AP33" s="130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204" t="s">
        <v>281</v>
      </c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202" t="s">
        <v>601</v>
      </c>
      <c r="BM33" s="92"/>
      <c r="BN33" s="92"/>
      <c r="BO33" s="3"/>
    </row>
    <row r="34" spans="2:67">
      <c r="C34" s="86"/>
      <c r="D34" s="86"/>
      <c r="J34" s="92"/>
      <c r="K34" s="92"/>
      <c r="L34" s="92"/>
      <c r="M34" s="92"/>
      <c r="N34" s="92"/>
      <c r="O34" s="92"/>
      <c r="P34" s="4"/>
      <c r="Q34" s="4"/>
      <c r="R34" s="4"/>
      <c r="S34" s="4"/>
      <c r="T34" s="179" t="s">
        <v>480</v>
      </c>
      <c r="U34" s="4"/>
      <c r="V34" s="4"/>
      <c r="W34" s="4"/>
      <c r="X34" s="4"/>
      <c r="Y34" s="4"/>
      <c r="Z34" s="4"/>
      <c r="AA34" s="4"/>
      <c r="AB34" s="4"/>
      <c r="AC34" s="2"/>
      <c r="AD34" s="2"/>
      <c r="AE34" s="2"/>
      <c r="AF34" s="2"/>
      <c r="AG34" s="92"/>
      <c r="AH34" s="92"/>
      <c r="AI34" s="92"/>
      <c r="AJ34" s="92"/>
      <c r="AK34" s="92"/>
      <c r="AL34" s="92"/>
      <c r="AM34" s="92"/>
      <c r="AN34" s="2"/>
      <c r="AO34" s="187" t="s">
        <v>493</v>
      </c>
      <c r="AP34" s="187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205" t="s">
        <v>282</v>
      </c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3"/>
    </row>
    <row r="35" spans="2:67">
      <c r="C35" s="86"/>
      <c r="D35" s="86"/>
      <c r="L35" s="92"/>
      <c r="M35" s="92"/>
      <c r="N35" s="92"/>
      <c r="O35" s="92"/>
      <c r="P35" s="4"/>
      <c r="Q35" s="4"/>
      <c r="R35" s="4"/>
      <c r="S35" s="4"/>
      <c r="T35" s="4"/>
      <c r="U35" s="202" t="s">
        <v>481</v>
      </c>
      <c r="V35" s="4"/>
      <c r="W35" s="4"/>
      <c r="X35" s="4"/>
      <c r="Y35" s="4"/>
      <c r="Z35" s="4"/>
      <c r="AA35" s="4"/>
      <c r="AB35" s="4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204" t="s">
        <v>283</v>
      </c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3"/>
    </row>
    <row r="36" spans="2:67">
      <c r="C36" s="86"/>
      <c r="D36" s="86"/>
      <c r="L36" s="92"/>
      <c r="M36" s="92"/>
      <c r="N36" s="92"/>
      <c r="O36" s="92"/>
      <c r="P36" s="92"/>
      <c r="Q36" s="92"/>
      <c r="R36" s="92"/>
      <c r="S36" s="92"/>
      <c r="T36" s="4"/>
      <c r="U36" s="4"/>
      <c r="V36" s="179" t="s">
        <v>482</v>
      </c>
      <c r="W36" s="4"/>
      <c r="X36" s="4"/>
      <c r="Y36" s="4"/>
      <c r="Z36" s="4"/>
      <c r="AA36" s="4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3"/>
    </row>
    <row r="37" spans="2:67">
      <c r="C37" s="86"/>
      <c r="D37" s="86"/>
      <c r="L37" s="92"/>
      <c r="M37" s="92"/>
      <c r="N37" s="92"/>
      <c r="O37" s="92"/>
      <c r="P37" s="92"/>
      <c r="Q37" s="92"/>
      <c r="R37" s="92"/>
      <c r="S37" s="92"/>
      <c r="T37" s="4"/>
      <c r="U37" s="4"/>
      <c r="V37" s="4"/>
      <c r="W37" s="202" t="s">
        <v>483</v>
      </c>
      <c r="X37" s="4"/>
      <c r="Y37" s="4"/>
      <c r="Z37" s="4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3"/>
    </row>
    <row r="38" spans="2:67">
      <c r="L38" s="92"/>
      <c r="M38" s="92"/>
      <c r="N38" s="92"/>
      <c r="O38" s="92"/>
      <c r="P38" s="92"/>
      <c r="Q38" s="92"/>
      <c r="R38" s="92"/>
      <c r="S38" s="92"/>
      <c r="T38" s="4"/>
      <c r="U38" s="4"/>
      <c r="V38" s="4"/>
      <c r="W38" s="4"/>
      <c r="X38" s="179" t="s">
        <v>484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</row>
    <row r="39" spans="2:67">
      <c r="K39" s="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179" t="s">
        <v>314</v>
      </c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</row>
    <row r="40" spans="2:67">
      <c r="K40" s="3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179" t="s">
        <v>485</v>
      </c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</row>
    <row r="41" spans="2:67">
      <c r="K41" s="3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</row>
    <row r="42" spans="2:67">
      <c r="B42" s="157" t="s">
        <v>655</v>
      </c>
      <c r="C42" s="639">
        <f>BO42</f>
        <v>58200</v>
      </c>
      <c r="J42" s="648"/>
      <c r="K42" s="648"/>
      <c r="L42" s="648">
        <f t="shared" ref="L42:W42" si="9">L22</f>
        <v>16300</v>
      </c>
      <c r="M42" s="648">
        <f t="shared" si="9"/>
        <v>5100</v>
      </c>
      <c r="N42" s="648">
        <f t="shared" si="9"/>
        <v>6200</v>
      </c>
      <c r="O42" s="648">
        <f t="shared" si="9"/>
        <v>6200</v>
      </c>
      <c r="P42" s="648"/>
      <c r="Q42" s="648"/>
      <c r="R42" s="648"/>
      <c r="S42" s="648"/>
      <c r="T42" s="648">
        <f t="shared" si="9"/>
        <v>11100</v>
      </c>
      <c r="U42" s="648">
        <f t="shared" si="9"/>
        <v>13300</v>
      </c>
      <c r="V42" s="648">
        <f t="shared" si="9"/>
        <v>0</v>
      </c>
      <c r="W42" s="648">
        <f t="shared" si="9"/>
        <v>0</v>
      </c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8"/>
      <c r="BG42" s="648"/>
      <c r="BH42" s="648"/>
      <c r="BI42" s="648"/>
      <c r="BJ42" s="648"/>
      <c r="BK42" s="648"/>
      <c r="BL42" s="648"/>
      <c r="BM42" s="648"/>
      <c r="BN42" s="92"/>
      <c r="BO42" s="640">
        <f>SUM(J42:BN42)</f>
        <v>58200</v>
      </c>
    </row>
    <row r="43" spans="2:67">
      <c r="B43" s="158" t="s">
        <v>204</v>
      </c>
      <c r="C43" s="643">
        <f>BO43</f>
        <v>222750</v>
      </c>
      <c r="J43" s="649">
        <f>J22</f>
        <v>25500</v>
      </c>
      <c r="K43" s="649">
        <f t="shared" ref="K43:BM43" si="10">K22</f>
        <v>15300</v>
      </c>
      <c r="L43" s="649"/>
      <c r="M43" s="649"/>
      <c r="N43" s="649"/>
      <c r="O43" s="649"/>
      <c r="P43" s="649">
        <f t="shared" si="10"/>
        <v>23700</v>
      </c>
      <c r="Q43" s="649">
        <f t="shared" si="10"/>
        <v>12500</v>
      </c>
      <c r="R43" s="649">
        <f t="shared" si="10"/>
        <v>12500</v>
      </c>
      <c r="S43" s="649">
        <f t="shared" si="10"/>
        <v>10200</v>
      </c>
      <c r="T43" s="649"/>
      <c r="U43" s="649"/>
      <c r="V43" s="649"/>
      <c r="W43" s="649"/>
      <c r="X43" s="649">
        <f t="shared" si="10"/>
        <v>1100</v>
      </c>
      <c r="Y43" s="649">
        <f t="shared" si="10"/>
        <v>0</v>
      </c>
      <c r="Z43" s="649">
        <f t="shared" si="10"/>
        <v>21300</v>
      </c>
      <c r="AA43" s="649">
        <f t="shared" si="10"/>
        <v>0</v>
      </c>
      <c r="AB43" s="649">
        <f t="shared" si="10"/>
        <v>0</v>
      </c>
      <c r="AC43" s="649"/>
      <c r="AD43" s="649"/>
      <c r="AE43" s="649">
        <f t="shared" si="10"/>
        <v>13200</v>
      </c>
      <c r="AF43" s="649">
        <f t="shared" si="10"/>
        <v>0</v>
      </c>
      <c r="AG43" s="649">
        <f t="shared" si="10"/>
        <v>17600</v>
      </c>
      <c r="AH43" s="649">
        <f t="shared" si="10"/>
        <v>0</v>
      </c>
      <c r="AI43" s="649">
        <f t="shared" si="10"/>
        <v>1100</v>
      </c>
      <c r="AJ43" s="649">
        <f t="shared" si="10"/>
        <v>0</v>
      </c>
      <c r="AK43" s="649">
        <f t="shared" si="10"/>
        <v>7700</v>
      </c>
      <c r="AL43" s="649">
        <f t="shared" si="10"/>
        <v>2200</v>
      </c>
      <c r="AM43" s="649">
        <f t="shared" si="10"/>
        <v>2200</v>
      </c>
      <c r="AN43" s="649">
        <f t="shared" si="10"/>
        <v>5500</v>
      </c>
      <c r="AO43" s="649">
        <f t="shared" si="10"/>
        <v>11000</v>
      </c>
      <c r="AP43" s="649">
        <f t="shared" si="10"/>
        <v>9800</v>
      </c>
      <c r="AQ43" s="649">
        <f t="shared" si="10"/>
        <v>0</v>
      </c>
      <c r="AR43" s="649"/>
      <c r="AS43" s="649">
        <f t="shared" si="10"/>
        <v>16000</v>
      </c>
      <c r="AT43" s="649">
        <f t="shared" si="10"/>
        <v>0</v>
      </c>
      <c r="AU43" s="649">
        <f t="shared" si="10"/>
        <v>0</v>
      </c>
      <c r="AV43" s="649">
        <f t="shared" si="10"/>
        <v>0</v>
      </c>
      <c r="AW43" s="649">
        <f t="shared" si="10"/>
        <v>0</v>
      </c>
      <c r="AX43" s="649"/>
      <c r="AY43" s="649">
        <f t="shared" si="10"/>
        <v>0</v>
      </c>
      <c r="AZ43" s="649">
        <f t="shared" si="10"/>
        <v>0</v>
      </c>
      <c r="BA43" s="649">
        <f t="shared" si="10"/>
        <v>0</v>
      </c>
      <c r="BB43" s="649"/>
      <c r="BC43" s="649">
        <f t="shared" si="10"/>
        <v>4750</v>
      </c>
      <c r="BD43" s="649">
        <f t="shared" si="10"/>
        <v>0</v>
      </c>
      <c r="BE43" s="649">
        <f t="shared" si="10"/>
        <v>900</v>
      </c>
      <c r="BF43" s="649">
        <f t="shared" si="10"/>
        <v>0</v>
      </c>
      <c r="BG43" s="649">
        <f t="shared" si="10"/>
        <v>2250</v>
      </c>
      <c r="BH43" s="649">
        <f t="shared" si="10"/>
        <v>2200</v>
      </c>
      <c r="BI43" s="649">
        <f t="shared" si="10"/>
        <v>650</v>
      </c>
      <c r="BJ43" s="649">
        <f t="shared" si="10"/>
        <v>500</v>
      </c>
      <c r="BK43" s="649">
        <f t="shared" si="10"/>
        <v>1000</v>
      </c>
      <c r="BL43" s="649">
        <f t="shared" si="10"/>
        <v>1650</v>
      </c>
      <c r="BM43" s="649">
        <f t="shared" si="10"/>
        <v>450</v>
      </c>
      <c r="BN43" s="92"/>
      <c r="BO43" s="641">
        <f>SUM(J43:BN43)</f>
        <v>222750</v>
      </c>
    </row>
    <row r="44" spans="2:67"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</row>
    <row r="45" spans="2:67"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</row>
    <row r="46" spans="2:67"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</row>
    <row r="47" spans="2:67"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</row>
    <row r="48" spans="2:67"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</row>
    <row r="49" spans="12:66"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</row>
    <row r="50" spans="12:66"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</row>
    <row r="51" spans="12:66"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</row>
    <row r="52" spans="12:66"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</row>
    <row r="53" spans="12:66"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</row>
  </sheetData>
  <mergeCells count="17">
    <mergeCell ref="BO1:BP1"/>
    <mergeCell ref="BC1:BN1"/>
    <mergeCell ref="A22:B22"/>
    <mergeCell ref="E1:G1"/>
    <mergeCell ref="H1:I1"/>
    <mergeCell ref="AS1:AX1"/>
    <mergeCell ref="AY1:BB1"/>
    <mergeCell ref="A1:A2"/>
    <mergeCell ref="B1:B2"/>
    <mergeCell ref="J1:AD1"/>
    <mergeCell ref="AE1:AR1"/>
    <mergeCell ref="C1:D1"/>
    <mergeCell ref="A5:A6"/>
    <mergeCell ref="A7:A8"/>
    <mergeCell ref="A14:A15"/>
    <mergeCell ref="A9:A10"/>
    <mergeCell ref="A19:A20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2"/>
  <sheetViews>
    <sheetView workbookViewId="0">
      <pane ySplit="2" topLeftCell="A3" activePane="bottomLeft" state="frozen"/>
      <selection pane="bottomLeft" activeCell="P45" sqref="P45"/>
    </sheetView>
  </sheetViews>
  <sheetFormatPr defaultRowHeight="11.25"/>
  <cols>
    <col min="1" max="1" width="5.140625" style="8" bestFit="1" customWidth="1"/>
    <col min="2" max="2" width="5.7109375" style="8" bestFit="1" customWidth="1"/>
    <col min="3" max="3" width="35.7109375" style="97" customWidth="1"/>
    <col min="4" max="4" width="10.28515625" style="3" bestFit="1" customWidth="1"/>
    <col min="5" max="5" width="6.28515625" style="2" bestFit="1" customWidth="1"/>
    <col min="6" max="6" width="6.85546875" style="2" bestFit="1" customWidth="1"/>
    <col min="7" max="7" width="6.28515625" style="2" bestFit="1" customWidth="1"/>
    <col min="8" max="8" width="6.85546875" style="2" bestFit="1" customWidth="1"/>
    <col min="9" max="9" width="6.28515625" style="2" bestFit="1" customWidth="1"/>
    <col min="10" max="10" width="6.85546875" style="2" bestFit="1" customWidth="1"/>
    <col min="11" max="11" width="11.85546875" style="2" bestFit="1" customWidth="1"/>
    <col min="12" max="13" width="11.85546875" style="2" customWidth="1"/>
    <col min="14" max="16" width="14" style="2" customWidth="1"/>
    <col min="17" max="18" width="10.85546875" style="2" customWidth="1"/>
    <col min="19" max="19" width="8.28515625" style="88" bestFit="1" customWidth="1"/>
    <col min="20" max="20" width="7.85546875" style="3" customWidth="1"/>
    <col min="21" max="21" width="7.42578125" style="3" bestFit="1" customWidth="1"/>
    <col min="22" max="22" width="6.5703125" style="3" bestFit="1" customWidth="1"/>
    <col min="23" max="23" width="9.5703125" style="3" bestFit="1" customWidth="1"/>
    <col min="24" max="24" width="8.7109375" style="3" customWidth="1"/>
    <col min="25" max="26" width="3.28515625" style="3" bestFit="1" customWidth="1"/>
    <col min="27" max="16384" width="9.140625" style="3"/>
  </cols>
  <sheetData>
    <row r="1" spans="1:24" ht="15.75" customHeight="1">
      <c r="A1" s="892" t="s">
        <v>1</v>
      </c>
      <c r="B1" s="894" t="s">
        <v>2</v>
      </c>
      <c r="C1" s="896" t="s">
        <v>0</v>
      </c>
      <c r="D1" s="898" t="s">
        <v>7</v>
      </c>
      <c r="E1" s="880" t="s">
        <v>6</v>
      </c>
      <c r="F1" s="881"/>
      <c r="G1" s="882" t="s">
        <v>5</v>
      </c>
      <c r="H1" s="883"/>
      <c r="I1" s="880" t="s">
        <v>64</v>
      </c>
      <c r="J1" s="881"/>
      <c r="K1" s="888" t="s">
        <v>9</v>
      </c>
      <c r="L1" s="663" t="s">
        <v>494</v>
      </c>
      <c r="M1" s="890"/>
      <c r="N1" s="663" t="s">
        <v>88</v>
      </c>
      <c r="O1" s="664"/>
      <c r="P1" s="664"/>
      <c r="Q1" s="664"/>
      <c r="R1" s="664"/>
      <c r="S1" s="884" t="s">
        <v>90</v>
      </c>
      <c r="T1" s="884"/>
      <c r="U1" s="884"/>
      <c r="V1" s="884"/>
      <c r="W1" s="884"/>
      <c r="X1" s="884"/>
    </row>
    <row r="2" spans="1:24" ht="15.75" customHeight="1" thickBot="1">
      <c r="A2" s="893"/>
      <c r="B2" s="895"/>
      <c r="C2" s="897"/>
      <c r="D2" s="757"/>
      <c r="E2" s="58"/>
      <c r="F2" s="28" t="s">
        <v>9</v>
      </c>
      <c r="G2" s="58"/>
      <c r="H2" s="59" t="s">
        <v>9</v>
      </c>
      <c r="I2" s="58"/>
      <c r="J2" s="28" t="s">
        <v>9</v>
      </c>
      <c r="K2" s="889"/>
      <c r="L2" s="286"/>
      <c r="M2" s="203" t="s">
        <v>9</v>
      </c>
      <c r="N2" s="206" t="s">
        <v>165</v>
      </c>
      <c r="O2" s="206" t="s">
        <v>494</v>
      </c>
      <c r="P2" s="206" t="s">
        <v>398</v>
      </c>
      <c r="Q2" s="206" t="s">
        <v>59</v>
      </c>
      <c r="R2" s="206" t="s">
        <v>163</v>
      </c>
      <c r="S2" s="885" t="s">
        <v>539</v>
      </c>
      <c r="T2" s="886"/>
      <c r="U2" s="886"/>
      <c r="V2" s="886"/>
      <c r="W2" s="887"/>
      <c r="X2" s="207" t="s">
        <v>47</v>
      </c>
    </row>
    <row r="3" spans="1:24" s="5" customFormat="1">
      <c r="A3" s="338">
        <f>'1-συμβολαια'!A3</f>
        <v>1</v>
      </c>
      <c r="B3" s="370">
        <f>'1-συμβολαια'!B3</f>
        <v>28</v>
      </c>
      <c r="C3" s="367" t="str">
        <f>'1-συμβολαια'!C3</f>
        <v>πληρεξούσιο</v>
      </c>
      <c r="D3" s="421">
        <f>'1-συμβολαια'!D3</f>
        <v>0</v>
      </c>
      <c r="E3" s="342"/>
      <c r="F3" s="342"/>
      <c r="G3" s="342"/>
      <c r="H3" s="342"/>
      <c r="I3" s="342"/>
      <c r="J3" s="342"/>
      <c r="K3" s="315">
        <f>'1-συμβολαια'!N3</f>
        <v>7625</v>
      </c>
      <c r="L3" s="315">
        <f>'2-δικαιώμ'!O3+'5-αντίγρ'!O3</f>
        <v>553</v>
      </c>
      <c r="M3" s="412"/>
      <c r="N3" s="315">
        <f>'1-συμβολαια'!O3</f>
        <v>15122</v>
      </c>
      <c r="O3" s="315">
        <f t="shared" ref="O3:O21" si="0">L3-M3</f>
        <v>553</v>
      </c>
      <c r="P3" s="295">
        <f>'8-κ-15-17'!AG3</f>
        <v>0</v>
      </c>
      <c r="Q3" s="315">
        <f>'11-χαρτόσ'!L3</f>
        <v>682</v>
      </c>
      <c r="R3" s="315">
        <f>'13-ντιΜιΧο'!BO3</f>
        <v>200</v>
      </c>
      <c r="S3" s="511"/>
      <c r="T3" s="410"/>
      <c r="U3" s="410"/>
      <c r="V3" s="410"/>
      <c r="W3" s="410"/>
      <c r="X3" s="411"/>
    </row>
    <row r="4" spans="1:24" s="5" customFormat="1">
      <c r="A4" s="338">
        <f>'1-συμβολαια'!A4</f>
        <v>2</v>
      </c>
      <c r="B4" s="370">
        <f>'1-συμβολαια'!B4</f>
        <v>28</v>
      </c>
      <c r="C4" s="367" t="str">
        <f>'1-συμβολαια'!C4</f>
        <v>πληρεξούσιο</v>
      </c>
      <c r="D4" s="421">
        <f>'1-συμβολαια'!D4</f>
        <v>0</v>
      </c>
      <c r="E4" s="342"/>
      <c r="F4" s="342"/>
      <c r="G4" s="342"/>
      <c r="H4" s="342"/>
      <c r="I4" s="342"/>
      <c r="J4" s="342"/>
      <c r="K4" s="315">
        <f>'1-συμβολαια'!N4</f>
        <v>5634</v>
      </c>
      <c r="L4" s="315">
        <f>'2-δικαιώμ'!O4+'5-αντίγρ'!O4</f>
        <v>432</v>
      </c>
      <c r="M4" s="412"/>
      <c r="N4" s="315">
        <f>'1-συμβολαια'!O4</f>
        <v>134</v>
      </c>
      <c r="O4" s="315">
        <f t="shared" si="0"/>
        <v>432</v>
      </c>
      <c r="P4" s="295">
        <f>'8-κ-15-17'!AG4</f>
        <v>0</v>
      </c>
      <c r="Q4" s="315">
        <f>'11-χαρτόσ'!L4</f>
        <v>486</v>
      </c>
      <c r="R4" s="315">
        <f>'13-ντιΜιΧο'!BO4</f>
        <v>100</v>
      </c>
      <c r="S4" s="511"/>
      <c r="T4" s="398"/>
      <c r="U4" s="398"/>
      <c r="V4" s="398"/>
      <c r="W4" s="398"/>
      <c r="X4" s="345"/>
    </row>
    <row r="5" spans="1:24" s="5" customFormat="1">
      <c r="A5" s="876">
        <f>'1-συμβολαια'!A5</f>
        <v>3</v>
      </c>
      <c r="B5" s="899">
        <f>'1-συμβολαια'!B5</f>
        <v>28</v>
      </c>
      <c r="C5" s="367" t="str">
        <f>'1-συμβολαια'!C5</f>
        <v>γονική</v>
      </c>
      <c r="D5" s="469">
        <f>'1-συμβολαια'!D5</f>
        <v>2250000</v>
      </c>
      <c r="E5" s="342"/>
      <c r="F5" s="342"/>
      <c r="G5" s="342"/>
      <c r="H5" s="342"/>
      <c r="I5" s="342"/>
      <c r="J5" s="342"/>
      <c r="K5" s="315">
        <f>'1-συμβολαια'!N5</f>
        <v>28684</v>
      </c>
      <c r="L5" s="315">
        <f>'2-δικαιώμ'!O5+'5-αντίγρ'!O5</f>
        <v>5492</v>
      </c>
      <c r="M5" s="412"/>
      <c r="N5" s="315">
        <f>'1-συμβολαια'!O5</f>
        <v>16584</v>
      </c>
      <c r="O5" s="315">
        <f t="shared" si="0"/>
        <v>5492</v>
      </c>
      <c r="P5" s="315">
        <f>'8-κ-15-17'!AG5</f>
        <v>-27.5</v>
      </c>
      <c r="Q5" s="315">
        <f>'11-χαρτόσ'!L5</f>
        <v>120</v>
      </c>
      <c r="R5" s="315">
        <f>'13-ντιΜιΧο'!BO5</f>
        <v>50805</v>
      </c>
      <c r="S5" s="470">
        <f>N5+N6</f>
        <v>55244</v>
      </c>
      <c r="T5" s="470">
        <f>O5+O6</f>
        <v>10016</v>
      </c>
      <c r="U5" s="470">
        <f>P5+P6</f>
        <v>17410</v>
      </c>
      <c r="V5" s="470">
        <f>Q5+Q6</f>
        <v>120</v>
      </c>
      <c r="W5" s="470">
        <f>R5+R6</f>
        <v>50805</v>
      </c>
      <c r="X5" s="510">
        <f>SUM(S5:W5)</f>
        <v>133595</v>
      </c>
    </row>
    <row r="6" spans="1:24" s="5" customFormat="1">
      <c r="A6" s="877"/>
      <c r="B6" s="900"/>
      <c r="C6" s="508" t="str">
        <f>'1-συμβολαια'!C6</f>
        <v>χρησικτησία = δωρεά πατρός ΑΤΥΠΗ</v>
      </c>
      <c r="D6" s="469">
        <f>'1-συμβολαια'!D6</f>
        <v>2250000</v>
      </c>
      <c r="E6" s="342"/>
      <c r="F6" s="342"/>
      <c r="G6" s="342"/>
      <c r="H6" s="342"/>
      <c r="I6" s="342"/>
      <c r="J6" s="342"/>
      <c r="K6" s="412"/>
      <c r="L6" s="315">
        <f>'2-δικαιώμ'!O6+'5-αντίγρ'!O6</f>
        <v>4524</v>
      </c>
      <c r="M6" s="412"/>
      <c r="N6" s="315">
        <f>'1-συμβολαια'!O6</f>
        <v>38660</v>
      </c>
      <c r="O6" s="315">
        <f t="shared" si="0"/>
        <v>4524</v>
      </c>
      <c r="P6" s="315">
        <f>'8-κ-15-17'!AG6</f>
        <v>17437.5</v>
      </c>
      <c r="Q6" s="295">
        <f>'11-χαρτόσ'!L6</f>
        <v>0</v>
      </c>
      <c r="R6" s="295">
        <f>'13-ντιΜιΧο'!BO6</f>
        <v>0</v>
      </c>
      <c r="S6" s="511"/>
      <c r="T6" s="398"/>
      <c r="U6" s="398"/>
      <c r="V6" s="398"/>
      <c r="W6" s="398"/>
      <c r="X6" s="345"/>
    </row>
    <row r="7" spans="1:24" s="5" customFormat="1">
      <c r="A7" s="876">
        <f>'1-συμβολαια'!A7</f>
        <v>4</v>
      </c>
      <c r="B7" s="899">
        <f>'1-συμβολαια'!B7</f>
        <v>28</v>
      </c>
      <c r="C7" s="367" t="str">
        <f>'1-συμβολαια'!C7</f>
        <v>δήλωση {{{ ιδιοκτησίας οικοπέδου</v>
      </c>
      <c r="D7" s="586">
        <f>'1-συμβολαια'!D7</f>
        <v>0</v>
      </c>
      <c r="E7" s="342"/>
      <c r="F7" s="342"/>
      <c r="G7" s="342"/>
      <c r="H7" s="342"/>
      <c r="I7" s="342"/>
      <c r="J7" s="342"/>
      <c r="K7" s="315">
        <f>'1-συμβολαια'!N7</f>
        <v>5528</v>
      </c>
      <c r="L7" s="315">
        <f>'2-δικαιώμ'!O7+'5-αντίγρ'!O7</f>
        <v>502</v>
      </c>
      <c r="M7" s="412"/>
      <c r="N7" s="315">
        <f>'1-συμβολαια'!O7</f>
        <v>15970</v>
      </c>
      <c r="O7" s="315">
        <f t="shared" si="0"/>
        <v>502</v>
      </c>
      <c r="P7" s="295">
        <f>'8-κ-15-17'!AG7</f>
        <v>0</v>
      </c>
      <c r="Q7" s="315">
        <f>'11-χαρτόσ'!L7</f>
        <v>522</v>
      </c>
      <c r="R7" s="315">
        <f>'13-ντιΜιΧο'!BO7</f>
        <v>24855</v>
      </c>
      <c r="S7" s="470">
        <f>N7+N8</f>
        <v>28800.34</v>
      </c>
      <c r="T7" s="470">
        <f>O7+O8</f>
        <v>1451.5509999999999</v>
      </c>
      <c r="U7" s="470">
        <f>P7+P8</f>
        <v>2047.5112500000002</v>
      </c>
      <c r="V7" s="470">
        <f>Q7+Q8</f>
        <v>522</v>
      </c>
      <c r="W7" s="470">
        <f>R7+R8</f>
        <v>24855</v>
      </c>
      <c r="X7" s="510">
        <f>SUM(S7:W7)</f>
        <v>57676.402249999999</v>
      </c>
    </row>
    <row r="8" spans="1:24" s="5" customFormat="1">
      <c r="A8" s="877"/>
      <c r="B8" s="900"/>
      <c r="C8" s="508" t="str">
        <f>'1-συμβολαια'!C8</f>
        <v>χρησικτησία = δωρεά πατρός ΑΤΥΠΗ</v>
      </c>
      <c r="D8" s="469">
        <f>'1-συμβολαια'!D8</f>
        <v>264195</v>
      </c>
      <c r="E8" s="342"/>
      <c r="F8" s="342"/>
      <c r="G8" s="342"/>
      <c r="H8" s="342"/>
      <c r="I8" s="342"/>
      <c r="J8" s="342"/>
      <c r="K8" s="412"/>
      <c r="L8" s="315">
        <f>'2-δικαιώμ'!O8+'5-αντίγρ'!O8</f>
        <v>949.55100000000004</v>
      </c>
      <c r="M8" s="412"/>
      <c r="N8" s="315">
        <f>'1-συμβολαια'!O8</f>
        <v>12830.34</v>
      </c>
      <c r="O8" s="315">
        <f t="shared" si="0"/>
        <v>949.55100000000004</v>
      </c>
      <c r="P8" s="315">
        <f>'8-κ-15-17'!AG8</f>
        <v>2047.5112500000002</v>
      </c>
      <c r="Q8" s="295">
        <f>'11-χαρτόσ'!L8</f>
        <v>0</v>
      </c>
      <c r="R8" s="295">
        <f>'13-ντιΜιΧο'!BO8</f>
        <v>0</v>
      </c>
      <c r="S8" s="511"/>
      <c r="T8" s="398"/>
      <c r="U8" s="398"/>
      <c r="V8" s="398"/>
      <c r="W8" s="398"/>
      <c r="X8" s="345"/>
    </row>
    <row r="9" spans="1:24" s="5" customFormat="1">
      <c r="A9" s="876">
        <f>'1-συμβολαια'!A9</f>
        <v>5</v>
      </c>
      <c r="B9" s="876">
        <f>'1-συμβολαια'!B9</f>
        <v>28</v>
      </c>
      <c r="C9" s="367" t="str">
        <f>'1-συμβολαια'!C9</f>
        <v>αγοραπωλησία τίμημα 2.000.000 Δ.Ο.Υ. =</v>
      </c>
      <c r="D9" s="469">
        <f>'1-συμβολαια'!D9</f>
        <v>2850000</v>
      </c>
      <c r="E9" s="342"/>
      <c r="F9" s="342"/>
      <c r="G9" s="342"/>
      <c r="H9" s="342"/>
      <c r="I9" s="342"/>
      <c r="J9" s="342"/>
      <c r="K9" s="315">
        <f>'1-συμβολαια'!N9</f>
        <v>41796</v>
      </c>
      <c r="L9" s="315">
        <f>'2-δικαιώμ'!O9+'5-αντίγρ'!O9</f>
        <v>6814</v>
      </c>
      <c r="M9" s="315">
        <v>5608</v>
      </c>
      <c r="N9" s="315">
        <f>'1-συμβολαια'!O9</f>
        <v>23650</v>
      </c>
      <c r="O9" s="315">
        <f t="shared" si="0"/>
        <v>1206</v>
      </c>
      <c r="P9" s="422">
        <f>'8-κ-15-17'!AG9</f>
        <v>0</v>
      </c>
      <c r="Q9" s="315">
        <f>'11-χαρτόσ'!L9</f>
        <v>500</v>
      </c>
      <c r="R9" s="315">
        <f>'13-ντιΜιΧο'!BO9</f>
        <v>92005</v>
      </c>
      <c r="S9" s="470">
        <f>N9+N10</f>
        <v>44480.34</v>
      </c>
      <c r="T9" s="470">
        <f>O9+O10</f>
        <v>2155.5509999999999</v>
      </c>
      <c r="U9" s="470">
        <f>P9+P10</f>
        <v>2047.5112500000002</v>
      </c>
      <c r="V9" s="470">
        <f>Q9+Q10</f>
        <v>500</v>
      </c>
      <c r="W9" s="470">
        <f>R9+R10</f>
        <v>92005</v>
      </c>
      <c r="X9" s="510">
        <f>SUM(S9:W9)</f>
        <v>141188.40224999998</v>
      </c>
    </row>
    <row r="10" spans="1:24" s="5" customFormat="1">
      <c r="A10" s="877"/>
      <c r="B10" s="877"/>
      <c r="C10" s="508" t="str">
        <f>'1-συμβολαια'!C10</f>
        <v>χρησικτησία = κληρονομιά πατρός ΑΤΥΠΗ</v>
      </c>
      <c r="D10" s="469">
        <f>'1-συμβολαια'!D10</f>
        <v>264195</v>
      </c>
      <c r="E10" s="342"/>
      <c r="F10" s="342"/>
      <c r="G10" s="342"/>
      <c r="H10" s="342"/>
      <c r="I10" s="342"/>
      <c r="J10" s="342"/>
      <c r="K10" s="412"/>
      <c r="L10" s="315">
        <f>'2-δικαιώμ'!O10+'5-αντίγρ'!O10</f>
        <v>949.55100000000004</v>
      </c>
      <c r="M10" s="412"/>
      <c r="N10" s="315">
        <f>'1-συμβολαια'!O10</f>
        <v>20830.34</v>
      </c>
      <c r="O10" s="315">
        <f t="shared" si="0"/>
        <v>949.55100000000004</v>
      </c>
      <c r="P10" s="315">
        <f>'8-κ-15-17'!AG10</f>
        <v>2047.5112500000002</v>
      </c>
      <c r="Q10" s="295">
        <f>'11-χαρτόσ'!L10</f>
        <v>0</v>
      </c>
      <c r="R10" s="295">
        <f>'13-ντιΜιΧο'!BO10</f>
        <v>0</v>
      </c>
      <c r="S10" s="511"/>
      <c r="T10" s="398"/>
      <c r="U10" s="398"/>
      <c r="V10" s="398"/>
      <c r="W10" s="398"/>
      <c r="X10" s="345"/>
    </row>
    <row r="11" spans="1:24" s="5" customFormat="1">
      <c r="A11" s="338">
        <f>'1-συμβολαια'!A11</f>
        <v>6</v>
      </c>
      <c r="B11" s="370">
        <f>'1-συμβολαια'!B11</f>
        <v>29</v>
      </c>
      <c r="C11" s="367" t="str">
        <f>'1-συμβολαια'!C11</f>
        <v>δήλωση {{ περί υιοθετούντος τέκνου</v>
      </c>
      <c r="D11" s="586">
        <f>'1-συμβολαια'!D11</f>
        <v>0</v>
      </c>
      <c r="E11" s="342"/>
      <c r="F11" s="342"/>
      <c r="G11" s="342"/>
      <c r="H11" s="342"/>
      <c r="I11" s="342"/>
      <c r="J11" s="342"/>
      <c r="K11" s="315">
        <f>'1-συμβολαια'!N11</f>
        <v>3047</v>
      </c>
      <c r="L11" s="315">
        <f>'2-δικαιώμ'!O11+'5-αντίγρ'!O11</f>
        <v>311</v>
      </c>
      <c r="M11" s="412"/>
      <c r="N11" s="315">
        <f>'1-συμβολαια'!O11</f>
        <v>3742</v>
      </c>
      <c r="O11" s="315">
        <f t="shared" si="0"/>
        <v>311</v>
      </c>
      <c r="P11" s="422">
        <f>'8-κ-15-17'!AG11</f>
        <v>0</v>
      </c>
      <c r="Q11" s="315">
        <f>'11-χαρτόσ'!L11</f>
        <v>430</v>
      </c>
      <c r="R11" s="315">
        <f>'13-ντιΜιΧο'!BO11</f>
        <v>1421</v>
      </c>
      <c r="S11" s="598"/>
      <c r="T11" s="413"/>
      <c r="U11" s="413"/>
      <c r="V11" s="413"/>
      <c r="W11" s="413"/>
      <c r="X11" s="323"/>
    </row>
    <row r="12" spans="1:24" s="5" customFormat="1">
      <c r="A12" s="338">
        <f>'1-συμβολαια'!A12</f>
        <v>7</v>
      </c>
      <c r="B12" s="370">
        <f>'1-συμβολαια'!B12</f>
        <v>29</v>
      </c>
      <c r="C12" s="367" t="str">
        <f>'1-συμβολαια'!C12</f>
        <v>πληρεξούσιο</v>
      </c>
      <c r="D12" s="586">
        <f>'1-συμβολαια'!D12</f>
        <v>0</v>
      </c>
      <c r="E12" s="342"/>
      <c r="F12" s="342"/>
      <c r="G12" s="342"/>
      <c r="H12" s="342"/>
      <c r="I12" s="342"/>
      <c r="J12" s="342"/>
      <c r="K12" s="315">
        <f>'1-συμβολαια'!N12</f>
        <v>3387</v>
      </c>
      <c r="L12" s="315">
        <f>'2-δικαιώμ'!O12+'5-αντίγρ'!O12</f>
        <v>553</v>
      </c>
      <c r="M12" s="412"/>
      <c r="N12" s="315">
        <f>'1-συμβολαια'!O12</f>
        <v>4360</v>
      </c>
      <c r="O12" s="315">
        <f t="shared" si="0"/>
        <v>553</v>
      </c>
      <c r="P12" s="422">
        <f>'8-κ-15-17'!AG12</f>
        <v>0</v>
      </c>
      <c r="Q12" s="315">
        <f>'11-χαρτόσ'!L12</f>
        <v>690</v>
      </c>
      <c r="R12" s="315">
        <f>'13-ντιΜιΧο'!BO12</f>
        <v>500</v>
      </c>
      <c r="S12" s="598"/>
      <c r="T12" s="413"/>
      <c r="U12" s="413"/>
      <c r="V12" s="413"/>
      <c r="W12" s="413"/>
      <c r="X12" s="323"/>
    </row>
    <row r="13" spans="1:24" s="5" customFormat="1">
      <c r="A13" s="338">
        <f>'1-συμβολαια'!A13</f>
        <v>8</v>
      </c>
      <c r="B13" s="370">
        <f>'1-συμβολαια'!B13</f>
        <v>29</v>
      </c>
      <c r="C13" s="367" t="str">
        <f>'1-συμβολαια'!C13</f>
        <v>κληρονομιάς αποδοχή</v>
      </c>
      <c r="D13" s="586">
        <f>'1-συμβολαια'!D13</f>
        <v>0</v>
      </c>
      <c r="E13" s="400"/>
      <c r="F13" s="400"/>
      <c r="G13" s="400"/>
      <c r="H13" s="400"/>
      <c r="I13" s="400"/>
      <c r="J13" s="400"/>
      <c r="K13" s="315">
        <f>'1-συμβολαια'!N13</f>
        <v>7633</v>
      </c>
      <c r="L13" s="315">
        <f>'2-δικαιώμ'!O13+'5-αντίγρ'!O13</f>
        <v>2189</v>
      </c>
      <c r="M13" s="412"/>
      <c r="N13" s="315">
        <f>'1-συμβολαια'!O13</f>
        <v>50878</v>
      </c>
      <c r="O13" s="315">
        <f t="shared" si="0"/>
        <v>2189</v>
      </c>
      <c r="P13" s="422">
        <f>'8-κ-15-17'!AG13</f>
        <v>0</v>
      </c>
      <c r="Q13" s="315">
        <f>'11-χαρτόσ'!L13</f>
        <v>146</v>
      </c>
      <c r="R13" s="315">
        <f>'13-ντιΜιΧο'!BO13</f>
        <v>107355</v>
      </c>
      <c r="S13" s="598"/>
      <c r="T13" s="413"/>
      <c r="U13" s="413"/>
      <c r="V13" s="413"/>
      <c r="W13" s="413"/>
      <c r="X13" s="323"/>
    </row>
    <row r="14" spans="1:24" s="5" customFormat="1">
      <c r="A14" s="876">
        <f>'1-συμβολαια'!A14</f>
        <v>9</v>
      </c>
      <c r="B14" s="876">
        <f>'1-συμβολαια'!B14</f>
        <v>31</v>
      </c>
      <c r="C14" s="367" t="str">
        <f>'1-συμβολαια'!C14</f>
        <v>δωρεά</v>
      </c>
      <c r="D14" s="469">
        <f>'1-συμβολαια'!D14</f>
        <v>3600000</v>
      </c>
      <c r="E14" s="400"/>
      <c r="F14" s="400"/>
      <c r="G14" s="400"/>
      <c r="H14" s="400"/>
      <c r="I14" s="400"/>
      <c r="J14" s="400"/>
      <c r="K14" s="315">
        <f>'1-συμβολαια'!N14</f>
        <v>45810</v>
      </c>
      <c r="L14" s="315">
        <f>'2-δικαιώμ'!O14+'5-αντίγρ'!O14</f>
        <v>7922</v>
      </c>
      <c r="M14" s="315">
        <v>6985</v>
      </c>
      <c r="N14" s="315">
        <f>'1-συμβολαια'!O14</f>
        <v>13228</v>
      </c>
      <c r="O14" s="315">
        <f t="shared" si="0"/>
        <v>937</v>
      </c>
      <c r="P14" s="315">
        <f>'8-κ-15-17'!AG14</f>
        <v>27900.000000000004</v>
      </c>
      <c r="Q14" s="315">
        <f>'11-χαρτόσ'!L14</f>
        <v>3576</v>
      </c>
      <c r="R14" s="315">
        <f>'13-ντιΜιΧο'!BO14</f>
        <v>79905</v>
      </c>
      <c r="S14" s="470">
        <f>N14+N15</f>
        <v>62588</v>
      </c>
      <c r="T14" s="470">
        <f>O14+O15</f>
        <v>7891</v>
      </c>
      <c r="U14" s="470">
        <f>P14+P15</f>
        <v>55800.000000000007</v>
      </c>
      <c r="V14" s="470">
        <f>Q14+Q15</f>
        <v>3576</v>
      </c>
      <c r="W14" s="470">
        <f>R14+R15</f>
        <v>79905</v>
      </c>
      <c r="X14" s="510">
        <f>SUM(S14:W14)</f>
        <v>209760</v>
      </c>
    </row>
    <row r="15" spans="1:24" s="5" customFormat="1">
      <c r="A15" s="877"/>
      <c r="B15" s="877"/>
      <c r="C15" s="508" t="str">
        <f>'1-συμβολαια'!C15</f>
        <v>χρησικτησία = αναδασμός εκούσιος</v>
      </c>
      <c r="D15" s="469">
        <f>'1-συμβολαια'!D15</f>
        <v>3600000</v>
      </c>
      <c r="E15" s="400"/>
      <c r="F15" s="400"/>
      <c r="G15" s="400"/>
      <c r="H15" s="400"/>
      <c r="I15" s="400"/>
      <c r="J15" s="400"/>
      <c r="K15" s="412"/>
      <c r="L15" s="315">
        <f>'2-δικαιώμ'!O15+'5-αντίγρ'!O15</f>
        <v>6954</v>
      </c>
      <c r="M15" s="412"/>
      <c r="N15" s="315">
        <f>'1-συμβολαια'!O15</f>
        <v>49360</v>
      </c>
      <c r="O15" s="315">
        <f t="shared" si="0"/>
        <v>6954</v>
      </c>
      <c r="P15" s="315">
        <f>'8-κ-15-17'!AG15</f>
        <v>27900.000000000004</v>
      </c>
      <c r="Q15" s="295">
        <f>'11-χαρτόσ'!L15</f>
        <v>0</v>
      </c>
      <c r="R15" s="295">
        <f>'13-ντιΜιΧο'!BO15</f>
        <v>0</v>
      </c>
      <c r="S15" s="511"/>
      <c r="T15" s="511"/>
      <c r="U15" s="511"/>
      <c r="V15" s="511"/>
      <c r="W15" s="511"/>
      <c r="X15" s="585"/>
    </row>
    <row r="16" spans="1:24" s="5" customFormat="1">
      <c r="A16" s="338">
        <f>'1-συμβολαια'!A16</f>
        <v>10</v>
      </c>
      <c r="B16" s="370">
        <f>'1-συμβολαια'!B16</f>
        <v>31</v>
      </c>
      <c r="C16" s="367" t="str">
        <f>'1-συμβολαια'!C16</f>
        <v>χρήση κοινή ΠΑΡΑΧΩΡΗΣΗ</v>
      </c>
      <c r="D16" s="586">
        <f>'1-συμβολαια'!D16</f>
        <v>0</v>
      </c>
      <c r="E16" s="400"/>
      <c r="F16" s="400"/>
      <c r="G16" s="400"/>
      <c r="H16" s="400"/>
      <c r="I16" s="400"/>
      <c r="J16" s="400"/>
      <c r="K16" s="315">
        <f>'1-συμβολαια'!N16</f>
        <v>5554</v>
      </c>
      <c r="L16" s="315">
        <f>'2-δικαιώμ'!O16+'5-αντίγρ'!O16</f>
        <v>432</v>
      </c>
      <c r="M16" s="412"/>
      <c r="N16" s="315">
        <f>'1-συμβολαια'!O16</f>
        <v>2414</v>
      </c>
      <c r="O16" s="315">
        <f t="shared" si="0"/>
        <v>432</v>
      </c>
      <c r="P16" s="422">
        <f>'8-κ-15-17'!AG16</f>
        <v>0</v>
      </c>
      <c r="Q16" s="315">
        <f>'11-χαρτόσ'!L16</f>
        <v>566</v>
      </c>
      <c r="R16" s="315">
        <f>'13-ντιΜιΧο'!BO16</f>
        <v>26900</v>
      </c>
      <c r="S16" s="598"/>
      <c r="T16" s="413"/>
      <c r="U16" s="413"/>
      <c r="V16" s="413"/>
      <c r="W16" s="413"/>
      <c r="X16" s="323"/>
    </row>
    <row r="17" spans="1:28" s="5" customFormat="1">
      <c r="A17" s="338">
        <f>'1-συμβολαια'!A17</f>
        <v>11</v>
      </c>
      <c r="B17" s="370">
        <f>'1-συμβολαια'!B17</f>
        <v>31</v>
      </c>
      <c r="C17" s="367" t="str">
        <f>'1-συμβολαια'!C17</f>
        <v>διαθήκη ιδιόγραφη</v>
      </c>
      <c r="D17" s="586">
        <f>'1-συμβολαια'!D17</f>
        <v>0</v>
      </c>
      <c r="E17" s="400"/>
      <c r="F17" s="400"/>
      <c r="G17" s="400"/>
      <c r="H17" s="400"/>
      <c r="I17" s="400"/>
      <c r="J17" s="400"/>
      <c r="K17" s="315">
        <f>'1-συμβολαια'!N17</f>
        <v>3705</v>
      </c>
      <c r="L17" s="315">
        <f>'2-δικαιώμ'!O17+'5-αντίγρ'!O17</f>
        <v>451</v>
      </c>
      <c r="M17" s="412"/>
      <c r="N17" s="315">
        <f>'1-συμβολαια'!O17</f>
        <v>-56</v>
      </c>
      <c r="O17" s="315">
        <f t="shared" si="0"/>
        <v>451</v>
      </c>
      <c r="P17" s="422">
        <f>'8-κ-15-17'!AG17</f>
        <v>0</v>
      </c>
      <c r="Q17" s="315">
        <f>'11-χαρτόσ'!L17</f>
        <v>430</v>
      </c>
      <c r="R17" s="315">
        <f>'13-ντιΜιΧο'!BO17</f>
        <v>150</v>
      </c>
      <c r="S17" s="598"/>
      <c r="T17" s="413"/>
      <c r="U17" s="413"/>
      <c r="V17" s="413"/>
      <c r="W17" s="413"/>
      <c r="X17" s="323"/>
    </row>
    <row r="18" spans="1:28" s="5" customFormat="1">
      <c r="A18" s="338">
        <f>'1-συμβολαια'!A18</f>
        <v>12</v>
      </c>
      <c r="B18" s="370">
        <f>'1-συμβολαια'!B18</f>
        <v>31</v>
      </c>
      <c r="C18" s="367" t="str">
        <f>'1-συμβολαια'!C18</f>
        <v>αγοραπωλησία τίμημα = Δ.Ο.Υ. =</v>
      </c>
      <c r="D18" s="469">
        <f>'1-συμβολαια'!D18</f>
        <v>7000000</v>
      </c>
      <c r="E18" s="400"/>
      <c r="F18" s="400"/>
      <c r="G18" s="400"/>
      <c r="H18" s="400"/>
      <c r="I18" s="400"/>
      <c r="J18" s="400"/>
      <c r="K18" s="315">
        <f>'1-συμβολαια'!N18</f>
        <v>83182</v>
      </c>
      <c r="L18" s="315">
        <f>'2-δικαιώμ'!O18+'5-αντίγρ'!O18</f>
        <v>14042</v>
      </c>
      <c r="M18" s="315">
        <v>13075</v>
      </c>
      <c r="N18" s="315">
        <f>'1-συμβολαια'!O18</f>
        <v>14536</v>
      </c>
      <c r="O18" s="315">
        <f t="shared" si="0"/>
        <v>967</v>
      </c>
      <c r="P18" s="422">
        <f>'8-κ-15-17'!AG18</f>
        <v>0</v>
      </c>
      <c r="Q18" s="315">
        <f>'11-χαρτόσ'!L18</f>
        <v>-704</v>
      </c>
      <c r="R18" s="315">
        <f>'13-ντιΜιΧο'!BO18</f>
        <v>68855</v>
      </c>
      <c r="S18" s="598"/>
      <c r="T18" s="413"/>
      <c r="U18" s="413"/>
      <c r="V18" s="413"/>
      <c r="W18" s="413"/>
      <c r="X18" s="323"/>
    </row>
    <row r="19" spans="1:28" s="5" customFormat="1">
      <c r="A19" s="876">
        <f>'1-συμβολαια'!A19</f>
        <v>13</v>
      </c>
      <c r="B19" s="899">
        <f>'1-συμβολαια'!B19</f>
        <v>31</v>
      </c>
      <c r="C19" s="367" t="str">
        <f>'1-συμβολαια'!C19</f>
        <v>κληρονομιάς αποδοχή</v>
      </c>
      <c r="D19" s="586">
        <f>'1-συμβολαια'!D19</f>
        <v>0</v>
      </c>
      <c r="E19" s="400"/>
      <c r="F19" s="400"/>
      <c r="G19" s="400"/>
      <c r="H19" s="400"/>
      <c r="I19" s="400"/>
      <c r="J19" s="400"/>
      <c r="K19" s="315">
        <f>'1-συμβολαια'!N19</f>
        <v>8058</v>
      </c>
      <c r="L19" s="315">
        <f>'2-δικαιώμ'!O19+'5-αντίγρ'!O19</f>
        <v>1342</v>
      </c>
      <c r="M19" s="412"/>
      <c r="N19" s="315">
        <f>'1-συμβολαια'!O19</f>
        <v>11500</v>
      </c>
      <c r="O19" s="315">
        <f t="shared" si="0"/>
        <v>1342</v>
      </c>
      <c r="P19" s="422">
        <f>'8-κ-15-17'!AG19</f>
        <v>0</v>
      </c>
      <c r="Q19" s="315">
        <f>'11-χαρτόσ'!L19</f>
        <v>700</v>
      </c>
      <c r="R19" s="315">
        <f>'13-ντιΜιΧο'!BO19</f>
        <v>52555</v>
      </c>
      <c r="S19" s="470">
        <f>N19+N20</f>
        <v>17100</v>
      </c>
      <c r="T19" s="470">
        <f>O19+O20</f>
        <v>2032</v>
      </c>
      <c r="U19" s="470">
        <f>P19+P20</f>
        <v>7.7500000000000008E-3</v>
      </c>
      <c r="V19" s="470">
        <f>Q19+Q20</f>
        <v>700</v>
      </c>
      <c r="W19" s="470">
        <f>R19+R20</f>
        <v>52555</v>
      </c>
      <c r="X19" s="510">
        <f>SUM(S19:W19)</f>
        <v>72387.007750000004</v>
      </c>
    </row>
    <row r="20" spans="1:28" s="5" customFormat="1">
      <c r="A20" s="877"/>
      <c r="B20" s="900"/>
      <c r="C20" s="508" t="str">
        <f>'1-συμβολαια'!C20</f>
        <v>χρησικτησία = αναδασμός εκούσιος</v>
      </c>
      <c r="D20" s="597">
        <f>'1-συμβολαια'!D20</f>
        <v>1</v>
      </c>
      <c r="E20" s="400"/>
      <c r="F20" s="400"/>
      <c r="G20" s="400"/>
      <c r="H20" s="400"/>
      <c r="I20" s="400"/>
      <c r="J20" s="400"/>
      <c r="K20" s="412"/>
      <c r="L20" s="315">
        <f>'2-δικαιώμ'!O20+'5-αντίγρ'!O20</f>
        <v>690</v>
      </c>
      <c r="M20" s="412"/>
      <c r="N20" s="315">
        <f>'1-συμβολαια'!O20</f>
        <v>5600</v>
      </c>
      <c r="O20" s="315">
        <f t="shared" si="0"/>
        <v>690</v>
      </c>
      <c r="P20" s="578">
        <f>'8-κ-15-17'!AG20</f>
        <v>7.7500000000000008E-3</v>
      </c>
      <c r="Q20" s="578">
        <f>'11-χαρτόσ'!L20</f>
        <v>0</v>
      </c>
      <c r="R20" s="578">
        <f>'13-ντιΜιΧο'!BO20</f>
        <v>0</v>
      </c>
      <c r="S20" s="599"/>
      <c r="T20" s="599"/>
      <c r="U20" s="599"/>
      <c r="V20" s="599"/>
      <c r="W20" s="599"/>
      <c r="X20" s="600"/>
    </row>
    <row r="21" spans="1:28" s="5" customFormat="1">
      <c r="A21" s="338">
        <f>'1-συμβολαια'!A21</f>
        <v>14</v>
      </c>
      <c r="B21" s="370">
        <f>'1-συμβολαια'!B21</f>
        <v>31</v>
      </c>
      <c r="C21" s="367" t="str">
        <f>'1-συμβολαια'!C21</f>
        <v>γονική</v>
      </c>
      <c r="D21" s="469">
        <f>'1-συμβολαια'!D21</f>
        <v>9000000</v>
      </c>
      <c r="E21" s="409"/>
      <c r="F21" s="409"/>
      <c r="G21" s="409"/>
      <c r="H21" s="409"/>
      <c r="I21" s="409"/>
      <c r="J21" s="409"/>
      <c r="K21" s="315">
        <f>'1-συμβολαια'!N21</f>
        <v>83184</v>
      </c>
      <c r="L21" s="315">
        <f>'2-δικαιώμ'!O21+'5-αντίγρ'!O21</f>
        <v>18126</v>
      </c>
      <c r="M21" s="315">
        <v>6670</v>
      </c>
      <c r="N21" s="315">
        <f>'1-συμβολαια'!O21</f>
        <v>42850</v>
      </c>
      <c r="O21" s="315">
        <f t="shared" si="0"/>
        <v>11456</v>
      </c>
      <c r="P21" s="315">
        <f>'8-κ-15-17'!AG21</f>
        <v>1746</v>
      </c>
      <c r="Q21" s="315">
        <f>'11-χαρτόσ'!L21</f>
        <v>3516</v>
      </c>
      <c r="R21" s="315">
        <f>'13-ντιΜιΧο'!BO21</f>
        <v>75855</v>
      </c>
      <c r="S21" s="598"/>
      <c r="T21" s="413"/>
      <c r="U21" s="413"/>
      <c r="V21" s="413"/>
      <c r="W21" s="413"/>
      <c r="X21" s="323"/>
    </row>
    <row r="22" spans="1:28">
      <c r="A22" s="891" t="s">
        <v>56</v>
      </c>
      <c r="B22" s="891"/>
      <c r="C22" s="891"/>
      <c r="D22" s="891"/>
      <c r="E22" s="296">
        <f t="shared" ref="E22:X22" si="1">SUM(E3:E21)</f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  <c r="J22" s="296">
        <f t="shared" si="1"/>
        <v>0</v>
      </c>
      <c r="K22" s="296">
        <f t="shared" si="1"/>
        <v>332827</v>
      </c>
      <c r="L22" s="296">
        <f t="shared" si="1"/>
        <v>73228.101999999999</v>
      </c>
      <c r="M22" s="296">
        <f t="shared" si="1"/>
        <v>32338</v>
      </c>
      <c r="N22" s="296">
        <f t="shared" si="1"/>
        <v>342192.68</v>
      </c>
      <c r="O22" s="296">
        <f t="shared" si="1"/>
        <v>40890.101999999999</v>
      </c>
      <c r="P22" s="296">
        <f t="shared" si="1"/>
        <v>79051.030250000011</v>
      </c>
      <c r="Q22" s="296">
        <f t="shared" si="1"/>
        <v>11660</v>
      </c>
      <c r="R22" s="296">
        <f t="shared" si="1"/>
        <v>581461</v>
      </c>
      <c r="S22" s="471">
        <f t="shared" si="1"/>
        <v>208212.68</v>
      </c>
      <c r="T22" s="471">
        <f t="shared" si="1"/>
        <v>23546.101999999999</v>
      </c>
      <c r="U22" s="471">
        <f t="shared" si="1"/>
        <v>77305.030250000011</v>
      </c>
      <c r="V22" s="471">
        <f t="shared" si="1"/>
        <v>5418</v>
      </c>
      <c r="W22" s="471">
        <f t="shared" si="1"/>
        <v>300125</v>
      </c>
      <c r="X22" s="471">
        <f t="shared" si="1"/>
        <v>614606.81224999996</v>
      </c>
    </row>
    <row r="24" spans="1:28" ht="15.75" customHeight="1">
      <c r="E24" s="60"/>
      <c r="F24" s="60"/>
      <c r="G24" s="60"/>
      <c r="H24" s="60"/>
      <c r="I24" s="60"/>
      <c r="J24" s="60"/>
      <c r="K24" s="61">
        <f>E22+G22+K22</f>
        <v>332827</v>
      </c>
      <c r="L24" s="61"/>
      <c r="M24" s="61"/>
      <c r="S24" s="2"/>
      <c r="T24" s="2"/>
      <c r="U24" s="2"/>
      <c r="V24" s="2"/>
    </row>
    <row r="25" spans="1:28">
      <c r="T25" s="88"/>
      <c r="U25" s="88"/>
      <c r="V25" s="88"/>
      <c r="W25" s="88"/>
      <c r="X25" s="88"/>
      <c r="Y25" s="88"/>
      <c r="Z25" s="88"/>
      <c r="AA25" s="88"/>
      <c r="AB25" s="88"/>
    </row>
    <row r="26" spans="1:28">
      <c r="T26" s="88"/>
      <c r="U26" s="88"/>
      <c r="V26" s="88"/>
      <c r="W26" s="88"/>
      <c r="X26" s="88"/>
      <c r="Y26" s="88"/>
      <c r="Z26" s="88"/>
      <c r="AA26" s="88"/>
      <c r="AB26" s="88"/>
    </row>
    <row r="27" spans="1:28" s="5" customFormat="1">
      <c r="A27" s="54"/>
      <c r="B27" s="122"/>
      <c r="C27" s="12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s="5" customFormat="1">
      <c r="A28" s="54"/>
      <c r="B28" s="122"/>
      <c r="C28" s="157" t="s">
        <v>655</v>
      </c>
      <c r="E28" s="4"/>
      <c r="F28" s="4"/>
      <c r="G28" s="4"/>
      <c r="H28" s="4"/>
      <c r="I28" s="4"/>
      <c r="J28" s="4"/>
      <c r="K28" s="4"/>
      <c r="L28" s="4"/>
      <c r="M28" s="633">
        <f>L22-M22</f>
        <v>40890.101999999999</v>
      </c>
      <c r="N28" s="4"/>
      <c r="O28" s="4"/>
      <c r="P28" s="4"/>
      <c r="Q28" s="4"/>
      <c r="R28" s="4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s="5" customFormat="1">
      <c r="A29" s="54"/>
      <c r="B29" s="122"/>
      <c r="C29" s="158" t="s">
        <v>204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4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s="5" customFormat="1">
      <c r="A30" s="54"/>
      <c r="B30" s="122"/>
      <c r="C30" s="12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4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s="5" customFormat="1">
      <c r="A31" s="54"/>
      <c r="B31" s="122"/>
      <c r="C31" s="1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4"/>
      <c r="T31" s="88"/>
      <c r="U31" s="88"/>
      <c r="V31" s="88"/>
      <c r="W31" s="88"/>
      <c r="X31" s="88"/>
      <c r="Y31" s="88"/>
      <c r="Z31" s="88"/>
      <c r="AA31" s="88"/>
      <c r="AB31" s="88"/>
    </row>
    <row r="32" spans="1:28">
      <c r="T32" s="88"/>
      <c r="U32" s="88"/>
      <c r="V32" s="88"/>
      <c r="W32" s="88"/>
      <c r="X32" s="88"/>
      <c r="Y32" s="88"/>
      <c r="Z32" s="88"/>
      <c r="AA32" s="88"/>
      <c r="AB32" s="88"/>
    </row>
  </sheetData>
  <mergeCells count="23">
    <mergeCell ref="A22:D22"/>
    <mergeCell ref="A1:A2"/>
    <mergeCell ref="B1:B2"/>
    <mergeCell ref="C1:C2"/>
    <mergeCell ref="D1:D2"/>
    <mergeCell ref="A5:A6"/>
    <mergeCell ref="B5:B6"/>
    <mergeCell ref="A7:A8"/>
    <mergeCell ref="B7:B8"/>
    <mergeCell ref="A9:A10"/>
    <mergeCell ref="B9:B10"/>
    <mergeCell ref="A14:A15"/>
    <mergeCell ref="B14:B15"/>
    <mergeCell ref="A19:A20"/>
    <mergeCell ref="B19:B20"/>
    <mergeCell ref="E1:F1"/>
    <mergeCell ref="G1:H1"/>
    <mergeCell ref="I1:J1"/>
    <mergeCell ref="S1:X1"/>
    <mergeCell ref="S2:W2"/>
    <mergeCell ref="N1:R1"/>
    <mergeCell ref="K1:K2"/>
    <mergeCell ref="L1:M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pane ySplit="2" topLeftCell="A3" activePane="bottomLeft" state="frozen"/>
      <selection pane="bottomLeft" activeCell="C42" sqref="C42"/>
    </sheetView>
  </sheetViews>
  <sheetFormatPr defaultRowHeight="11.25"/>
  <cols>
    <col min="1" max="1" width="8.140625" style="8" bestFit="1" customWidth="1"/>
    <col min="2" max="2" width="5.7109375" style="8" bestFit="1" customWidth="1"/>
    <col min="3" max="3" width="35.28515625" style="97" customWidth="1"/>
    <col min="4" max="4" width="14.5703125" style="3" bestFit="1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5" style="2" customWidth="1"/>
    <col min="9" max="9" width="10.42578125" style="2" bestFit="1" customWidth="1"/>
    <col min="10" max="10" width="11.140625" style="3" bestFit="1" customWidth="1"/>
    <col min="11" max="11" width="9.42578125" style="3" bestFit="1" customWidth="1"/>
    <col min="12" max="16384" width="9.140625" style="3"/>
  </cols>
  <sheetData>
    <row r="1" spans="1:12" ht="15.75">
      <c r="A1" s="901" t="s">
        <v>97</v>
      </c>
      <c r="B1" s="901"/>
      <c r="C1" s="901"/>
      <c r="D1" s="901"/>
      <c r="E1" s="901"/>
      <c r="F1" s="901"/>
      <c r="G1" s="901"/>
      <c r="H1" s="901"/>
      <c r="I1" s="902"/>
    </row>
    <row r="2" spans="1:12" s="43" customFormat="1" ht="32.25" thickBot="1">
      <c r="A2" s="94" t="s">
        <v>1</v>
      </c>
      <c r="B2" s="93" t="s">
        <v>94</v>
      </c>
      <c r="C2" s="103" t="s">
        <v>0</v>
      </c>
      <c r="D2" s="44" t="s">
        <v>7</v>
      </c>
      <c r="E2" s="62" t="s">
        <v>6</v>
      </c>
      <c r="F2" s="63" t="s">
        <v>5</v>
      </c>
      <c r="G2" s="64" t="s">
        <v>87</v>
      </c>
      <c r="H2" s="82" t="s">
        <v>86</v>
      </c>
      <c r="I2" s="376" t="s">
        <v>494</v>
      </c>
      <c r="J2" s="163"/>
      <c r="K2" s="903" t="s">
        <v>512</v>
      </c>
      <c r="L2" s="904"/>
    </row>
    <row r="3" spans="1:12" s="5" customFormat="1">
      <c r="A3" s="370">
        <f>'1-συμβολαια'!A3</f>
        <v>1</v>
      </c>
      <c r="B3" s="370">
        <f>'1-συμβολαια'!B3</f>
        <v>28</v>
      </c>
      <c r="C3" s="371" t="str">
        <f>'1-συμβολαια'!C3</f>
        <v>πληρεξούσιο</v>
      </c>
      <c r="D3" s="375">
        <f>'1-συμβολαια'!D3</f>
        <v>0</v>
      </c>
      <c r="E3" s="326">
        <f>'14-βιβλΕσ'!E3</f>
        <v>0</v>
      </c>
      <c r="F3" s="326">
        <f>'14-βιβλΕσ'!G3</f>
        <v>0</v>
      </c>
      <c r="G3" s="326">
        <f>'14-βιβλΕσ'!I3</f>
        <v>0</v>
      </c>
      <c r="H3" s="315">
        <f>'14-βιβλΕσ'!K3</f>
        <v>7625</v>
      </c>
      <c r="I3" s="315">
        <f>'14-βιβλΕσ'!L3</f>
        <v>553</v>
      </c>
    </row>
    <row r="4" spans="1:12" s="5" customFormat="1">
      <c r="A4" s="370">
        <f>'1-συμβολαια'!A4</f>
        <v>2</v>
      </c>
      <c r="B4" s="370">
        <f>'1-συμβολαια'!B4</f>
        <v>28</v>
      </c>
      <c r="C4" s="371" t="str">
        <f>'1-συμβολαια'!C4</f>
        <v>πληρεξούσιο</v>
      </c>
      <c r="D4" s="375">
        <f>'1-συμβολαια'!D4</f>
        <v>0</v>
      </c>
      <c r="E4" s="326">
        <f>'14-βιβλΕσ'!E4</f>
        <v>0</v>
      </c>
      <c r="F4" s="326">
        <f>'14-βιβλΕσ'!G4</f>
        <v>0</v>
      </c>
      <c r="G4" s="326">
        <f>'14-βιβλΕσ'!I4</f>
        <v>0</v>
      </c>
      <c r="H4" s="315">
        <f>'14-βιβλΕσ'!K4</f>
        <v>5634</v>
      </c>
      <c r="I4" s="315">
        <f>'14-βιβλΕσ'!L4</f>
        <v>432</v>
      </c>
    </row>
    <row r="5" spans="1:12" s="5" customFormat="1">
      <c r="A5" s="370">
        <f>'1-συμβολαια'!A5</f>
        <v>3</v>
      </c>
      <c r="B5" s="370">
        <f>'1-συμβολαια'!B5</f>
        <v>28</v>
      </c>
      <c r="C5" s="371" t="str">
        <f>'1-συμβολαια'!C5</f>
        <v>γονική</v>
      </c>
      <c r="D5" s="375">
        <f>'1-συμβολαια'!D5</f>
        <v>2250000</v>
      </c>
      <c r="E5" s="326">
        <f>'14-βιβλΕσ'!E5</f>
        <v>0</v>
      </c>
      <c r="F5" s="326">
        <f>'14-βιβλΕσ'!G5</f>
        <v>0</v>
      </c>
      <c r="G5" s="326">
        <f>'14-βιβλΕσ'!I5</f>
        <v>0</v>
      </c>
      <c r="H5" s="315">
        <f>'14-βιβλΕσ'!K5</f>
        <v>28684</v>
      </c>
      <c r="I5" s="315">
        <f>'14-βιβλΕσ'!L5</f>
        <v>5492</v>
      </c>
      <c r="J5" s="54"/>
    </row>
    <row r="6" spans="1:12" s="5" customFormat="1">
      <c r="A6" s="472">
        <f>'1-συμβολαια'!A6</f>
        <v>0</v>
      </c>
      <c r="B6" s="472">
        <f>'1-συμβολαια'!B6</f>
        <v>0</v>
      </c>
      <c r="C6" s="473" t="str">
        <f>'1-συμβολαια'!C6</f>
        <v>χρησικτησία = δωρεά πατρός ΑΤΥΠΗ</v>
      </c>
      <c r="D6" s="474">
        <f>'1-συμβολαια'!D6</f>
        <v>2250000</v>
      </c>
      <c r="E6" s="344">
        <f>'14-βιβλΕσ'!E6</f>
        <v>0</v>
      </c>
      <c r="F6" s="344">
        <f>'14-βιβλΕσ'!G6</f>
        <v>0</v>
      </c>
      <c r="G6" s="344">
        <f>'14-βιβλΕσ'!I6</f>
        <v>0</v>
      </c>
      <c r="H6" s="295">
        <f>'14-βιβλΕσ'!K6</f>
        <v>0</v>
      </c>
      <c r="I6" s="295"/>
      <c r="J6" s="4"/>
    </row>
    <row r="7" spans="1:12" s="5" customFormat="1">
      <c r="A7" s="370">
        <f>'1-συμβολαια'!A7</f>
        <v>4</v>
      </c>
      <c r="B7" s="370">
        <f>'1-συμβολαια'!B7</f>
        <v>28</v>
      </c>
      <c r="C7" s="371" t="str">
        <f>'1-συμβολαια'!C7</f>
        <v>δήλωση {{{ ιδιοκτησίας οικοπέδου</v>
      </c>
      <c r="D7" s="375">
        <f>'1-συμβολαια'!D7</f>
        <v>0</v>
      </c>
      <c r="E7" s="326">
        <f>'14-βιβλΕσ'!E7</f>
        <v>0</v>
      </c>
      <c r="F7" s="326">
        <f>'14-βιβλΕσ'!G7</f>
        <v>0</v>
      </c>
      <c r="G7" s="326">
        <f>'14-βιβλΕσ'!I7</f>
        <v>0</v>
      </c>
      <c r="H7" s="315">
        <f>'14-βιβλΕσ'!K7</f>
        <v>5528</v>
      </c>
      <c r="I7" s="315">
        <f>'14-βιβλΕσ'!L7</f>
        <v>502</v>
      </c>
      <c r="J7" s="4"/>
    </row>
    <row r="8" spans="1:12" s="5" customFormat="1">
      <c r="A8" s="472">
        <f>'1-συμβολαια'!A8</f>
        <v>0</v>
      </c>
      <c r="B8" s="472">
        <f>'1-συμβολαια'!B8</f>
        <v>0</v>
      </c>
      <c r="C8" s="473" t="str">
        <f>'1-συμβολαια'!C8</f>
        <v>χρησικτησία = δωρεά πατρός ΑΤΥΠΗ</v>
      </c>
      <c r="D8" s="474"/>
      <c r="E8" s="344">
        <f>'14-βιβλΕσ'!E8</f>
        <v>0</v>
      </c>
      <c r="F8" s="344">
        <f>'14-βιβλΕσ'!G8</f>
        <v>0</v>
      </c>
      <c r="G8" s="344">
        <f>'14-βιβλΕσ'!I8</f>
        <v>0</v>
      </c>
      <c r="H8" s="295">
        <f>'14-βιβλΕσ'!K8</f>
        <v>0</v>
      </c>
      <c r="I8" s="295"/>
      <c r="J8" s="4"/>
    </row>
    <row r="9" spans="1:12" s="5" customFormat="1">
      <c r="A9" s="370">
        <f>'1-συμβολαια'!A9</f>
        <v>5</v>
      </c>
      <c r="B9" s="370">
        <f>'1-συμβολαια'!B9</f>
        <v>28</v>
      </c>
      <c r="C9" s="371" t="str">
        <f>'1-συμβολαια'!C9</f>
        <v>αγοραπωλησία τίμημα 2.000.000 Δ.Ο.Υ. =</v>
      </c>
      <c r="D9" s="375">
        <f>'1-συμβολαια'!D9</f>
        <v>2850000</v>
      </c>
      <c r="E9" s="326">
        <f>'14-βιβλΕσ'!E9</f>
        <v>0</v>
      </c>
      <c r="F9" s="326">
        <f>'14-βιβλΕσ'!G9</f>
        <v>0</v>
      </c>
      <c r="G9" s="326">
        <f>'14-βιβλΕσ'!I9</f>
        <v>0</v>
      </c>
      <c r="H9" s="315">
        <f>'14-βιβλΕσ'!K9</f>
        <v>41796</v>
      </c>
      <c r="I9" s="315">
        <f>'14-βιβλΕσ'!L9</f>
        <v>6814</v>
      </c>
      <c r="J9" s="4"/>
    </row>
    <row r="10" spans="1:12" s="5" customFormat="1">
      <c r="A10" s="472">
        <f>'1-συμβολαια'!A10</f>
        <v>0</v>
      </c>
      <c r="B10" s="472">
        <f>'1-συμβολαια'!B10</f>
        <v>0</v>
      </c>
      <c r="C10" s="473" t="str">
        <f>'1-συμβολαια'!C10</f>
        <v>χρησικτησία = κληρονομιά πατρός ΑΤΥΠΗ</v>
      </c>
      <c r="D10" s="474"/>
      <c r="E10" s="344"/>
      <c r="F10" s="344"/>
      <c r="G10" s="344"/>
      <c r="H10" s="295"/>
      <c r="I10" s="295"/>
      <c r="J10" s="4"/>
    </row>
    <row r="11" spans="1:12" s="5" customFormat="1">
      <c r="A11" s="370">
        <f>'1-συμβολαια'!A11</f>
        <v>6</v>
      </c>
      <c r="B11" s="370">
        <f>'1-συμβολαια'!B11</f>
        <v>29</v>
      </c>
      <c r="C11" s="371" t="str">
        <f>'1-συμβολαια'!C11</f>
        <v>δήλωση {{ περί υιοθετούντος τέκνου</v>
      </c>
      <c r="D11" s="375">
        <f>'1-συμβολαια'!D11</f>
        <v>0</v>
      </c>
      <c r="E11" s="326">
        <f>'14-βιβλΕσ'!E11</f>
        <v>0</v>
      </c>
      <c r="F11" s="326">
        <f>'14-βιβλΕσ'!G11</f>
        <v>0</v>
      </c>
      <c r="G11" s="326">
        <f>'14-βιβλΕσ'!I11</f>
        <v>0</v>
      </c>
      <c r="H11" s="315">
        <f>'14-βιβλΕσ'!K11</f>
        <v>3047</v>
      </c>
      <c r="I11" s="315">
        <f>'14-βιβλΕσ'!L11</f>
        <v>311</v>
      </c>
      <c r="J11" s="4"/>
    </row>
    <row r="12" spans="1:12" s="5" customFormat="1">
      <c r="A12" s="370">
        <f>'1-συμβολαια'!A12</f>
        <v>7</v>
      </c>
      <c r="B12" s="370">
        <f>'1-συμβολαια'!B12</f>
        <v>29</v>
      </c>
      <c r="C12" s="371" t="str">
        <f>'1-συμβολαια'!C12</f>
        <v>πληρεξούσιο</v>
      </c>
      <c r="D12" s="375">
        <f>'1-συμβολαια'!D12</f>
        <v>0</v>
      </c>
      <c r="E12" s="326">
        <f>'14-βιβλΕσ'!E12</f>
        <v>0</v>
      </c>
      <c r="F12" s="326">
        <f>'14-βιβλΕσ'!G12</f>
        <v>0</v>
      </c>
      <c r="G12" s="326">
        <f>'14-βιβλΕσ'!I12</f>
        <v>0</v>
      </c>
      <c r="H12" s="315">
        <f>'14-βιβλΕσ'!K12</f>
        <v>3387</v>
      </c>
      <c r="I12" s="315">
        <f>'14-βιβλΕσ'!L12</f>
        <v>553</v>
      </c>
      <c r="J12" s="4"/>
    </row>
    <row r="13" spans="1:12" s="5" customFormat="1">
      <c r="A13" s="370">
        <f>'1-συμβολαια'!A13</f>
        <v>8</v>
      </c>
      <c r="B13" s="370">
        <f>'1-συμβολαια'!B13</f>
        <v>29</v>
      </c>
      <c r="C13" s="371" t="str">
        <f>'1-συμβολαια'!C13</f>
        <v>κληρονομιάς αποδοχή</v>
      </c>
      <c r="D13" s="469">
        <f>'1-συμβολαια'!D13</f>
        <v>0</v>
      </c>
      <c r="E13" s="326">
        <f>'14-βιβλΕσ'!E13</f>
        <v>0</v>
      </c>
      <c r="F13" s="326">
        <f>'14-βιβλΕσ'!G13</f>
        <v>0</v>
      </c>
      <c r="G13" s="326">
        <f>'14-βιβλΕσ'!I13</f>
        <v>0</v>
      </c>
      <c r="H13" s="315">
        <f>'14-βιβλΕσ'!K13</f>
        <v>7633</v>
      </c>
      <c r="I13" s="315">
        <f>'14-βιβλΕσ'!L13</f>
        <v>2189</v>
      </c>
      <c r="J13" s="4"/>
      <c r="K13" s="905" t="s">
        <v>513</v>
      </c>
      <c r="L13" s="905"/>
    </row>
    <row r="14" spans="1:12" s="5" customFormat="1">
      <c r="A14" s="370">
        <f>'1-συμβολαια'!A14</f>
        <v>9</v>
      </c>
      <c r="B14" s="370">
        <f>'1-συμβολαια'!B14</f>
        <v>31</v>
      </c>
      <c r="C14" s="371" t="str">
        <f>'1-συμβολαια'!C14</f>
        <v>δωρεά</v>
      </c>
      <c r="D14" s="469">
        <f>'1-συμβολαια'!D14</f>
        <v>3600000</v>
      </c>
      <c r="E14" s="326">
        <f>'14-βιβλΕσ'!E14</f>
        <v>0</v>
      </c>
      <c r="F14" s="326">
        <f>'14-βιβλΕσ'!G14</f>
        <v>0</v>
      </c>
      <c r="G14" s="326">
        <f>'14-βιβλΕσ'!I14</f>
        <v>0</v>
      </c>
      <c r="H14" s="315">
        <f>'14-βιβλΕσ'!K14</f>
        <v>45810</v>
      </c>
      <c r="I14" s="315">
        <f>'14-βιβλΕσ'!L14</f>
        <v>7922</v>
      </c>
      <c r="J14" s="4"/>
      <c r="K14" s="905"/>
      <c r="L14" s="905"/>
    </row>
    <row r="15" spans="1:12" s="5" customFormat="1">
      <c r="A15" s="564">
        <f>'1-συμβολαια'!A15</f>
        <v>0</v>
      </c>
      <c r="B15" s="564">
        <f>'1-συμβολαια'!B15</f>
        <v>0</v>
      </c>
      <c r="C15" s="565" t="str">
        <f>'1-συμβολαια'!C15</f>
        <v>χρησικτησία = αναδασμός εκούσιος</v>
      </c>
      <c r="D15" s="421">
        <f>'1-συμβολαια'!D15</f>
        <v>3600000</v>
      </c>
      <c r="E15" s="271">
        <f>'14-βιβλΕσ'!E15</f>
        <v>0</v>
      </c>
      <c r="F15" s="271">
        <f>'14-βιβλΕσ'!G15</f>
        <v>0</v>
      </c>
      <c r="G15" s="271">
        <f>'14-βιβλΕσ'!I15</f>
        <v>0</v>
      </c>
      <c r="H15" s="422">
        <f>'14-βιβλΕσ'!K15</f>
        <v>0</v>
      </c>
      <c r="I15" s="422"/>
      <c r="J15" s="4"/>
    </row>
    <row r="16" spans="1:12" s="5" customFormat="1">
      <c r="A16" s="370">
        <f>'1-συμβολαια'!A16</f>
        <v>10</v>
      </c>
      <c r="B16" s="370">
        <f>'1-συμβολαια'!B16</f>
        <v>31</v>
      </c>
      <c r="C16" s="371" t="str">
        <f>'1-συμβολαια'!C16</f>
        <v>χρήση κοινή ΠΑΡΑΧΩΡΗΣΗ</v>
      </c>
      <c r="D16" s="469">
        <f>'1-συμβολαια'!D16</f>
        <v>0</v>
      </c>
      <c r="E16" s="326">
        <f>'14-βιβλΕσ'!E16</f>
        <v>0</v>
      </c>
      <c r="F16" s="326">
        <f>'14-βιβλΕσ'!G16</f>
        <v>0</v>
      </c>
      <c r="G16" s="326">
        <f>'14-βιβλΕσ'!I16</f>
        <v>0</v>
      </c>
      <c r="H16" s="315">
        <f>'14-βιβλΕσ'!K16</f>
        <v>5554</v>
      </c>
      <c r="I16" s="315">
        <f>'14-βιβλΕσ'!L16</f>
        <v>432</v>
      </c>
      <c r="J16" s="4"/>
    </row>
    <row r="17" spans="1:11" s="5" customFormat="1">
      <c r="A17" s="370">
        <f>'1-συμβολαια'!A17</f>
        <v>11</v>
      </c>
      <c r="B17" s="370">
        <f>'1-συμβολαια'!B17</f>
        <v>31</v>
      </c>
      <c r="C17" s="371" t="str">
        <f>'1-συμβολαια'!C17</f>
        <v>διαθήκη ιδιόγραφη</v>
      </c>
      <c r="D17" s="469">
        <f>'1-συμβολαια'!D17</f>
        <v>0</v>
      </c>
      <c r="E17" s="326">
        <f>'14-βιβλΕσ'!E17</f>
        <v>0</v>
      </c>
      <c r="F17" s="326">
        <f>'14-βιβλΕσ'!G17</f>
        <v>0</v>
      </c>
      <c r="G17" s="326">
        <f>'14-βιβλΕσ'!I17</f>
        <v>0</v>
      </c>
      <c r="H17" s="315">
        <f>'14-βιβλΕσ'!K17</f>
        <v>3705</v>
      </c>
      <c r="I17" s="315">
        <f>'14-βιβλΕσ'!L17</f>
        <v>451</v>
      </c>
      <c r="J17" s="4"/>
    </row>
    <row r="18" spans="1:11" s="5" customFormat="1">
      <c r="A18" s="370">
        <f>'1-συμβολαια'!A18</f>
        <v>12</v>
      </c>
      <c r="B18" s="370">
        <f>'1-συμβολαια'!B18</f>
        <v>31</v>
      </c>
      <c r="C18" s="371" t="str">
        <f>'1-συμβολαια'!C18</f>
        <v>αγοραπωλησία τίμημα = Δ.Ο.Υ. =</v>
      </c>
      <c r="D18" s="469">
        <f>'1-συμβολαια'!D18</f>
        <v>7000000</v>
      </c>
      <c r="E18" s="326">
        <f>'14-βιβλΕσ'!E18</f>
        <v>0</v>
      </c>
      <c r="F18" s="326">
        <f>'14-βιβλΕσ'!G18</f>
        <v>0</v>
      </c>
      <c r="G18" s="326">
        <f>'14-βιβλΕσ'!I18</f>
        <v>0</v>
      </c>
      <c r="H18" s="315">
        <f>'14-βιβλΕσ'!K18</f>
        <v>83182</v>
      </c>
      <c r="I18" s="315">
        <v>13075</v>
      </c>
      <c r="J18" s="4"/>
    </row>
    <row r="19" spans="1:11" s="5" customFormat="1">
      <c r="A19" s="370">
        <f>'1-συμβολαια'!A19</f>
        <v>13</v>
      </c>
      <c r="B19" s="370">
        <f>'1-συμβολαια'!B19</f>
        <v>31</v>
      </c>
      <c r="C19" s="371" t="str">
        <f>'1-συμβολαια'!C19</f>
        <v>κληρονομιάς αποδοχή</v>
      </c>
      <c r="D19" s="469">
        <f>'1-συμβολαια'!D19</f>
        <v>0</v>
      </c>
      <c r="E19" s="326">
        <f>'14-βιβλΕσ'!E19</f>
        <v>0</v>
      </c>
      <c r="F19" s="326">
        <f>'14-βιβλΕσ'!G19</f>
        <v>0</v>
      </c>
      <c r="G19" s="326">
        <f>'14-βιβλΕσ'!I19</f>
        <v>0</v>
      </c>
      <c r="H19" s="315">
        <f>'14-βιβλΕσ'!K19</f>
        <v>8058</v>
      </c>
      <c r="I19" s="315">
        <f>'14-βιβλΕσ'!L19</f>
        <v>1342</v>
      </c>
      <c r="J19" s="4"/>
    </row>
    <row r="20" spans="1:11" s="5" customFormat="1">
      <c r="A20" s="564">
        <f>'1-συμβολαια'!A20</f>
        <v>0</v>
      </c>
      <c r="B20" s="564">
        <f>'1-συμβολαια'!B20</f>
        <v>0</v>
      </c>
      <c r="C20" s="565" t="str">
        <f>'1-συμβολαια'!C20</f>
        <v>χρησικτησία = αναδασμός εκούσιος</v>
      </c>
      <c r="D20" s="421">
        <f>'1-συμβολαια'!D20</f>
        <v>1</v>
      </c>
      <c r="E20" s="271">
        <f>'14-βιβλΕσ'!E20</f>
        <v>0</v>
      </c>
      <c r="F20" s="271">
        <f>'14-βιβλΕσ'!G20</f>
        <v>0</v>
      </c>
      <c r="G20" s="271">
        <f>'14-βιβλΕσ'!I20</f>
        <v>0</v>
      </c>
      <c r="H20" s="422"/>
      <c r="I20" s="422"/>
      <c r="J20" s="4"/>
    </row>
    <row r="21" spans="1:11" s="5" customFormat="1">
      <c r="A21" s="370">
        <f>'1-συμβολαια'!A21</f>
        <v>14</v>
      </c>
      <c r="B21" s="370">
        <f>'1-συμβολαια'!B21</f>
        <v>31</v>
      </c>
      <c r="C21" s="371" t="str">
        <f>'1-συμβολαια'!C21</f>
        <v>γονική</v>
      </c>
      <c r="D21" s="469">
        <f>'1-συμβολαια'!D21</f>
        <v>9000000</v>
      </c>
      <c r="E21" s="326">
        <f>'14-βιβλΕσ'!E21</f>
        <v>0</v>
      </c>
      <c r="F21" s="326">
        <f>'14-βιβλΕσ'!G21</f>
        <v>0</v>
      </c>
      <c r="G21" s="326">
        <f>'14-βιβλΕσ'!I21</f>
        <v>0</v>
      </c>
      <c r="H21" s="315">
        <f>'14-βιβλΕσ'!K21</f>
        <v>83184</v>
      </c>
      <c r="I21" s="315">
        <f>'14-βιβλΕσ'!L21</f>
        <v>18126</v>
      </c>
      <c r="J21" s="4"/>
      <c r="K21" s="4"/>
    </row>
    <row r="22" spans="1:11">
      <c r="A22" s="891" t="s">
        <v>56</v>
      </c>
      <c r="B22" s="891"/>
      <c r="C22" s="891"/>
      <c r="D22" s="891"/>
      <c r="E22" s="296">
        <f>SUM(E3:E21)</f>
        <v>0</v>
      </c>
      <c r="F22" s="296">
        <f>SUM(F3:F21)</f>
        <v>0</v>
      </c>
      <c r="G22" s="296">
        <f>SUM(G3:G21)</f>
        <v>0</v>
      </c>
      <c r="H22" s="296">
        <f>SUM(H3:H21)</f>
        <v>332827</v>
      </c>
      <c r="I22" s="296">
        <f>SUM(I3:I21)</f>
        <v>58194</v>
      </c>
    </row>
    <row r="24" spans="1:11" s="45" customFormat="1" ht="18">
      <c r="A24" s="102"/>
      <c r="B24" s="89"/>
      <c r="C24" s="104"/>
      <c r="E24" s="65"/>
      <c r="F24" s="65"/>
      <c r="G24" s="65"/>
      <c r="H24" s="374">
        <f>E22+F22+H22</f>
        <v>332827</v>
      </c>
      <c r="I24" s="121"/>
      <c r="J24" s="76"/>
    </row>
    <row r="25" spans="1:11">
      <c r="J25" s="258">
        <v>49904</v>
      </c>
      <c r="K25" s="3" t="s">
        <v>514</v>
      </c>
    </row>
    <row r="26" spans="1:11">
      <c r="J26" s="258">
        <v>19803</v>
      </c>
      <c r="K26" s="3" t="s">
        <v>515</v>
      </c>
    </row>
    <row r="27" spans="1:11">
      <c r="J27" s="258">
        <v>33992</v>
      </c>
      <c r="K27" s="3" t="s">
        <v>516</v>
      </c>
    </row>
    <row r="28" spans="1:11">
      <c r="J28" s="258">
        <f>SUM(J25:J27)</f>
        <v>103699</v>
      </c>
    </row>
  </sheetData>
  <mergeCells count="4">
    <mergeCell ref="A22:D22"/>
    <mergeCell ref="A1:I1"/>
    <mergeCell ref="K2:L2"/>
    <mergeCell ref="K13:L1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6"/>
  <sheetViews>
    <sheetView workbookViewId="0">
      <pane ySplit="2" topLeftCell="A3" activePane="bottomLeft" state="frozen"/>
      <selection pane="bottomLeft" activeCell="G37" sqref="G37"/>
    </sheetView>
  </sheetViews>
  <sheetFormatPr defaultRowHeight="11.25"/>
  <cols>
    <col min="1" max="1" width="7.42578125" style="8" bestFit="1" customWidth="1"/>
    <col min="2" max="2" width="6.28515625" style="6" customWidth="1"/>
    <col min="3" max="3" width="6.140625" style="6" customWidth="1"/>
    <col min="4" max="4" width="6" style="6" customWidth="1"/>
    <col min="5" max="6" width="6.28515625" style="6" customWidth="1"/>
    <col min="7" max="7" width="6.42578125" style="6" customWidth="1"/>
    <col min="8" max="8" width="5.85546875" style="6" customWidth="1"/>
    <col min="9" max="10" width="5.140625" style="6" customWidth="1"/>
    <col min="11" max="11" width="7.7109375" style="6" customWidth="1"/>
    <col min="12" max="12" width="5.140625" style="6" customWidth="1"/>
    <col min="13" max="13" width="21.42578125" style="6" customWidth="1"/>
    <col min="14" max="14" width="7.5703125" style="6" customWidth="1"/>
    <col min="15" max="15" width="79.85546875" style="6" customWidth="1"/>
    <col min="16" max="17" width="5.140625" style="6" customWidth="1"/>
    <col min="18" max="18" width="5.140625" style="3" customWidth="1"/>
    <col min="19" max="16384" width="9.140625" style="3"/>
  </cols>
  <sheetData>
    <row r="1" spans="1:17" ht="15.75">
      <c r="A1" s="908" t="s">
        <v>76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</row>
    <row r="2" spans="1:17" s="9" customFormat="1" ht="23.25" customHeight="1" thickBot="1">
      <c r="A2" s="299" t="s">
        <v>19</v>
      </c>
      <c r="B2" s="909" t="s">
        <v>29</v>
      </c>
      <c r="C2" s="910"/>
      <c r="D2" s="911"/>
      <c r="E2" s="912" t="s">
        <v>90</v>
      </c>
      <c r="F2" s="913"/>
      <c r="G2" s="913"/>
      <c r="H2" s="914"/>
      <c r="I2" s="915" t="s">
        <v>90</v>
      </c>
      <c r="J2" s="916"/>
      <c r="K2" s="916"/>
      <c r="L2" s="917"/>
      <c r="M2" s="300" t="s">
        <v>38</v>
      </c>
      <c r="N2" s="300" t="s">
        <v>39</v>
      </c>
      <c r="O2" s="300" t="s">
        <v>40</v>
      </c>
      <c r="P2" s="300" t="s">
        <v>41</v>
      </c>
      <c r="Q2" s="300" t="s">
        <v>42</v>
      </c>
    </row>
    <row r="3" spans="1:17" s="5" customFormat="1">
      <c r="A3" s="377">
        <f>'1-συμβολαια'!A3</f>
        <v>1</v>
      </c>
      <c r="B3" s="419"/>
      <c r="C3" s="378" t="s">
        <v>517</v>
      </c>
      <c r="D3" s="378" t="s">
        <v>518</v>
      </c>
      <c r="E3" s="378" t="s">
        <v>519</v>
      </c>
      <c r="F3" s="378" t="s">
        <v>520</v>
      </c>
      <c r="G3" s="378" t="s">
        <v>521</v>
      </c>
      <c r="H3" s="378" t="s">
        <v>522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s="5" customFormat="1">
      <c r="A4" s="341">
        <f>'1-συμβολαια'!A4</f>
        <v>2</v>
      </c>
      <c r="B4" s="414" t="s">
        <v>524</v>
      </c>
      <c r="C4" s="420"/>
      <c r="D4" s="378" t="s">
        <v>518</v>
      </c>
      <c r="E4" s="414" t="s">
        <v>519</v>
      </c>
      <c r="F4" s="414" t="s">
        <v>520</v>
      </c>
      <c r="G4" s="414" t="s">
        <v>521</v>
      </c>
      <c r="H4" s="414" t="s">
        <v>525</v>
      </c>
      <c r="I4" s="420"/>
      <c r="J4" s="420"/>
      <c r="K4" s="420"/>
      <c r="L4" s="420"/>
      <c r="M4" s="420"/>
      <c r="N4" s="420"/>
      <c r="O4" s="420"/>
      <c r="P4" s="420"/>
      <c r="Q4" s="420"/>
    </row>
    <row r="5" spans="1:17" s="5" customFormat="1">
      <c r="A5" s="780">
        <f>'1-συμβολαια'!A5</f>
        <v>3</v>
      </c>
      <c r="B5" s="414" t="s">
        <v>524</v>
      </c>
      <c r="C5" s="420"/>
      <c r="D5" s="378" t="s">
        <v>518</v>
      </c>
      <c r="E5" s="414" t="s">
        <v>519</v>
      </c>
      <c r="F5" s="420"/>
      <c r="G5" s="414" t="s">
        <v>521</v>
      </c>
      <c r="H5" s="420"/>
      <c r="I5" s="420"/>
      <c r="J5" s="420"/>
      <c r="K5" s="420"/>
      <c r="L5" s="420"/>
      <c r="M5" s="420"/>
      <c r="N5" s="420"/>
      <c r="O5" s="414" t="s">
        <v>534</v>
      </c>
      <c r="P5" s="420"/>
      <c r="Q5" s="420"/>
    </row>
    <row r="6" spans="1:17" s="5" customFormat="1">
      <c r="A6" s="781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</row>
    <row r="7" spans="1:17" s="5" customFormat="1">
      <c r="A7" s="780">
        <f>'1-συμβολαια'!A7</f>
        <v>4</v>
      </c>
      <c r="B7" s="414" t="s">
        <v>524</v>
      </c>
      <c r="C7" s="420"/>
      <c r="D7" s="378" t="s">
        <v>518</v>
      </c>
      <c r="E7" s="414" t="s">
        <v>519</v>
      </c>
      <c r="F7" s="420"/>
      <c r="G7" s="414" t="s">
        <v>521</v>
      </c>
      <c r="H7" s="420"/>
      <c r="I7" s="420"/>
      <c r="J7" s="420"/>
      <c r="K7" s="420"/>
      <c r="L7" s="420"/>
      <c r="M7" s="420"/>
      <c r="N7" s="420"/>
      <c r="O7" s="420"/>
      <c r="P7" s="420"/>
      <c r="Q7" s="420"/>
    </row>
    <row r="8" spans="1:17" s="5" customFormat="1">
      <c r="A8" s="781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</row>
    <row r="9" spans="1:17" s="5" customFormat="1">
      <c r="A9" s="780">
        <f>'1-συμβολαια'!A9</f>
        <v>5</v>
      </c>
      <c r="B9" s="414" t="s">
        <v>524</v>
      </c>
      <c r="C9" s="420"/>
      <c r="D9" s="378" t="s">
        <v>518</v>
      </c>
      <c r="E9" s="414" t="s">
        <v>519</v>
      </c>
      <c r="F9" s="420"/>
      <c r="G9" s="414" t="s">
        <v>521</v>
      </c>
      <c r="H9" s="414" t="s">
        <v>525</v>
      </c>
      <c r="I9" s="420"/>
      <c r="J9" s="420"/>
      <c r="K9" s="420"/>
      <c r="L9" s="420"/>
      <c r="M9" s="420"/>
      <c r="N9" s="420"/>
      <c r="O9" s="414" t="s">
        <v>546</v>
      </c>
      <c r="P9" s="420"/>
      <c r="Q9" s="420"/>
    </row>
    <row r="10" spans="1:17" s="5" customFormat="1">
      <c r="A10" s="781"/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</row>
    <row r="11" spans="1:17" s="5" customFormat="1">
      <c r="A11" s="341">
        <f>'1-συμβολαια'!A11</f>
        <v>6</v>
      </c>
      <c r="B11" s="414" t="s">
        <v>524</v>
      </c>
      <c r="C11" s="420"/>
      <c r="D11" s="378" t="s">
        <v>518</v>
      </c>
      <c r="E11" s="414" t="s">
        <v>519</v>
      </c>
      <c r="F11" s="420"/>
      <c r="G11" s="414" t="s">
        <v>521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20"/>
    </row>
    <row r="12" spans="1:17" s="5" customFormat="1">
      <c r="A12" s="341">
        <f>'1-συμβολαια'!A12</f>
        <v>7</v>
      </c>
      <c r="B12" s="414" t="s">
        <v>524</v>
      </c>
      <c r="C12" s="420"/>
      <c r="D12" s="378" t="s">
        <v>518</v>
      </c>
      <c r="E12" s="414" t="s">
        <v>519</v>
      </c>
      <c r="F12" s="420"/>
      <c r="G12" s="414" t="s">
        <v>521</v>
      </c>
      <c r="H12" s="414" t="s">
        <v>551</v>
      </c>
      <c r="I12" s="420"/>
      <c r="J12" s="420"/>
      <c r="K12" s="420"/>
      <c r="L12" s="420"/>
      <c r="M12" s="420"/>
      <c r="N12" s="420"/>
      <c r="O12" s="420"/>
      <c r="P12" s="420"/>
      <c r="Q12" s="420"/>
    </row>
    <row r="13" spans="1:17" s="5" customFormat="1">
      <c r="A13" s="341">
        <f>'1-συμβολαια'!A13</f>
        <v>8</v>
      </c>
      <c r="B13" s="414" t="s">
        <v>524</v>
      </c>
      <c r="C13" s="420"/>
      <c r="D13" s="378" t="s">
        <v>518</v>
      </c>
      <c r="E13" s="414" t="s">
        <v>519</v>
      </c>
      <c r="F13" s="420"/>
      <c r="G13" s="414" t="s">
        <v>521</v>
      </c>
      <c r="H13" s="414"/>
      <c r="I13" s="420"/>
      <c r="J13" s="420"/>
      <c r="K13" s="414" t="s">
        <v>586</v>
      </c>
      <c r="L13" s="420"/>
      <c r="M13" s="420"/>
      <c r="N13" s="420"/>
      <c r="O13" s="414" t="s">
        <v>562</v>
      </c>
      <c r="P13" s="420"/>
      <c r="Q13" s="420"/>
    </row>
    <row r="14" spans="1:17" s="5" customFormat="1">
      <c r="A14" s="780">
        <f>'1-συμβολαια'!A14</f>
        <v>9</v>
      </c>
      <c r="B14" s="414" t="s">
        <v>524</v>
      </c>
      <c r="C14" s="420"/>
      <c r="D14" s="378" t="s">
        <v>518</v>
      </c>
      <c r="E14" s="414" t="s">
        <v>519</v>
      </c>
      <c r="F14" s="420"/>
      <c r="G14" s="414" t="s">
        <v>521</v>
      </c>
      <c r="H14" s="414" t="s">
        <v>551</v>
      </c>
      <c r="I14" s="420"/>
      <c r="J14" s="420"/>
      <c r="K14" s="420"/>
      <c r="L14" s="420"/>
      <c r="M14" s="420"/>
      <c r="N14" s="420"/>
      <c r="O14" s="420"/>
      <c r="P14" s="420"/>
      <c r="Q14" s="420"/>
    </row>
    <row r="15" spans="1:17" s="5" customFormat="1">
      <c r="A15" s="781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</row>
    <row r="16" spans="1:17" s="5" customFormat="1">
      <c r="A16" s="341">
        <f>'1-συμβολαια'!A16</f>
        <v>10</v>
      </c>
      <c r="B16" s="414" t="s">
        <v>524</v>
      </c>
      <c r="C16" s="420"/>
      <c r="D16" s="378" t="s">
        <v>518</v>
      </c>
      <c r="E16" s="414" t="s">
        <v>519</v>
      </c>
      <c r="F16" s="420"/>
      <c r="G16" s="414" t="s">
        <v>521</v>
      </c>
      <c r="H16" s="414" t="s">
        <v>525</v>
      </c>
      <c r="I16" s="420"/>
      <c r="J16" s="420"/>
      <c r="K16" s="420"/>
      <c r="L16" s="420"/>
      <c r="M16" s="420"/>
      <c r="N16" s="420"/>
      <c r="O16" s="420"/>
      <c r="P16" s="420"/>
      <c r="Q16" s="420"/>
    </row>
    <row r="17" spans="1:23" s="5" customFormat="1">
      <c r="A17" s="341">
        <f>'1-συμβολαια'!A17</f>
        <v>11</v>
      </c>
      <c r="B17" s="414" t="s">
        <v>524</v>
      </c>
      <c r="C17" s="420"/>
      <c r="D17" s="420"/>
      <c r="E17" s="414" t="s">
        <v>519</v>
      </c>
      <c r="F17" s="420"/>
      <c r="G17" s="420"/>
      <c r="H17" s="414" t="s">
        <v>604</v>
      </c>
      <c r="I17" s="420"/>
      <c r="J17" s="420"/>
      <c r="K17" s="420"/>
      <c r="L17" s="420"/>
      <c r="M17" s="420"/>
      <c r="N17" s="420"/>
      <c r="O17" s="420"/>
      <c r="P17" s="420"/>
      <c r="Q17" s="420"/>
    </row>
    <row r="18" spans="1:23" s="5" customFormat="1">
      <c r="A18" s="341">
        <f>'1-συμβολαια'!A18</f>
        <v>12</v>
      </c>
      <c r="B18" s="414" t="s">
        <v>524</v>
      </c>
      <c r="C18" s="420"/>
      <c r="D18" s="378" t="s">
        <v>518</v>
      </c>
      <c r="E18" s="414" t="s">
        <v>519</v>
      </c>
      <c r="F18" s="420"/>
      <c r="G18" s="414" t="s">
        <v>521</v>
      </c>
      <c r="H18" s="414"/>
      <c r="I18" s="420"/>
      <c r="J18" s="420"/>
      <c r="K18" s="420"/>
      <c r="L18" s="420"/>
      <c r="M18" s="420"/>
      <c r="N18" s="420"/>
      <c r="O18" s="420"/>
      <c r="P18" s="420"/>
      <c r="Q18" s="420"/>
    </row>
    <row r="19" spans="1:23" s="5" customFormat="1">
      <c r="A19" s="780">
        <f>'1-συμβολαια'!A19</f>
        <v>13</v>
      </c>
      <c r="B19" s="414" t="s">
        <v>524</v>
      </c>
      <c r="C19" s="420"/>
      <c r="D19" s="378" t="s">
        <v>518</v>
      </c>
      <c r="E19" s="414" t="s">
        <v>519</v>
      </c>
      <c r="F19" s="420"/>
      <c r="G19" s="414" t="s">
        <v>521</v>
      </c>
      <c r="H19" s="414" t="s">
        <v>525</v>
      </c>
      <c r="I19" s="420"/>
      <c r="J19" s="420"/>
      <c r="K19" s="420"/>
      <c r="L19" s="420"/>
      <c r="M19" s="420"/>
      <c r="N19" s="420"/>
      <c r="O19" s="420"/>
      <c r="P19" s="420"/>
      <c r="Q19" s="420"/>
    </row>
    <row r="20" spans="1:23" s="5" customFormat="1">
      <c r="A20" s="781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</row>
    <row r="21" spans="1:23" s="5" customFormat="1">
      <c r="A21" s="341">
        <f>'1-συμβολαια'!A21</f>
        <v>14</v>
      </c>
      <c r="B21" s="414" t="s">
        <v>524</v>
      </c>
      <c r="C21" s="420"/>
      <c r="D21" s="378" t="s">
        <v>518</v>
      </c>
      <c r="E21" s="414" t="s">
        <v>519</v>
      </c>
      <c r="F21" s="420"/>
      <c r="G21" s="414" t="s">
        <v>521</v>
      </c>
      <c r="H21" s="414" t="s">
        <v>525</v>
      </c>
      <c r="I21" s="420"/>
      <c r="J21" s="420"/>
      <c r="K21" s="420"/>
      <c r="L21" s="420"/>
      <c r="M21" s="420"/>
      <c r="N21" s="420"/>
      <c r="O21" s="420"/>
      <c r="P21" s="420"/>
      <c r="Q21" s="420"/>
    </row>
    <row r="23" spans="1:23" ht="15.75" customHeight="1">
      <c r="B23" s="906" t="s">
        <v>121</v>
      </c>
      <c r="C23" s="906"/>
      <c r="D23" s="906"/>
      <c r="E23" s="906"/>
      <c r="F23" s="906"/>
      <c r="G23" s="906"/>
      <c r="H23" s="906"/>
      <c r="I23" s="906"/>
      <c r="J23" s="906"/>
      <c r="K23" s="906"/>
      <c r="L23" s="3"/>
      <c r="M23" s="3"/>
      <c r="N23" s="3"/>
      <c r="O23" s="3"/>
      <c r="P23" s="3"/>
      <c r="Q23" s="3"/>
    </row>
    <row r="24" spans="1:23" ht="15.75" customHeight="1">
      <c r="C24" s="907" t="s">
        <v>122</v>
      </c>
      <c r="D24" s="907"/>
      <c r="E24" s="907"/>
      <c r="F24" s="907"/>
      <c r="G24" s="907"/>
      <c r="H24" s="907"/>
      <c r="I24" s="907"/>
      <c r="J24" s="907"/>
      <c r="K24" s="907"/>
      <c r="L24" s="3"/>
      <c r="M24" s="3"/>
      <c r="N24" s="3"/>
      <c r="O24" s="3"/>
      <c r="P24" s="3"/>
      <c r="Q24" s="3"/>
    </row>
    <row r="25" spans="1:23" ht="15.75" customHeight="1">
      <c r="D25" s="906" t="s">
        <v>318</v>
      </c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3"/>
      <c r="Q25" s="3"/>
    </row>
    <row r="26" spans="1:23" s="5" customFormat="1" ht="15.75" customHeight="1">
      <c r="A26" s="54"/>
      <c r="B26" s="297"/>
      <c r="C26" s="297"/>
      <c r="D26" s="298"/>
      <c r="E26" s="907" t="s">
        <v>495</v>
      </c>
      <c r="F26" s="907"/>
      <c r="G26" s="907"/>
      <c r="H26" s="907"/>
      <c r="I26" s="907"/>
      <c r="J26" s="907"/>
      <c r="K26" s="907"/>
      <c r="L26" s="907"/>
      <c r="M26" s="907"/>
      <c r="N26" s="3"/>
      <c r="O26" s="3"/>
      <c r="P26" s="3"/>
      <c r="Q26" s="3"/>
    </row>
    <row r="27" spans="1:23" s="5" customFormat="1" ht="15.75" customHeight="1">
      <c r="A27" s="54"/>
      <c r="B27" s="297"/>
      <c r="C27" s="297"/>
      <c r="D27" s="298"/>
      <c r="E27" s="6"/>
      <c r="F27" s="906" t="s">
        <v>150</v>
      </c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3"/>
    </row>
    <row r="28" spans="1:23" s="5" customFormat="1" ht="15.75" customHeight="1">
      <c r="A28" s="54"/>
      <c r="B28" s="297"/>
      <c r="C28" s="297"/>
      <c r="D28" s="298"/>
      <c r="E28" s="6"/>
      <c r="F28" s="6"/>
      <c r="G28" s="907" t="s">
        <v>496</v>
      </c>
      <c r="H28" s="907"/>
      <c r="I28" s="907"/>
      <c r="J28" s="907"/>
      <c r="K28" s="907"/>
      <c r="L28" s="907"/>
      <c r="M28" s="907"/>
      <c r="N28" s="907"/>
      <c r="O28" s="907"/>
      <c r="P28" s="907"/>
      <c r="Q28" s="907"/>
    </row>
    <row r="29" spans="1:23" s="5" customFormat="1" ht="15.75" customHeight="1">
      <c r="A29" s="54"/>
      <c r="B29" s="297"/>
      <c r="C29" s="297"/>
      <c r="D29" s="298"/>
      <c r="E29" s="6"/>
      <c r="F29" s="6"/>
      <c r="G29" s="287"/>
      <c r="H29" s="906" t="s">
        <v>124</v>
      </c>
      <c r="I29" s="906"/>
      <c r="J29" s="906"/>
      <c r="K29" s="906"/>
      <c r="L29" s="906"/>
      <c r="M29" s="906"/>
      <c r="N29" s="906"/>
      <c r="O29" s="3"/>
      <c r="P29" s="3"/>
      <c r="Q29" s="3"/>
      <c r="R29" s="3"/>
      <c r="S29" s="3"/>
      <c r="T29" s="3"/>
      <c r="U29" s="3"/>
      <c r="V29" s="3"/>
      <c r="W29" s="3"/>
    </row>
    <row r="30" spans="1:23" s="5" customFormat="1" ht="15.75" customHeight="1">
      <c r="A30" s="54"/>
      <c r="B30" s="297"/>
      <c r="C30" s="297"/>
      <c r="D30" s="298"/>
      <c r="E30" s="6"/>
      <c r="F30" s="6"/>
      <c r="G30" s="287"/>
      <c r="H30" s="6"/>
      <c r="I30" s="907" t="s">
        <v>125</v>
      </c>
      <c r="J30" s="907"/>
      <c r="K30" s="907"/>
      <c r="L30" s="907"/>
      <c r="M30" s="907"/>
      <c r="N30" s="907"/>
      <c r="O30" s="907"/>
      <c r="P30" s="907"/>
      <c r="Q30" s="907"/>
      <c r="R30" s="907"/>
      <c r="S30" s="3"/>
      <c r="T30" s="3"/>
      <c r="U30" s="3"/>
      <c r="V30" s="3"/>
      <c r="W30" s="3"/>
    </row>
    <row r="31" spans="1:23" s="5" customFormat="1" ht="15.75" customHeight="1">
      <c r="A31" s="54"/>
      <c r="B31" s="297"/>
      <c r="C31" s="297"/>
      <c r="D31" s="298"/>
      <c r="E31" s="6"/>
      <c r="F31" s="6"/>
      <c r="G31" s="287"/>
      <c r="H31" s="6"/>
      <c r="I31" s="6"/>
      <c r="J31" s="906" t="s">
        <v>126</v>
      </c>
      <c r="K31" s="906"/>
      <c r="L31" s="906"/>
      <c r="M31" s="906"/>
      <c r="N31" s="906"/>
      <c r="O31" s="906"/>
      <c r="P31" s="906"/>
      <c r="Q31" s="906"/>
      <c r="R31" s="3"/>
      <c r="S31" s="3"/>
      <c r="T31" s="3"/>
      <c r="U31" s="3"/>
      <c r="V31" s="3"/>
      <c r="W31" s="3"/>
    </row>
    <row r="32" spans="1:23" s="5" customFormat="1" ht="15.75" customHeight="1">
      <c r="A32" s="54"/>
      <c r="B32" s="297"/>
      <c r="C32" s="297"/>
      <c r="D32" s="298"/>
      <c r="E32" s="6"/>
      <c r="F32" s="6"/>
      <c r="G32" s="287"/>
      <c r="H32" s="6"/>
      <c r="I32" s="6"/>
      <c r="J32" s="6"/>
      <c r="K32" s="918" t="s">
        <v>151</v>
      </c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3"/>
      <c r="W32" s="3"/>
    </row>
    <row r="33" spans="1:23" s="5" customFormat="1" ht="15.75" customHeight="1">
      <c r="A33" s="54"/>
      <c r="B33" s="297"/>
      <c r="C33" s="297"/>
      <c r="D33" s="298"/>
      <c r="E33" s="6"/>
      <c r="F33" s="6"/>
      <c r="G33" s="287"/>
      <c r="H33" s="6"/>
      <c r="I33" s="6"/>
      <c r="J33" s="6"/>
      <c r="K33" s="6"/>
      <c r="L33" s="906" t="s">
        <v>127</v>
      </c>
      <c r="M33" s="906"/>
      <c r="N33" s="906"/>
      <c r="O33" s="906"/>
      <c r="P33" s="906"/>
      <c r="Q33" s="906"/>
      <c r="R33" s="906"/>
      <c r="S33" s="906"/>
      <c r="T33" s="3"/>
      <c r="U33" s="3"/>
      <c r="V33" s="3"/>
      <c r="W33" s="3"/>
    </row>
    <row r="34" spans="1:23" s="5" customFormat="1" ht="15.75" customHeight="1">
      <c r="A34" s="54"/>
      <c r="B34" s="297"/>
      <c r="C34" s="297"/>
      <c r="D34" s="298"/>
      <c r="E34" s="6"/>
      <c r="F34" s="6"/>
      <c r="G34" s="287"/>
      <c r="H34" s="6"/>
      <c r="I34" s="6"/>
      <c r="J34" s="6"/>
      <c r="K34" s="6"/>
      <c r="L34" s="3"/>
      <c r="M34" s="907" t="s">
        <v>128</v>
      </c>
      <c r="N34" s="907"/>
      <c r="O34" s="907"/>
      <c r="P34" s="907"/>
      <c r="Q34" s="907"/>
      <c r="R34" s="907"/>
      <c r="S34" s="907"/>
      <c r="T34" s="907"/>
      <c r="U34" s="3"/>
      <c r="V34" s="3"/>
      <c r="W34" s="3"/>
    </row>
    <row r="35" spans="1:23" s="5" customFormat="1" ht="15.75" customHeight="1">
      <c r="A35" s="54"/>
      <c r="B35" s="297"/>
      <c r="C35" s="297"/>
      <c r="D35" s="298"/>
      <c r="E35" s="6"/>
      <c r="F35" s="6"/>
      <c r="G35" s="287"/>
      <c r="H35" s="6"/>
      <c r="I35" s="6"/>
      <c r="J35" s="6"/>
      <c r="K35" s="6"/>
      <c r="L35" s="3"/>
      <c r="M35" s="3"/>
      <c r="N35" s="906" t="s">
        <v>129</v>
      </c>
      <c r="O35" s="906"/>
      <c r="P35" s="906"/>
      <c r="Q35" s="906"/>
      <c r="R35" s="906"/>
      <c r="S35" s="906"/>
      <c r="T35" s="906"/>
      <c r="U35" s="906"/>
      <c r="V35" s="906"/>
      <c r="W35" s="906"/>
    </row>
    <row r="36" spans="1:23" s="5" customFormat="1" ht="15.75" customHeight="1">
      <c r="A36" s="54"/>
      <c r="B36" s="297"/>
      <c r="C36" s="297"/>
      <c r="D36" s="298"/>
      <c r="E36" s="6"/>
      <c r="F36" s="6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</row>
  </sheetData>
  <mergeCells count="22">
    <mergeCell ref="J31:Q31"/>
    <mergeCell ref="K32:U32"/>
    <mergeCell ref="L33:S33"/>
    <mergeCell ref="M34:T34"/>
    <mergeCell ref="N35:W35"/>
    <mergeCell ref="A1:Q1"/>
    <mergeCell ref="B2:D2"/>
    <mergeCell ref="E2:H2"/>
    <mergeCell ref="I2:L2"/>
    <mergeCell ref="B23:K23"/>
    <mergeCell ref="A5:A6"/>
    <mergeCell ref="A7:A8"/>
    <mergeCell ref="A9:A10"/>
    <mergeCell ref="A14:A15"/>
    <mergeCell ref="A19:A20"/>
    <mergeCell ref="H29:N29"/>
    <mergeCell ref="I30:R30"/>
    <mergeCell ref="C24:K24"/>
    <mergeCell ref="D25:O25"/>
    <mergeCell ref="E26:M26"/>
    <mergeCell ref="F27:P27"/>
    <mergeCell ref="G28:Q2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ySplit="2" topLeftCell="A3" activePane="bottomLeft" state="frozen"/>
      <selection pane="bottomLeft" activeCell="H41" sqref="H41"/>
    </sheetView>
  </sheetViews>
  <sheetFormatPr defaultRowHeight="11.25"/>
  <cols>
    <col min="1" max="1" width="7.42578125" style="8" bestFit="1" customWidth="1"/>
    <col min="2" max="7" width="5.7109375" style="86" bestFit="1" customWidth="1"/>
    <col min="8" max="8" width="46.140625" style="86" customWidth="1"/>
    <col min="9" max="9" width="6.5703125" style="86" customWidth="1"/>
    <col min="10" max="10" width="31.85546875" style="86" bestFit="1" customWidth="1"/>
    <col min="11" max="11" width="31.42578125" style="86" customWidth="1"/>
    <col min="12" max="15" width="5.7109375" style="86" bestFit="1" customWidth="1"/>
    <col min="16" max="20" width="5.28515625" style="86" bestFit="1" customWidth="1"/>
    <col min="21" max="16384" width="9.140625" style="3"/>
  </cols>
  <sheetData>
    <row r="1" spans="1:20" ht="15.75">
      <c r="A1" s="908" t="s">
        <v>76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</row>
    <row r="2" spans="1:20" s="9" customFormat="1" ht="23.25" customHeight="1" thickBot="1">
      <c r="A2" s="299" t="s">
        <v>19</v>
      </c>
      <c r="B2" s="909" t="s">
        <v>29</v>
      </c>
      <c r="C2" s="910"/>
      <c r="D2" s="911"/>
      <c r="E2" s="912" t="s">
        <v>90</v>
      </c>
      <c r="F2" s="913"/>
      <c r="G2" s="914"/>
      <c r="H2" s="919" t="s">
        <v>90</v>
      </c>
      <c r="I2" s="920"/>
      <c r="J2" s="921"/>
      <c r="K2" s="915" t="s">
        <v>90</v>
      </c>
      <c r="L2" s="916"/>
      <c r="M2" s="917"/>
      <c r="N2" s="300" t="s">
        <v>36</v>
      </c>
      <c r="O2" s="300" t="s">
        <v>37</v>
      </c>
      <c r="P2" s="300" t="s">
        <v>38</v>
      </c>
      <c r="Q2" s="300" t="s">
        <v>39</v>
      </c>
      <c r="R2" s="300" t="s">
        <v>40</v>
      </c>
      <c r="S2" s="300" t="s">
        <v>41</v>
      </c>
      <c r="T2" s="300" t="s">
        <v>42</v>
      </c>
    </row>
    <row r="3" spans="1:20" s="5" customFormat="1">
      <c r="A3" s="377">
        <f>'1-συμβολαια'!A3</f>
        <v>1</v>
      </c>
      <c r="B3" s="417"/>
      <c r="C3" s="417"/>
      <c r="D3" s="417"/>
      <c r="E3" s="417"/>
      <c r="F3" s="417"/>
      <c r="G3" s="417"/>
      <c r="H3" s="417"/>
      <c r="I3" s="417"/>
      <c r="J3" s="369" t="s">
        <v>523</v>
      </c>
      <c r="K3" s="417"/>
      <c r="L3" s="417"/>
      <c r="M3" s="417"/>
      <c r="N3" s="417"/>
      <c r="O3" s="417"/>
      <c r="P3" s="417"/>
      <c r="Q3" s="417"/>
      <c r="R3" s="417"/>
      <c r="S3" s="417"/>
      <c r="T3" s="417"/>
    </row>
    <row r="4" spans="1:20" s="5" customFormat="1">
      <c r="A4" s="341">
        <f>'1-συμβολαια'!A4</f>
        <v>2</v>
      </c>
      <c r="B4" s="418"/>
      <c r="C4" s="418"/>
      <c r="D4" s="418"/>
      <c r="E4" s="418"/>
      <c r="F4" s="418"/>
      <c r="G4" s="328" t="s">
        <v>526</v>
      </c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1:20" s="5" customFormat="1">
      <c r="A5" s="922">
        <f>'1-συμβολαια'!A5</f>
        <v>3</v>
      </c>
      <c r="B5" s="418"/>
      <c r="C5" s="418"/>
      <c r="D5" s="418"/>
      <c r="E5" s="418"/>
      <c r="F5" s="418"/>
      <c r="G5" s="328" t="s">
        <v>526</v>
      </c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</row>
    <row r="6" spans="1:20" s="5" customFormat="1">
      <c r="A6" s="923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</row>
    <row r="7" spans="1:20" s="5" customFormat="1">
      <c r="A7" s="922">
        <f>'1-συμβολαια'!A7</f>
        <v>4</v>
      </c>
      <c r="B7" s="418"/>
      <c r="C7" s="418"/>
      <c r="D7" s="418"/>
      <c r="E7" s="418"/>
      <c r="F7" s="418"/>
      <c r="G7" s="328" t="s">
        <v>526</v>
      </c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</row>
    <row r="8" spans="1:20" s="5" customFormat="1">
      <c r="A8" s="923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1:20" s="5" customFormat="1">
      <c r="A9" s="925">
        <f>'1-συμβολαια'!A9</f>
        <v>5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</row>
    <row r="10" spans="1:20" s="5" customFormat="1">
      <c r="A10" s="926"/>
      <c r="B10" s="418"/>
      <c r="C10" s="418"/>
      <c r="D10" s="418"/>
      <c r="E10" s="418"/>
      <c r="F10" s="418"/>
      <c r="G10" s="418"/>
      <c r="H10" s="418"/>
      <c r="I10" s="418"/>
      <c r="J10" s="369" t="s">
        <v>523</v>
      </c>
      <c r="K10" s="418"/>
      <c r="L10" s="418"/>
      <c r="M10" s="418"/>
      <c r="N10" s="418"/>
      <c r="O10" s="418"/>
      <c r="P10" s="418"/>
      <c r="Q10" s="418"/>
      <c r="R10" s="418"/>
      <c r="S10" s="418"/>
      <c r="T10" s="418"/>
    </row>
    <row r="11" spans="1:20" s="5" customFormat="1">
      <c r="A11" s="341">
        <f>'1-συμβολαια'!A11</f>
        <v>6</v>
      </c>
      <c r="B11" s="418"/>
      <c r="C11" s="418"/>
      <c r="D11" s="418"/>
      <c r="E11" s="418"/>
      <c r="F11" s="418"/>
      <c r="G11" s="418"/>
      <c r="H11" s="418"/>
      <c r="I11" s="418"/>
      <c r="J11" s="369" t="s">
        <v>523</v>
      </c>
      <c r="K11" s="418"/>
      <c r="L11" s="418"/>
      <c r="M11" s="418"/>
      <c r="N11" s="418"/>
      <c r="O11" s="418"/>
      <c r="P11" s="418"/>
      <c r="Q11" s="418"/>
      <c r="R11" s="418"/>
      <c r="S11" s="418"/>
      <c r="T11" s="418"/>
    </row>
    <row r="12" spans="1:20" s="5" customFormat="1">
      <c r="A12" s="341">
        <f>'1-συμβολαια'!A12</f>
        <v>7</v>
      </c>
      <c r="B12" s="418"/>
      <c r="C12" s="418"/>
      <c r="D12" s="418"/>
      <c r="E12" s="418"/>
      <c r="F12" s="418"/>
      <c r="G12" s="418"/>
      <c r="H12" s="418"/>
      <c r="I12" s="418"/>
      <c r="J12" s="369" t="s">
        <v>523</v>
      </c>
      <c r="K12" s="418"/>
      <c r="L12" s="418"/>
      <c r="M12" s="418"/>
      <c r="N12" s="418"/>
      <c r="O12" s="418"/>
      <c r="P12" s="418"/>
      <c r="Q12" s="418"/>
      <c r="R12" s="418"/>
      <c r="S12" s="418"/>
      <c r="T12" s="418"/>
    </row>
    <row r="13" spans="1:20" s="5" customFormat="1">
      <c r="A13" s="341">
        <f>'1-συμβολαια'!A13</f>
        <v>8</v>
      </c>
      <c r="B13" s="418"/>
      <c r="C13" s="418"/>
      <c r="D13" s="418"/>
      <c r="E13" s="418"/>
      <c r="F13" s="418"/>
      <c r="G13" s="418"/>
      <c r="H13" s="328" t="s">
        <v>587</v>
      </c>
      <c r="I13" s="418"/>
      <c r="J13" s="369" t="s">
        <v>523</v>
      </c>
      <c r="K13" s="418"/>
      <c r="L13" s="418"/>
      <c r="M13" s="418"/>
      <c r="N13" s="418"/>
      <c r="O13" s="418"/>
      <c r="P13" s="418"/>
      <c r="Q13" s="418"/>
      <c r="R13" s="418"/>
      <c r="S13" s="418"/>
      <c r="T13" s="418"/>
    </row>
    <row r="14" spans="1:20" s="5" customFormat="1">
      <c r="A14" s="925">
        <f>'1-συμβολαια'!A14</f>
        <v>9</v>
      </c>
      <c r="B14" s="418"/>
      <c r="C14" s="418"/>
      <c r="D14" s="418"/>
      <c r="E14" s="418"/>
      <c r="F14" s="418"/>
      <c r="G14" s="418"/>
      <c r="H14" s="418" t="s">
        <v>588</v>
      </c>
      <c r="I14" s="418"/>
      <c r="J14" s="417" t="s">
        <v>523</v>
      </c>
      <c r="K14" s="418" t="s">
        <v>589</v>
      </c>
      <c r="L14" s="418"/>
      <c r="M14" s="418"/>
      <c r="N14" s="418"/>
      <c r="O14" s="418"/>
      <c r="P14" s="418"/>
      <c r="Q14" s="418"/>
      <c r="R14" s="418"/>
      <c r="S14" s="418"/>
      <c r="T14" s="418"/>
    </row>
    <row r="15" spans="1:20" s="5" customFormat="1">
      <c r="A15" s="926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</row>
    <row r="16" spans="1:20" s="5" customFormat="1">
      <c r="A16" s="341">
        <f>'1-συμβολαια'!A16</f>
        <v>10</v>
      </c>
      <c r="B16" s="418"/>
      <c r="C16" s="418"/>
      <c r="D16" s="418"/>
      <c r="E16" s="418"/>
      <c r="F16" s="418"/>
      <c r="G16" s="418"/>
      <c r="H16" s="418"/>
      <c r="I16" s="418"/>
      <c r="J16" s="369" t="s">
        <v>523</v>
      </c>
      <c r="K16" s="418"/>
      <c r="L16" s="418"/>
      <c r="M16" s="418"/>
      <c r="N16" s="418"/>
      <c r="O16" s="418"/>
      <c r="P16" s="418"/>
      <c r="Q16" s="418"/>
      <c r="R16" s="418"/>
      <c r="S16" s="418"/>
      <c r="T16" s="418"/>
    </row>
    <row r="17" spans="1:20" s="5" customFormat="1">
      <c r="A17" s="341">
        <f>'1-συμβολαια'!A17</f>
        <v>11</v>
      </c>
      <c r="B17" s="418"/>
      <c r="C17" s="418"/>
      <c r="D17" s="418"/>
      <c r="E17" s="418"/>
      <c r="F17" s="418"/>
      <c r="G17" s="328" t="s">
        <v>526</v>
      </c>
      <c r="H17" s="328" t="s">
        <v>605</v>
      </c>
      <c r="I17" s="418"/>
      <c r="J17" s="369" t="s">
        <v>523</v>
      </c>
      <c r="K17" s="328" t="s">
        <v>606</v>
      </c>
      <c r="L17" s="418"/>
      <c r="M17" s="418"/>
      <c r="N17" s="418"/>
      <c r="O17" s="418"/>
      <c r="P17" s="418"/>
      <c r="Q17" s="418"/>
      <c r="R17" s="418"/>
      <c r="S17" s="418"/>
      <c r="T17" s="418"/>
    </row>
    <row r="18" spans="1:20" s="5" customFormat="1">
      <c r="A18" s="341">
        <f>'1-συμβολαια'!A18</f>
        <v>12</v>
      </c>
      <c r="B18" s="418"/>
      <c r="C18" s="418"/>
      <c r="D18" s="418"/>
      <c r="E18" s="418"/>
      <c r="F18" s="418"/>
      <c r="G18" s="328" t="s">
        <v>526</v>
      </c>
      <c r="H18" s="328" t="s">
        <v>623</v>
      </c>
      <c r="I18" s="418"/>
      <c r="J18" s="369" t="s">
        <v>523</v>
      </c>
      <c r="K18" s="418"/>
      <c r="L18" s="418"/>
      <c r="M18" s="418"/>
      <c r="N18" s="418"/>
      <c r="O18" s="418"/>
      <c r="P18" s="418"/>
      <c r="Q18" s="418"/>
      <c r="R18" s="418"/>
      <c r="S18" s="418"/>
      <c r="T18" s="418"/>
    </row>
    <row r="19" spans="1:20" s="5" customFormat="1">
      <c r="A19" s="922">
        <f>'1-συμβολαια'!A19</f>
        <v>13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</row>
    <row r="20" spans="1:20" s="5" customFormat="1">
      <c r="A20" s="923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</row>
    <row r="21" spans="1:20" s="5" customFormat="1">
      <c r="A21" s="341">
        <f>'1-συμβολαια'!A21</f>
        <v>14</v>
      </c>
      <c r="B21" s="418"/>
      <c r="C21" s="418"/>
      <c r="D21" s="418"/>
      <c r="E21" s="418"/>
      <c r="F21" s="418"/>
      <c r="G21" s="328" t="s">
        <v>526</v>
      </c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</row>
    <row r="23" spans="1:20" ht="15.75">
      <c r="B23" s="906" t="s">
        <v>130</v>
      </c>
      <c r="C23" s="906"/>
      <c r="D23" s="906"/>
      <c r="E23" s="906"/>
      <c r="F23" s="906"/>
      <c r="G23" s="906"/>
      <c r="H23" s="906"/>
      <c r="I23" s="136"/>
      <c r="J23" s="6"/>
      <c r="K23" s="6"/>
      <c r="L23" s="3"/>
      <c r="M23" s="3"/>
      <c r="N23" s="3"/>
      <c r="O23" s="3"/>
    </row>
    <row r="24" spans="1:20" ht="15.75">
      <c r="B24" s="6"/>
      <c r="C24" s="907" t="s">
        <v>131</v>
      </c>
      <c r="D24" s="907"/>
      <c r="E24" s="907"/>
      <c r="F24" s="907"/>
      <c r="G24" s="907"/>
      <c r="H24" s="907"/>
      <c r="I24" s="907"/>
      <c r="J24" s="6"/>
      <c r="K24" s="6"/>
      <c r="L24" s="3"/>
      <c r="M24" s="3"/>
      <c r="N24" s="3"/>
      <c r="O24" s="3"/>
    </row>
    <row r="25" spans="1:20" ht="15.75" customHeight="1">
      <c r="B25" s="6"/>
      <c r="C25" s="6"/>
      <c r="D25" s="906" t="s">
        <v>132</v>
      </c>
      <c r="E25" s="906"/>
      <c r="F25" s="906"/>
      <c r="G25" s="906"/>
      <c r="H25" s="906"/>
      <c r="I25" s="906"/>
      <c r="J25" s="906"/>
      <c r="K25" s="906"/>
      <c r="L25" s="3"/>
      <c r="M25" s="3"/>
      <c r="N25" s="3"/>
      <c r="O25" s="3"/>
    </row>
    <row r="26" spans="1:20" ht="15.75" customHeight="1">
      <c r="B26" s="6"/>
      <c r="C26" s="6"/>
      <c r="D26" s="6"/>
      <c r="E26" s="924" t="s">
        <v>137</v>
      </c>
      <c r="F26" s="924"/>
      <c r="G26" s="924"/>
      <c r="H26" s="924"/>
      <c r="I26" s="924"/>
      <c r="J26" s="924"/>
      <c r="K26" s="924"/>
      <c r="L26" s="924"/>
      <c r="M26" s="3"/>
      <c r="N26" s="3"/>
      <c r="O26" s="3"/>
    </row>
    <row r="27" spans="1:20" ht="15.75" customHeight="1">
      <c r="B27" s="6"/>
      <c r="C27" s="6"/>
      <c r="D27" s="6"/>
      <c r="E27" s="6"/>
      <c r="F27" s="906" t="s">
        <v>133</v>
      </c>
      <c r="G27" s="906"/>
      <c r="H27" s="906"/>
      <c r="I27" s="906"/>
      <c r="J27" s="906"/>
      <c r="K27" s="906"/>
      <c r="L27" s="906"/>
      <c r="M27" s="3"/>
      <c r="N27" s="3"/>
      <c r="O27" s="3"/>
    </row>
    <row r="28" spans="1:20" ht="15.75" customHeight="1">
      <c r="B28" s="6"/>
      <c r="C28" s="6"/>
      <c r="D28" s="6"/>
      <c r="E28" s="6"/>
      <c r="F28" s="6"/>
      <c r="G28" s="907" t="s">
        <v>134</v>
      </c>
      <c r="H28" s="907"/>
      <c r="I28" s="907"/>
      <c r="J28" s="907"/>
      <c r="K28" s="907"/>
      <c r="L28" s="907"/>
      <c r="M28" s="907"/>
      <c r="N28" s="3"/>
      <c r="O28" s="3"/>
    </row>
    <row r="29" spans="1:20" ht="15.75">
      <c r="B29" s="6"/>
      <c r="C29" s="6"/>
      <c r="D29" s="6"/>
      <c r="E29" s="6"/>
      <c r="F29" s="6"/>
      <c r="G29" s="6"/>
      <c r="H29" s="906" t="s">
        <v>135</v>
      </c>
      <c r="I29" s="906"/>
      <c r="J29" s="906"/>
      <c r="K29" s="906"/>
      <c r="L29" s="906"/>
      <c r="M29" s="906"/>
      <c r="N29" s="906"/>
      <c r="O29" s="3"/>
    </row>
    <row r="30" spans="1:20" ht="15.75">
      <c r="B30" s="6"/>
      <c r="C30" s="6"/>
      <c r="D30" s="6"/>
      <c r="E30" s="6"/>
      <c r="F30" s="6"/>
      <c r="G30" s="6"/>
      <c r="H30" s="6"/>
      <c r="I30" s="907" t="s">
        <v>136</v>
      </c>
      <c r="J30" s="907"/>
      <c r="K30" s="907"/>
      <c r="L30" s="907"/>
      <c r="M30" s="907"/>
      <c r="N30" s="907"/>
      <c r="O30" s="907"/>
    </row>
  </sheetData>
  <mergeCells count="18">
    <mergeCell ref="A5:A6"/>
    <mergeCell ref="G28:M28"/>
    <mergeCell ref="H29:N29"/>
    <mergeCell ref="I30:O30"/>
    <mergeCell ref="B23:H23"/>
    <mergeCell ref="C24:I24"/>
    <mergeCell ref="D25:K25"/>
    <mergeCell ref="E26:L26"/>
    <mergeCell ref="F27:L27"/>
    <mergeCell ref="A9:A10"/>
    <mergeCell ref="A14:A15"/>
    <mergeCell ref="A7:A8"/>
    <mergeCell ref="A19:A20"/>
    <mergeCell ref="A1:T1"/>
    <mergeCell ref="B2:D2"/>
    <mergeCell ref="E2:G2"/>
    <mergeCell ref="H2:J2"/>
    <mergeCell ref="K2:M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0"/>
  <sheetViews>
    <sheetView zoomScaleNormal="100" workbookViewId="0">
      <pane ySplit="2" topLeftCell="A3" activePane="bottomLeft" state="frozen"/>
      <selection pane="bottomLeft" activeCell="F28" sqref="F28"/>
    </sheetView>
  </sheetViews>
  <sheetFormatPr defaultRowHeight="11.25"/>
  <cols>
    <col min="1" max="1" width="5.7109375" style="8" bestFit="1" customWidth="1"/>
    <col min="2" max="2" width="7.28515625" style="3" customWidth="1"/>
    <col min="3" max="3" width="5.7109375" style="8" bestFit="1" customWidth="1"/>
    <col min="4" max="4" width="8.7109375" style="26" customWidth="1"/>
    <col min="5" max="5" width="42.7109375" style="99" customWidth="1"/>
    <col min="6" max="6" width="5.85546875" style="3" bestFit="1" customWidth="1"/>
    <col min="7" max="7" width="10.85546875" style="8" customWidth="1"/>
    <col min="8" max="8" width="13.5703125" style="8" customWidth="1"/>
    <col min="9" max="9" width="12" style="8" bestFit="1" customWidth="1"/>
    <col min="10" max="10" width="12" style="3" bestFit="1" customWidth="1"/>
    <col min="11" max="11" width="5.85546875" style="3" bestFit="1" customWidth="1"/>
    <col min="12" max="12" width="10.5703125" style="3" bestFit="1" customWidth="1"/>
    <col min="13" max="14" width="10.5703125" style="3" customWidth="1"/>
    <col min="15" max="15" width="12" style="3" bestFit="1" customWidth="1"/>
    <col min="16" max="16" width="10.28515625" style="2" bestFit="1" customWidth="1"/>
    <col min="17" max="17" width="6.28515625" style="3" bestFit="1" customWidth="1"/>
    <col min="18" max="18" width="7.140625" style="3" customWidth="1"/>
    <col min="19" max="19" width="6.28515625" style="3" bestFit="1" customWidth="1"/>
    <col min="20" max="20" width="5.5703125" style="9" customWidth="1"/>
    <col min="21" max="22" width="5.5703125" style="92" customWidth="1"/>
    <col min="23" max="23" width="5.5703125" style="86" customWidth="1"/>
    <col min="24" max="27" width="5.5703125" style="3" customWidth="1"/>
    <col min="28" max="28" width="22" style="3" customWidth="1"/>
    <col min="29" max="35" width="5.5703125" style="3" customWidth="1"/>
    <col min="36" max="244" width="9.140625" style="3"/>
    <col min="245" max="245" width="9" style="3" bestFit="1" customWidth="1"/>
    <col min="246" max="246" width="9.85546875" style="3" bestFit="1" customWidth="1"/>
    <col min="247" max="247" width="9.140625" style="3" bestFit="1" customWidth="1"/>
    <col min="248" max="248" width="16" style="3" bestFit="1" customWidth="1"/>
    <col min="249" max="249" width="9" style="3" bestFit="1" customWidth="1"/>
    <col min="250" max="250" width="7.85546875" style="3" bestFit="1" customWidth="1"/>
    <col min="251" max="251" width="11.7109375" style="3" bestFit="1" customWidth="1"/>
    <col min="252" max="252" width="14.28515625" style="3" customWidth="1"/>
    <col min="253" max="253" width="11.7109375" style="3" bestFit="1" customWidth="1"/>
    <col min="254" max="254" width="14.140625" style="3" bestFit="1" customWidth="1"/>
    <col min="255" max="255" width="16.7109375" style="3" customWidth="1"/>
    <col min="256" max="256" width="16.5703125" style="3" customWidth="1"/>
    <col min="257" max="258" width="7.85546875" style="3" bestFit="1" customWidth="1"/>
    <col min="259" max="259" width="8" style="3" bestFit="1" customWidth="1"/>
    <col min="260" max="261" width="7.85546875" style="3" bestFit="1" customWidth="1"/>
    <col min="262" max="262" width="9.7109375" style="3" customWidth="1"/>
    <col min="263" max="263" width="12.85546875" style="3" customWidth="1"/>
    <col min="264" max="500" width="9.140625" style="3"/>
    <col min="501" max="501" width="9" style="3" bestFit="1" customWidth="1"/>
    <col min="502" max="502" width="9.85546875" style="3" bestFit="1" customWidth="1"/>
    <col min="503" max="503" width="9.140625" style="3" bestFit="1" customWidth="1"/>
    <col min="504" max="504" width="16" style="3" bestFit="1" customWidth="1"/>
    <col min="505" max="505" width="9" style="3" bestFit="1" customWidth="1"/>
    <col min="506" max="506" width="7.85546875" style="3" bestFit="1" customWidth="1"/>
    <col min="507" max="507" width="11.7109375" style="3" bestFit="1" customWidth="1"/>
    <col min="508" max="508" width="14.28515625" style="3" customWidth="1"/>
    <col min="509" max="509" width="11.7109375" style="3" bestFit="1" customWidth="1"/>
    <col min="510" max="510" width="14.140625" style="3" bestFit="1" customWidth="1"/>
    <col min="511" max="511" width="16.7109375" style="3" customWidth="1"/>
    <col min="512" max="512" width="16.5703125" style="3" customWidth="1"/>
    <col min="513" max="514" width="7.85546875" style="3" bestFit="1" customWidth="1"/>
    <col min="515" max="515" width="8" style="3" bestFit="1" customWidth="1"/>
    <col min="516" max="517" width="7.85546875" style="3" bestFit="1" customWidth="1"/>
    <col min="518" max="518" width="9.7109375" style="3" customWidth="1"/>
    <col min="519" max="519" width="12.85546875" style="3" customWidth="1"/>
    <col min="520" max="756" width="9.140625" style="3"/>
    <col min="757" max="757" width="9" style="3" bestFit="1" customWidth="1"/>
    <col min="758" max="758" width="9.85546875" style="3" bestFit="1" customWidth="1"/>
    <col min="759" max="759" width="9.140625" style="3" bestFit="1" customWidth="1"/>
    <col min="760" max="760" width="16" style="3" bestFit="1" customWidth="1"/>
    <col min="761" max="761" width="9" style="3" bestFit="1" customWidth="1"/>
    <col min="762" max="762" width="7.85546875" style="3" bestFit="1" customWidth="1"/>
    <col min="763" max="763" width="11.7109375" style="3" bestFit="1" customWidth="1"/>
    <col min="764" max="764" width="14.28515625" style="3" customWidth="1"/>
    <col min="765" max="765" width="11.7109375" style="3" bestFit="1" customWidth="1"/>
    <col min="766" max="766" width="14.140625" style="3" bestFit="1" customWidth="1"/>
    <col min="767" max="767" width="16.7109375" style="3" customWidth="1"/>
    <col min="768" max="768" width="16.5703125" style="3" customWidth="1"/>
    <col min="769" max="770" width="7.85546875" style="3" bestFit="1" customWidth="1"/>
    <col min="771" max="771" width="8" style="3" bestFit="1" customWidth="1"/>
    <col min="772" max="773" width="7.85546875" style="3" bestFit="1" customWidth="1"/>
    <col min="774" max="774" width="9.7109375" style="3" customWidth="1"/>
    <col min="775" max="775" width="12.85546875" style="3" customWidth="1"/>
    <col min="776" max="1012" width="9.140625" style="3"/>
    <col min="1013" max="1013" width="9" style="3" bestFit="1" customWidth="1"/>
    <col min="1014" max="1014" width="9.85546875" style="3" bestFit="1" customWidth="1"/>
    <col min="1015" max="1015" width="9.140625" style="3" bestFit="1" customWidth="1"/>
    <col min="1016" max="1016" width="16" style="3" bestFit="1" customWidth="1"/>
    <col min="1017" max="1017" width="9" style="3" bestFit="1" customWidth="1"/>
    <col min="1018" max="1018" width="7.85546875" style="3" bestFit="1" customWidth="1"/>
    <col min="1019" max="1019" width="11.7109375" style="3" bestFit="1" customWidth="1"/>
    <col min="1020" max="1020" width="14.28515625" style="3" customWidth="1"/>
    <col min="1021" max="1021" width="11.7109375" style="3" bestFit="1" customWidth="1"/>
    <col min="1022" max="1022" width="14.140625" style="3" bestFit="1" customWidth="1"/>
    <col min="1023" max="1023" width="16.7109375" style="3" customWidth="1"/>
    <col min="1024" max="1024" width="16.5703125" style="3" customWidth="1"/>
    <col min="1025" max="1026" width="7.85546875" style="3" bestFit="1" customWidth="1"/>
    <col min="1027" max="1027" width="8" style="3" bestFit="1" customWidth="1"/>
    <col min="1028" max="1029" width="7.85546875" style="3" bestFit="1" customWidth="1"/>
    <col min="1030" max="1030" width="9.7109375" style="3" customWidth="1"/>
    <col min="1031" max="1031" width="12.85546875" style="3" customWidth="1"/>
    <col min="1032" max="1268" width="9.140625" style="3"/>
    <col min="1269" max="1269" width="9" style="3" bestFit="1" customWidth="1"/>
    <col min="1270" max="1270" width="9.85546875" style="3" bestFit="1" customWidth="1"/>
    <col min="1271" max="1271" width="9.140625" style="3" bestFit="1" customWidth="1"/>
    <col min="1272" max="1272" width="16" style="3" bestFit="1" customWidth="1"/>
    <col min="1273" max="1273" width="9" style="3" bestFit="1" customWidth="1"/>
    <col min="1274" max="1274" width="7.85546875" style="3" bestFit="1" customWidth="1"/>
    <col min="1275" max="1275" width="11.7109375" style="3" bestFit="1" customWidth="1"/>
    <col min="1276" max="1276" width="14.28515625" style="3" customWidth="1"/>
    <col min="1277" max="1277" width="11.7109375" style="3" bestFit="1" customWidth="1"/>
    <col min="1278" max="1278" width="14.140625" style="3" bestFit="1" customWidth="1"/>
    <col min="1279" max="1279" width="16.7109375" style="3" customWidth="1"/>
    <col min="1280" max="1280" width="16.5703125" style="3" customWidth="1"/>
    <col min="1281" max="1282" width="7.85546875" style="3" bestFit="1" customWidth="1"/>
    <col min="1283" max="1283" width="8" style="3" bestFit="1" customWidth="1"/>
    <col min="1284" max="1285" width="7.85546875" style="3" bestFit="1" customWidth="1"/>
    <col min="1286" max="1286" width="9.7109375" style="3" customWidth="1"/>
    <col min="1287" max="1287" width="12.85546875" style="3" customWidth="1"/>
    <col min="1288" max="1524" width="9.140625" style="3"/>
    <col min="1525" max="1525" width="9" style="3" bestFit="1" customWidth="1"/>
    <col min="1526" max="1526" width="9.85546875" style="3" bestFit="1" customWidth="1"/>
    <col min="1527" max="1527" width="9.140625" style="3" bestFit="1" customWidth="1"/>
    <col min="1528" max="1528" width="16" style="3" bestFit="1" customWidth="1"/>
    <col min="1529" max="1529" width="9" style="3" bestFit="1" customWidth="1"/>
    <col min="1530" max="1530" width="7.85546875" style="3" bestFit="1" customWidth="1"/>
    <col min="1531" max="1531" width="11.7109375" style="3" bestFit="1" customWidth="1"/>
    <col min="1532" max="1532" width="14.28515625" style="3" customWidth="1"/>
    <col min="1533" max="1533" width="11.7109375" style="3" bestFit="1" customWidth="1"/>
    <col min="1534" max="1534" width="14.140625" style="3" bestFit="1" customWidth="1"/>
    <col min="1535" max="1535" width="16.7109375" style="3" customWidth="1"/>
    <col min="1536" max="1536" width="16.5703125" style="3" customWidth="1"/>
    <col min="1537" max="1538" width="7.85546875" style="3" bestFit="1" customWidth="1"/>
    <col min="1539" max="1539" width="8" style="3" bestFit="1" customWidth="1"/>
    <col min="1540" max="1541" width="7.85546875" style="3" bestFit="1" customWidth="1"/>
    <col min="1542" max="1542" width="9.7109375" style="3" customWidth="1"/>
    <col min="1543" max="1543" width="12.85546875" style="3" customWidth="1"/>
    <col min="1544" max="1780" width="9.140625" style="3"/>
    <col min="1781" max="1781" width="9" style="3" bestFit="1" customWidth="1"/>
    <col min="1782" max="1782" width="9.85546875" style="3" bestFit="1" customWidth="1"/>
    <col min="1783" max="1783" width="9.140625" style="3" bestFit="1" customWidth="1"/>
    <col min="1784" max="1784" width="16" style="3" bestFit="1" customWidth="1"/>
    <col min="1785" max="1785" width="9" style="3" bestFit="1" customWidth="1"/>
    <col min="1786" max="1786" width="7.85546875" style="3" bestFit="1" customWidth="1"/>
    <col min="1787" max="1787" width="11.7109375" style="3" bestFit="1" customWidth="1"/>
    <col min="1788" max="1788" width="14.28515625" style="3" customWidth="1"/>
    <col min="1789" max="1789" width="11.7109375" style="3" bestFit="1" customWidth="1"/>
    <col min="1790" max="1790" width="14.140625" style="3" bestFit="1" customWidth="1"/>
    <col min="1791" max="1791" width="16.7109375" style="3" customWidth="1"/>
    <col min="1792" max="1792" width="16.5703125" style="3" customWidth="1"/>
    <col min="1793" max="1794" width="7.85546875" style="3" bestFit="1" customWidth="1"/>
    <col min="1795" max="1795" width="8" style="3" bestFit="1" customWidth="1"/>
    <col min="1796" max="1797" width="7.85546875" style="3" bestFit="1" customWidth="1"/>
    <col min="1798" max="1798" width="9.7109375" style="3" customWidth="1"/>
    <col min="1799" max="1799" width="12.85546875" style="3" customWidth="1"/>
    <col min="1800" max="2036" width="9.140625" style="3"/>
    <col min="2037" max="2037" width="9" style="3" bestFit="1" customWidth="1"/>
    <col min="2038" max="2038" width="9.85546875" style="3" bestFit="1" customWidth="1"/>
    <col min="2039" max="2039" width="9.140625" style="3" bestFit="1" customWidth="1"/>
    <col min="2040" max="2040" width="16" style="3" bestFit="1" customWidth="1"/>
    <col min="2041" max="2041" width="9" style="3" bestFit="1" customWidth="1"/>
    <col min="2042" max="2042" width="7.85546875" style="3" bestFit="1" customWidth="1"/>
    <col min="2043" max="2043" width="11.7109375" style="3" bestFit="1" customWidth="1"/>
    <col min="2044" max="2044" width="14.28515625" style="3" customWidth="1"/>
    <col min="2045" max="2045" width="11.7109375" style="3" bestFit="1" customWidth="1"/>
    <col min="2046" max="2046" width="14.140625" style="3" bestFit="1" customWidth="1"/>
    <col min="2047" max="2047" width="16.7109375" style="3" customWidth="1"/>
    <col min="2048" max="2048" width="16.5703125" style="3" customWidth="1"/>
    <col min="2049" max="2050" width="7.85546875" style="3" bestFit="1" customWidth="1"/>
    <col min="2051" max="2051" width="8" style="3" bestFit="1" customWidth="1"/>
    <col min="2052" max="2053" width="7.85546875" style="3" bestFit="1" customWidth="1"/>
    <col min="2054" max="2054" width="9.7109375" style="3" customWidth="1"/>
    <col min="2055" max="2055" width="12.85546875" style="3" customWidth="1"/>
    <col min="2056" max="2292" width="9.140625" style="3"/>
    <col min="2293" max="2293" width="9" style="3" bestFit="1" customWidth="1"/>
    <col min="2294" max="2294" width="9.85546875" style="3" bestFit="1" customWidth="1"/>
    <col min="2295" max="2295" width="9.140625" style="3" bestFit="1" customWidth="1"/>
    <col min="2296" max="2296" width="16" style="3" bestFit="1" customWidth="1"/>
    <col min="2297" max="2297" width="9" style="3" bestFit="1" customWidth="1"/>
    <col min="2298" max="2298" width="7.85546875" style="3" bestFit="1" customWidth="1"/>
    <col min="2299" max="2299" width="11.7109375" style="3" bestFit="1" customWidth="1"/>
    <col min="2300" max="2300" width="14.28515625" style="3" customWidth="1"/>
    <col min="2301" max="2301" width="11.7109375" style="3" bestFit="1" customWidth="1"/>
    <col min="2302" max="2302" width="14.140625" style="3" bestFit="1" customWidth="1"/>
    <col min="2303" max="2303" width="16.7109375" style="3" customWidth="1"/>
    <col min="2304" max="2304" width="16.5703125" style="3" customWidth="1"/>
    <col min="2305" max="2306" width="7.85546875" style="3" bestFit="1" customWidth="1"/>
    <col min="2307" max="2307" width="8" style="3" bestFit="1" customWidth="1"/>
    <col min="2308" max="2309" width="7.85546875" style="3" bestFit="1" customWidth="1"/>
    <col min="2310" max="2310" width="9.7109375" style="3" customWidth="1"/>
    <col min="2311" max="2311" width="12.85546875" style="3" customWidth="1"/>
    <col min="2312" max="2548" width="9.140625" style="3"/>
    <col min="2549" max="2549" width="9" style="3" bestFit="1" customWidth="1"/>
    <col min="2550" max="2550" width="9.85546875" style="3" bestFit="1" customWidth="1"/>
    <col min="2551" max="2551" width="9.140625" style="3" bestFit="1" customWidth="1"/>
    <col min="2552" max="2552" width="16" style="3" bestFit="1" customWidth="1"/>
    <col min="2553" max="2553" width="9" style="3" bestFit="1" customWidth="1"/>
    <col min="2554" max="2554" width="7.85546875" style="3" bestFit="1" customWidth="1"/>
    <col min="2555" max="2555" width="11.7109375" style="3" bestFit="1" customWidth="1"/>
    <col min="2556" max="2556" width="14.28515625" style="3" customWidth="1"/>
    <col min="2557" max="2557" width="11.7109375" style="3" bestFit="1" customWidth="1"/>
    <col min="2558" max="2558" width="14.140625" style="3" bestFit="1" customWidth="1"/>
    <col min="2559" max="2559" width="16.7109375" style="3" customWidth="1"/>
    <col min="2560" max="2560" width="16.5703125" style="3" customWidth="1"/>
    <col min="2561" max="2562" width="7.85546875" style="3" bestFit="1" customWidth="1"/>
    <col min="2563" max="2563" width="8" style="3" bestFit="1" customWidth="1"/>
    <col min="2564" max="2565" width="7.85546875" style="3" bestFit="1" customWidth="1"/>
    <col min="2566" max="2566" width="9.7109375" style="3" customWidth="1"/>
    <col min="2567" max="2567" width="12.85546875" style="3" customWidth="1"/>
    <col min="2568" max="2804" width="9.140625" style="3"/>
    <col min="2805" max="2805" width="9" style="3" bestFit="1" customWidth="1"/>
    <col min="2806" max="2806" width="9.85546875" style="3" bestFit="1" customWidth="1"/>
    <col min="2807" max="2807" width="9.140625" style="3" bestFit="1" customWidth="1"/>
    <col min="2808" max="2808" width="16" style="3" bestFit="1" customWidth="1"/>
    <col min="2809" max="2809" width="9" style="3" bestFit="1" customWidth="1"/>
    <col min="2810" max="2810" width="7.85546875" style="3" bestFit="1" customWidth="1"/>
    <col min="2811" max="2811" width="11.7109375" style="3" bestFit="1" customWidth="1"/>
    <col min="2812" max="2812" width="14.28515625" style="3" customWidth="1"/>
    <col min="2813" max="2813" width="11.7109375" style="3" bestFit="1" customWidth="1"/>
    <col min="2814" max="2814" width="14.140625" style="3" bestFit="1" customWidth="1"/>
    <col min="2815" max="2815" width="16.7109375" style="3" customWidth="1"/>
    <col min="2816" max="2816" width="16.5703125" style="3" customWidth="1"/>
    <col min="2817" max="2818" width="7.85546875" style="3" bestFit="1" customWidth="1"/>
    <col min="2819" max="2819" width="8" style="3" bestFit="1" customWidth="1"/>
    <col min="2820" max="2821" width="7.85546875" style="3" bestFit="1" customWidth="1"/>
    <col min="2822" max="2822" width="9.7109375" style="3" customWidth="1"/>
    <col min="2823" max="2823" width="12.85546875" style="3" customWidth="1"/>
    <col min="2824" max="3060" width="9.140625" style="3"/>
    <col min="3061" max="3061" width="9" style="3" bestFit="1" customWidth="1"/>
    <col min="3062" max="3062" width="9.85546875" style="3" bestFit="1" customWidth="1"/>
    <col min="3063" max="3063" width="9.140625" style="3" bestFit="1" customWidth="1"/>
    <col min="3064" max="3064" width="16" style="3" bestFit="1" customWidth="1"/>
    <col min="3065" max="3065" width="9" style="3" bestFit="1" customWidth="1"/>
    <col min="3066" max="3066" width="7.85546875" style="3" bestFit="1" customWidth="1"/>
    <col min="3067" max="3067" width="11.7109375" style="3" bestFit="1" customWidth="1"/>
    <col min="3068" max="3068" width="14.28515625" style="3" customWidth="1"/>
    <col min="3069" max="3069" width="11.7109375" style="3" bestFit="1" customWidth="1"/>
    <col min="3070" max="3070" width="14.140625" style="3" bestFit="1" customWidth="1"/>
    <col min="3071" max="3071" width="16.7109375" style="3" customWidth="1"/>
    <col min="3072" max="3072" width="16.5703125" style="3" customWidth="1"/>
    <col min="3073" max="3074" width="7.85546875" style="3" bestFit="1" customWidth="1"/>
    <col min="3075" max="3075" width="8" style="3" bestFit="1" customWidth="1"/>
    <col min="3076" max="3077" width="7.85546875" style="3" bestFit="1" customWidth="1"/>
    <col min="3078" max="3078" width="9.7109375" style="3" customWidth="1"/>
    <col min="3079" max="3079" width="12.85546875" style="3" customWidth="1"/>
    <col min="3080" max="3316" width="9.140625" style="3"/>
    <col min="3317" max="3317" width="9" style="3" bestFit="1" customWidth="1"/>
    <col min="3318" max="3318" width="9.85546875" style="3" bestFit="1" customWidth="1"/>
    <col min="3319" max="3319" width="9.140625" style="3" bestFit="1" customWidth="1"/>
    <col min="3320" max="3320" width="16" style="3" bestFit="1" customWidth="1"/>
    <col min="3321" max="3321" width="9" style="3" bestFit="1" customWidth="1"/>
    <col min="3322" max="3322" width="7.85546875" style="3" bestFit="1" customWidth="1"/>
    <col min="3323" max="3323" width="11.7109375" style="3" bestFit="1" customWidth="1"/>
    <col min="3324" max="3324" width="14.28515625" style="3" customWidth="1"/>
    <col min="3325" max="3325" width="11.7109375" style="3" bestFit="1" customWidth="1"/>
    <col min="3326" max="3326" width="14.140625" style="3" bestFit="1" customWidth="1"/>
    <col min="3327" max="3327" width="16.7109375" style="3" customWidth="1"/>
    <col min="3328" max="3328" width="16.5703125" style="3" customWidth="1"/>
    <col min="3329" max="3330" width="7.85546875" style="3" bestFit="1" customWidth="1"/>
    <col min="3331" max="3331" width="8" style="3" bestFit="1" customWidth="1"/>
    <col min="3332" max="3333" width="7.85546875" style="3" bestFit="1" customWidth="1"/>
    <col min="3334" max="3334" width="9.7109375" style="3" customWidth="1"/>
    <col min="3335" max="3335" width="12.85546875" style="3" customWidth="1"/>
    <col min="3336" max="3572" width="9.140625" style="3"/>
    <col min="3573" max="3573" width="9" style="3" bestFit="1" customWidth="1"/>
    <col min="3574" max="3574" width="9.85546875" style="3" bestFit="1" customWidth="1"/>
    <col min="3575" max="3575" width="9.140625" style="3" bestFit="1" customWidth="1"/>
    <col min="3576" max="3576" width="16" style="3" bestFit="1" customWidth="1"/>
    <col min="3577" max="3577" width="9" style="3" bestFit="1" customWidth="1"/>
    <col min="3578" max="3578" width="7.85546875" style="3" bestFit="1" customWidth="1"/>
    <col min="3579" max="3579" width="11.7109375" style="3" bestFit="1" customWidth="1"/>
    <col min="3580" max="3580" width="14.28515625" style="3" customWidth="1"/>
    <col min="3581" max="3581" width="11.7109375" style="3" bestFit="1" customWidth="1"/>
    <col min="3582" max="3582" width="14.140625" style="3" bestFit="1" customWidth="1"/>
    <col min="3583" max="3583" width="16.7109375" style="3" customWidth="1"/>
    <col min="3584" max="3584" width="16.5703125" style="3" customWidth="1"/>
    <col min="3585" max="3586" width="7.85546875" style="3" bestFit="1" customWidth="1"/>
    <col min="3587" max="3587" width="8" style="3" bestFit="1" customWidth="1"/>
    <col min="3588" max="3589" width="7.85546875" style="3" bestFit="1" customWidth="1"/>
    <col min="3590" max="3590" width="9.7109375" style="3" customWidth="1"/>
    <col min="3591" max="3591" width="12.85546875" style="3" customWidth="1"/>
    <col min="3592" max="3828" width="9.140625" style="3"/>
    <col min="3829" max="3829" width="9" style="3" bestFit="1" customWidth="1"/>
    <col min="3830" max="3830" width="9.85546875" style="3" bestFit="1" customWidth="1"/>
    <col min="3831" max="3831" width="9.140625" style="3" bestFit="1" customWidth="1"/>
    <col min="3832" max="3832" width="16" style="3" bestFit="1" customWidth="1"/>
    <col min="3833" max="3833" width="9" style="3" bestFit="1" customWidth="1"/>
    <col min="3834" max="3834" width="7.85546875" style="3" bestFit="1" customWidth="1"/>
    <col min="3835" max="3835" width="11.7109375" style="3" bestFit="1" customWidth="1"/>
    <col min="3836" max="3836" width="14.28515625" style="3" customWidth="1"/>
    <col min="3837" max="3837" width="11.7109375" style="3" bestFit="1" customWidth="1"/>
    <col min="3838" max="3838" width="14.140625" style="3" bestFit="1" customWidth="1"/>
    <col min="3839" max="3839" width="16.7109375" style="3" customWidth="1"/>
    <col min="3840" max="3840" width="16.5703125" style="3" customWidth="1"/>
    <col min="3841" max="3842" width="7.85546875" style="3" bestFit="1" customWidth="1"/>
    <col min="3843" max="3843" width="8" style="3" bestFit="1" customWidth="1"/>
    <col min="3844" max="3845" width="7.85546875" style="3" bestFit="1" customWidth="1"/>
    <col min="3846" max="3846" width="9.7109375" style="3" customWidth="1"/>
    <col min="3847" max="3847" width="12.85546875" style="3" customWidth="1"/>
    <col min="3848" max="4084" width="9.140625" style="3"/>
    <col min="4085" max="4085" width="9" style="3" bestFit="1" customWidth="1"/>
    <col min="4086" max="4086" width="9.85546875" style="3" bestFit="1" customWidth="1"/>
    <col min="4087" max="4087" width="9.140625" style="3" bestFit="1" customWidth="1"/>
    <col min="4088" max="4088" width="16" style="3" bestFit="1" customWidth="1"/>
    <col min="4089" max="4089" width="9" style="3" bestFit="1" customWidth="1"/>
    <col min="4090" max="4090" width="7.85546875" style="3" bestFit="1" customWidth="1"/>
    <col min="4091" max="4091" width="11.7109375" style="3" bestFit="1" customWidth="1"/>
    <col min="4092" max="4092" width="14.28515625" style="3" customWidth="1"/>
    <col min="4093" max="4093" width="11.7109375" style="3" bestFit="1" customWidth="1"/>
    <col min="4094" max="4094" width="14.140625" style="3" bestFit="1" customWidth="1"/>
    <col min="4095" max="4095" width="16.7109375" style="3" customWidth="1"/>
    <col min="4096" max="4096" width="16.5703125" style="3" customWidth="1"/>
    <col min="4097" max="4098" width="7.85546875" style="3" bestFit="1" customWidth="1"/>
    <col min="4099" max="4099" width="8" style="3" bestFit="1" customWidth="1"/>
    <col min="4100" max="4101" width="7.85546875" style="3" bestFit="1" customWidth="1"/>
    <col min="4102" max="4102" width="9.7109375" style="3" customWidth="1"/>
    <col min="4103" max="4103" width="12.85546875" style="3" customWidth="1"/>
    <col min="4104" max="4340" width="9.140625" style="3"/>
    <col min="4341" max="4341" width="9" style="3" bestFit="1" customWidth="1"/>
    <col min="4342" max="4342" width="9.85546875" style="3" bestFit="1" customWidth="1"/>
    <col min="4343" max="4343" width="9.140625" style="3" bestFit="1" customWidth="1"/>
    <col min="4344" max="4344" width="16" style="3" bestFit="1" customWidth="1"/>
    <col min="4345" max="4345" width="9" style="3" bestFit="1" customWidth="1"/>
    <col min="4346" max="4346" width="7.85546875" style="3" bestFit="1" customWidth="1"/>
    <col min="4347" max="4347" width="11.7109375" style="3" bestFit="1" customWidth="1"/>
    <col min="4348" max="4348" width="14.28515625" style="3" customWidth="1"/>
    <col min="4349" max="4349" width="11.7109375" style="3" bestFit="1" customWidth="1"/>
    <col min="4350" max="4350" width="14.140625" style="3" bestFit="1" customWidth="1"/>
    <col min="4351" max="4351" width="16.7109375" style="3" customWidth="1"/>
    <col min="4352" max="4352" width="16.5703125" style="3" customWidth="1"/>
    <col min="4353" max="4354" width="7.85546875" style="3" bestFit="1" customWidth="1"/>
    <col min="4355" max="4355" width="8" style="3" bestFit="1" customWidth="1"/>
    <col min="4356" max="4357" width="7.85546875" style="3" bestFit="1" customWidth="1"/>
    <col min="4358" max="4358" width="9.7109375" style="3" customWidth="1"/>
    <col min="4359" max="4359" width="12.85546875" style="3" customWidth="1"/>
    <col min="4360" max="4596" width="9.140625" style="3"/>
    <col min="4597" max="4597" width="9" style="3" bestFit="1" customWidth="1"/>
    <col min="4598" max="4598" width="9.85546875" style="3" bestFit="1" customWidth="1"/>
    <col min="4599" max="4599" width="9.140625" style="3" bestFit="1" customWidth="1"/>
    <col min="4600" max="4600" width="16" style="3" bestFit="1" customWidth="1"/>
    <col min="4601" max="4601" width="9" style="3" bestFit="1" customWidth="1"/>
    <col min="4602" max="4602" width="7.85546875" style="3" bestFit="1" customWidth="1"/>
    <col min="4603" max="4603" width="11.7109375" style="3" bestFit="1" customWidth="1"/>
    <col min="4604" max="4604" width="14.28515625" style="3" customWidth="1"/>
    <col min="4605" max="4605" width="11.7109375" style="3" bestFit="1" customWidth="1"/>
    <col min="4606" max="4606" width="14.140625" style="3" bestFit="1" customWidth="1"/>
    <col min="4607" max="4607" width="16.7109375" style="3" customWidth="1"/>
    <col min="4608" max="4608" width="16.5703125" style="3" customWidth="1"/>
    <col min="4609" max="4610" width="7.85546875" style="3" bestFit="1" customWidth="1"/>
    <col min="4611" max="4611" width="8" style="3" bestFit="1" customWidth="1"/>
    <col min="4612" max="4613" width="7.85546875" style="3" bestFit="1" customWidth="1"/>
    <col min="4614" max="4614" width="9.7109375" style="3" customWidth="1"/>
    <col min="4615" max="4615" width="12.85546875" style="3" customWidth="1"/>
    <col min="4616" max="4852" width="9.140625" style="3"/>
    <col min="4853" max="4853" width="9" style="3" bestFit="1" customWidth="1"/>
    <col min="4854" max="4854" width="9.85546875" style="3" bestFit="1" customWidth="1"/>
    <col min="4855" max="4855" width="9.140625" style="3" bestFit="1" customWidth="1"/>
    <col min="4856" max="4856" width="16" style="3" bestFit="1" customWidth="1"/>
    <col min="4857" max="4857" width="9" style="3" bestFit="1" customWidth="1"/>
    <col min="4858" max="4858" width="7.85546875" style="3" bestFit="1" customWidth="1"/>
    <col min="4859" max="4859" width="11.7109375" style="3" bestFit="1" customWidth="1"/>
    <col min="4860" max="4860" width="14.28515625" style="3" customWidth="1"/>
    <col min="4861" max="4861" width="11.7109375" style="3" bestFit="1" customWidth="1"/>
    <col min="4862" max="4862" width="14.140625" style="3" bestFit="1" customWidth="1"/>
    <col min="4863" max="4863" width="16.7109375" style="3" customWidth="1"/>
    <col min="4864" max="4864" width="16.5703125" style="3" customWidth="1"/>
    <col min="4865" max="4866" width="7.85546875" style="3" bestFit="1" customWidth="1"/>
    <col min="4867" max="4867" width="8" style="3" bestFit="1" customWidth="1"/>
    <col min="4868" max="4869" width="7.85546875" style="3" bestFit="1" customWidth="1"/>
    <col min="4870" max="4870" width="9.7109375" style="3" customWidth="1"/>
    <col min="4871" max="4871" width="12.85546875" style="3" customWidth="1"/>
    <col min="4872" max="5108" width="9.140625" style="3"/>
    <col min="5109" max="5109" width="9" style="3" bestFit="1" customWidth="1"/>
    <col min="5110" max="5110" width="9.85546875" style="3" bestFit="1" customWidth="1"/>
    <col min="5111" max="5111" width="9.140625" style="3" bestFit="1" customWidth="1"/>
    <col min="5112" max="5112" width="16" style="3" bestFit="1" customWidth="1"/>
    <col min="5113" max="5113" width="9" style="3" bestFit="1" customWidth="1"/>
    <col min="5114" max="5114" width="7.85546875" style="3" bestFit="1" customWidth="1"/>
    <col min="5115" max="5115" width="11.7109375" style="3" bestFit="1" customWidth="1"/>
    <col min="5116" max="5116" width="14.28515625" style="3" customWidth="1"/>
    <col min="5117" max="5117" width="11.7109375" style="3" bestFit="1" customWidth="1"/>
    <col min="5118" max="5118" width="14.140625" style="3" bestFit="1" customWidth="1"/>
    <col min="5119" max="5119" width="16.7109375" style="3" customWidth="1"/>
    <col min="5120" max="5120" width="16.5703125" style="3" customWidth="1"/>
    <col min="5121" max="5122" width="7.85546875" style="3" bestFit="1" customWidth="1"/>
    <col min="5123" max="5123" width="8" style="3" bestFit="1" customWidth="1"/>
    <col min="5124" max="5125" width="7.85546875" style="3" bestFit="1" customWidth="1"/>
    <col min="5126" max="5126" width="9.7109375" style="3" customWidth="1"/>
    <col min="5127" max="5127" width="12.85546875" style="3" customWidth="1"/>
    <col min="5128" max="5364" width="9.140625" style="3"/>
    <col min="5365" max="5365" width="9" style="3" bestFit="1" customWidth="1"/>
    <col min="5366" max="5366" width="9.85546875" style="3" bestFit="1" customWidth="1"/>
    <col min="5367" max="5367" width="9.140625" style="3" bestFit="1" customWidth="1"/>
    <col min="5368" max="5368" width="16" style="3" bestFit="1" customWidth="1"/>
    <col min="5369" max="5369" width="9" style="3" bestFit="1" customWidth="1"/>
    <col min="5370" max="5370" width="7.85546875" style="3" bestFit="1" customWidth="1"/>
    <col min="5371" max="5371" width="11.7109375" style="3" bestFit="1" customWidth="1"/>
    <col min="5372" max="5372" width="14.28515625" style="3" customWidth="1"/>
    <col min="5373" max="5373" width="11.7109375" style="3" bestFit="1" customWidth="1"/>
    <col min="5374" max="5374" width="14.140625" style="3" bestFit="1" customWidth="1"/>
    <col min="5375" max="5375" width="16.7109375" style="3" customWidth="1"/>
    <col min="5376" max="5376" width="16.5703125" style="3" customWidth="1"/>
    <col min="5377" max="5378" width="7.85546875" style="3" bestFit="1" customWidth="1"/>
    <col min="5379" max="5379" width="8" style="3" bestFit="1" customWidth="1"/>
    <col min="5380" max="5381" width="7.85546875" style="3" bestFit="1" customWidth="1"/>
    <col min="5382" max="5382" width="9.7109375" style="3" customWidth="1"/>
    <col min="5383" max="5383" width="12.85546875" style="3" customWidth="1"/>
    <col min="5384" max="5620" width="9.140625" style="3"/>
    <col min="5621" max="5621" width="9" style="3" bestFit="1" customWidth="1"/>
    <col min="5622" max="5622" width="9.85546875" style="3" bestFit="1" customWidth="1"/>
    <col min="5623" max="5623" width="9.140625" style="3" bestFit="1" customWidth="1"/>
    <col min="5624" max="5624" width="16" style="3" bestFit="1" customWidth="1"/>
    <col min="5625" max="5625" width="9" style="3" bestFit="1" customWidth="1"/>
    <col min="5626" max="5626" width="7.85546875" style="3" bestFit="1" customWidth="1"/>
    <col min="5627" max="5627" width="11.7109375" style="3" bestFit="1" customWidth="1"/>
    <col min="5628" max="5628" width="14.28515625" style="3" customWidth="1"/>
    <col min="5629" max="5629" width="11.7109375" style="3" bestFit="1" customWidth="1"/>
    <col min="5630" max="5630" width="14.140625" style="3" bestFit="1" customWidth="1"/>
    <col min="5631" max="5631" width="16.7109375" style="3" customWidth="1"/>
    <col min="5632" max="5632" width="16.5703125" style="3" customWidth="1"/>
    <col min="5633" max="5634" width="7.85546875" style="3" bestFit="1" customWidth="1"/>
    <col min="5635" max="5635" width="8" style="3" bestFit="1" customWidth="1"/>
    <col min="5636" max="5637" width="7.85546875" style="3" bestFit="1" customWidth="1"/>
    <col min="5638" max="5638" width="9.7109375" style="3" customWidth="1"/>
    <col min="5639" max="5639" width="12.85546875" style="3" customWidth="1"/>
    <col min="5640" max="5876" width="9.140625" style="3"/>
    <col min="5877" max="5877" width="9" style="3" bestFit="1" customWidth="1"/>
    <col min="5878" max="5878" width="9.85546875" style="3" bestFit="1" customWidth="1"/>
    <col min="5879" max="5879" width="9.140625" style="3" bestFit="1" customWidth="1"/>
    <col min="5880" max="5880" width="16" style="3" bestFit="1" customWidth="1"/>
    <col min="5881" max="5881" width="9" style="3" bestFit="1" customWidth="1"/>
    <col min="5882" max="5882" width="7.85546875" style="3" bestFit="1" customWidth="1"/>
    <col min="5883" max="5883" width="11.7109375" style="3" bestFit="1" customWidth="1"/>
    <col min="5884" max="5884" width="14.28515625" style="3" customWidth="1"/>
    <col min="5885" max="5885" width="11.7109375" style="3" bestFit="1" customWidth="1"/>
    <col min="5886" max="5886" width="14.140625" style="3" bestFit="1" customWidth="1"/>
    <col min="5887" max="5887" width="16.7109375" style="3" customWidth="1"/>
    <col min="5888" max="5888" width="16.5703125" style="3" customWidth="1"/>
    <col min="5889" max="5890" width="7.85546875" style="3" bestFit="1" customWidth="1"/>
    <col min="5891" max="5891" width="8" style="3" bestFit="1" customWidth="1"/>
    <col min="5892" max="5893" width="7.85546875" style="3" bestFit="1" customWidth="1"/>
    <col min="5894" max="5894" width="9.7109375" style="3" customWidth="1"/>
    <col min="5895" max="5895" width="12.85546875" style="3" customWidth="1"/>
    <col min="5896" max="6132" width="9.140625" style="3"/>
    <col min="6133" max="6133" width="9" style="3" bestFit="1" customWidth="1"/>
    <col min="6134" max="6134" width="9.85546875" style="3" bestFit="1" customWidth="1"/>
    <col min="6135" max="6135" width="9.140625" style="3" bestFit="1" customWidth="1"/>
    <col min="6136" max="6136" width="16" style="3" bestFit="1" customWidth="1"/>
    <col min="6137" max="6137" width="9" style="3" bestFit="1" customWidth="1"/>
    <col min="6138" max="6138" width="7.85546875" style="3" bestFit="1" customWidth="1"/>
    <col min="6139" max="6139" width="11.7109375" style="3" bestFit="1" customWidth="1"/>
    <col min="6140" max="6140" width="14.28515625" style="3" customWidth="1"/>
    <col min="6141" max="6141" width="11.7109375" style="3" bestFit="1" customWidth="1"/>
    <col min="6142" max="6142" width="14.140625" style="3" bestFit="1" customWidth="1"/>
    <col min="6143" max="6143" width="16.7109375" style="3" customWidth="1"/>
    <col min="6144" max="6144" width="16.5703125" style="3" customWidth="1"/>
    <col min="6145" max="6146" width="7.85546875" style="3" bestFit="1" customWidth="1"/>
    <col min="6147" max="6147" width="8" style="3" bestFit="1" customWidth="1"/>
    <col min="6148" max="6149" width="7.85546875" style="3" bestFit="1" customWidth="1"/>
    <col min="6150" max="6150" width="9.7109375" style="3" customWidth="1"/>
    <col min="6151" max="6151" width="12.85546875" style="3" customWidth="1"/>
    <col min="6152" max="6388" width="9.140625" style="3"/>
    <col min="6389" max="6389" width="9" style="3" bestFit="1" customWidth="1"/>
    <col min="6390" max="6390" width="9.85546875" style="3" bestFit="1" customWidth="1"/>
    <col min="6391" max="6391" width="9.140625" style="3" bestFit="1" customWidth="1"/>
    <col min="6392" max="6392" width="16" style="3" bestFit="1" customWidth="1"/>
    <col min="6393" max="6393" width="9" style="3" bestFit="1" customWidth="1"/>
    <col min="6394" max="6394" width="7.85546875" style="3" bestFit="1" customWidth="1"/>
    <col min="6395" max="6395" width="11.7109375" style="3" bestFit="1" customWidth="1"/>
    <col min="6396" max="6396" width="14.28515625" style="3" customWidth="1"/>
    <col min="6397" max="6397" width="11.7109375" style="3" bestFit="1" customWidth="1"/>
    <col min="6398" max="6398" width="14.140625" style="3" bestFit="1" customWidth="1"/>
    <col min="6399" max="6399" width="16.7109375" style="3" customWidth="1"/>
    <col min="6400" max="6400" width="16.5703125" style="3" customWidth="1"/>
    <col min="6401" max="6402" width="7.85546875" style="3" bestFit="1" customWidth="1"/>
    <col min="6403" max="6403" width="8" style="3" bestFit="1" customWidth="1"/>
    <col min="6404" max="6405" width="7.85546875" style="3" bestFit="1" customWidth="1"/>
    <col min="6406" max="6406" width="9.7109375" style="3" customWidth="1"/>
    <col min="6407" max="6407" width="12.85546875" style="3" customWidth="1"/>
    <col min="6408" max="6644" width="9.140625" style="3"/>
    <col min="6645" max="6645" width="9" style="3" bestFit="1" customWidth="1"/>
    <col min="6646" max="6646" width="9.85546875" style="3" bestFit="1" customWidth="1"/>
    <col min="6647" max="6647" width="9.140625" style="3" bestFit="1" customWidth="1"/>
    <col min="6648" max="6648" width="16" style="3" bestFit="1" customWidth="1"/>
    <col min="6649" max="6649" width="9" style="3" bestFit="1" customWidth="1"/>
    <col min="6650" max="6650" width="7.85546875" style="3" bestFit="1" customWidth="1"/>
    <col min="6651" max="6651" width="11.7109375" style="3" bestFit="1" customWidth="1"/>
    <col min="6652" max="6652" width="14.28515625" style="3" customWidth="1"/>
    <col min="6653" max="6653" width="11.7109375" style="3" bestFit="1" customWidth="1"/>
    <col min="6654" max="6654" width="14.140625" style="3" bestFit="1" customWidth="1"/>
    <col min="6655" max="6655" width="16.7109375" style="3" customWidth="1"/>
    <col min="6656" max="6656" width="16.5703125" style="3" customWidth="1"/>
    <col min="6657" max="6658" width="7.85546875" style="3" bestFit="1" customWidth="1"/>
    <col min="6659" max="6659" width="8" style="3" bestFit="1" customWidth="1"/>
    <col min="6660" max="6661" width="7.85546875" style="3" bestFit="1" customWidth="1"/>
    <col min="6662" max="6662" width="9.7109375" style="3" customWidth="1"/>
    <col min="6663" max="6663" width="12.85546875" style="3" customWidth="1"/>
    <col min="6664" max="6900" width="9.140625" style="3"/>
    <col min="6901" max="6901" width="9" style="3" bestFit="1" customWidth="1"/>
    <col min="6902" max="6902" width="9.85546875" style="3" bestFit="1" customWidth="1"/>
    <col min="6903" max="6903" width="9.140625" style="3" bestFit="1" customWidth="1"/>
    <col min="6904" max="6904" width="16" style="3" bestFit="1" customWidth="1"/>
    <col min="6905" max="6905" width="9" style="3" bestFit="1" customWidth="1"/>
    <col min="6906" max="6906" width="7.85546875" style="3" bestFit="1" customWidth="1"/>
    <col min="6907" max="6907" width="11.7109375" style="3" bestFit="1" customWidth="1"/>
    <col min="6908" max="6908" width="14.28515625" style="3" customWidth="1"/>
    <col min="6909" max="6909" width="11.7109375" style="3" bestFit="1" customWidth="1"/>
    <col min="6910" max="6910" width="14.140625" style="3" bestFit="1" customWidth="1"/>
    <col min="6911" max="6911" width="16.7109375" style="3" customWidth="1"/>
    <col min="6912" max="6912" width="16.5703125" style="3" customWidth="1"/>
    <col min="6913" max="6914" width="7.85546875" style="3" bestFit="1" customWidth="1"/>
    <col min="6915" max="6915" width="8" style="3" bestFit="1" customWidth="1"/>
    <col min="6916" max="6917" width="7.85546875" style="3" bestFit="1" customWidth="1"/>
    <col min="6918" max="6918" width="9.7109375" style="3" customWidth="1"/>
    <col min="6919" max="6919" width="12.85546875" style="3" customWidth="1"/>
    <col min="6920" max="7156" width="9.140625" style="3"/>
    <col min="7157" max="7157" width="9" style="3" bestFit="1" customWidth="1"/>
    <col min="7158" max="7158" width="9.85546875" style="3" bestFit="1" customWidth="1"/>
    <col min="7159" max="7159" width="9.140625" style="3" bestFit="1" customWidth="1"/>
    <col min="7160" max="7160" width="16" style="3" bestFit="1" customWidth="1"/>
    <col min="7161" max="7161" width="9" style="3" bestFit="1" customWidth="1"/>
    <col min="7162" max="7162" width="7.85546875" style="3" bestFit="1" customWidth="1"/>
    <col min="7163" max="7163" width="11.7109375" style="3" bestFit="1" customWidth="1"/>
    <col min="7164" max="7164" width="14.28515625" style="3" customWidth="1"/>
    <col min="7165" max="7165" width="11.7109375" style="3" bestFit="1" customWidth="1"/>
    <col min="7166" max="7166" width="14.140625" style="3" bestFit="1" customWidth="1"/>
    <col min="7167" max="7167" width="16.7109375" style="3" customWidth="1"/>
    <col min="7168" max="7168" width="16.5703125" style="3" customWidth="1"/>
    <col min="7169" max="7170" width="7.85546875" style="3" bestFit="1" customWidth="1"/>
    <col min="7171" max="7171" width="8" style="3" bestFit="1" customWidth="1"/>
    <col min="7172" max="7173" width="7.85546875" style="3" bestFit="1" customWidth="1"/>
    <col min="7174" max="7174" width="9.7109375" style="3" customWidth="1"/>
    <col min="7175" max="7175" width="12.85546875" style="3" customWidth="1"/>
    <col min="7176" max="7412" width="9.140625" style="3"/>
    <col min="7413" max="7413" width="9" style="3" bestFit="1" customWidth="1"/>
    <col min="7414" max="7414" width="9.85546875" style="3" bestFit="1" customWidth="1"/>
    <col min="7415" max="7415" width="9.140625" style="3" bestFit="1" customWidth="1"/>
    <col min="7416" max="7416" width="16" style="3" bestFit="1" customWidth="1"/>
    <col min="7417" max="7417" width="9" style="3" bestFit="1" customWidth="1"/>
    <col min="7418" max="7418" width="7.85546875" style="3" bestFit="1" customWidth="1"/>
    <col min="7419" max="7419" width="11.7109375" style="3" bestFit="1" customWidth="1"/>
    <col min="7420" max="7420" width="14.28515625" style="3" customWidth="1"/>
    <col min="7421" max="7421" width="11.7109375" style="3" bestFit="1" customWidth="1"/>
    <col min="7422" max="7422" width="14.140625" style="3" bestFit="1" customWidth="1"/>
    <col min="7423" max="7423" width="16.7109375" style="3" customWidth="1"/>
    <col min="7424" max="7424" width="16.5703125" style="3" customWidth="1"/>
    <col min="7425" max="7426" width="7.85546875" style="3" bestFit="1" customWidth="1"/>
    <col min="7427" max="7427" width="8" style="3" bestFit="1" customWidth="1"/>
    <col min="7428" max="7429" width="7.85546875" style="3" bestFit="1" customWidth="1"/>
    <col min="7430" max="7430" width="9.7109375" style="3" customWidth="1"/>
    <col min="7431" max="7431" width="12.85546875" style="3" customWidth="1"/>
    <col min="7432" max="7668" width="9.140625" style="3"/>
    <col min="7669" max="7669" width="9" style="3" bestFit="1" customWidth="1"/>
    <col min="7670" max="7670" width="9.85546875" style="3" bestFit="1" customWidth="1"/>
    <col min="7671" max="7671" width="9.140625" style="3" bestFit="1" customWidth="1"/>
    <col min="7672" max="7672" width="16" style="3" bestFit="1" customWidth="1"/>
    <col min="7673" max="7673" width="9" style="3" bestFit="1" customWidth="1"/>
    <col min="7674" max="7674" width="7.85546875" style="3" bestFit="1" customWidth="1"/>
    <col min="7675" max="7675" width="11.7109375" style="3" bestFit="1" customWidth="1"/>
    <col min="7676" max="7676" width="14.28515625" style="3" customWidth="1"/>
    <col min="7677" max="7677" width="11.7109375" style="3" bestFit="1" customWidth="1"/>
    <col min="7678" max="7678" width="14.140625" style="3" bestFit="1" customWidth="1"/>
    <col min="7679" max="7679" width="16.7109375" style="3" customWidth="1"/>
    <col min="7680" max="7680" width="16.5703125" style="3" customWidth="1"/>
    <col min="7681" max="7682" width="7.85546875" style="3" bestFit="1" customWidth="1"/>
    <col min="7683" max="7683" width="8" style="3" bestFit="1" customWidth="1"/>
    <col min="7684" max="7685" width="7.85546875" style="3" bestFit="1" customWidth="1"/>
    <col min="7686" max="7686" width="9.7109375" style="3" customWidth="1"/>
    <col min="7687" max="7687" width="12.85546875" style="3" customWidth="1"/>
    <col min="7688" max="7924" width="9.140625" style="3"/>
    <col min="7925" max="7925" width="9" style="3" bestFit="1" customWidth="1"/>
    <col min="7926" max="7926" width="9.85546875" style="3" bestFit="1" customWidth="1"/>
    <col min="7927" max="7927" width="9.140625" style="3" bestFit="1" customWidth="1"/>
    <col min="7928" max="7928" width="16" style="3" bestFit="1" customWidth="1"/>
    <col min="7929" max="7929" width="9" style="3" bestFit="1" customWidth="1"/>
    <col min="7930" max="7930" width="7.85546875" style="3" bestFit="1" customWidth="1"/>
    <col min="7931" max="7931" width="11.7109375" style="3" bestFit="1" customWidth="1"/>
    <col min="7932" max="7932" width="14.28515625" style="3" customWidth="1"/>
    <col min="7933" max="7933" width="11.7109375" style="3" bestFit="1" customWidth="1"/>
    <col min="7934" max="7934" width="14.140625" style="3" bestFit="1" customWidth="1"/>
    <col min="7935" max="7935" width="16.7109375" style="3" customWidth="1"/>
    <col min="7936" max="7936" width="16.5703125" style="3" customWidth="1"/>
    <col min="7937" max="7938" width="7.85546875" style="3" bestFit="1" customWidth="1"/>
    <col min="7939" max="7939" width="8" style="3" bestFit="1" customWidth="1"/>
    <col min="7940" max="7941" width="7.85546875" style="3" bestFit="1" customWidth="1"/>
    <col min="7942" max="7942" width="9.7109375" style="3" customWidth="1"/>
    <col min="7943" max="7943" width="12.85546875" style="3" customWidth="1"/>
    <col min="7944" max="8180" width="9.140625" style="3"/>
    <col min="8181" max="8181" width="9" style="3" bestFit="1" customWidth="1"/>
    <col min="8182" max="8182" width="9.85546875" style="3" bestFit="1" customWidth="1"/>
    <col min="8183" max="8183" width="9.140625" style="3" bestFit="1" customWidth="1"/>
    <col min="8184" max="8184" width="16" style="3" bestFit="1" customWidth="1"/>
    <col min="8185" max="8185" width="9" style="3" bestFit="1" customWidth="1"/>
    <col min="8186" max="8186" width="7.85546875" style="3" bestFit="1" customWidth="1"/>
    <col min="8187" max="8187" width="11.7109375" style="3" bestFit="1" customWidth="1"/>
    <col min="8188" max="8188" width="14.28515625" style="3" customWidth="1"/>
    <col min="8189" max="8189" width="11.7109375" style="3" bestFit="1" customWidth="1"/>
    <col min="8190" max="8190" width="14.140625" style="3" bestFit="1" customWidth="1"/>
    <col min="8191" max="8191" width="16.7109375" style="3" customWidth="1"/>
    <col min="8192" max="8192" width="16.5703125" style="3" customWidth="1"/>
    <col min="8193" max="8194" width="7.85546875" style="3" bestFit="1" customWidth="1"/>
    <col min="8195" max="8195" width="8" style="3" bestFit="1" customWidth="1"/>
    <col min="8196" max="8197" width="7.85546875" style="3" bestFit="1" customWidth="1"/>
    <col min="8198" max="8198" width="9.7109375" style="3" customWidth="1"/>
    <col min="8199" max="8199" width="12.85546875" style="3" customWidth="1"/>
    <col min="8200" max="8436" width="9.140625" style="3"/>
    <col min="8437" max="8437" width="9" style="3" bestFit="1" customWidth="1"/>
    <col min="8438" max="8438" width="9.85546875" style="3" bestFit="1" customWidth="1"/>
    <col min="8439" max="8439" width="9.140625" style="3" bestFit="1" customWidth="1"/>
    <col min="8440" max="8440" width="16" style="3" bestFit="1" customWidth="1"/>
    <col min="8441" max="8441" width="9" style="3" bestFit="1" customWidth="1"/>
    <col min="8442" max="8442" width="7.85546875" style="3" bestFit="1" customWidth="1"/>
    <col min="8443" max="8443" width="11.7109375" style="3" bestFit="1" customWidth="1"/>
    <col min="8444" max="8444" width="14.28515625" style="3" customWidth="1"/>
    <col min="8445" max="8445" width="11.7109375" style="3" bestFit="1" customWidth="1"/>
    <col min="8446" max="8446" width="14.140625" style="3" bestFit="1" customWidth="1"/>
    <col min="8447" max="8447" width="16.7109375" style="3" customWidth="1"/>
    <col min="8448" max="8448" width="16.5703125" style="3" customWidth="1"/>
    <col min="8449" max="8450" width="7.85546875" style="3" bestFit="1" customWidth="1"/>
    <col min="8451" max="8451" width="8" style="3" bestFit="1" customWidth="1"/>
    <col min="8452" max="8453" width="7.85546875" style="3" bestFit="1" customWidth="1"/>
    <col min="8454" max="8454" width="9.7109375" style="3" customWidth="1"/>
    <col min="8455" max="8455" width="12.85546875" style="3" customWidth="1"/>
    <col min="8456" max="8692" width="9.140625" style="3"/>
    <col min="8693" max="8693" width="9" style="3" bestFit="1" customWidth="1"/>
    <col min="8694" max="8694" width="9.85546875" style="3" bestFit="1" customWidth="1"/>
    <col min="8695" max="8695" width="9.140625" style="3" bestFit="1" customWidth="1"/>
    <col min="8696" max="8696" width="16" style="3" bestFit="1" customWidth="1"/>
    <col min="8697" max="8697" width="9" style="3" bestFit="1" customWidth="1"/>
    <col min="8698" max="8698" width="7.85546875" style="3" bestFit="1" customWidth="1"/>
    <col min="8699" max="8699" width="11.7109375" style="3" bestFit="1" customWidth="1"/>
    <col min="8700" max="8700" width="14.28515625" style="3" customWidth="1"/>
    <col min="8701" max="8701" width="11.7109375" style="3" bestFit="1" customWidth="1"/>
    <col min="8702" max="8702" width="14.140625" style="3" bestFit="1" customWidth="1"/>
    <col min="8703" max="8703" width="16.7109375" style="3" customWidth="1"/>
    <col min="8704" max="8704" width="16.5703125" style="3" customWidth="1"/>
    <col min="8705" max="8706" width="7.85546875" style="3" bestFit="1" customWidth="1"/>
    <col min="8707" max="8707" width="8" style="3" bestFit="1" customWidth="1"/>
    <col min="8708" max="8709" width="7.85546875" style="3" bestFit="1" customWidth="1"/>
    <col min="8710" max="8710" width="9.7109375" style="3" customWidth="1"/>
    <col min="8711" max="8711" width="12.85546875" style="3" customWidth="1"/>
    <col min="8712" max="8948" width="9.140625" style="3"/>
    <col min="8949" max="8949" width="9" style="3" bestFit="1" customWidth="1"/>
    <col min="8950" max="8950" width="9.85546875" style="3" bestFit="1" customWidth="1"/>
    <col min="8951" max="8951" width="9.140625" style="3" bestFit="1" customWidth="1"/>
    <col min="8952" max="8952" width="16" style="3" bestFit="1" customWidth="1"/>
    <col min="8953" max="8953" width="9" style="3" bestFit="1" customWidth="1"/>
    <col min="8954" max="8954" width="7.85546875" style="3" bestFit="1" customWidth="1"/>
    <col min="8955" max="8955" width="11.7109375" style="3" bestFit="1" customWidth="1"/>
    <col min="8956" max="8956" width="14.28515625" style="3" customWidth="1"/>
    <col min="8957" max="8957" width="11.7109375" style="3" bestFit="1" customWidth="1"/>
    <col min="8958" max="8958" width="14.140625" style="3" bestFit="1" customWidth="1"/>
    <col min="8959" max="8959" width="16.7109375" style="3" customWidth="1"/>
    <col min="8960" max="8960" width="16.5703125" style="3" customWidth="1"/>
    <col min="8961" max="8962" width="7.85546875" style="3" bestFit="1" customWidth="1"/>
    <col min="8963" max="8963" width="8" style="3" bestFit="1" customWidth="1"/>
    <col min="8964" max="8965" width="7.85546875" style="3" bestFit="1" customWidth="1"/>
    <col min="8966" max="8966" width="9.7109375" style="3" customWidth="1"/>
    <col min="8967" max="8967" width="12.85546875" style="3" customWidth="1"/>
    <col min="8968" max="9204" width="9.140625" style="3"/>
    <col min="9205" max="9205" width="9" style="3" bestFit="1" customWidth="1"/>
    <col min="9206" max="9206" width="9.85546875" style="3" bestFit="1" customWidth="1"/>
    <col min="9207" max="9207" width="9.140625" style="3" bestFit="1" customWidth="1"/>
    <col min="9208" max="9208" width="16" style="3" bestFit="1" customWidth="1"/>
    <col min="9209" max="9209" width="9" style="3" bestFit="1" customWidth="1"/>
    <col min="9210" max="9210" width="7.85546875" style="3" bestFit="1" customWidth="1"/>
    <col min="9211" max="9211" width="11.7109375" style="3" bestFit="1" customWidth="1"/>
    <col min="9212" max="9212" width="14.28515625" style="3" customWidth="1"/>
    <col min="9213" max="9213" width="11.7109375" style="3" bestFit="1" customWidth="1"/>
    <col min="9214" max="9214" width="14.140625" style="3" bestFit="1" customWidth="1"/>
    <col min="9215" max="9215" width="16.7109375" style="3" customWidth="1"/>
    <col min="9216" max="9216" width="16.5703125" style="3" customWidth="1"/>
    <col min="9217" max="9218" width="7.85546875" style="3" bestFit="1" customWidth="1"/>
    <col min="9219" max="9219" width="8" style="3" bestFit="1" customWidth="1"/>
    <col min="9220" max="9221" width="7.85546875" style="3" bestFit="1" customWidth="1"/>
    <col min="9222" max="9222" width="9.7109375" style="3" customWidth="1"/>
    <col min="9223" max="9223" width="12.85546875" style="3" customWidth="1"/>
    <col min="9224" max="9460" width="9.140625" style="3"/>
    <col min="9461" max="9461" width="9" style="3" bestFit="1" customWidth="1"/>
    <col min="9462" max="9462" width="9.85546875" style="3" bestFit="1" customWidth="1"/>
    <col min="9463" max="9463" width="9.140625" style="3" bestFit="1" customWidth="1"/>
    <col min="9464" max="9464" width="16" style="3" bestFit="1" customWidth="1"/>
    <col min="9465" max="9465" width="9" style="3" bestFit="1" customWidth="1"/>
    <col min="9466" max="9466" width="7.85546875" style="3" bestFit="1" customWidth="1"/>
    <col min="9467" max="9467" width="11.7109375" style="3" bestFit="1" customWidth="1"/>
    <col min="9468" max="9468" width="14.28515625" style="3" customWidth="1"/>
    <col min="9469" max="9469" width="11.7109375" style="3" bestFit="1" customWidth="1"/>
    <col min="9470" max="9470" width="14.140625" style="3" bestFit="1" customWidth="1"/>
    <col min="9471" max="9471" width="16.7109375" style="3" customWidth="1"/>
    <col min="9472" max="9472" width="16.5703125" style="3" customWidth="1"/>
    <col min="9473" max="9474" width="7.85546875" style="3" bestFit="1" customWidth="1"/>
    <col min="9475" max="9475" width="8" style="3" bestFit="1" customWidth="1"/>
    <col min="9476" max="9477" width="7.85546875" style="3" bestFit="1" customWidth="1"/>
    <col min="9478" max="9478" width="9.7109375" style="3" customWidth="1"/>
    <col min="9479" max="9479" width="12.85546875" style="3" customWidth="1"/>
    <col min="9480" max="9716" width="9.140625" style="3"/>
    <col min="9717" max="9717" width="9" style="3" bestFit="1" customWidth="1"/>
    <col min="9718" max="9718" width="9.85546875" style="3" bestFit="1" customWidth="1"/>
    <col min="9719" max="9719" width="9.140625" style="3" bestFit="1" customWidth="1"/>
    <col min="9720" max="9720" width="16" style="3" bestFit="1" customWidth="1"/>
    <col min="9721" max="9721" width="9" style="3" bestFit="1" customWidth="1"/>
    <col min="9722" max="9722" width="7.85546875" style="3" bestFit="1" customWidth="1"/>
    <col min="9723" max="9723" width="11.7109375" style="3" bestFit="1" customWidth="1"/>
    <col min="9724" max="9724" width="14.28515625" style="3" customWidth="1"/>
    <col min="9725" max="9725" width="11.7109375" style="3" bestFit="1" customWidth="1"/>
    <col min="9726" max="9726" width="14.140625" style="3" bestFit="1" customWidth="1"/>
    <col min="9727" max="9727" width="16.7109375" style="3" customWidth="1"/>
    <col min="9728" max="9728" width="16.5703125" style="3" customWidth="1"/>
    <col min="9729" max="9730" width="7.85546875" style="3" bestFit="1" customWidth="1"/>
    <col min="9731" max="9731" width="8" style="3" bestFit="1" customWidth="1"/>
    <col min="9732" max="9733" width="7.85546875" style="3" bestFit="1" customWidth="1"/>
    <col min="9734" max="9734" width="9.7109375" style="3" customWidth="1"/>
    <col min="9735" max="9735" width="12.85546875" style="3" customWidth="1"/>
    <col min="9736" max="9972" width="9.140625" style="3"/>
    <col min="9973" max="9973" width="9" style="3" bestFit="1" customWidth="1"/>
    <col min="9974" max="9974" width="9.85546875" style="3" bestFit="1" customWidth="1"/>
    <col min="9975" max="9975" width="9.140625" style="3" bestFit="1" customWidth="1"/>
    <col min="9976" max="9976" width="16" style="3" bestFit="1" customWidth="1"/>
    <col min="9977" max="9977" width="9" style="3" bestFit="1" customWidth="1"/>
    <col min="9978" max="9978" width="7.85546875" style="3" bestFit="1" customWidth="1"/>
    <col min="9979" max="9979" width="11.7109375" style="3" bestFit="1" customWidth="1"/>
    <col min="9980" max="9980" width="14.28515625" style="3" customWidth="1"/>
    <col min="9981" max="9981" width="11.7109375" style="3" bestFit="1" customWidth="1"/>
    <col min="9982" max="9982" width="14.140625" style="3" bestFit="1" customWidth="1"/>
    <col min="9983" max="9983" width="16.7109375" style="3" customWidth="1"/>
    <col min="9984" max="9984" width="16.5703125" style="3" customWidth="1"/>
    <col min="9985" max="9986" width="7.85546875" style="3" bestFit="1" customWidth="1"/>
    <col min="9987" max="9987" width="8" style="3" bestFit="1" customWidth="1"/>
    <col min="9988" max="9989" width="7.85546875" style="3" bestFit="1" customWidth="1"/>
    <col min="9990" max="9990" width="9.7109375" style="3" customWidth="1"/>
    <col min="9991" max="9991" width="12.85546875" style="3" customWidth="1"/>
    <col min="9992" max="10228" width="9.140625" style="3"/>
    <col min="10229" max="10229" width="9" style="3" bestFit="1" customWidth="1"/>
    <col min="10230" max="10230" width="9.85546875" style="3" bestFit="1" customWidth="1"/>
    <col min="10231" max="10231" width="9.140625" style="3" bestFit="1" customWidth="1"/>
    <col min="10232" max="10232" width="16" style="3" bestFit="1" customWidth="1"/>
    <col min="10233" max="10233" width="9" style="3" bestFit="1" customWidth="1"/>
    <col min="10234" max="10234" width="7.85546875" style="3" bestFit="1" customWidth="1"/>
    <col min="10235" max="10235" width="11.7109375" style="3" bestFit="1" customWidth="1"/>
    <col min="10236" max="10236" width="14.28515625" style="3" customWidth="1"/>
    <col min="10237" max="10237" width="11.7109375" style="3" bestFit="1" customWidth="1"/>
    <col min="10238" max="10238" width="14.140625" style="3" bestFit="1" customWidth="1"/>
    <col min="10239" max="10239" width="16.7109375" style="3" customWidth="1"/>
    <col min="10240" max="10240" width="16.5703125" style="3" customWidth="1"/>
    <col min="10241" max="10242" width="7.85546875" style="3" bestFit="1" customWidth="1"/>
    <col min="10243" max="10243" width="8" style="3" bestFit="1" customWidth="1"/>
    <col min="10244" max="10245" width="7.85546875" style="3" bestFit="1" customWidth="1"/>
    <col min="10246" max="10246" width="9.7109375" style="3" customWidth="1"/>
    <col min="10247" max="10247" width="12.85546875" style="3" customWidth="1"/>
    <col min="10248" max="10484" width="9.140625" style="3"/>
    <col min="10485" max="10485" width="9" style="3" bestFit="1" customWidth="1"/>
    <col min="10486" max="10486" width="9.85546875" style="3" bestFit="1" customWidth="1"/>
    <col min="10487" max="10487" width="9.140625" style="3" bestFit="1" customWidth="1"/>
    <col min="10488" max="10488" width="16" style="3" bestFit="1" customWidth="1"/>
    <col min="10489" max="10489" width="9" style="3" bestFit="1" customWidth="1"/>
    <col min="10490" max="10490" width="7.85546875" style="3" bestFit="1" customWidth="1"/>
    <col min="10491" max="10491" width="11.7109375" style="3" bestFit="1" customWidth="1"/>
    <col min="10492" max="10492" width="14.28515625" style="3" customWidth="1"/>
    <col min="10493" max="10493" width="11.7109375" style="3" bestFit="1" customWidth="1"/>
    <col min="10494" max="10494" width="14.140625" style="3" bestFit="1" customWidth="1"/>
    <col min="10495" max="10495" width="16.7109375" style="3" customWidth="1"/>
    <col min="10496" max="10496" width="16.5703125" style="3" customWidth="1"/>
    <col min="10497" max="10498" width="7.85546875" style="3" bestFit="1" customWidth="1"/>
    <col min="10499" max="10499" width="8" style="3" bestFit="1" customWidth="1"/>
    <col min="10500" max="10501" width="7.85546875" style="3" bestFit="1" customWidth="1"/>
    <col min="10502" max="10502" width="9.7109375" style="3" customWidth="1"/>
    <col min="10503" max="10503" width="12.85546875" style="3" customWidth="1"/>
    <col min="10504" max="10740" width="9.140625" style="3"/>
    <col min="10741" max="10741" width="9" style="3" bestFit="1" customWidth="1"/>
    <col min="10742" max="10742" width="9.85546875" style="3" bestFit="1" customWidth="1"/>
    <col min="10743" max="10743" width="9.140625" style="3" bestFit="1" customWidth="1"/>
    <col min="10744" max="10744" width="16" style="3" bestFit="1" customWidth="1"/>
    <col min="10745" max="10745" width="9" style="3" bestFit="1" customWidth="1"/>
    <col min="10746" max="10746" width="7.85546875" style="3" bestFit="1" customWidth="1"/>
    <col min="10747" max="10747" width="11.7109375" style="3" bestFit="1" customWidth="1"/>
    <col min="10748" max="10748" width="14.28515625" style="3" customWidth="1"/>
    <col min="10749" max="10749" width="11.7109375" style="3" bestFit="1" customWidth="1"/>
    <col min="10750" max="10750" width="14.140625" style="3" bestFit="1" customWidth="1"/>
    <col min="10751" max="10751" width="16.7109375" style="3" customWidth="1"/>
    <col min="10752" max="10752" width="16.5703125" style="3" customWidth="1"/>
    <col min="10753" max="10754" width="7.85546875" style="3" bestFit="1" customWidth="1"/>
    <col min="10755" max="10755" width="8" style="3" bestFit="1" customWidth="1"/>
    <col min="10756" max="10757" width="7.85546875" style="3" bestFit="1" customWidth="1"/>
    <col min="10758" max="10758" width="9.7109375" style="3" customWidth="1"/>
    <col min="10759" max="10759" width="12.85546875" style="3" customWidth="1"/>
    <col min="10760" max="10996" width="9.140625" style="3"/>
    <col min="10997" max="10997" width="9" style="3" bestFit="1" customWidth="1"/>
    <col min="10998" max="10998" width="9.85546875" style="3" bestFit="1" customWidth="1"/>
    <col min="10999" max="10999" width="9.140625" style="3" bestFit="1" customWidth="1"/>
    <col min="11000" max="11000" width="16" style="3" bestFit="1" customWidth="1"/>
    <col min="11001" max="11001" width="9" style="3" bestFit="1" customWidth="1"/>
    <col min="11002" max="11002" width="7.85546875" style="3" bestFit="1" customWidth="1"/>
    <col min="11003" max="11003" width="11.7109375" style="3" bestFit="1" customWidth="1"/>
    <col min="11004" max="11004" width="14.28515625" style="3" customWidth="1"/>
    <col min="11005" max="11005" width="11.7109375" style="3" bestFit="1" customWidth="1"/>
    <col min="11006" max="11006" width="14.140625" style="3" bestFit="1" customWidth="1"/>
    <col min="11007" max="11007" width="16.7109375" style="3" customWidth="1"/>
    <col min="11008" max="11008" width="16.5703125" style="3" customWidth="1"/>
    <col min="11009" max="11010" width="7.85546875" style="3" bestFit="1" customWidth="1"/>
    <col min="11011" max="11011" width="8" style="3" bestFit="1" customWidth="1"/>
    <col min="11012" max="11013" width="7.85546875" style="3" bestFit="1" customWidth="1"/>
    <col min="11014" max="11014" width="9.7109375" style="3" customWidth="1"/>
    <col min="11015" max="11015" width="12.85546875" style="3" customWidth="1"/>
    <col min="11016" max="11252" width="9.140625" style="3"/>
    <col min="11253" max="11253" width="9" style="3" bestFit="1" customWidth="1"/>
    <col min="11254" max="11254" width="9.85546875" style="3" bestFit="1" customWidth="1"/>
    <col min="11255" max="11255" width="9.140625" style="3" bestFit="1" customWidth="1"/>
    <col min="11256" max="11256" width="16" style="3" bestFit="1" customWidth="1"/>
    <col min="11257" max="11257" width="9" style="3" bestFit="1" customWidth="1"/>
    <col min="11258" max="11258" width="7.85546875" style="3" bestFit="1" customWidth="1"/>
    <col min="11259" max="11259" width="11.7109375" style="3" bestFit="1" customWidth="1"/>
    <col min="11260" max="11260" width="14.28515625" style="3" customWidth="1"/>
    <col min="11261" max="11261" width="11.7109375" style="3" bestFit="1" customWidth="1"/>
    <col min="11262" max="11262" width="14.140625" style="3" bestFit="1" customWidth="1"/>
    <col min="11263" max="11263" width="16.7109375" style="3" customWidth="1"/>
    <col min="11264" max="11264" width="16.5703125" style="3" customWidth="1"/>
    <col min="11265" max="11266" width="7.85546875" style="3" bestFit="1" customWidth="1"/>
    <col min="11267" max="11267" width="8" style="3" bestFit="1" customWidth="1"/>
    <col min="11268" max="11269" width="7.85546875" style="3" bestFit="1" customWidth="1"/>
    <col min="11270" max="11270" width="9.7109375" style="3" customWidth="1"/>
    <col min="11271" max="11271" width="12.85546875" style="3" customWidth="1"/>
    <col min="11272" max="11508" width="9.140625" style="3"/>
    <col min="11509" max="11509" width="9" style="3" bestFit="1" customWidth="1"/>
    <col min="11510" max="11510" width="9.85546875" style="3" bestFit="1" customWidth="1"/>
    <col min="11511" max="11511" width="9.140625" style="3" bestFit="1" customWidth="1"/>
    <col min="11512" max="11512" width="16" style="3" bestFit="1" customWidth="1"/>
    <col min="11513" max="11513" width="9" style="3" bestFit="1" customWidth="1"/>
    <col min="11514" max="11514" width="7.85546875" style="3" bestFit="1" customWidth="1"/>
    <col min="11515" max="11515" width="11.7109375" style="3" bestFit="1" customWidth="1"/>
    <col min="11516" max="11516" width="14.28515625" style="3" customWidth="1"/>
    <col min="11517" max="11517" width="11.7109375" style="3" bestFit="1" customWidth="1"/>
    <col min="11518" max="11518" width="14.140625" style="3" bestFit="1" customWidth="1"/>
    <col min="11519" max="11519" width="16.7109375" style="3" customWidth="1"/>
    <col min="11520" max="11520" width="16.5703125" style="3" customWidth="1"/>
    <col min="11521" max="11522" width="7.85546875" style="3" bestFit="1" customWidth="1"/>
    <col min="11523" max="11523" width="8" style="3" bestFit="1" customWidth="1"/>
    <col min="11524" max="11525" width="7.85546875" style="3" bestFit="1" customWidth="1"/>
    <col min="11526" max="11526" width="9.7109375" style="3" customWidth="1"/>
    <col min="11527" max="11527" width="12.85546875" style="3" customWidth="1"/>
    <col min="11528" max="11764" width="9.140625" style="3"/>
    <col min="11765" max="11765" width="9" style="3" bestFit="1" customWidth="1"/>
    <col min="11766" max="11766" width="9.85546875" style="3" bestFit="1" customWidth="1"/>
    <col min="11767" max="11767" width="9.140625" style="3" bestFit="1" customWidth="1"/>
    <col min="11768" max="11768" width="16" style="3" bestFit="1" customWidth="1"/>
    <col min="11769" max="11769" width="9" style="3" bestFit="1" customWidth="1"/>
    <col min="11770" max="11770" width="7.85546875" style="3" bestFit="1" customWidth="1"/>
    <col min="11771" max="11771" width="11.7109375" style="3" bestFit="1" customWidth="1"/>
    <col min="11772" max="11772" width="14.28515625" style="3" customWidth="1"/>
    <col min="11773" max="11773" width="11.7109375" style="3" bestFit="1" customWidth="1"/>
    <col min="11774" max="11774" width="14.140625" style="3" bestFit="1" customWidth="1"/>
    <col min="11775" max="11775" width="16.7109375" style="3" customWidth="1"/>
    <col min="11776" max="11776" width="16.5703125" style="3" customWidth="1"/>
    <col min="11777" max="11778" width="7.85546875" style="3" bestFit="1" customWidth="1"/>
    <col min="11779" max="11779" width="8" style="3" bestFit="1" customWidth="1"/>
    <col min="11780" max="11781" width="7.85546875" style="3" bestFit="1" customWidth="1"/>
    <col min="11782" max="11782" width="9.7109375" style="3" customWidth="1"/>
    <col min="11783" max="11783" width="12.85546875" style="3" customWidth="1"/>
    <col min="11784" max="12020" width="9.140625" style="3"/>
    <col min="12021" max="12021" width="9" style="3" bestFit="1" customWidth="1"/>
    <col min="12022" max="12022" width="9.85546875" style="3" bestFit="1" customWidth="1"/>
    <col min="12023" max="12023" width="9.140625" style="3" bestFit="1" customWidth="1"/>
    <col min="12024" max="12024" width="16" style="3" bestFit="1" customWidth="1"/>
    <col min="12025" max="12025" width="9" style="3" bestFit="1" customWidth="1"/>
    <col min="12026" max="12026" width="7.85546875" style="3" bestFit="1" customWidth="1"/>
    <col min="12027" max="12027" width="11.7109375" style="3" bestFit="1" customWidth="1"/>
    <col min="12028" max="12028" width="14.28515625" style="3" customWidth="1"/>
    <col min="12029" max="12029" width="11.7109375" style="3" bestFit="1" customWidth="1"/>
    <col min="12030" max="12030" width="14.140625" style="3" bestFit="1" customWidth="1"/>
    <col min="12031" max="12031" width="16.7109375" style="3" customWidth="1"/>
    <col min="12032" max="12032" width="16.5703125" style="3" customWidth="1"/>
    <col min="12033" max="12034" width="7.85546875" style="3" bestFit="1" customWidth="1"/>
    <col min="12035" max="12035" width="8" style="3" bestFit="1" customWidth="1"/>
    <col min="12036" max="12037" width="7.85546875" style="3" bestFit="1" customWidth="1"/>
    <col min="12038" max="12038" width="9.7109375" style="3" customWidth="1"/>
    <col min="12039" max="12039" width="12.85546875" style="3" customWidth="1"/>
    <col min="12040" max="12276" width="9.140625" style="3"/>
    <col min="12277" max="12277" width="9" style="3" bestFit="1" customWidth="1"/>
    <col min="12278" max="12278" width="9.85546875" style="3" bestFit="1" customWidth="1"/>
    <col min="12279" max="12279" width="9.140625" style="3" bestFit="1" customWidth="1"/>
    <col min="12280" max="12280" width="16" style="3" bestFit="1" customWidth="1"/>
    <col min="12281" max="12281" width="9" style="3" bestFit="1" customWidth="1"/>
    <col min="12282" max="12282" width="7.85546875" style="3" bestFit="1" customWidth="1"/>
    <col min="12283" max="12283" width="11.7109375" style="3" bestFit="1" customWidth="1"/>
    <col min="12284" max="12284" width="14.28515625" style="3" customWidth="1"/>
    <col min="12285" max="12285" width="11.7109375" style="3" bestFit="1" customWidth="1"/>
    <col min="12286" max="12286" width="14.140625" style="3" bestFit="1" customWidth="1"/>
    <col min="12287" max="12287" width="16.7109375" style="3" customWidth="1"/>
    <col min="12288" max="12288" width="16.5703125" style="3" customWidth="1"/>
    <col min="12289" max="12290" width="7.85546875" style="3" bestFit="1" customWidth="1"/>
    <col min="12291" max="12291" width="8" style="3" bestFit="1" customWidth="1"/>
    <col min="12292" max="12293" width="7.85546875" style="3" bestFit="1" customWidth="1"/>
    <col min="12294" max="12294" width="9.7109375" style="3" customWidth="1"/>
    <col min="12295" max="12295" width="12.85546875" style="3" customWidth="1"/>
    <col min="12296" max="12532" width="9.140625" style="3"/>
    <col min="12533" max="12533" width="9" style="3" bestFit="1" customWidth="1"/>
    <col min="12534" max="12534" width="9.85546875" style="3" bestFit="1" customWidth="1"/>
    <col min="12535" max="12535" width="9.140625" style="3" bestFit="1" customWidth="1"/>
    <col min="12536" max="12536" width="16" style="3" bestFit="1" customWidth="1"/>
    <col min="12537" max="12537" width="9" style="3" bestFit="1" customWidth="1"/>
    <col min="12538" max="12538" width="7.85546875" style="3" bestFit="1" customWidth="1"/>
    <col min="12539" max="12539" width="11.7109375" style="3" bestFit="1" customWidth="1"/>
    <col min="12540" max="12540" width="14.28515625" style="3" customWidth="1"/>
    <col min="12541" max="12541" width="11.7109375" style="3" bestFit="1" customWidth="1"/>
    <col min="12542" max="12542" width="14.140625" style="3" bestFit="1" customWidth="1"/>
    <col min="12543" max="12543" width="16.7109375" style="3" customWidth="1"/>
    <col min="12544" max="12544" width="16.5703125" style="3" customWidth="1"/>
    <col min="12545" max="12546" width="7.85546875" style="3" bestFit="1" customWidth="1"/>
    <col min="12547" max="12547" width="8" style="3" bestFit="1" customWidth="1"/>
    <col min="12548" max="12549" width="7.85546875" style="3" bestFit="1" customWidth="1"/>
    <col min="12550" max="12550" width="9.7109375" style="3" customWidth="1"/>
    <col min="12551" max="12551" width="12.85546875" style="3" customWidth="1"/>
    <col min="12552" max="12788" width="9.140625" style="3"/>
    <col min="12789" max="12789" width="9" style="3" bestFit="1" customWidth="1"/>
    <col min="12790" max="12790" width="9.85546875" style="3" bestFit="1" customWidth="1"/>
    <col min="12791" max="12791" width="9.140625" style="3" bestFit="1" customWidth="1"/>
    <col min="12792" max="12792" width="16" style="3" bestFit="1" customWidth="1"/>
    <col min="12793" max="12793" width="9" style="3" bestFit="1" customWidth="1"/>
    <col min="12794" max="12794" width="7.85546875" style="3" bestFit="1" customWidth="1"/>
    <col min="12795" max="12795" width="11.7109375" style="3" bestFit="1" customWidth="1"/>
    <col min="12796" max="12796" width="14.28515625" style="3" customWidth="1"/>
    <col min="12797" max="12797" width="11.7109375" style="3" bestFit="1" customWidth="1"/>
    <col min="12798" max="12798" width="14.140625" style="3" bestFit="1" customWidth="1"/>
    <col min="12799" max="12799" width="16.7109375" style="3" customWidth="1"/>
    <col min="12800" max="12800" width="16.5703125" style="3" customWidth="1"/>
    <col min="12801" max="12802" width="7.85546875" style="3" bestFit="1" customWidth="1"/>
    <col min="12803" max="12803" width="8" style="3" bestFit="1" customWidth="1"/>
    <col min="12804" max="12805" width="7.85546875" style="3" bestFit="1" customWidth="1"/>
    <col min="12806" max="12806" width="9.7109375" style="3" customWidth="1"/>
    <col min="12807" max="12807" width="12.85546875" style="3" customWidth="1"/>
    <col min="12808" max="13044" width="9.140625" style="3"/>
    <col min="13045" max="13045" width="9" style="3" bestFit="1" customWidth="1"/>
    <col min="13046" max="13046" width="9.85546875" style="3" bestFit="1" customWidth="1"/>
    <col min="13047" max="13047" width="9.140625" style="3" bestFit="1" customWidth="1"/>
    <col min="13048" max="13048" width="16" style="3" bestFit="1" customWidth="1"/>
    <col min="13049" max="13049" width="9" style="3" bestFit="1" customWidth="1"/>
    <col min="13050" max="13050" width="7.85546875" style="3" bestFit="1" customWidth="1"/>
    <col min="13051" max="13051" width="11.7109375" style="3" bestFit="1" customWidth="1"/>
    <col min="13052" max="13052" width="14.28515625" style="3" customWidth="1"/>
    <col min="13053" max="13053" width="11.7109375" style="3" bestFit="1" customWidth="1"/>
    <col min="13054" max="13054" width="14.140625" style="3" bestFit="1" customWidth="1"/>
    <col min="13055" max="13055" width="16.7109375" style="3" customWidth="1"/>
    <col min="13056" max="13056" width="16.5703125" style="3" customWidth="1"/>
    <col min="13057" max="13058" width="7.85546875" style="3" bestFit="1" customWidth="1"/>
    <col min="13059" max="13059" width="8" style="3" bestFit="1" customWidth="1"/>
    <col min="13060" max="13061" width="7.85546875" style="3" bestFit="1" customWidth="1"/>
    <col min="13062" max="13062" width="9.7109375" style="3" customWidth="1"/>
    <col min="13063" max="13063" width="12.85546875" style="3" customWidth="1"/>
    <col min="13064" max="13300" width="9.140625" style="3"/>
    <col min="13301" max="13301" width="9" style="3" bestFit="1" customWidth="1"/>
    <col min="13302" max="13302" width="9.85546875" style="3" bestFit="1" customWidth="1"/>
    <col min="13303" max="13303" width="9.140625" style="3" bestFit="1" customWidth="1"/>
    <col min="13304" max="13304" width="16" style="3" bestFit="1" customWidth="1"/>
    <col min="13305" max="13305" width="9" style="3" bestFit="1" customWidth="1"/>
    <col min="13306" max="13306" width="7.85546875" style="3" bestFit="1" customWidth="1"/>
    <col min="13307" max="13307" width="11.7109375" style="3" bestFit="1" customWidth="1"/>
    <col min="13308" max="13308" width="14.28515625" style="3" customWidth="1"/>
    <col min="13309" max="13309" width="11.7109375" style="3" bestFit="1" customWidth="1"/>
    <col min="13310" max="13310" width="14.140625" style="3" bestFit="1" customWidth="1"/>
    <col min="13311" max="13311" width="16.7109375" style="3" customWidth="1"/>
    <col min="13312" max="13312" width="16.5703125" style="3" customWidth="1"/>
    <col min="13313" max="13314" width="7.85546875" style="3" bestFit="1" customWidth="1"/>
    <col min="13315" max="13315" width="8" style="3" bestFit="1" customWidth="1"/>
    <col min="13316" max="13317" width="7.85546875" style="3" bestFit="1" customWidth="1"/>
    <col min="13318" max="13318" width="9.7109375" style="3" customWidth="1"/>
    <col min="13319" max="13319" width="12.85546875" style="3" customWidth="1"/>
    <col min="13320" max="13556" width="9.140625" style="3"/>
    <col min="13557" max="13557" width="9" style="3" bestFit="1" customWidth="1"/>
    <col min="13558" max="13558" width="9.85546875" style="3" bestFit="1" customWidth="1"/>
    <col min="13559" max="13559" width="9.140625" style="3" bestFit="1" customWidth="1"/>
    <col min="13560" max="13560" width="16" style="3" bestFit="1" customWidth="1"/>
    <col min="13561" max="13561" width="9" style="3" bestFit="1" customWidth="1"/>
    <col min="13562" max="13562" width="7.85546875" style="3" bestFit="1" customWidth="1"/>
    <col min="13563" max="13563" width="11.7109375" style="3" bestFit="1" customWidth="1"/>
    <col min="13564" max="13564" width="14.28515625" style="3" customWidth="1"/>
    <col min="13565" max="13565" width="11.7109375" style="3" bestFit="1" customWidth="1"/>
    <col min="13566" max="13566" width="14.140625" style="3" bestFit="1" customWidth="1"/>
    <col min="13567" max="13567" width="16.7109375" style="3" customWidth="1"/>
    <col min="13568" max="13568" width="16.5703125" style="3" customWidth="1"/>
    <col min="13569" max="13570" width="7.85546875" style="3" bestFit="1" customWidth="1"/>
    <col min="13571" max="13571" width="8" style="3" bestFit="1" customWidth="1"/>
    <col min="13572" max="13573" width="7.85546875" style="3" bestFit="1" customWidth="1"/>
    <col min="13574" max="13574" width="9.7109375" style="3" customWidth="1"/>
    <col min="13575" max="13575" width="12.85546875" style="3" customWidth="1"/>
    <col min="13576" max="13812" width="9.140625" style="3"/>
    <col min="13813" max="13813" width="9" style="3" bestFit="1" customWidth="1"/>
    <col min="13814" max="13814" width="9.85546875" style="3" bestFit="1" customWidth="1"/>
    <col min="13815" max="13815" width="9.140625" style="3" bestFit="1" customWidth="1"/>
    <col min="13816" max="13816" width="16" style="3" bestFit="1" customWidth="1"/>
    <col min="13817" max="13817" width="9" style="3" bestFit="1" customWidth="1"/>
    <col min="13818" max="13818" width="7.85546875" style="3" bestFit="1" customWidth="1"/>
    <col min="13819" max="13819" width="11.7109375" style="3" bestFit="1" customWidth="1"/>
    <col min="13820" max="13820" width="14.28515625" style="3" customWidth="1"/>
    <col min="13821" max="13821" width="11.7109375" style="3" bestFit="1" customWidth="1"/>
    <col min="13822" max="13822" width="14.140625" style="3" bestFit="1" customWidth="1"/>
    <col min="13823" max="13823" width="16.7109375" style="3" customWidth="1"/>
    <col min="13824" max="13824" width="16.5703125" style="3" customWidth="1"/>
    <col min="13825" max="13826" width="7.85546875" style="3" bestFit="1" customWidth="1"/>
    <col min="13827" max="13827" width="8" style="3" bestFit="1" customWidth="1"/>
    <col min="13828" max="13829" width="7.85546875" style="3" bestFit="1" customWidth="1"/>
    <col min="13830" max="13830" width="9.7109375" style="3" customWidth="1"/>
    <col min="13831" max="13831" width="12.85546875" style="3" customWidth="1"/>
    <col min="13832" max="14068" width="9.140625" style="3"/>
    <col min="14069" max="14069" width="9" style="3" bestFit="1" customWidth="1"/>
    <col min="14070" max="14070" width="9.85546875" style="3" bestFit="1" customWidth="1"/>
    <col min="14071" max="14071" width="9.140625" style="3" bestFit="1" customWidth="1"/>
    <col min="14072" max="14072" width="16" style="3" bestFit="1" customWidth="1"/>
    <col min="14073" max="14073" width="9" style="3" bestFit="1" customWidth="1"/>
    <col min="14074" max="14074" width="7.85546875" style="3" bestFit="1" customWidth="1"/>
    <col min="14075" max="14075" width="11.7109375" style="3" bestFit="1" customWidth="1"/>
    <col min="14076" max="14076" width="14.28515625" style="3" customWidth="1"/>
    <col min="14077" max="14077" width="11.7109375" style="3" bestFit="1" customWidth="1"/>
    <col min="14078" max="14078" width="14.140625" style="3" bestFit="1" customWidth="1"/>
    <col min="14079" max="14079" width="16.7109375" style="3" customWidth="1"/>
    <col min="14080" max="14080" width="16.5703125" style="3" customWidth="1"/>
    <col min="14081" max="14082" width="7.85546875" style="3" bestFit="1" customWidth="1"/>
    <col min="14083" max="14083" width="8" style="3" bestFit="1" customWidth="1"/>
    <col min="14084" max="14085" width="7.85546875" style="3" bestFit="1" customWidth="1"/>
    <col min="14086" max="14086" width="9.7109375" style="3" customWidth="1"/>
    <col min="14087" max="14087" width="12.85546875" style="3" customWidth="1"/>
    <col min="14088" max="14324" width="9.140625" style="3"/>
    <col min="14325" max="14325" width="9" style="3" bestFit="1" customWidth="1"/>
    <col min="14326" max="14326" width="9.85546875" style="3" bestFit="1" customWidth="1"/>
    <col min="14327" max="14327" width="9.140625" style="3" bestFit="1" customWidth="1"/>
    <col min="14328" max="14328" width="16" style="3" bestFit="1" customWidth="1"/>
    <col min="14329" max="14329" width="9" style="3" bestFit="1" customWidth="1"/>
    <col min="14330" max="14330" width="7.85546875" style="3" bestFit="1" customWidth="1"/>
    <col min="14331" max="14331" width="11.7109375" style="3" bestFit="1" customWidth="1"/>
    <col min="14332" max="14332" width="14.28515625" style="3" customWidth="1"/>
    <col min="14333" max="14333" width="11.7109375" style="3" bestFit="1" customWidth="1"/>
    <col min="14334" max="14334" width="14.140625" style="3" bestFit="1" customWidth="1"/>
    <col min="14335" max="14335" width="16.7109375" style="3" customWidth="1"/>
    <col min="14336" max="14336" width="16.5703125" style="3" customWidth="1"/>
    <col min="14337" max="14338" width="7.85546875" style="3" bestFit="1" customWidth="1"/>
    <col min="14339" max="14339" width="8" style="3" bestFit="1" customWidth="1"/>
    <col min="14340" max="14341" width="7.85546875" style="3" bestFit="1" customWidth="1"/>
    <col min="14342" max="14342" width="9.7109375" style="3" customWidth="1"/>
    <col min="14343" max="14343" width="12.85546875" style="3" customWidth="1"/>
    <col min="14344" max="14580" width="9.140625" style="3"/>
    <col min="14581" max="14581" width="9" style="3" bestFit="1" customWidth="1"/>
    <col min="14582" max="14582" width="9.85546875" style="3" bestFit="1" customWidth="1"/>
    <col min="14583" max="14583" width="9.140625" style="3" bestFit="1" customWidth="1"/>
    <col min="14584" max="14584" width="16" style="3" bestFit="1" customWidth="1"/>
    <col min="14585" max="14585" width="9" style="3" bestFit="1" customWidth="1"/>
    <col min="14586" max="14586" width="7.85546875" style="3" bestFit="1" customWidth="1"/>
    <col min="14587" max="14587" width="11.7109375" style="3" bestFit="1" customWidth="1"/>
    <col min="14588" max="14588" width="14.28515625" style="3" customWidth="1"/>
    <col min="14589" max="14589" width="11.7109375" style="3" bestFit="1" customWidth="1"/>
    <col min="14590" max="14590" width="14.140625" style="3" bestFit="1" customWidth="1"/>
    <col min="14591" max="14591" width="16.7109375" style="3" customWidth="1"/>
    <col min="14592" max="14592" width="16.5703125" style="3" customWidth="1"/>
    <col min="14593" max="14594" width="7.85546875" style="3" bestFit="1" customWidth="1"/>
    <col min="14595" max="14595" width="8" style="3" bestFit="1" customWidth="1"/>
    <col min="14596" max="14597" width="7.85546875" style="3" bestFit="1" customWidth="1"/>
    <col min="14598" max="14598" width="9.7109375" style="3" customWidth="1"/>
    <col min="14599" max="14599" width="12.85546875" style="3" customWidth="1"/>
    <col min="14600" max="14836" width="9.140625" style="3"/>
    <col min="14837" max="14837" width="9" style="3" bestFit="1" customWidth="1"/>
    <col min="14838" max="14838" width="9.85546875" style="3" bestFit="1" customWidth="1"/>
    <col min="14839" max="14839" width="9.140625" style="3" bestFit="1" customWidth="1"/>
    <col min="14840" max="14840" width="16" style="3" bestFit="1" customWidth="1"/>
    <col min="14841" max="14841" width="9" style="3" bestFit="1" customWidth="1"/>
    <col min="14842" max="14842" width="7.85546875" style="3" bestFit="1" customWidth="1"/>
    <col min="14843" max="14843" width="11.7109375" style="3" bestFit="1" customWidth="1"/>
    <col min="14844" max="14844" width="14.28515625" style="3" customWidth="1"/>
    <col min="14845" max="14845" width="11.7109375" style="3" bestFit="1" customWidth="1"/>
    <col min="14846" max="14846" width="14.140625" style="3" bestFit="1" customWidth="1"/>
    <col min="14847" max="14847" width="16.7109375" style="3" customWidth="1"/>
    <col min="14848" max="14848" width="16.5703125" style="3" customWidth="1"/>
    <col min="14849" max="14850" width="7.85546875" style="3" bestFit="1" customWidth="1"/>
    <col min="14851" max="14851" width="8" style="3" bestFit="1" customWidth="1"/>
    <col min="14852" max="14853" width="7.85546875" style="3" bestFit="1" customWidth="1"/>
    <col min="14854" max="14854" width="9.7109375" style="3" customWidth="1"/>
    <col min="14855" max="14855" width="12.85546875" style="3" customWidth="1"/>
    <col min="14856" max="15092" width="9.140625" style="3"/>
    <col min="15093" max="15093" width="9" style="3" bestFit="1" customWidth="1"/>
    <col min="15094" max="15094" width="9.85546875" style="3" bestFit="1" customWidth="1"/>
    <col min="15095" max="15095" width="9.140625" style="3" bestFit="1" customWidth="1"/>
    <col min="15096" max="15096" width="16" style="3" bestFit="1" customWidth="1"/>
    <col min="15097" max="15097" width="9" style="3" bestFit="1" customWidth="1"/>
    <col min="15098" max="15098" width="7.85546875" style="3" bestFit="1" customWidth="1"/>
    <col min="15099" max="15099" width="11.7109375" style="3" bestFit="1" customWidth="1"/>
    <col min="15100" max="15100" width="14.28515625" style="3" customWidth="1"/>
    <col min="15101" max="15101" width="11.7109375" style="3" bestFit="1" customWidth="1"/>
    <col min="15102" max="15102" width="14.140625" style="3" bestFit="1" customWidth="1"/>
    <col min="15103" max="15103" width="16.7109375" style="3" customWidth="1"/>
    <col min="15104" max="15104" width="16.5703125" style="3" customWidth="1"/>
    <col min="15105" max="15106" width="7.85546875" style="3" bestFit="1" customWidth="1"/>
    <col min="15107" max="15107" width="8" style="3" bestFit="1" customWidth="1"/>
    <col min="15108" max="15109" width="7.85546875" style="3" bestFit="1" customWidth="1"/>
    <col min="15110" max="15110" width="9.7109375" style="3" customWidth="1"/>
    <col min="15111" max="15111" width="12.85546875" style="3" customWidth="1"/>
    <col min="15112" max="15348" width="9.140625" style="3"/>
    <col min="15349" max="15349" width="9" style="3" bestFit="1" customWidth="1"/>
    <col min="15350" max="15350" width="9.85546875" style="3" bestFit="1" customWidth="1"/>
    <col min="15351" max="15351" width="9.140625" style="3" bestFit="1" customWidth="1"/>
    <col min="15352" max="15352" width="16" style="3" bestFit="1" customWidth="1"/>
    <col min="15353" max="15353" width="9" style="3" bestFit="1" customWidth="1"/>
    <col min="15354" max="15354" width="7.85546875" style="3" bestFit="1" customWidth="1"/>
    <col min="15355" max="15355" width="11.7109375" style="3" bestFit="1" customWidth="1"/>
    <col min="15356" max="15356" width="14.28515625" style="3" customWidth="1"/>
    <col min="15357" max="15357" width="11.7109375" style="3" bestFit="1" customWidth="1"/>
    <col min="15358" max="15358" width="14.140625" style="3" bestFit="1" customWidth="1"/>
    <col min="15359" max="15359" width="16.7109375" style="3" customWidth="1"/>
    <col min="15360" max="15360" width="16.5703125" style="3" customWidth="1"/>
    <col min="15361" max="15362" width="7.85546875" style="3" bestFit="1" customWidth="1"/>
    <col min="15363" max="15363" width="8" style="3" bestFit="1" customWidth="1"/>
    <col min="15364" max="15365" width="7.85546875" style="3" bestFit="1" customWidth="1"/>
    <col min="15366" max="15366" width="9.7109375" style="3" customWidth="1"/>
    <col min="15367" max="15367" width="12.85546875" style="3" customWidth="1"/>
    <col min="15368" max="15604" width="9.140625" style="3"/>
    <col min="15605" max="15605" width="9" style="3" bestFit="1" customWidth="1"/>
    <col min="15606" max="15606" width="9.85546875" style="3" bestFit="1" customWidth="1"/>
    <col min="15607" max="15607" width="9.140625" style="3" bestFit="1" customWidth="1"/>
    <col min="15608" max="15608" width="16" style="3" bestFit="1" customWidth="1"/>
    <col min="15609" max="15609" width="9" style="3" bestFit="1" customWidth="1"/>
    <col min="15610" max="15610" width="7.85546875" style="3" bestFit="1" customWidth="1"/>
    <col min="15611" max="15611" width="11.7109375" style="3" bestFit="1" customWidth="1"/>
    <col min="15612" max="15612" width="14.28515625" style="3" customWidth="1"/>
    <col min="15613" max="15613" width="11.7109375" style="3" bestFit="1" customWidth="1"/>
    <col min="15614" max="15614" width="14.140625" style="3" bestFit="1" customWidth="1"/>
    <col min="15615" max="15615" width="16.7109375" style="3" customWidth="1"/>
    <col min="15616" max="15616" width="16.5703125" style="3" customWidth="1"/>
    <col min="15617" max="15618" width="7.85546875" style="3" bestFit="1" customWidth="1"/>
    <col min="15619" max="15619" width="8" style="3" bestFit="1" customWidth="1"/>
    <col min="15620" max="15621" width="7.85546875" style="3" bestFit="1" customWidth="1"/>
    <col min="15622" max="15622" width="9.7109375" style="3" customWidth="1"/>
    <col min="15623" max="15623" width="12.85546875" style="3" customWidth="1"/>
    <col min="15624" max="15860" width="9.140625" style="3"/>
    <col min="15861" max="15861" width="9" style="3" bestFit="1" customWidth="1"/>
    <col min="15862" max="15862" width="9.85546875" style="3" bestFit="1" customWidth="1"/>
    <col min="15863" max="15863" width="9.140625" style="3" bestFit="1" customWidth="1"/>
    <col min="15864" max="15864" width="16" style="3" bestFit="1" customWidth="1"/>
    <col min="15865" max="15865" width="9" style="3" bestFit="1" customWidth="1"/>
    <col min="15866" max="15866" width="7.85546875" style="3" bestFit="1" customWidth="1"/>
    <col min="15867" max="15867" width="11.7109375" style="3" bestFit="1" customWidth="1"/>
    <col min="15868" max="15868" width="14.28515625" style="3" customWidth="1"/>
    <col min="15869" max="15869" width="11.7109375" style="3" bestFit="1" customWidth="1"/>
    <col min="15870" max="15870" width="14.140625" style="3" bestFit="1" customWidth="1"/>
    <col min="15871" max="15871" width="16.7109375" style="3" customWidth="1"/>
    <col min="15872" max="15872" width="16.5703125" style="3" customWidth="1"/>
    <col min="15873" max="15874" width="7.85546875" style="3" bestFit="1" customWidth="1"/>
    <col min="15875" max="15875" width="8" style="3" bestFit="1" customWidth="1"/>
    <col min="15876" max="15877" width="7.85546875" style="3" bestFit="1" customWidth="1"/>
    <col min="15878" max="15878" width="9.7109375" style="3" customWidth="1"/>
    <col min="15879" max="15879" width="12.85546875" style="3" customWidth="1"/>
    <col min="15880" max="16116" width="9.140625" style="3"/>
    <col min="16117" max="16117" width="9" style="3" bestFit="1" customWidth="1"/>
    <col min="16118" max="16118" width="9.85546875" style="3" bestFit="1" customWidth="1"/>
    <col min="16119" max="16119" width="9.140625" style="3" bestFit="1" customWidth="1"/>
    <col min="16120" max="16120" width="16" style="3" bestFit="1" customWidth="1"/>
    <col min="16121" max="16121" width="9" style="3" bestFit="1" customWidth="1"/>
    <col min="16122" max="16122" width="7.85546875" style="3" bestFit="1" customWidth="1"/>
    <col min="16123" max="16123" width="11.7109375" style="3" bestFit="1" customWidth="1"/>
    <col min="16124" max="16124" width="14.28515625" style="3" customWidth="1"/>
    <col min="16125" max="16125" width="11.7109375" style="3" bestFit="1" customWidth="1"/>
    <col min="16126" max="16126" width="14.140625" style="3" bestFit="1" customWidth="1"/>
    <col min="16127" max="16127" width="16.7109375" style="3" customWidth="1"/>
    <col min="16128" max="16128" width="16.5703125" style="3" customWidth="1"/>
    <col min="16129" max="16130" width="7.85546875" style="3" bestFit="1" customWidth="1"/>
    <col min="16131" max="16131" width="8" style="3" bestFit="1" customWidth="1"/>
    <col min="16132" max="16133" width="7.85546875" style="3" bestFit="1" customWidth="1"/>
    <col min="16134" max="16134" width="9.7109375" style="3" customWidth="1"/>
    <col min="16135" max="16135" width="12.85546875" style="3" customWidth="1"/>
    <col min="16136" max="16384" width="9.140625" style="3"/>
  </cols>
  <sheetData>
    <row r="1" spans="1:29" s="37" customFormat="1" ht="15.75" customHeight="1">
      <c r="A1" s="740" t="s">
        <v>66</v>
      </c>
      <c r="B1" s="740"/>
      <c r="C1" s="928" t="s">
        <v>67</v>
      </c>
      <c r="D1" s="928"/>
      <c r="E1" s="740" t="s">
        <v>0</v>
      </c>
      <c r="F1" s="740"/>
      <c r="G1" s="741" t="s">
        <v>10</v>
      </c>
      <c r="H1" s="741"/>
      <c r="I1" s="741"/>
      <c r="J1" s="740" t="s">
        <v>8</v>
      </c>
      <c r="K1" s="740"/>
      <c r="L1" s="929" t="s">
        <v>497</v>
      </c>
      <c r="M1" s="930"/>
      <c r="N1" s="930"/>
      <c r="O1" s="931"/>
      <c r="P1" s="927" t="s">
        <v>65</v>
      </c>
      <c r="Q1" s="927"/>
      <c r="R1" s="741" t="s">
        <v>55</v>
      </c>
      <c r="S1" s="741"/>
      <c r="T1" s="934" t="s">
        <v>46</v>
      </c>
      <c r="U1" s="932" t="s">
        <v>90</v>
      </c>
      <c r="V1" s="932"/>
      <c r="W1" s="932"/>
      <c r="X1" s="932"/>
      <c r="Y1" s="932"/>
      <c r="Z1" s="932"/>
      <c r="AA1" s="932"/>
      <c r="AB1" s="932"/>
      <c r="AC1" s="932"/>
    </row>
    <row r="2" spans="1:29" s="11" customFormat="1" ht="15.75" customHeight="1" thickBot="1">
      <c r="A2" s="105"/>
      <c r="B2" s="47"/>
      <c r="C2" s="90"/>
      <c r="D2" s="50" t="s">
        <v>68</v>
      </c>
      <c r="E2" s="106"/>
      <c r="F2" s="48" t="s">
        <v>68</v>
      </c>
      <c r="G2" s="41" t="s">
        <v>11</v>
      </c>
      <c r="H2" s="39" t="s">
        <v>12</v>
      </c>
      <c r="I2" s="40" t="s">
        <v>29</v>
      </c>
      <c r="J2" s="75" t="s">
        <v>23</v>
      </c>
      <c r="K2" s="49" t="s">
        <v>68</v>
      </c>
      <c r="L2" s="75" t="s">
        <v>348</v>
      </c>
      <c r="M2" s="75" t="s">
        <v>352</v>
      </c>
      <c r="N2" s="75" t="s">
        <v>353</v>
      </c>
      <c r="O2" s="294" t="s">
        <v>29</v>
      </c>
      <c r="P2" s="56" t="s">
        <v>23</v>
      </c>
      <c r="Q2" s="49" t="s">
        <v>68</v>
      </c>
      <c r="R2" s="75" t="s">
        <v>23</v>
      </c>
      <c r="S2" s="27" t="s">
        <v>68</v>
      </c>
      <c r="T2" s="935"/>
      <c r="U2" s="933"/>
      <c r="V2" s="933"/>
      <c r="W2" s="933"/>
      <c r="X2" s="933"/>
      <c r="Y2" s="933"/>
      <c r="Z2" s="933"/>
      <c r="AA2" s="933"/>
      <c r="AB2" s="933"/>
      <c r="AC2" s="933"/>
    </row>
    <row r="3" spans="1:29" s="17" customFormat="1">
      <c r="A3" s="12">
        <f>'1-συμβολαια'!A3</f>
        <v>1</v>
      </c>
      <c r="B3" s="46"/>
      <c r="C3" s="84">
        <f>'1-συμβολαια'!B3</f>
        <v>28</v>
      </c>
      <c r="D3" s="18"/>
      <c r="E3" s="98" t="str">
        <f>'1-συμβολαια'!C3</f>
        <v>πληρεξούσιο</v>
      </c>
      <c r="F3" s="13"/>
      <c r="G3" s="14" t="str">
        <f>'4-πολλυπρ'!D3</f>
        <v>βΘ</v>
      </c>
      <c r="H3" s="14">
        <f>'4-πολλυπρ'!I3</f>
        <v>0</v>
      </c>
      <c r="I3" s="19"/>
      <c r="J3" s="19">
        <f>'1-συμβολαια'!D3</f>
        <v>0</v>
      </c>
      <c r="K3" s="19"/>
      <c r="L3" s="25">
        <f>'11-χαρτόσ'!D3</f>
        <v>0</v>
      </c>
      <c r="M3" s="25"/>
      <c r="N3" s="25"/>
      <c r="O3" s="20"/>
      <c r="P3" s="16" t="e">
        <f>'14β-βιβλΕσΕκτ'!H3-R3</f>
        <v>#REF!</v>
      </c>
      <c r="Q3" s="15"/>
      <c r="R3" s="21" t="e">
        <f>'5-αντίγρ'!#REF!</f>
        <v>#REF!</v>
      </c>
      <c r="S3" s="22"/>
      <c r="T3" s="23"/>
      <c r="U3" s="140"/>
      <c r="V3" s="140"/>
      <c r="W3" s="141"/>
      <c r="X3" s="142"/>
      <c r="Y3" s="142"/>
      <c r="Z3" s="142"/>
      <c r="AA3" s="142"/>
      <c r="AB3" s="142"/>
      <c r="AC3" s="142"/>
    </row>
    <row r="4" spans="1:29" s="17" customFormat="1">
      <c r="A4" s="12">
        <f>'1-συμβολαια'!A4</f>
        <v>2</v>
      </c>
      <c r="B4" s="46"/>
      <c r="C4" s="84">
        <f>'1-συμβολαια'!B4</f>
        <v>28</v>
      </c>
      <c r="D4" s="18"/>
      <c r="E4" s="98" t="str">
        <f>'1-συμβολαια'!C4</f>
        <v>πληρεξούσιο</v>
      </c>
      <c r="F4" s="13"/>
      <c r="G4" s="14" t="str">
        <f>'4-πολλυπρ'!D4</f>
        <v>σΠν</v>
      </c>
      <c r="H4" s="14">
        <f>'4-πολλυπρ'!I4</f>
        <v>0</v>
      </c>
      <c r="I4" s="19"/>
      <c r="J4" s="19">
        <f>'1-συμβολαια'!D4</f>
        <v>0</v>
      </c>
      <c r="K4" s="19"/>
      <c r="L4" s="25">
        <f>'11-χαρτόσ'!D4</f>
        <v>0</v>
      </c>
      <c r="M4" s="25"/>
      <c r="N4" s="25"/>
      <c r="O4" s="20"/>
      <c r="P4" s="16" t="e">
        <f>'14β-βιβλΕσΕκτ'!H4-R4</f>
        <v>#REF!</v>
      </c>
      <c r="Q4" s="15"/>
      <c r="R4" s="21" t="e">
        <f>'5-αντίγρ'!#REF!</f>
        <v>#REF!</v>
      </c>
      <c r="S4" s="22"/>
      <c r="T4" s="23"/>
      <c r="U4" s="91"/>
      <c r="V4" s="91"/>
      <c r="W4" s="85"/>
      <c r="X4" s="24"/>
      <c r="Y4" s="24"/>
      <c r="Z4" s="24"/>
      <c r="AA4" s="24"/>
      <c r="AB4" s="24"/>
      <c r="AC4" s="24"/>
    </row>
    <row r="5" spans="1:29" s="17" customFormat="1">
      <c r="A5" s="12">
        <f>'1-συμβολαια'!A5</f>
        <v>3</v>
      </c>
      <c r="B5" s="46"/>
      <c r="C5" s="84">
        <f>'1-συμβολαια'!B5</f>
        <v>28</v>
      </c>
      <c r="D5" s="18"/>
      <c r="E5" s="98" t="str">
        <f>'1-συμβολαια'!C5</f>
        <v>γονική</v>
      </c>
      <c r="F5" s="13"/>
      <c r="G5" s="14" t="str">
        <f>'4-πολλυπρ'!D5</f>
        <v>θΔ</v>
      </c>
      <c r="H5" s="14" t="str">
        <f>'4-πολλυπρ'!I5</f>
        <v>θΚβ</v>
      </c>
      <c r="I5" s="19"/>
      <c r="J5" s="19">
        <f>'1-συμβολαια'!D5</f>
        <v>2250000</v>
      </c>
      <c r="K5" s="19"/>
      <c r="L5" s="25">
        <f>'11-χαρτόσ'!D5</f>
        <v>1000</v>
      </c>
      <c r="M5" s="25"/>
      <c r="N5" s="25"/>
      <c r="O5" s="20"/>
      <c r="P5" s="16" t="e">
        <f>'14β-βιβλΕσΕκτ'!H5-R5</f>
        <v>#REF!</v>
      </c>
      <c r="Q5" s="15"/>
      <c r="R5" s="21" t="e">
        <f>'5-αντίγρ'!#REF!</f>
        <v>#REF!</v>
      </c>
      <c r="S5" s="22"/>
      <c r="T5" s="23"/>
      <c r="U5" s="91"/>
      <c r="V5" s="91"/>
      <c r="W5" s="85"/>
      <c r="X5" s="24"/>
      <c r="Y5" s="24"/>
      <c r="Z5" s="24"/>
      <c r="AA5" s="24"/>
      <c r="AB5" s="24"/>
      <c r="AC5" s="24"/>
    </row>
    <row r="6" spans="1:29" s="17" customFormat="1">
      <c r="A6" s="12">
        <f>'1-συμβολαια'!A6</f>
        <v>0</v>
      </c>
      <c r="B6" s="46"/>
      <c r="C6" s="84">
        <f>'1-συμβολαια'!B6</f>
        <v>0</v>
      </c>
      <c r="D6" s="18"/>
      <c r="E6" s="98" t="str">
        <f>'1-συμβολαια'!C6</f>
        <v>χρησικτησία = δωρεά πατρός ΑΤΥΠΗ</v>
      </c>
      <c r="F6" s="13"/>
      <c r="G6" s="14" t="str">
        <f>'4-πολλυπρ'!D6</f>
        <v>θΘ</v>
      </c>
      <c r="H6" s="14" t="str">
        <f>'4-πολλυπρ'!I6</f>
        <v>θΔ</v>
      </c>
      <c r="I6" s="19"/>
      <c r="J6" s="19">
        <f>'1-συμβολαια'!D6</f>
        <v>2250000</v>
      </c>
      <c r="K6" s="19"/>
      <c r="L6" s="25">
        <f>'11-χαρτόσ'!D6</f>
        <v>0</v>
      </c>
      <c r="M6" s="25"/>
      <c r="N6" s="25"/>
      <c r="O6" s="20"/>
      <c r="P6" s="16" t="e">
        <f>'14β-βιβλΕσΕκτ'!H6-R6</f>
        <v>#REF!</v>
      </c>
      <c r="Q6" s="15"/>
      <c r="R6" s="21" t="e">
        <f>'5-αντίγρ'!#REF!</f>
        <v>#REF!</v>
      </c>
      <c r="S6" s="22"/>
      <c r="T6" s="23"/>
      <c r="U6" s="91"/>
      <c r="V6" s="91"/>
      <c r="W6" s="85"/>
      <c r="X6" s="24"/>
      <c r="Y6" s="24"/>
      <c r="Z6" s="24"/>
      <c r="AA6" s="24"/>
      <c r="AB6" s="24"/>
      <c r="AC6" s="24"/>
    </row>
    <row r="7" spans="1:29" s="17" customFormat="1">
      <c r="A7" s="12">
        <f>'1-συμβολαια'!A7</f>
        <v>4</v>
      </c>
      <c r="B7" s="46"/>
      <c r="C7" s="84">
        <f>'1-συμβολαια'!B7</f>
        <v>28</v>
      </c>
      <c r="D7" s="18"/>
      <c r="E7" s="98" t="str">
        <f>'1-συμβολαια'!C7</f>
        <v>δήλωση {{{ ιδιοκτησίας οικοπέδου</v>
      </c>
      <c r="F7" s="13"/>
      <c r="G7" s="14" t="str">
        <f>'4-πολλυπρ'!D7</f>
        <v>μΙ</v>
      </c>
      <c r="H7" s="14">
        <f>'4-πολλυπρ'!I7</f>
        <v>0</v>
      </c>
      <c r="I7" s="19"/>
      <c r="J7" s="19">
        <f>'1-συμβολαια'!D7</f>
        <v>0</v>
      </c>
      <c r="K7" s="19"/>
      <c r="L7" s="25">
        <f>'11-χαρτόσ'!D7</f>
        <v>0</v>
      </c>
      <c r="M7" s="25"/>
      <c r="N7" s="25"/>
      <c r="O7" s="20"/>
      <c r="P7" s="16" t="e">
        <f>'14β-βιβλΕσΕκτ'!H7-R7</f>
        <v>#REF!</v>
      </c>
      <c r="Q7" s="15"/>
      <c r="R7" s="21" t="e">
        <f>'5-αντίγρ'!#REF!</f>
        <v>#REF!</v>
      </c>
      <c r="S7" s="22"/>
      <c r="T7" s="23"/>
      <c r="U7" s="91"/>
      <c r="V7" s="91"/>
      <c r="W7" s="85"/>
      <c r="X7" s="24"/>
      <c r="Y7" s="24"/>
      <c r="Z7" s="24"/>
      <c r="AA7" s="24"/>
      <c r="AB7" s="24"/>
      <c r="AC7" s="24"/>
    </row>
    <row r="8" spans="1:29" s="17" customFormat="1">
      <c r="A8" s="12">
        <f>'1-συμβολαια'!A8</f>
        <v>0</v>
      </c>
      <c r="B8" s="46"/>
      <c r="C8" s="84">
        <f>'1-συμβολαια'!B8</f>
        <v>0</v>
      </c>
      <c r="D8" s="18"/>
      <c r="E8" s="98" t="str">
        <f>'1-συμβολαια'!C8</f>
        <v>χρησικτησία = δωρεά πατρός ΑΤΥΠΗ</v>
      </c>
      <c r="F8" s="13"/>
      <c r="G8" s="14" t="str">
        <f>'4-πολλυπρ'!D8</f>
        <v>μΓ</v>
      </c>
      <c r="H8" s="14" t="str">
        <f>'4-πολλυπρ'!I8</f>
        <v>μΙ</v>
      </c>
      <c r="I8" s="19"/>
      <c r="J8" s="19">
        <f>'1-συμβολαια'!D8</f>
        <v>264195</v>
      </c>
      <c r="K8" s="19"/>
      <c r="L8" s="25">
        <f>'11-χαρτόσ'!D8</f>
        <v>0</v>
      </c>
      <c r="M8" s="25"/>
      <c r="N8" s="25"/>
      <c r="O8" s="20"/>
      <c r="P8" s="16" t="e">
        <f>'14β-βιβλΕσΕκτ'!H8-R8</f>
        <v>#REF!</v>
      </c>
      <c r="Q8" s="15"/>
      <c r="R8" s="21" t="e">
        <f>'5-αντίγρ'!#REF!</f>
        <v>#REF!</v>
      </c>
      <c r="S8" s="22"/>
      <c r="T8" s="23"/>
      <c r="U8" s="91"/>
      <c r="V8" s="91"/>
      <c r="W8" s="85"/>
      <c r="X8" s="24"/>
      <c r="Y8" s="24"/>
      <c r="Z8" s="24"/>
      <c r="AA8" s="24"/>
      <c r="AB8" s="24"/>
      <c r="AC8" s="24"/>
    </row>
    <row r="9" spans="1:29" s="17" customFormat="1">
      <c r="A9" s="12">
        <f>'1-συμβολαια'!A9</f>
        <v>5</v>
      </c>
      <c r="B9" s="46"/>
      <c r="C9" s="84">
        <f>'1-συμβολαια'!B9</f>
        <v>28</v>
      </c>
      <c r="D9" s="18"/>
      <c r="E9" s="98" t="str">
        <f>'1-συμβολαια'!C9</f>
        <v>αγοραπωλησία τίμημα 2.000.000 Δ.Ο.Υ. =</v>
      </c>
      <c r="F9" s="13"/>
      <c r="G9" s="14" t="str">
        <f>'4-πολλυπρ'!D9</f>
        <v>μΙ</v>
      </c>
      <c r="H9" s="14" t="str">
        <f>'4-πολλυπρ'!I9</f>
        <v>κΛα</v>
      </c>
      <c r="I9" s="19"/>
      <c r="J9" s="19">
        <f>'1-συμβολαια'!D9</f>
        <v>2850000</v>
      </c>
      <c r="K9" s="19"/>
      <c r="L9" s="25">
        <f>'11-χαρτόσ'!D9</f>
        <v>1000</v>
      </c>
      <c r="M9" s="25"/>
      <c r="N9" s="25"/>
      <c r="O9" s="20"/>
      <c r="P9" s="16" t="e">
        <f>'14β-βιβλΕσΕκτ'!H9-R9</f>
        <v>#REF!</v>
      </c>
      <c r="Q9" s="15"/>
      <c r="R9" s="21" t="e">
        <f>'5-αντίγρ'!#REF!</f>
        <v>#REF!</v>
      </c>
      <c r="S9" s="22"/>
      <c r="T9" s="23"/>
      <c r="U9" s="91"/>
      <c r="V9" s="91"/>
      <c r="W9" s="85"/>
      <c r="X9" s="24"/>
      <c r="Y9" s="24"/>
      <c r="Z9" s="24"/>
      <c r="AA9" s="24"/>
      <c r="AB9" s="24"/>
      <c r="AC9" s="24"/>
    </row>
    <row r="10" spans="1:29" s="17" customFormat="1">
      <c r="A10" s="12">
        <f>'1-συμβολαια'!A10</f>
        <v>0</v>
      </c>
      <c r="B10" s="46"/>
      <c r="C10" s="84">
        <f>'1-συμβολαια'!B10</f>
        <v>0</v>
      </c>
      <c r="D10" s="18"/>
      <c r="E10" s="98" t="str">
        <f>'1-συμβολαια'!C10</f>
        <v>χρησικτησία = κληρονομιά πατρός ΑΤΥΠΗ</v>
      </c>
      <c r="F10" s="13"/>
      <c r="G10" s="14" t="str">
        <f>'4-πολλυπρ'!D10</f>
        <v xml:space="preserve">μΑ </v>
      </c>
      <c r="H10" s="14" t="str">
        <f>'4-πολλυπρ'!I10</f>
        <v>μΔε</v>
      </c>
      <c r="I10" s="19"/>
      <c r="J10" s="19">
        <f>'1-συμβολαια'!D10</f>
        <v>264195</v>
      </c>
      <c r="K10" s="19"/>
      <c r="L10" s="25">
        <f>'11-χαρτόσ'!D10</f>
        <v>0</v>
      </c>
      <c r="M10" s="25"/>
      <c r="N10" s="25"/>
      <c r="O10" s="20"/>
      <c r="P10" s="16" t="e">
        <f>'14β-βιβλΕσΕκτ'!H10-R10</f>
        <v>#REF!</v>
      </c>
      <c r="Q10" s="15"/>
      <c r="R10" s="21" t="e">
        <f>'5-αντίγρ'!#REF!</f>
        <v>#REF!</v>
      </c>
      <c r="S10" s="22"/>
      <c r="T10" s="23"/>
      <c r="U10" s="91"/>
      <c r="V10" s="91"/>
      <c r="W10" s="85"/>
      <c r="X10" s="24"/>
      <c r="Y10" s="24"/>
      <c r="Z10" s="24"/>
      <c r="AA10" s="24"/>
      <c r="AB10" s="24"/>
      <c r="AC10" s="24"/>
    </row>
    <row r="11" spans="1:29" s="17" customFormat="1">
      <c r="A11" s="12">
        <f>'1-συμβολαια'!A11</f>
        <v>6</v>
      </c>
      <c r="B11" s="46"/>
      <c r="C11" s="84">
        <f>'1-συμβολαια'!B11</f>
        <v>29</v>
      </c>
      <c r="D11" s="18"/>
      <c r="E11" s="98" t="str">
        <f>'1-συμβολαια'!C11</f>
        <v>δήλωση {{ περί υιοθετούντος τέκνου</v>
      </c>
      <c r="F11" s="13"/>
      <c r="G11" s="14" t="str">
        <f>'4-πολλυπρ'!D11</f>
        <v>βΑ</v>
      </c>
      <c r="H11" s="14">
        <f>'4-πολλυπρ'!I11</f>
        <v>0</v>
      </c>
      <c r="I11" s="19"/>
      <c r="J11" s="19">
        <f>'1-συμβολαια'!D11</f>
        <v>0</v>
      </c>
      <c r="K11" s="19"/>
      <c r="L11" s="25">
        <f>'11-χαρτόσ'!D11</f>
        <v>0</v>
      </c>
      <c r="M11" s="25"/>
      <c r="N11" s="25"/>
      <c r="O11" s="20"/>
      <c r="P11" s="16" t="e">
        <f>'14β-βιβλΕσΕκτ'!H11-R11</f>
        <v>#REF!</v>
      </c>
      <c r="Q11" s="15"/>
      <c r="R11" s="21" t="e">
        <f>'5-αντίγρ'!#REF!</f>
        <v>#REF!</v>
      </c>
      <c r="S11" s="22"/>
      <c r="T11" s="23"/>
      <c r="U11" s="91"/>
      <c r="V11" s="91"/>
      <c r="W11" s="85"/>
      <c r="X11" s="24"/>
      <c r="Y11" s="24"/>
      <c r="Z11" s="24"/>
      <c r="AA11" s="24"/>
      <c r="AB11" s="24"/>
      <c r="AC11" s="24"/>
    </row>
    <row r="12" spans="1:29" s="17" customFormat="1">
      <c r="A12" s="12">
        <f>'1-συμβολαια'!A12</f>
        <v>7</v>
      </c>
      <c r="B12" s="46"/>
      <c r="C12" s="84">
        <f>'1-συμβολαια'!B12</f>
        <v>29</v>
      </c>
      <c r="D12" s="18"/>
      <c r="E12" s="98" t="str">
        <f>'1-συμβολαια'!C12</f>
        <v>πληρεξούσιο</v>
      </c>
      <c r="F12" s="13"/>
      <c r="G12" s="14" t="str">
        <f>'4-πολλυπρ'!D12</f>
        <v>δΠε</v>
      </c>
      <c r="H12" s="14">
        <f>'4-πολλυπρ'!I12</f>
        <v>0</v>
      </c>
      <c r="I12" s="19"/>
      <c r="J12" s="19">
        <f>'1-συμβολαια'!D12</f>
        <v>0</v>
      </c>
      <c r="K12" s="19"/>
      <c r="L12" s="25">
        <f>'11-χαρτόσ'!D12</f>
        <v>0</v>
      </c>
      <c r="M12" s="25"/>
      <c r="N12" s="25"/>
      <c r="O12" s="20"/>
      <c r="P12" s="16" t="e">
        <f>'14β-βιβλΕσΕκτ'!H12-R12</f>
        <v>#REF!</v>
      </c>
      <c r="Q12" s="15"/>
      <c r="R12" s="21" t="e">
        <f>'5-αντίγρ'!#REF!</f>
        <v>#REF!</v>
      </c>
      <c r="S12" s="22"/>
      <c r="T12" s="23"/>
      <c r="U12" s="91"/>
      <c r="V12" s="91"/>
      <c r="W12" s="85"/>
      <c r="X12" s="24"/>
      <c r="Y12" s="24"/>
      <c r="Z12" s="24"/>
      <c r="AA12" s="24"/>
      <c r="AB12" s="24"/>
      <c r="AC12" s="24"/>
    </row>
    <row r="13" spans="1:29" s="17" customFormat="1">
      <c r="A13" s="12">
        <f>'1-συμβολαια'!A13</f>
        <v>8</v>
      </c>
      <c r="B13" s="46"/>
      <c r="C13" s="84">
        <f>'1-συμβολαια'!B13</f>
        <v>29</v>
      </c>
      <c r="D13" s="18"/>
      <c r="E13" s="98" t="str">
        <f>'1-συμβολαια'!C13</f>
        <v>κληρονομιάς αποδοχή</v>
      </c>
      <c r="F13" s="13"/>
      <c r="G13" s="14" t="str">
        <f>'4-πολλυπρ'!D13</f>
        <v>ρΓ</v>
      </c>
      <c r="H13" s="14" t="str">
        <f>'4-πολλυπρ'!I13</f>
        <v>εΡε</v>
      </c>
      <c r="I13" s="19"/>
      <c r="J13" s="19">
        <f>'1-συμβολαια'!D13</f>
        <v>0</v>
      </c>
      <c r="K13" s="19"/>
      <c r="L13" s="25">
        <f>'11-χαρτόσ'!D13</f>
        <v>100</v>
      </c>
      <c r="M13" s="25"/>
      <c r="N13" s="25"/>
      <c r="O13" s="20"/>
      <c r="P13" s="16" t="e">
        <f>'14β-βιβλΕσΕκτ'!H13-R13</f>
        <v>#REF!</v>
      </c>
      <c r="Q13" s="15"/>
      <c r="R13" s="21" t="e">
        <f>'5-αντίγρ'!#REF!</f>
        <v>#REF!</v>
      </c>
      <c r="S13" s="22"/>
      <c r="T13" s="23"/>
      <c r="U13" s="91"/>
      <c r="V13" s="91"/>
      <c r="W13" s="85"/>
      <c r="X13" s="24"/>
      <c r="Y13" s="24"/>
      <c r="Z13" s="24"/>
      <c r="AA13" s="24"/>
      <c r="AB13" s="24"/>
      <c r="AC13" s="24"/>
    </row>
    <row r="14" spans="1:29" s="17" customFormat="1">
      <c r="A14" s="12">
        <f>'1-συμβολαια'!A14</f>
        <v>9</v>
      </c>
      <c r="B14" s="46"/>
      <c r="C14" s="84">
        <f>'1-συμβολαια'!B14</f>
        <v>31</v>
      </c>
      <c r="D14" s="18"/>
      <c r="E14" s="98" t="str">
        <f>'1-συμβολαια'!C14</f>
        <v>δωρεά</v>
      </c>
      <c r="F14" s="13"/>
      <c r="G14" s="14" t="str">
        <f>'4-πολλυπρ'!D14</f>
        <v xml:space="preserve">μΑ </v>
      </c>
      <c r="H14" s="14" t="str">
        <f>'4-πολλυπρ'!I14</f>
        <v>μΧ</v>
      </c>
      <c r="I14" s="19"/>
      <c r="J14" s="19">
        <f>'1-συμβολαια'!D14</f>
        <v>3600000</v>
      </c>
      <c r="K14" s="19"/>
      <c r="L14" s="25">
        <f>'11-χαρτόσ'!D14</f>
        <v>1000</v>
      </c>
      <c r="M14" s="25"/>
      <c r="N14" s="25"/>
      <c r="O14" s="20"/>
      <c r="P14" s="16" t="e">
        <f>'14β-βιβλΕσΕκτ'!H14-R14</f>
        <v>#REF!</v>
      </c>
      <c r="Q14" s="15"/>
      <c r="R14" s="21" t="e">
        <f>'5-αντίγρ'!#REF!</f>
        <v>#REF!</v>
      </c>
      <c r="S14" s="22"/>
      <c r="T14" s="23"/>
      <c r="U14" s="91"/>
      <c r="V14" s="91"/>
      <c r="W14" s="85"/>
      <c r="X14" s="24"/>
      <c r="Y14" s="24"/>
      <c r="Z14" s="24"/>
      <c r="AA14" s="24"/>
      <c r="AB14" s="24"/>
      <c r="AC14" s="24"/>
    </row>
    <row r="15" spans="1:29" s="17" customFormat="1">
      <c r="A15" s="12">
        <f>'1-συμβολαια'!A15</f>
        <v>0</v>
      </c>
      <c r="B15" s="46"/>
      <c r="C15" s="84">
        <f>'1-συμβολαια'!B15</f>
        <v>0</v>
      </c>
      <c r="D15" s="18"/>
      <c r="E15" s="98" t="str">
        <f>'1-συμβολαια'!C15</f>
        <v>χρησικτησία = αναδασμός εκούσιος</v>
      </c>
      <c r="F15" s="13"/>
      <c r="G15" s="14">
        <f>'4-πολλυπρ'!D15</f>
        <v>0</v>
      </c>
      <c r="H15" s="14" t="str">
        <f>'4-πολλυπρ'!I15</f>
        <v>μΑ</v>
      </c>
      <c r="I15" s="19"/>
      <c r="J15" s="19">
        <f>'1-συμβολαια'!D15</f>
        <v>3600000</v>
      </c>
      <c r="K15" s="19"/>
      <c r="L15" s="25">
        <f>'11-χαρτόσ'!D15</f>
        <v>0</v>
      </c>
      <c r="M15" s="25"/>
      <c r="N15" s="25"/>
      <c r="O15" s="20"/>
      <c r="P15" s="16" t="e">
        <f>'14β-βιβλΕσΕκτ'!H15-R15</f>
        <v>#REF!</v>
      </c>
      <c r="Q15" s="15"/>
      <c r="R15" s="21" t="e">
        <f>'5-αντίγρ'!#REF!</f>
        <v>#REF!</v>
      </c>
      <c r="S15" s="22"/>
      <c r="T15" s="23"/>
      <c r="U15" s="91"/>
      <c r="V15" s="91"/>
      <c r="W15" s="85"/>
      <c r="X15" s="24"/>
      <c r="Y15" s="24"/>
      <c r="Z15" s="24"/>
      <c r="AA15" s="24"/>
      <c r="AB15" s="24"/>
      <c r="AC15" s="24"/>
    </row>
    <row r="16" spans="1:29" s="17" customFormat="1">
      <c r="A16" s="12">
        <f>'1-συμβολαια'!A16</f>
        <v>10</v>
      </c>
      <c r="B16" s="46"/>
      <c r="C16" s="84">
        <f>'1-συμβολαια'!B16</f>
        <v>31</v>
      </c>
      <c r="D16" s="18"/>
      <c r="E16" s="98" t="str">
        <f>'1-συμβολαια'!C16</f>
        <v>χρήση κοινή ΠΑΡΑΧΩΡΗΣΗ</v>
      </c>
      <c r="F16" s="13"/>
      <c r="G16" s="14" t="str">
        <f>'4-πολλυπρ'!D16</f>
        <v>κΜτ</v>
      </c>
      <c r="H16" s="14">
        <f>'4-πολλυπρ'!I16</f>
        <v>0</v>
      </c>
      <c r="I16" s="19"/>
      <c r="J16" s="19">
        <f>'1-συμβολαια'!D16</f>
        <v>0</v>
      </c>
      <c r="K16" s="19"/>
      <c r="L16" s="25">
        <f>'11-χαρτόσ'!D16</f>
        <v>0</v>
      </c>
      <c r="M16" s="25"/>
      <c r="N16" s="25"/>
      <c r="O16" s="20"/>
      <c r="P16" s="16" t="e">
        <f>'14β-βιβλΕσΕκτ'!H16-R16</f>
        <v>#REF!</v>
      </c>
      <c r="Q16" s="15"/>
      <c r="R16" s="21" t="e">
        <f>'5-αντίγρ'!#REF!</f>
        <v>#REF!</v>
      </c>
      <c r="S16" s="22"/>
      <c r="T16" s="23"/>
      <c r="U16" s="91"/>
      <c r="V16" s="91"/>
      <c r="W16" s="85"/>
      <c r="X16" s="24"/>
      <c r="Y16" s="24"/>
      <c r="Z16" s="24"/>
      <c r="AA16" s="24"/>
      <c r="AB16" s="24"/>
      <c r="AC16" s="24"/>
    </row>
    <row r="17" spans="1:35" s="17" customFormat="1">
      <c r="A17" s="12">
        <f>'1-συμβολαια'!A17</f>
        <v>11</v>
      </c>
      <c r="B17" s="46"/>
      <c r="C17" s="84">
        <f>'1-συμβολαια'!B17</f>
        <v>31</v>
      </c>
      <c r="D17" s="18"/>
      <c r="E17" s="98" t="str">
        <f>'1-συμβολαια'!C17</f>
        <v>διαθήκη ιδιόγραφη</v>
      </c>
      <c r="F17" s="13"/>
      <c r="G17" s="14" t="str">
        <f>'4-πολλυπρ'!D17</f>
        <v>κΕ</v>
      </c>
      <c r="H17" s="14">
        <f>'4-πολλυπρ'!I17</f>
        <v>0</v>
      </c>
      <c r="I17" s="19"/>
      <c r="J17" s="19">
        <f>'1-συμβολαια'!D17</f>
        <v>0</v>
      </c>
      <c r="K17" s="19"/>
      <c r="L17" s="25">
        <f>'11-χαρτόσ'!D17</f>
        <v>0</v>
      </c>
      <c r="M17" s="25"/>
      <c r="N17" s="25"/>
      <c r="O17" s="20"/>
      <c r="P17" s="16" t="e">
        <f>'14β-βιβλΕσΕκτ'!H17-R17</f>
        <v>#REF!</v>
      </c>
      <c r="Q17" s="15"/>
      <c r="R17" s="21" t="e">
        <f>'5-αντίγρ'!#REF!</f>
        <v>#REF!</v>
      </c>
      <c r="S17" s="22"/>
      <c r="T17" s="23"/>
      <c r="U17" s="91"/>
      <c r="V17" s="91"/>
      <c r="W17" s="85"/>
      <c r="X17" s="24"/>
      <c r="Y17" s="24"/>
      <c r="Z17" s="24"/>
      <c r="AA17" s="24"/>
      <c r="AB17" s="24"/>
      <c r="AC17" s="24"/>
    </row>
    <row r="18" spans="1:35" s="17" customFormat="1">
      <c r="A18" s="12">
        <f>'1-συμβολαια'!A18</f>
        <v>12</v>
      </c>
      <c r="B18" s="46"/>
      <c r="C18" s="84">
        <f>'1-συμβολαια'!B18</f>
        <v>31</v>
      </c>
      <c r="D18" s="18"/>
      <c r="E18" s="98" t="str">
        <f>'1-συμβολαια'!C18</f>
        <v>αγοραπωλησία τίμημα = Δ.Ο.Υ. =</v>
      </c>
      <c r="F18" s="13"/>
      <c r="G18" s="14" t="str">
        <f>'4-πολλυπρ'!D18</f>
        <v>χΙ</v>
      </c>
      <c r="H18" s="14" t="str">
        <f>'4-πολλυπρ'!I18</f>
        <v>πΣ</v>
      </c>
      <c r="I18" s="19"/>
      <c r="J18" s="19">
        <f>'1-συμβολαια'!D18</f>
        <v>7000000</v>
      </c>
      <c r="K18" s="19"/>
      <c r="L18" s="25">
        <f>'11-χαρτόσ'!D18</f>
        <v>1000</v>
      </c>
      <c r="M18" s="25"/>
      <c r="N18" s="25"/>
      <c r="O18" s="20"/>
      <c r="P18" s="16" t="e">
        <f>'14β-βιβλΕσΕκτ'!H18-R18</f>
        <v>#REF!</v>
      </c>
      <c r="Q18" s="15"/>
      <c r="R18" s="21" t="e">
        <f>'5-αντίγρ'!#REF!</f>
        <v>#REF!</v>
      </c>
      <c r="S18" s="22"/>
      <c r="T18" s="23"/>
      <c r="U18" s="91"/>
      <c r="V18" s="91"/>
      <c r="W18" s="85"/>
      <c r="X18" s="24"/>
      <c r="Y18" s="24"/>
      <c r="Z18" s="24"/>
      <c r="AA18" s="24"/>
      <c r="AB18" s="24"/>
      <c r="AC18" s="24"/>
    </row>
    <row r="19" spans="1:35" s="17" customFormat="1">
      <c r="A19" s="12">
        <f>'1-συμβολαια'!A19</f>
        <v>13</v>
      </c>
      <c r="B19" s="46"/>
      <c r="C19" s="84">
        <f>'1-συμβολαια'!B19</f>
        <v>31</v>
      </c>
      <c r="D19" s="18"/>
      <c r="E19" s="98" t="str">
        <f>'1-συμβολαια'!C19</f>
        <v>κληρονομιάς αποδοχή</v>
      </c>
      <c r="F19" s="13"/>
      <c r="G19" s="14" t="str">
        <f>'4-πολλυπρ'!D19</f>
        <v>δΙ</v>
      </c>
      <c r="H19" s="14" t="str">
        <f>'4-πολλυπρ'!I19</f>
        <v>δΚσ</v>
      </c>
      <c r="I19" s="19"/>
      <c r="J19" s="19">
        <f>'1-συμβολαια'!D19</f>
        <v>0</v>
      </c>
      <c r="K19" s="19"/>
      <c r="L19" s="25">
        <f>'11-χαρτόσ'!D19</f>
        <v>0</v>
      </c>
      <c r="M19" s="25"/>
      <c r="N19" s="25"/>
      <c r="O19" s="20"/>
      <c r="P19" s="16" t="e">
        <f>'14β-βιβλΕσΕκτ'!H19-R19</f>
        <v>#REF!</v>
      </c>
      <c r="Q19" s="15"/>
      <c r="R19" s="21" t="e">
        <f>'5-αντίγρ'!#REF!</f>
        <v>#REF!</v>
      </c>
      <c r="S19" s="22"/>
      <c r="T19" s="23"/>
      <c r="U19" s="91"/>
      <c r="V19" s="91"/>
      <c r="W19" s="85"/>
      <c r="X19" s="24"/>
      <c r="Y19" s="24"/>
      <c r="Z19" s="24"/>
      <c r="AA19" s="24"/>
      <c r="AB19" s="24"/>
      <c r="AC19" s="24"/>
    </row>
    <row r="20" spans="1:35" s="17" customFormat="1">
      <c r="A20" s="12">
        <f>'1-συμβολαια'!A20</f>
        <v>0</v>
      </c>
      <c r="B20" s="46"/>
      <c r="C20" s="84">
        <f>'1-συμβολαια'!B20</f>
        <v>0</v>
      </c>
      <c r="D20" s="18"/>
      <c r="E20" s="98" t="str">
        <f>'1-συμβολαια'!C20</f>
        <v>χρησικτησία = αναδασμός εκούσιος</v>
      </c>
      <c r="F20" s="13"/>
      <c r="G20" s="14">
        <f>'4-πολλυπρ'!D20</f>
        <v>0</v>
      </c>
      <c r="H20" s="14" t="str">
        <f>'4-πολλυπρ'!I20</f>
        <v>δΙ</v>
      </c>
      <c r="I20" s="19"/>
      <c r="J20" s="19">
        <f>'1-συμβολαια'!D20</f>
        <v>1</v>
      </c>
      <c r="K20" s="19"/>
      <c r="L20" s="25">
        <f>'11-χαρτόσ'!D20</f>
        <v>0</v>
      </c>
      <c r="M20" s="25"/>
      <c r="N20" s="25"/>
      <c r="O20" s="20"/>
      <c r="P20" s="16" t="e">
        <f>'14β-βιβλΕσΕκτ'!H20-R20</f>
        <v>#REF!</v>
      </c>
      <c r="Q20" s="15"/>
      <c r="R20" s="21" t="e">
        <f>'5-αντίγρ'!#REF!</f>
        <v>#REF!</v>
      </c>
      <c r="S20" s="22"/>
      <c r="T20" s="23"/>
      <c r="U20" s="91"/>
      <c r="V20" s="91"/>
      <c r="W20" s="85"/>
      <c r="X20" s="24"/>
      <c r="Y20" s="24"/>
      <c r="Z20" s="24"/>
      <c r="AA20" s="24"/>
      <c r="AB20" s="24"/>
      <c r="AC20" s="24"/>
    </row>
    <row r="21" spans="1:35" s="17" customFormat="1">
      <c r="A21" s="12">
        <f>'1-συμβολαια'!A21</f>
        <v>14</v>
      </c>
      <c r="B21" s="46"/>
      <c r="C21" s="84">
        <f>'1-συμβολαια'!B21</f>
        <v>31</v>
      </c>
      <c r="D21" s="18"/>
      <c r="E21" s="98" t="str">
        <f>'1-συμβολαια'!C21</f>
        <v>γονική</v>
      </c>
      <c r="F21" s="13"/>
      <c r="G21" s="14" t="str">
        <f>'4-πολλυπρ'!D21</f>
        <v>κΔ</v>
      </c>
      <c r="H21" s="14" t="str">
        <f>'4-πολλυπρ'!I21</f>
        <v>κΙ</v>
      </c>
      <c r="I21" s="19"/>
      <c r="J21" s="19">
        <f>'1-συμβολαια'!D21</f>
        <v>9000000</v>
      </c>
      <c r="K21" s="19"/>
      <c r="L21" s="25">
        <f>'11-χαρτόσ'!D21</f>
        <v>1000</v>
      </c>
      <c r="M21" s="25"/>
      <c r="N21" s="25"/>
      <c r="O21" s="20"/>
      <c r="P21" s="16" t="e">
        <f>'14β-βιβλΕσΕκτ'!H21-R21</f>
        <v>#REF!</v>
      </c>
      <c r="Q21" s="15"/>
      <c r="R21" s="21" t="e">
        <f>'5-αντίγρ'!#REF!</f>
        <v>#REF!</v>
      </c>
      <c r="S21" s="22"/>
      <c r="T21" s="23"/>
      <c r="U21" s="91"/>
      <c r="V21" s="91"/>
      <c r="W21" s="85"/>
      <c r="X21" s="24"/>
      <c r="Y21" s="24"/>
      <c r="Z21" s="24"/>
      <c r="AA21" s="24"/>
      <c r="AB21" s="24"/>
      <c r="AC21" s="24"/>
    </row>
    <row r="22" spans="1:35">
      <c r="A22" s="665" t="s">
        <v>56</v>
      </c>
      <c r="B22" s="666"/>
      <c r="C22" s="666"/>
      <c r="D22" s="666"/>
      <c r="E22" s="666"/>
      <c r="F22" s="666"/>
      <c r="G22" s="666"/>
      <c r="H22" s="666"/>
      <c r="I22" s="666"/>
      <c r="J22" s="666"/>
      <c r="K22" s="38"/>
      <c r="L22" s="1">
        <f>SUM(L3:L21)</f>
        <v>5100</v>
      </c>
      <c r="M22" s="1"/>
      <c r="N22" s="1"/>
      <c r="O22" s="1">
        <f>SUM(O3:O21)</f>
        <v>0</v>
      </c>
      <c r="P22" s="31" t="e">
        <f>SUM(P3:P21)</f>
        <v>#REF!</v>
      </c>
      <c r="Q22" s="1">
        <f>SUM(Q3:Q21)</f>
        <v>0</v>
      </c>
      <c r="R22" s="1" t="e">
        <f>SUM(R3:R21)</f>
        <v>#REF!</v>
      </c>
      <c r="S22" s="1">
        <f>SUM(S3:S21)</f>
        <v>0</v>
      </c>
      <c r="T22" s="3"/>
      <c r="U22" s="86"/>
      <c r="V22" s="86"/>
    </row>
    <row r="23" spans="1:35">
      <c r="T23" s="139"/>
    </row>
    <row r="24" spans="1:35" ht="15.75" customHeight="1">
      <c r="T24" s="139"/>
      <c r="U24" s="906" t="s">
        <v>138</v>
      </c>
      <c r="V24" s="906"/>
      <c r="W24" s="906"/>
      <c r="X24" s="906"/>
      <c r="Y24" s="906"/>
      <c r="Z24" s="906"/>
      <c r="AA24" s="906"/>
      <c r="AB24" s="906"/>
      <c r="AC24" s="906"/>
      <c r="AD24" s="136"/>
      <c r="AE24" s="136"/>
      <c r="AF24" s="136"/>
      <c r="AG24" s="136"/>
      <c r="AH24" s="128"/>
      <c r="AI24" s="128"/>
    </row>
    <row r="25" spans="1:35" ht="15.75" customHeight="1">
      <c r="T25" s="139"/>
      <c r="U25" s="138"/>
      <c r="V25" s="907" t="s">
        <v>139</v>
      </c>
      <c r="W25" s="907"/>
      <c r="X25" s="907"/>
      <c r="Y25" s="907"/>
      <c r="Z25" s="907"/>
      <c r="AA25" s="907"/>
      <c r="AB25" s="907"/>
      <c r="AC25" s="907"/>
      <c r="AD25" s="907"/>
      <c r="AE25" s="128"/>
      <c r="AF25" s="128"/>
      <c r="AG25" s="128"/>
      <c r="AH25" s="128"/>
      <c r="AI25" s="128"/>
    </row>
    <row r="26" spans="1:35" ht="15.75" customHeight="1">
      <c r="T26" s="139"/>
      <c r="U26" s="138"/>
      <c r="V26" s="138"/>
      <c r="W26" s="906" t="s">
        <v>140</v>
      </c>
      <c r="X26" s="906"/>
      <c r="Y26" s="906"/>
      <c r="Z26" s="906"/>
      <c r="AA26" s="906"/>
      <c r="AB26" s="906"/>
      <c r="AC26" s="906"/>
      <c r="AD26" s="906"/>
      <c r="AE26" s="906"/>
      <c r="AF26" s="128"/>
      <c r="AG26" s="128"/>
      <c r="AH26" s="128"/>
      <c r="AI26" s="128"/>
    </row>
    <row r="27" spans="1:35" ht="15.75">
      <c r="U27" s="138"/>
      <c r="V27" s="138"/>
      <c r="W27" s="138"/>
      <c r="X27" s="907" t="s">
        <v>141</v>
      </c>
      <c r="Y27" s="907"/>
      <c r="Z27" s="907"/>
      <c r="AA27" s="907"/>
      <c r="AB27" s="907"/>
      <c r="AC27" s="907"/>
      <c r="AD27" s="907"/>
      <c r="AE27" s="907"/>
      <c r="AF27" s="907"/>
      <c r="AG27" s="128"/>
      <c r="AH27" s="128"/>
      <c r="AI27" s="128"/>
    </row>
    <row r="28" spans="1:35" ht="15.75">
      <c r="U28" s="138"/>
      <c r="V28" s="138"/>
      <c r="W28" s="138"/>
      <c r="X28" s="138"/>
      <c r="Y28" s="906" t="s">
        <v>142</v>
      </c>
      <c r="Z28" s="906"/>
      <c r="AA28" s="906"/>
      <c r="AB28" s="906"/>
      <c r="AC28" s="906"/>
      <c r="AD28" s="906"/>
      <c r="AE28" s="906"/>
      <c r="AF28" s="906"/>
      <c r="AG28" s="906"/>
      <c r="AH28" s="128"/>
      <c r="AI28" s="128"/>
    </row>
    <row r="29" spans="1:35" ht="15.75">
      <c r="U29" s="138"/>
      <c r="V29" s="138"/>
      <c r="W29" s="138"/>
      <c r="X29" s="138"/>
      <c r="Y29" s="138"/>
      <c r="Z29" s="907" t="s">
        <v>143</v>
      </c>
      <c r="AA29" s="907"/>
      <c r="AB29" s="907"/>
      <c r="AC29" s="907"/>
      <c r="AD29" s="907"/>
      <c r="AE29" s="907"/>
      <c r="AF29" s="907"/>
      <c r="AG29" s="907"/>
      <c r="AH29" s="907"/>
      <c r="AI29" s="128"/>
    </row>
    <row r="30" spans="1:35" ht="15.75">
      <c r="U30" s="138"/>
      <c r="V30" s="138"/>
      <c r="W30" s="138"/>
      <c r="X30" s="138"/>
      <c r="Y30" s="138"/>
      <c r="Z30" s="138"/>
      <c r="AA30" s="906" t="s">
        <v>144</v>
      </c>
      <c r="AB30" s="906"/>
      <c r="AC30" s="906"/>
      <c r="AD30" s="906"/>
      <c r="AE30" s="906"/>
      <c r="AF30" s="906"/>
      <c r="AG30" s="906"/>
      <c r="AH30" s="906"/>
      <c r="AI30" s="906"/>
    </row>
  </sheetData>
  <mergeCells count="18">
    <mergeCell ref="W26:AE26"/>
    <mergeCell ref="X27:AF27"/>
    <mergeCell ref="Y28:AG28"/>
    <mergeCell ref="Z29:AH29"/>
    <mergeCell ref="AA30:AI30"/>
    <mergeCell ref="U24:AC24"/>
    <mergeCell ref="V25:AD25"/>
    <mergeCell ref="U1:AC2"/>
    <mergeCell ref="T1:T2"/>
    <mergeCell ref="R1:S1"/>
    <mergeCell ref="A22:J22"/>
    <mergeCell ref="E1:F1"/>
    <mergeCell ref="P1:Q1"/>
    <mergeCell ref="A1:B1"/>
    <mergeCell ref="C1:D1"/>
    <mergeCell ref="G1:I1"/>
    <mergeCell ref="J1:K1"/>
    <mergeCell ref="L1:O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24"/>
  <sheetViews>
    <sheetView workbookViewId="0">
      <pane ySplit="2" topLeftCell="A3" activePane="bottomLeft" state="frozen"/>
      <selection pane="bottomLeft" activeCell="C31" sqref="C31"/>
    </sheetView>
  </sheetViews>
  <sheetFormatPr defaultRowHeight="11.25"/>
  <cols>
    <col min="1" max="1" width="7.42578125" style="3" bestFit="1" customWidth="1"/>
    <col min="2" max="2" width="31.140625" style="3" bestFit="1" customWidth="1"/>
    <col min="3" max="3" width="7.7109375" style="3" customWidth="1"/>
    <col min="4" max="4" width="10.85546875" style="3" customWidth="1"/>
    <col min="5" max="6" width="9.140625" style="3"/>
    <col min="7" max="7" width="8.28515625" style="3" bestFit="1" customWidth="1"/>
    <col min="8" max="8" width="7.85546875" style="3" bestFit="1" customWidth="1"/>
    <col min="9" max="9" width="7.42578125" style="3" bestFit="1" customWidth="1"/>
    <col min="10" max="10" width="18.5703125" style="3" customWidth="1"/>
    <col min="11" max="11" width="10.140625" style="3" bestFit="1" customWidth="1"/>
    <col min="12" max="12" width="9.140625" style="3"/>
    <col min="13" max="13" width="10.42578125" style="3" customWidth="1"/>
    <col min="14" max="14" width="12.140625" style="3" customWidth="1"/>
    <col min="15" max="15" width="9.5703125" style="3" customWidth="1"/>
    <col min="16" max="16" width="10.5703125" style="3" customWidth="1"/>
    <col min="17" max="18" width="9.140625" style="3"/>
    <col min="19" max="19" width="14.28515625" style="3" customWidth="1"/>
    <col min="20" max="21" width="13.140625" style="3" bestFit="1" customWidth="1"/>
    <col min="22" max="24" width="9.140625" style="3"/>
    <col min="25" max="25" width="14.7109375" style="3" customWidth="1"/>
    <col min="26" max="26" width="9.140625" style="3"/>
    <col min="27" max="27" width="11.42578125" style="3" customWidth="1"/>
    <col min="28" max="29" width="13.7109375" style="3" customWidth="1"/>
    <col min="30" max="30" width="17.85546875" style="3" bestFit="1" customWidth="1"/>
    <col min="31" max="31" width="10.140625" style="3" bestFit="1" customWidth="1"/>
    <col min="32" max="32" width="9.140625" style="3"/>
    <col min="33" max="33" width="10.42578125" style="3" customWidth="1"/>
    <col min="34" max="34" width="12.140625" style="3" customWidth="1"/>
    <col min="35" max="35" width="11.28515625" style="3" bestFit="1" customWidth="1"/>
    <col min="36" max="36" width="10.5703125" style="3" customWidth="1"/>
    <col min="37" max="38" width="9.140625" style="3"/>
    <col min="39" max="39" width="14.28515625" style="3" customWidth="1"/>
    <col min="40" max="40" width="12.5703125" style="3" customWidth="1"/>
    <col min="41" max="41" width="11.5703125" style="3" customWidth="1"/>
    <col min="42" max="44" width="9.140625" style="3"/>
    <col min="45" max="45" width="14.7109375" style="3" customWidth="1"/>
    <col min="46" max="46" width="9.140625" style="3"/>
    <col min="47" max="47" width="10.42578125" style="3" bestFit="1" customWidth="1"/>
    <col min="48" max="48" width="9.140625" style="3"/>
    <col min="49" max="49" width="14.42578125" style="3" customWidth="1"/>
    <col min="50" max="50" width="20.7109375" style="3" customWidth="1"/>
    <col min="51" max="51" width="10.42578125" style="3" bestFit="1" customWidth="1"/>
    <col min="52" max="52" width="9.140625" style="3"/>
    <col min="53" max="53" width="10.42578125" style="3" customWidth="1"/>
    <col min="54" max="54" width="12.140625" style="3" customWidth="1"/>
    <col min="55" max="55" width="9.5703125" style="3" customWidth="1"/>
    <col min="56" max="56" width="10.5703125" style="3" customWidth="1"/>
    <col min="57" max="58" width="9.140625" style="3"/>
    <col min="59" max="59" width="14.28515625" style="3" customWidth="1"/>
    <col min="60" max="60" width="12.5703125" style="3" customWidth="1"/>
    <col min="61" max="61" width="11.5703125" style="3" customWidth="1"/>
    <col min="62" max="64" width="9.140625" style="3"/>
    <col min="65" max="65" width="14.7109375" style="3" customWidth="1"/>
    <col min="66" max="16384" width="9.140625" style="3"/>
  </cols>
  <sheetData>
    <row r="1" spans="1:66" s="224" customFormat="1" ht="32.25" customHeight="1">
      <c r="A1" s="940" t="s">
        <v>31</v>
      </c>
      <c r="B1" s="941"/>
      <c r="C1" s="941"/>
      <c r="D1" s="941"/>
      <c r="E1" s="941"/>
      <c r="F1" s="942"/>
      <c r="G1" s="943" t="s">
        <v>321</v>
      </c>
      <c r="H1" s="944"/>
      <c r="I1" s="944"/>
      <c r="J1" s="945"/>
      <c r="K1" s="936" t="s">
        <v>322</v>
      </c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8"/>
      <c r="AA1" s="946" t="s">
        <v>323</v>
      </c>
      <c r="AB1" s="947"/>
      <c r="AC1" s="947"/>
      <c r="AD1" s="948"/>
      <c r="AE1" s="936" t="s">
        <v>324</v>
      </c>
      <c r="AF1" s="937"/>
      <c r="AG1" s="937"/>
      <c r="AH1" s="937"/>
      <c r="AI1" s="937"/>
      <c r="AJ1" s="937"/>
      <c r="AK1" s="937"/>
      <c r="AL1" s="937"/>
      <c r="AM1" s="937"/>
      <c r="AN1" s="937"/>
      <c r="AO1" s="937"/>
      <c r="AP1" s="937"/>
      <c r="AQ1" s="937"/>
      <c r="AR1" s="937"/>
      <c r="AS1" s="937"/>
      <c r="AT1" s="938"/>
      <c r="AU1" s="943" t="s">
        <v>325</v>
      </c>
      <c r="AV1" s="944"/>
      <c r="AW1" s="944"/>
      <c r="AX1" s="945"/>
      <c r="AY1" s="936" t="s">
        <v>326</v>
      </c>
      <c r="AZ1" s="937"/>
      <c r="BA1" s="937"/>
      <c r="BB1" s="937"/>
      <c r="BC1" s="937"/>
      <c r="BD1" s="937"/>
      <c r="BE1" s="937"/>
      <c r="BF1" s="937"/>
      <c r="BG1" s="937"/>
      <c r="BH1" s="937"/>
      <c r="BI1" s="937"/>
      <c r="BJ1" s="937"/>
      <c r="BK1" s="937"/>
      <c r="BL1" s="937"/>
      <c r="BM1" s="937"/>
      <c r="BN1" s="938"/>
    </row>
    <row r="2" spans="1:66" s="4" customFormat="1" ht="23.25" customHeight="1" thickBot="1">
      <c r="A2" s="217" t="s">
        <v>19</v>
      </c>
      <c r="B2" s="587" t="s">
        <v>0</v>
      </c>
      <c r="C2" s="217" t="s">
        <v>327</v>
      </c>
      <c r="D2" s="218" t="s">
        <v>328</v>
      </c>
      <c r="E2" s="663" t="s">
        <v>29</v>
      </c>
      <c r="F2" s="890"/>
      <c r="G2" s="219" t="s">
        <v>329</v>
      </c>
      <c r="H2" s="217" t="s">
        <v>18</v>
      </c>
      <c r="I2" s="219" t="s">
        <v>23</v>
      </c>
      <c r="J2" s="220" t="s">
        <v>90</v>
      </c>
      <c r="K2" s="221" t="s">
        <v>330</v>
      </c>
      <c r="L2" s="221" t="s">
        <v>331</v>
      </c>
      <c r="M2" s="219" t="s">
        <v>332</v>
      </c>
      <c r="N2" s="219" t="s">
        <v>333</v>
      </c>
      <c r="O2" s="219" t="s">
        <v>334</v>
      </c>
      <c r="P2" s="219" t="s">
        <v>335</v>
      </c>
      <c r="Q2" s="219" t="s">
        <v>336</v>
      </c>
      <c r="R2" s="219" t="s">
        <v>337</v>
      </c>
      <c r="S2" s="219" t="s">
        <v>338</v>
      </c>
      <c r="T2" s="219" t="s">
        <v>339</v>
      </c>
      <c r="U2" s="219" t="s">
        <v>340</v>
      </c>
      <c r="V2" s="219" t="s">
        <v>23</v>
      </c>
      <c r="W2" s="219" t="s">
        <v>341</v>
      </c>
      <c r="X2" s="219" t="s">
        <v>342</v>
      </c>
      <c r="Y2" s="219" t="s">
        <v>343</v>
      </c>
      <c r="Z2" s="222" t="s">
        <v>344</v>
      </c>
      <c r="AA2" s="219" t="s">
        <v>329</v>
      </c>
      <c r="AB2" s="217" t="s">
        <v>18</v>
      </c>
      <c r="AC2" s="219" t="s">
        <v>23</v>
      </c>
      <c r="AD2" s="223" t="s">
        <v>90</v>
      </c>
      <c r="AE2" s="221" t="s">
        <v>330</v>
      </c>
      <c r="AF2" s="221" t="s">
        <v>331</v>
      </c>
      <c r="AG2" s="219" t="s">
        <v>332</v>
      </c>
      <c r="AH2" s="219" t="s">
        <v>333</v>
      </c>
      <c r="AI2" s="219" t="s">
        <v>334</v>
      </c>
      <c r="AJ2" s="219" t="s">
        <v>335</v>
      </c>
      <c r="AK2" s="219" t="s">
        <v>336</v>
      </c>
      <c r="AL2" s="219" t="s">
        <v>337</v>
      </c>
      <c r="AM2" s="219" t="s">
        <v>338</v>
      </c>
      <c r="AN2" s="219" t="s">
        <v>339</v>
      </c>
      <c r="AO2" s="219" t="s">
        <v>340</v>
      </c>
      <c r="AP2" s="219" t="s">
        <v>23</v>
      </c>
      <c r="AQ2" s="219" t="s">
        <v>341</v>
      </c>
      <c r="AR2" s="219" t="s">
        <v>342</v>
      </c>
      <c r="AS2" s="219" t="s">
        <v>343</v>
      </c>
      <c r="AT2" s="222" t="s">
        <v>344</v>
      </c>
      <c r="AU2" s="219" t="s">
        <v>329</v>
      </c>
      <c r="AV2" s="217" t="s">
        <v>18</v>
      </c>
      <c r="AW2" s="219" t="s">
        <v>23</v>
      </c>
      <c r="AX2" s="220" t="s">
        <v>90</v>
      </c>
      <c r="AY2" s="221" t="s">
        <v>330</v>
      </c>
      <c r="AZ2" s="221" t="s">
        <v>331</v>
      </c>
      <c r="BA2" s="219" t="s">
        <v>332</v>
      </c>
      <c r="BB2" s="219" t="s">
        <v>333</v>
      </c>
      <c r="BC2" s="219" t="s">
        <v>334</v>
      </c>
      <c r="BD2" s="219" t="s">
        <v>335</v>
      </c>
      <c r="BE2" s="219" t="s">
        <v>336</v>
      </c>
      <c r="BF2" s="219" t="s">
        <v>337</v>
      </c>
      <c r="BG2" s="219" t="s">
        <v>338</v>
      </c>
      <c r="BH2" s="219" t="s">
        <v>339</v>
      </c>
      <c r="BI2" s="219" t="s">
        <v>340</v>
      </c>
      <c r="BJ2" s="219" t="s">
        <v>23</v>
      </c>
      <c r="BK2" s="219" t="s">
        <v>341</v>
      </c>
      <c r="BL2" s="219" t="s">
        <v>342</v>
      </c>
      <c r="BM2" s="219" t="s">
        <v>345</v>
      </c>
      <c r="BN2" s="222" t="s">
        <v>344</v>
      </c>
    </row>
    <row r="3" spans="1:66" s="224" customFormat="1">
      <c r="A3" s="350">
        <f>'1-συμβολαια'!A3</f>
        <v>1</v>
      </c>
      <c r="B3" s="350" t="str">
        <f>'1-συμβολαια'!C3</f>
        <v>πληρεξούσιο</v>
      </c>
      <c r="C3" s="346" t="str">
        <f>'4-πολλυπρ'!D3</f>
        <v>βΘ</v>
      </c>
      <c r="D3" s="346">
        <f>'4-πολλυπρ'!I3</f>
        <v>0</v>
      </c>
      <c r="E3" s="351"/>
      <c r="F3" s="350"/>
      <c r="G3" s="350"/>
      <c r="H3" s="349"/>
      <c r="I3" s="350"/>
      <c r="J3" s="350"/>
      <c r="K3" s="350"/>
      <c r="L3" s="415"/>
      <c r="M3" s="352"/>
      <c r="N3" s="352"/>
      <c r="O3" s="352"/>
      <c r="P3" s="352"/>
      <c r="Q3" s="352"/>
      <c r="R3" s="352"/>
      <c r="S3" s="352"/>
      <c r="T3" s="352"/>
      <c r="U3" s="352"/>
      <c r="V3" s="350"/>
      <c r="W3" s="349"/>
      <c r="X3" s="349"/>
      <c r="Y3" s="352"/>
      <c r="Z3" s="352"/>
      <c r="AA3" s="350"/>
      <c r="AB3" s="352"/>
      <c r="AC3" s="350"/>
      <c r="AD3" s="352"/>
      <c r="AE3" s="350"/>
      <c r="AF3" s="416" t="s">
        <v>346</v>
      </c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0"/>
      <c r="AV3" s="352"/>
      <c r="AW3" s="350"/>
      <c r="AX3" s="352"/>
      <c r="AY3" s="350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0"/>
      <c r="BK3" s="352"/>
      <c r="BL3" s="352"/>
      <c r="BM3" s="352"/>
      <c r="BN3" s="352"/>
    </row>
    <row r="4" spans="1:66" s="224" customFormat="1">
      <c r="A4" s="350">
        <f>'1-συμβολαια'!A4</f>
        <v>2</v>
      </c>
      <c r="B4" s="350" t="str">
        <f>'1-συμβολαια'!C4</f>
        <v>πληρεξούσιο</v>
      </c>
      <c r="C4" s="346" t="str">
        <f>'4-πολλυπρ'!D4</f>
        <v>σΠν</v>
      </c>
      <c r="D4" s="346">
        <f>'4-πολλυπρ'!I4</f>
        <v>0</v>
      </c>
      <c r="E4" s="351"/>
      <c r="F4" s="350"/>
      <c r="G4" s="350"/>
      <c r="H4" s="349"/>
      <c r="I4" s="350"/>
      <c r="J4" s="350"/>
      <c r="K4" s="350"/>
      <c r="L4" s="415"/>
      <c r="M4" s="352"/>
      <c r="N4" s="352"/>
      <c r="O4" s="352"/>
      <c r="P4" s="352"/>
      <c r="Q4" s="352"/>
      <c r="R4" s="352"/>
      <c r="S4" s="352"/>
      <c r="T4" s="352"/>
      <c r="U4" s="352"/>
      <c r="V4" s="350"/>
      <c r="W4" s="349"/>
      <c r="X4" s="349"/>
      <c r="Y4" s="352"/>
      <c r="Z4" s="352"/>
      <c r="AA4" s="350"/>
      <c r="AB4" s="352"/>
      <c r="AC4" s="350"/>
      <c r="AD4" s="352"/>
      <c r="AE4" s="350"/>
      <c r="AF4" s="416" t="s">
        <v>346</v>
      </c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0"/>
      <c r="AV4" s="352"/>
      <c r="AW4" s="350"/>
      <c r="AX4" s="352"/>
      <c r="AY4" s="350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0"/>
      <c r="BK4" s="349"/>
      <c r="BL4" s="352"/>
      <c r="BM4" s="352"/>
      <c r="BN4" s="352"/>
    </row>
    <row r="5" spans="1:66" s="224" customFormat="1">
      <c r="A5" s="780">
        <f>'1-συμβολαια'!A5</f>
        <v>3</v>
      </c>
      <c r="B5" s="341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440"/>
      <c r="F5" s="341"/>
      <c r="G5" s="341">
        <v>219156</v>
      </c>
      <c r="H5" s="439">
        <v>36035</v>
      </c>
      <c r="I5" s="341">
        <v>17366</v>
      </c>
      <c r="J5" s="341" t="s">
        <v>535</v>
      </c>
      <c r="K5" s="341"/>
      <c r="L5" s="475" t="s">
        <v>346</v>
      </c>
      <c r="M5" s="441"/>
      <c r="N5" s="441"/>
      <c r="O5" s="441"/>
      <c r="P5" s="441"/>
      <c r="Q5" s="441"/>
      <c r="R5" s="441"/>
      <c r="S5" s="441"/>
      <c r="T5" s="441"/>
      <c r="U5" s="441"/>
      <c r="V5" s="341"/>
      <c r="W5" s="439"/>
      <c r="X5" s="439"/>
      <c r="Y5" s="441"/>
      <c r="Z5" s="441"/>
      <c r="AA5" s="341">
        <v>219157</v>
      </c>
      <c r="AB5" s="439">
        <v>36035</v>
      </c>
      <c r="AC5" s="341">
        <v>3656</v>
      </c>
      <c r="AD5" s="441" t="s">
        <v>536</v>
      </c>
      <c r="AE5" s="341"/>
      <c r="AF5" s="476" t="s">
        <v>346</v>
      </c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341"/>
      <c r="AV5" s="441"/>
      <c r="AW5" s="341"/>
      <c r="AX5" s="441"/>
      <c r="AY5" s="3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341"/>
      <c r="BK5" s="441"/>
      <c r="BL5" s="441"/>
      <c r="BM5" s="441"/>
      <c r="BN5" s="441"/>
    </row>
    <row r="6" spans="1:66" s="224" customFormat="1">
      <c r="A6" s="781"/>
      <c r="B6" s="341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440"/>
      <c r="F6" s="341"/>
      <c r="G6" s="512"/>
      <c r="H6" s="444"/>
      <c r="I6" s="512"/>
      <c r="J6" s="512"/>
      <c r="K6" s="341"/>
      <c r="L6" s="475" t="s">
        <v>346</v>
      </c>
      <c r="M6" s="441"/>
      <c r="N6" s="441"/>
      <c r="O6" s="441"/>
      <c r="P6" s="441"/>
      <c r="Q6" s="441"/>
      <c r="R6" s="441"/>
      <c r="S6" s="441"/>
      <c r="T6" s="441"/>
      <c r="U6" s="441"/>
      <c r="V6" s="341"/>
      <c r="W6" s="439"/>
      <c r="X6" s="439"/>
      <c r="Y6" s="441"/>
      <c r="Z6" s="441"/>
      <c r="AA6" s="341"/>
      <c r="AB6" s="441"/>
      <c r="AC6" s="341"/>
      <c r="AD6" s="441"/>
      <c r="AE6" s="341"/>
      <c r="AF6" s="476" t="s">
        <v>346</v>
      </c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341"/>
      <c r="AV6" s="441"/>
      <c r="AW6" s="341"/>
      <c r="AX6" s="441"/>
      <c r="AY6" s="3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341"/>
      <c r="BK6" s="441"/>
      <c r="BL6" s="441"/>
      <c r="BM6" s="441"/>
      <c r="BN6" s="441"/>
    </row>
    <row r="7" spans="1:66" s="224" customFormat="1">
      <c r="A7" s="780">
        <f>'1-συμβολαια'!A7</f>
        <v>4</v>
      </c>
      <c r="B7" s="350" t="str">
        <f>'1-συμβολαια'!C7</f>
        <v>δήλωση {{{ ιδιοκτησίας οικοπέδου</v>
      </c>
      <c r="C7" s="346" t="str">
        <f>'4-πολλυπρ'!D7</f>
        <v>μΙ</v>
      </c>
      <c r="D7" s="346">
        <f>'4-πολλυπρ'!I7</f>
        <v>0</v>
      </c>
      <c r="E7" s="351"/>
      <c r="F7" s="350"/>
      <c r="G7" s="350"/>
      <c r="H7" s="349"/>
      <c r="I7" s="350"/>
      <c r="J7" s="350"/>
      <c r="K7" s="350"/>
      <c r="L7" s="415" t="s">
        <v>346</v>
      </c>
      <c r="M7" s="352"/>
      <c r="N7" s="352"/>
      <c r="O7" s="352"/>
      <c r="P7" s="352"/>
      <c r="Q7" s="352"/>
      <c r="R7" s="352"/>
      <c r="S7" s="352"/>
      <c r="T7" s="352"/>
      <c r="U7" s="352"/>
      <c r="V7" s="350"/>
      <c r="W7" s="349"/>
      <c r="X7" s="349"/>
      <c r="Y7" s="352"/>
      <c r="Z7" s="352"/>
      <c r="AA7" s="350"/>
      <c r="AB7" s="352"/>
      <c r="AC7" s="350"/>
      <c r="AD7" s="352"/>
      <c r="AE7" s="350"/>
      <c r="AF7" s="416" t="s">
        <v>346</v>
      </c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0"/>
      <c r="AV7" s="352"/>
      <c r="AW7" s="350"/>
      <c r="AX7" s="352"/>
      <c r="AY7" s="350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0"/>
      <c r="BK7" s="352"/>
      <c r="BL7" s="352"/>
      <c r="BM7" s="352"/>
      <c r="BN7" s="352"/>
    </row>
    <row r="8" spans="1:66" s="224" customFormat="1">
      <c r="A8" s="781"/>
      <c r="B8" s="341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440"/>
      <c r="F8" s="341"/>
      <c r="G8" s="512"/>
      <c r="H8" s="444"/>
      <c r="I8" s="512"/>
      <c r="J8" s="512"/>
      <c r="K8" s="341"/>
      <c r="L8" s="475" t="s">
        <v>346</v>
      </c>
      <c r="M8" s="441"/>
      <c r="N8" s="441"/>
      <c r="O8" s="441"/>
      <c r="P8" s="441"/>
      <c r="Q8" s="441"/>
      <c r="R8" s="441"/>
      <c r="S8" s="441"/>
      <c r="T8" s="441"/>
      <c r="U8" s="441"/>
      <c r="V8" s="341"/>
      <c r="W8" s="439"/>
      <c r="X8" s="439"/>
      <c r="Y8" s="441"/>
      <c r="Z8" s="441"/>
      <c r="AA8" s="512"/>
      <c r="AB8" s="513"/>
      <c r="AC8" s="512"/>
      <c r="AD8" s="513"/>
      <c r="AE8" s="341"/>
      <c r="AF8" s="476" t="s">
        <v>346</v>
      </c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341"/>
      <c r="AV8" s="441"/>
      <c r="AW8" s="341"/>
      <c r="AX8" s="441"/>
      <c r="AY8" s="3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341"/>
      <c r="BK8" s="441"/>
      <c r="BL8" s="441"/>
      <c r="BM8" s="441"/>
      <c r="BN8" s="441"/>
    </row>
    <row r="9" spans="1:66" s="224" customFormat="1">
      <c r="A9" s="780">
        <f>'1-συμβολαια'!A9</f>
        <v>5</v>
      </c>
      <c r="B9" s="341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440"/>
      <c r="F9" s="341"/>
      <c r="G9" s="341">
        <v>219158</v>
      </c>
      <c r="H9" s="439">
        <v>36035</v>
      </c>
      <c r="I9" s="341">
        <v>3366</v>
      </c>
      <c r="J9" s="341" t="s">
        <v>547</v>
      </c>
      <c r="K9" s="341"/>
      <c r="L9" s="475" t="s">
        <v>346</v>
      </c>
      <c r="M9" s="441"/>
      <c r="N9" s="441"/>
      <c r="O9" s="441"/>
      <c r="P9" s="441"/>
      <c r="Q9" s="441"/>
      <c r="R9" s="441"/>
      <c r="S9" s="441"/>
      <c r="T9" s="441"/>
      <c r="U9" s="441"/>
      <c r="V9" s="341"/>
      <c r="W9" s="439"/>
      <c r="X9" s="439"/>
      <c r="Y9" s="441"/>
      <c r="Z9" s="441"/>
      <c r="AA9" s="341"/>
      <c r="AB9" s="441"/>
      <c r="AC9" s="341"/>
      <c r="AD9" s="441"/>
      <c r="AE9" s="341"/>
      <c r="AF9" s="476" t="s">
        <v>346</v>
      </c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39"/>
      <c r="AR9" s="441"/>
      <c r="AS9" s="441"/>
      <c r="AT9" s="441"/>
      <c r="AU9" s="341"/>
      <c r="AV9" s="441"/>
      <c r="AW9" s="341"/>
      <c r="AX9" s="441"/>
      <c r="AY9" s="3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341"/>
      <c r="BK9" s="441"/>
      <c r="BL9" s="441"/>
      <c r="BM9" s="441"/>
      <c r="BN9" s="441"/>
    </row>
    <row r="10" spans="1:66" s="224" customFormat="1">
      <c r="A10" s="781"/>
      <c r="B10" s="341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440"/>
      <c r="F10" s="341"/>
      <c r="G10" s="512"/>
      <c r="H10" s="444"/>
      <c r="I10" s="512"/>
      <c r="J10" s="512"/>
      <c r="K10" s="341"/>
      <c r="L10" s="475" t="s">
        <v>346</v>
      </c>
      <c r="M10" s="441"/>
      <c r="N10" s="441"/>
      <c r="O10" s="441"/>
      <c r="P10" s="441"/>
      <c r="Q10" s="441"/>
      <c r="R10" s="441"/>
      <c r="S10" s="441"/>
      <c r="T10" s="441"/>
      <c r="U10" s="441"/>
      <c r="V10" s="341"/>
      <c r="W10" s="439"/>
      <c r="X10" s="439"/>
      <c r="Y10" s="441"/>
      <c r="Z10" s="441"/>
      <c r="AA10" s="341"/>
      <c r="AB10" s="441"/>
      <c r="AC10" s="341"/>
      <c r="AD10" s="441"/>
      <c r="AE10" s="341"/>
      <c r="AF10" s="476" t="s">
        <v>346</v>
      </c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341"/>
      <c r="AV10" s="441"/>
      <c r="AW10" s="341"/>
      <c r="AX10" s="441"/>
      <c r="AY10" s="3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341"/>
      <c r="BK10" s="441"/>
      <c r="BL10" s="441"/>
      <c r="BM10" s="441"/>
      <c r="BN10" s="441"/>
    </row>
    <row r="11" spans="1:66" s="224" customFormat="1">
      <c r="A11" s="350">
        <f>'1-συμβολαια'!A11</f>
        <v>6</v>
      </c>
      <c r="B11" s="350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351"/>
      <c r="F11" s="350"/>
      <c r="G11" s="350"/>
      <c r="H11" s="349"/>
      <c r="I11" s="350"/>
      <c r="J11" s="350"/>
      <c r="K11" s="350"/>
      <c r="L11" s="415"/>
      <c r="M11" s="352"/>
      <c r="N11" s="352"/>
      <c r="O11" s="352"/>
      <c r="P11" s="352"/>
      <c r="Q11" s="352"/>
      <c r="R11" s="352"/>
      <c r="S11" s="352"/>
      <c r="T11" s="352"/>
      <c r="U11" s="352"/>
      <c r="V11" s="350"/>
      <c r="W11" s="349"/>
      <c r="X11" s="349"/>
      <c r="Y11" s="352"/>
      <c r="Z11" s="352"/>
      <c r="AA11" s="350"/>
      <c r="AB11" s="352"/>
      <c r="AC11" s="350"/>
      <c r="AD11" s="352"/>
      <c r="AE11" s="350"/>
      <c r="AF11" s="416" t="s">
        <v>346</v>
      </c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0"/>
      <c r="AV11" s="352"/>
      <c r="AW11" s="350"/>
      <c r="AX11" s="352"/>
      <c r="AY11" s="350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0"/>
      <c r="BK11" s="352"/>
      <c r="BL11" s="352"/>
      <c r="BM11" s="352"/>
      <c r="BN11" s="352"/>
    </row>
    <row r="12" spans="1:66" s="224" customFormat="1">
      <c r="A12" s="350">
        <f>'1-συμβολαια'!A12</f>
        <v>7</v>
      </c>
      <c r="B12" s="350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351"/>
      <c r="F12" s="350"/>
      <c r="G12" s="350"/>
      <c r="H12" s="349"/>
      <c r="I12" s="350"/>
      <c r="J12" s="350"/>
      <c r="K12" s="350"/>
      <c r="L12" s="415"/>
      <c r="M12" s="352"/>
      <c r="N12" s="352"/>
      <c r="O12" s="352"/>
      <c r="P12" s="352"/>
      <c r="Q12" s="352"/>
      <c r="R12" s="352"/>
      <c r="S12" s="352"/>
      <c r="T12" s="352"/>
      <c r="U12" s="352"/>
      <c r="V12" s="350"/>
      <c r="W12" s="349"/>
      <c r="X12" s="349"/>
      <c r="Y12" s="352"/>
      <c r="Z12" s="352"/>
      <c r="AA12" s="350"/>
      <c r="AB12" s="352"/>
      <c r="AC12" s="350"/>
      <c r="AD12" s="352"/>
      <c r="AE12" s="350"/>
      <c r="AF12" s="416" t="s">
        <v>346</v>
      </c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0"/>
      <c r="AV12" s="352"/>
      <c r="AW12" s="350"/>
      <c r="AX12" s="352"/>
      <c r="AY12" s="350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0"/>
      <c r="BK12" s="352"/>
      <c r="BL12" s="352"/>
      <c r="BM12" s="352"/>
      <c r="BN12" s="352"/>
    </row>
    <row r="13" spans="1:66" s="224" customFormat="1">
      <c r="A13" s="350">
        <f>'1-συμβολαια'!A13</f>
        <v>8</v>
      </c>
      <c r="B13" s="350" t="str">
        <f>'1-συμβολαια'!C13</f>
        <v>κληρονομιάς αποδοχή</v>
      </c>
      <c r="C13" s="346" t="str">
        <f>'4-πολλυπρ'!D13</f>
        <v>ρΓ</v>
      </c>
      <c r="D13" s="346" t="str">
        <f>'4-πολλυπρ'!I13</f>
        <v>εΡε</v>
      </c>
      <c r="E13" s="351"/>
      <c r="F13" s="350"/>
      <c r="G13" s="350"/>
      <c r="H13" s="349"/>
      <c r="I13" s="350"/>
      <c r="J13" s="350"/>
      <c r="K13" s="350"/>
      <c r="L13" s="415"/>
      <c r="M13" s="352"/>
      <c r="N13" s="352"/>
      <c r="O13" s="352"/>
      <c r="P13" s="352"/>
      <c r="Q13" s="352"/>
      <c r="R13" s="352"/>
      <c r="S13" s="352"/>
      <c r="T13" s="352"/>
      <c r="U13" s="352"/>
      <c r="V13" s="350"/>
      <c r="W13" s="349"/>
      <c r="X13" s="349"/>
      <c r="Y13" s="352"/>
      <c r="Z13" s="352"/>
      <c r="AA13" s="350"/>
      <c r="AB13" s="352"/>
      <c r="AC13" s="350"/>
      <c r="AD13" s="352"/>
      <c r="AE13" s="350"/>
      <c r="AF13" s="416" t="s">
        <v>346</v>
      </c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0"/>
      <c r="AV13" s="352"/>
      <c r="AW13" s="350"/>
      <c r="AX13" s="352"/>
      <c r="AY13" s="350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0"/>
      <c r="BK13" s="352"/>
      <c r="BL13" s="352"/>
      <c r="BM13" s="352"/>
      <c r="BN13" s="352"/>
    </row>
    <row r="14" spans="1:66" s="224" customFormat="1">
      <c r="A14" s="780">
        <f>'1-συμβολαια'!A14</f>
        <v>9</v>
      </c>
      <c r="B14" s="341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440"/>
      <c r="F14" s="341"/>
      <c r="G14" s="341">
        <v>219159</v>
      </c>
      <c r="H14" s="439">
        <v>36038</v>
      </c>
      <c r="I14" s="341">
        <v>4500</v>
      </c>
      <c r="J14" s="341" t="s">
        <v>590</v>
      </c>
      <c r="K14" s="341"/>
      <c r="L14" s="475" t="s">
        <v>346</v>
      </c>
      <c r="M14" s="441"/>
      <c r="N14" s="441"/>
      <c r="O14" s="441"/>
      <c r="P14" s="441"/>
      <c r="Q14" s="441"/>
      <c r="R14" s="441"/>
      <c r="S14" s="441"/>
      <c r="T14" s="441"/>
      <c r="U14" s="441"/>
      <c r="V14" s="341"/>
      <c r="W14" s="439"/>
      <c r="X14" s="439"/>
      <c r="Y14" s="441"/>
      <c r="Z14" s="441"/>
      <c r="AA14" s="341">
        <v>219160</v>
      </c>
      <c r="AB14" s="439">
        <v>36038</v>
      </c>
      <c r="AC14" s="341">
        <v>27573</v>
      </c>
      <c r="AD14" s="441" t="s">
        <v>535</v>
      </c>
      <c r="AE14" s="341"/>
      <c r="AF14" s="476" t="s">
        <v>346</v>
      </c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341"/>
      <c r="AV14" s="441"/>
      <c r="AW14" s="341"/>
      <c r="AX14" s="441"/>
      <c r="AY14" s="3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341"/>
      <c r="BK14" s="441"/>
      <c r="BL14" s="441"/>
      <c r="BM14" s="441"/>
      <c r="BN14" s="441"/>
    </row>
    <row r="15" spans="1:66" s="224" customFormat="1">
      <c r="A15" s="781"/>
      <c r="B15" s="341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440"/>
      <c r="F15" s="341"/>
      <c r="G15" s="595"/>
      <c r="H15" s="596"/>
      <c r="I15" s="595"/>
      <c r="J15" s="595"/>
      <c r="K15" s="341"/>
      <c r="L15" s="475" t="s">
        <v>346</v>
      </c>
      <c r="M15" s="441"/>
      <c r="N15" s="441"/>
      <c r="O15" s="441"/>
      <c r="P15" s="441"/>
      <c r="Q15" s="441"/>
      <c r="R15" s="441"/>
      <c r="S15" s="441"/>
      <c r="T15" s="441"/>
      <c r="U15" s="441"/>
      <c r="V15" s="341"/>
      <c r="W15" s="439"/>
      <c r="X15" s="439"/>
      <c r="Y15" s="441"/>
      <c r="Z15" s="441"/>
      <c r="AA15" s="341"/>
      <c r="AB15" s="441"/>
      <c r="AC15" s="341"/>
      <c r="AD15" s="441"/>
      <c r="AE15" s="341"/>
      <c r="AF15" s="476" t="s">
        <v>346</v>
      </c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341"/>
      <c r="AV15" s="441"/>
      <c r="AW15" s="341"/>
      <c r="AX15" s="441"/>
      <c r="AY15" s="3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341"/>
      <c r="BK15" s="441"/>
      <c r="BL15" s="441"/>
      <c r="BM15" s="441"/>
      <c r="BN15" s="441"/>
    </row>
    <row r="16" spans="1:66" s="224" customFormat="1">
      <c r="A16" s="350">
        <f>'1-συμβολαια'!A16</f>
        <v>10</v>
      </c>
      <c r="B16" s="350" t="str">
        <f>'1-συμβολαια'!C16</f>
        <v>χρήση κοινή ΠΑΡΑΧΩΡΗΣΗ</v>
      </c>
      <c r="C16" s="346" t="str">
        <f>'4-πολλυπρ'!D16</f>
        <v>κΜτ</v>
      </c>
      <c r="D16" s="346">
        <f>'4-πολλυπρ'!I16</f>
        <v>0</v>
      </c>
      <c r="E16" s="351"/>
      <c r="F16" s="350"/>
      <c r="G16" s="350"/>
      <c r="H16" s="349"/>
      <c r="I16" s="350"/>
      <c r="J16" s="350"/>
      <c r="K16" s="350"/>
      <c r="L16" s="415" t="s">
        <v>346</v>
      </c>
      <c r="M16" s="352"/>
      <c r="N16" s="352"/>
      <c r="O16" s="352"/>
      <c r="P16" s="352"/>
      <c r="Q16" s="352"/>
      <c r="R16" s="352"/>
      <c r="S16" s="352"/>
      <c r="T16" s="352"/>
      <c r="U16" s="352"/>
      <c r="V16" s="350"/>
      <c r="W16" s="349"/>
      <c r="X16" s="349"/>
      <c r="Y16" s="352"/>
      <c r="Z16" s="352"/>
      <c r="AA16" s="350"/>
      <c r="AB16" s="352"/>
      <c r="AC16" s="350"/>
      <c r="AD16" s="352"/>
      <c r="AE16" s="350"/>
      <c r="AF16" s="416" t="s">
        <v>346</v>
      </c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0"/>
      <c r="AV16" s="352"/>
      <c r="AW16" s="350"/>
      <c r="AX16" s="352"/>
      <c r="AY16" s="350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0"/>
      <c r="BK16" s="352"/>
      <c r="BL16" s="352"/>
      <c r="BM16" s="352"/>
      <c r="BN16" s="352"/>
    </row>
    <row r="17" spans="1:66" s="224" customFormat="1">
      <c r="A17" s="350">
        <f>'1-συμβολαια'!A17</f>
        <v>11</v>
      </c>
      <c r="B17" s="350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351"/>
      <c r="F17" s="350"/>
      <c r="G17" s="350"/>
      <c r="H17" s="349"/>
      <c r="I17" s="350"/>
      <c r="J17" s="350"/>
      <c r="K17" s="350"/>
      <c r="L17" s="415" t="s">
        <v>346</v>
      </c>
      <c r="M17" s="352"/>
      <c r="N17" s="352"/>
      <c r="O17" s="352"/>
      <c r="P17" s="352"/>
      <c r="Q17" s="352"/>
      <c r="R17" s="352"/>
      <c r="S17" s="352"/>
      <c r="T17" s="352"/>
      <c r="U17" s="352"/>
      <c r="V17" s="350"/>
      <c r="W17" s="349"/>
      <c r="X17" s="349"/>
      <c r="Y17" s="352"/>
      <c r="Z17" s="352"/>
      <c r="AA17" s="350"/>
      <c r="AB17" s="352"/>
      <c r="AC17" s="350"/>
      <c r="AD17" s="352"/>
      <c r="AE17" s="350"/>
      <c r="AF17" s="416" t="s">
        <v>346</v>
      </c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0"/>
      <c r="AV17" s="352"/>
      <c r="AW17" s="350"/>
      <c r="AX17" s="352"/>
      <c r="AY17" s="350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0"/>
      <c r="BK17" s="352"/>
      <c r="BL17" s="352"/>
      <c r="BM17" s="352"/>
      <c r="BN17" s="352"/>
    </row>
    <row r="18" spans="1:66" s="224" customFormat="1">
      <c r="A18" s="341">
        <f>'1-συμβολαια'!A18</f>
        <v>12</v>
      </c>
      <c r="B18" s="341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440"/>
      <c r="F18" s="341"/>
      <c r="G18" s="341">
        <v>219152</v>
      </c>
      <c r="H18" s="439">
        <v>36038</v>
      </c>
      <c r="I18" s="341">
        <v>7845</v>
      </c>
      <c r="J18" s="341" t="s">
        <v>624</v>
      </c>
      <c r="K18" s="341"/>
      <c r="L18" s="475" t="s">
        <v>346</v>
      </c>
      <c r="M18" s="441"/>
      <c r="N18" s="441"/>
      <c r="O18" s="441"/>
      <c r="P18" s="441"/>
      <c r="Q18" s="441"/>
      <c r="R18" s="441"/>
      <c r="S18" s="441"/>
      <c r="T18" s="441"/>
      <c r="U18" s="441"/>
      <c r="V18" s="341"/>
      <c r="W18" s="439"/>
      <c r="X18" s="439"/>
      <c r="Y18" s="441"/>
      <c r="Z18" s="441"/>
      <c r="AA18" s="341"/>
      <c r="AB18" s="441"/>
      <c r="AC18" s="341"/>
      <c r="AD18" s="441"/>
      <c r="AE18" s="341"/>
      <c r="AF18" s="476" t="s">
        <v>346</v>
      </c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341"/>
      <c r="AV18" s="441"/>
      <c r="AW18" s="341"/>
      <c r="AX18" s="441"/>
      <c r="AY18" s="3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341"/>
      <c r="BK18" s="441"/>
      <c r="BL18" s="441"/>
      <c r="BM18" s="441"/>
      <c r="BN18" s="441"/>
    </row>
    <row r="19" spans="1:66" s="224" customFormat="1">
      <c r="A19" s="780">
        <f>'1-συμβολαια'!A19</f>
        <v>13</v>
      </c>
      <c r="B19" s="350" t="str">
        <f>'1-συμβολαια'!C19</f>
        <v>κληρονομιάς αποδοχή</v>
      </c>
      <c r="C19" s="346" t="str">
        <f>'4-πολλυπρ'!D19</f>
        <v>δΙ</v>
      </c>
      <c r="D19" s="346" t="str">
        <f>'4-πολλυπρ'!I19</f>
        <v>δΚσ</v>
      </c>
      <c r="E19" s="351"/>
      <c r="F19" s="350"/>
      <c r="G19" s="350"/>
      <c r="H19" s="349"/>
      <c r="I19" s="350"/>
      <c r="J19" s="350"/>
      <c r="K19" s="350"/>
      <c r="L19" s="415" t="s">
        <v>346</v>
      </c>
      <c r="M19" s="352"/>
      <c r="N19" s="352"/>
      <c r="O19" s="352"/>
      <c r="P19" s="352"/>
      <c r="Q19" s="352"/>
      <c r="R19" s="352"/>
      <c r="S19" s="352"/>
      <c r="T19" s="352"/>
      <c r="U19" s="352"/>
      <c r="V19" s="350"/>
      <c r="W19" s="349"/>
      <c r="X19" s="349"/>
      <c r="Y19" s="352"/>
      <c r="Z19" s="352"/>
      <c r="AA19" s="350"/>
      <c r="AB19" s="352"/>
      <c r="AC19" s="350"/>
      <c r="AD19" s="352"/>
      <c r="AE19" s="350"/>
      <c r="AF19" s="416" t="s">
        <v>346</v>
      </c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0"/>
      <c r="AV19" s="352"/>
      <c r="AW19" s="350"/>
      <c r="AX19" s="352"/>
      <c r="AY19" s="350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0"/>
      <c r="BK19" s="352"/>
      <c r="BL19" s="352"/>
      <c r="BM19" s="352"/>
      <c r="BN19" s="352"/>
    </row>
    <row r="20" spans="1:66" s="224" customFormat="1">
      <c r="A20" s="781"/>
      <c r="B20" s="341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440"/>
      <c r="F20" s="341"/>
      <c r="G20" s="595"/>
      <c r="H20" s="596"/>
      <c r="I20" s="595"/>
      <c r="J20" s="595"/>
      <c r="K20" s="341"/>
      <c r="L20" s="475" t="s">
        <v>346</v>
      </c>
      <c r="M20" s="441"/>
      <c r="N20" s="441"/>
      <c r="O20" s="441"/>
      <c r="P20" s="441"/>
      <c r="Q20" s="441"/>
      <c r="R20" s="441"/>
      <c r="S20" s="441"/>
      <c r="T20" s="441"/>
      <c r="U20" s="441"/>
      <c r="V20" s="341"/>
      <c r="W20" s="439"/>
      <c r="X20" s="439"/>
      <c r="Y20" s="441"/>
      <c r="Z20" s="441"/>
      <c r="AA20" s="341"/>
      <c r="AB20" s="441"/>
      <c r="AC20" s="341"/>
      <c r="AD20" s="441"/>
      <c r="AE20" s="341"/>
      <c r="AF20" s="476" t="s">
        <v>346</v>
      </c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341"/>
      <c r="AV20" s="441"/>
      <c r="AW20" s="341"/>
      <c r="AX20" s="441"/>
      <c r="AY20" s="3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341"/>
      <c r="BK20" s="441"/>
      <c r="BL20" s="441"/>
      <c r="BM20" s="441"/>
      <c r="BN20" s="441"/>
    </row>
    <row r="21" spans="1:66" s="224" customFormat="1">
      <c r="A21" s="341">
        <f>'1-συμβολαια'!A21</f>
        <v>14</v>
      </c>
      <c r="B21" s="350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440"/>
      <c r="F21" s="341"/>
      <c r="G21" s="341">
        <v>219161</v>
      </c>
      <c r="H21" s="591" t="s">
        <v>644</v>
      </c>
      <c r="I21" s="341">
        <v>68004</v>
      </c>
      <c r="J21" s="341" t="s">
        <v>624</v>
      </c>
      <c r="K21" s="341"/>
      <c r="L21" s="475" t="s">
        <v>346</v>
      </c>
      <c r="M21" s="441"/>
      <c r="N21" s="441"/>
      <c r="O21" s="441"/>
      <c r="P21" s="441"/>
      <c r="Q21" s="441"/>
      <c r="R21" s="441"/>
      <c r="S21" s="441"/>
      <c r="T21" s="441"/>
      <c r="U21" s="441"/>
      <c r="V21" s="341"/>
      <c r="W21" s="439"/>
      <c r="X21" s="439"/>
      <c r="Y21" s="441"/>
      <c r="Z21" s="441"/>
      <c r="AA21" s="341">
        <v>219162</v>
      </c>
      <c r="AB21" s="439">
        <v>36038</v>
      </c>
      <c r="AC21" s="341">
        <v>14625</v>
      </c>
      <c r="AD21" s="441" t="s">
        <v>536</v>
      </c>
      <c r="AE21" s="341"/>
      <c r="AF21" s="476" t="s">
        <v>346</v>
      </c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341"/>
      <c r="AV21" s="441"/>
      <c r="AW21" s="341"/>
      <c r="AX21" s="441"/>
      <c r="AY21" s="3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341"/>
      <c r="BK21" s="441"/>
      <c r="BL21" s="441"/>
      <c r="BM21" s="441"/>
      <c r="BN21" s="441"/>
    </row>
    <row r="23" spans="1:66">
      <c r="G23" s="939" t="s">
        <v>347</v>
      </c>
      <c r="H23" s="939"/>
      <c r="I23" s="939"/>
      <c r="J23" s="939"/>
    </row>
    <row r="24" spans="1:66">
      <c r="G24" s="939"/>
      <c r="H24" s="939"/>
      <c r="I24" s="939"/>
      <c r="J24" s="939"/>
    </row>
  </sheetData>
  <mergeCells count="14">
    <mergeCell ref="AY1:BN1"/>
    <mergeCell ref="E2:F2"/>
    <mergeCell ref="G23:J24"/>
    <mergeCell ref="A1:F1"/>
    <mergeCell ref="G1:J1"/>
    <mergeCell ref="K1:Z1"/>
    <mergeCell ref="AA1:AD1"/>
    <mergeCell ref="AE1:AT1"/>
    <mergeCell ref="AU1:AX1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pane ySplit="1" topLeftCell="A2" activePane="bottomLeft" state="frozen"/>
      <selection pane="bottomLeft" activeCell="F43" sqref="F43"/>
    </sheetView>
  </sheetViews>
  <sheetFormatPr defaultRowHeight="11.25"/>
  <cols>
    <col min="1" max="1" width="5.140625" style="3" bestFit="1" customWidth="1"/>
    <col min="2" max="2" width="31.5703125" style="3" customWidth="1"/>
    <col min="3" max="3" width="10.85546875" style="3" customWidth="1"/>
    <col min="4" max="4" width="9.140625" style="3"/>
    <col min="5" max="5" width="11.140625" style="3" customWidth="1"/>
    <col min="6" max="6" width="14.140625" style="3" bestFit="1" customWidth="1"/>
    <col min="7" max="7" width="11.5703125" style="3" customWidth="1"/>
    <col min="8" max="9" width="9.140625" style="3"/>
    <col min="10" max="10" width="10.28515625" style="3" customWidth="1"/>
    <col min="11" max="11" width="9.140625" style="3"/>
    <col min="12" max="12" width="8.140625" style="3" bestFit="1" customWidth="1"/>
    <col min="13" max="15" width="9.140625" style="3"/>
    <col min="16" max="16" width="10.7109375" style="3" bestFit="1" customWidth="1"/>
    <col min="17" max="17" width="7.85546875" style="3" bestFit="1" customWidth="1"/>
    <col min="18" max="19" width="9.140625" style="3"/>
    <col min="20" max="20" width="12.140625" style="3" bestFit="1" customWidth="1"/>
    <col min="21" max="21" width="12.5703125" style="3" bestFit="1" customWidth="1"/>
    <col min="22" max="16384" width="9.140625" style="3"/>
  </cols>
  <sheetData>
    <row r="1" spans="1:27">
      <c r="A1" s="225"/>
      <c r="B1" s="225"/>
      <c r="C1" s="225"/>
      <c r="D1" s="225" t="s">
        <v>348</v>
      </c>
      <c r="E1" s="225" t="s">
        <v>349</v>
      </c>
      <c r="F1" s="225" t="s">
        <v>350</v>
      </c>
      <c r="G1" s="225" t="s">
        <v>351</v>
      </c>
      <c r="H1" s="225" t="s">
        <v>352</v>
      </c>
      <c r="I1" s="225" t="s">
        <v>353</v>
      </c>
      <c r="J1" s="225" t="s">
        <v>354</v>
      </c>
      <c r="K1" s="226" t="s">
        <v>355</v>
      </c>
      <c r="L1" s="225" t="s">
        <v>356</v>
      </c>
      <c r="M1" s="225" t="s">
        <v>102</v>
      </c>
      <c r="N1" s="225" t="s">
        <v>357</v>
      </c>
      <c r="O1" s="225" t="s">
        <v>352</v>
      </c>
      <c r="P1" s="227" t="s">
        <v>29</v>
      </c>
      <c r="Q1" s="679" t="s">
        <v>358</v>
      </c>
      <c r="R1" s="680"/>
      <c r="S1" s="681"/>
      <c r="T1" s="687" t="s">
        <v>448</v>
      </c>
      <c r="U1" s="688"/>
      <c r="V1" s="689"/>
      <c r="W1" s="682" t="s">
        <v>359</v>
      </c>
      <c r="X1" s="682"/>
      <c r="Y1" s="682"/>
      <c r="Z1" s="682"/>
      <c r="AA1" s="683"/>
    </row>
    <row r="2" spans="1:27">
      <c r="A2" s="228">
        <f>'1-συμβολαια'!A3</f>
        <v>1</v>
      </c>
      <c r="B2" s="80" t="str">
        <f>'1-συμβολαια'!C3</f>
        <v>πληρεξούσιο</v>
      </c>
      <c r="C2" s="407">
        <f>'1-συμβολαια'!D3</f>
        <v>0</v>
      </c>
      <c r="D2" s="228">
        <v>100</v>
      </c>
      <c r="E2" s="409"/>
      <c r="F2" s="409"/>
      <c r="G2" s="409"/>
      <c r="H2" s="228">
        <v>270</v>
      </c>
      <c r="I2" s="409"/>
      <c r="J2" s="409"/>
      <c r="K2" s="228">
        <f>SUM(D2:I2)</f>
        <v>370</v>
      </c>
      <c r="L2" s="323"/>
      <c r="M2" s="323"/>
      <c r="N2" s="323"/>
      <c r="O2" s="323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</row>
    <row r="3" spans="1:27">
      <c r="A3" s="228">
        <f>'1-συμβολαια'!A4</f>
        <v>2</v>
      </c>
      <c r="B3" s="80" t="str">
        <f>'1-συμβολαια'!C4</f>
        <v>πληρεξούσιο</v>
      </c>
      <c r="C3" s="407">
        <f>'1-συμβολαια'!D4</f>
        <v>0</v>
      </c>
      <c r="D3" s="228">
        <v>100</v>
      </c>
      <c r="E3" s="228">
        <v>216</v>
      </c>
      <c r="F3" s="400"/>
      <c r="G3" s="400"/>
      <c r="H3" s="228">
        <v>170</v>
      </c>
      <c r="I3" s="400"/>
      <c r="J3" s="400"/>
      <c r="K3" s="228">
        <f t="shared" ref="K3:K20" si="0">SUM(D3:I3)</f>
        <v>486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27">
      <c r="A4" s="690">
        <f>'1-συμβολαια'!A5</f>
        <v>3</v>
      </c>
      <c r="B4" s="80" t="str">
        <f>'1-συμβολαια'!C5</f>
        <v>γονική</v>
      </c>
      <c r="C4" s="321">
        <f>'1-συμβολαια'!D5</f>
        <v>2250000</v>
      </c>
      <c r="D4" s="228">
        <v>1000</v>
      </c>
      <c r="E4" s="228">
        <v>288</v>
      </c>
      <c r="F4" s="228">
        <v>3600</v>
      </c>
      <c r="G4" s="228">
        <v>120</v>
      </c>
      <c r="H4" s="409"/>
      <c r="I4" s="409"/>
      <c r="J4" s="632" t="s">
        <v>394</v>
      </c>
      <c r="K4" s="228">
        <f t="shared" si="0"/>
        <v>5008</v>
      </c>
      <c r="L4" s="228">
        <v>14652</v>
      </c>
      <c r="M4" s="228">
        <v>3656</v>
      </c>
      <c r="N4" s="228">
        <v>2714</v>
      </c>
      <c r="O4" s="228">
        <v>3366</v>
      </c>
      <c r="P4" s="345"/>
      <c r="Q4" s="427"/>
      <c r="R4" s="427"/>
      <c r="S4" s="427"/>
      <c r="T4" s="80" t="s">
        <v>528</v>
      </c>
      <c r="U4" s="80" t="s">
        <v>529</v>
      </c>
      <c r="V4" s="323"/>
      <c r="W4" s="323"/>
      <c r="X4" s="323"/>
      <c r="Y4" s="323"/>
      <c r="Z4" s="323"/>
      <c r="AA4" s="323"/>
    </row>
    <row r="5" spans="1:27">
      <c r="A5" s="691"/>
      <c r="B5" s="485" t="str">
        <f>'1-συμβολαια'!C6</f>
        <v>χρησικτησία = δωρεά πατρός ΑΤΥΠΗ</v>
      </c>
      <c r="C5" s="321">
        <f>'1-συμβολαια'!D6</f>
        <v>2250000</v>
      </c>
      <c r="D5" s="483"/>
      <c r="E5" s="409"/>
      <c r="F5" s="409"/>
      <c r="G5" s="409"/>
      <c r="H5" s="409"/>
      <c r="I5" s="409"/>
      <c r="J5" s="409"/>
      <c r="K5" s="483">
        <f t="shared" si="0"/>
        <v>0</v>
      </c>
      <c r="L5" s="483"/>
      <c r="M5" s="483"/>
      <c r="N5" s="483"/>
      <c r="O5" s="483"/>
      <c r="P5" s="427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</row>
    <row r="6" spans="1:27">
      <c r="A6" s="690">
        <f>'1-συμβολαια'!A7</f>
        <v>4</v>
      </c>
      <c r="B6" s="80" t="str">
        <f>'1-συμβολαια'!C7</f>
        <v>δήλωση {{{ ιδιοκτησίας οικοπέδου</v>
      </c>
      <c r="C6" s="481">
        <f>'1-συμβολαια'!D7</f>
        <v>0</v>
      </c>
      <c r="D6" s="483"/>
      <c r="E6" s="228">
        <v>132</v>
      </c>
      <c r="F6" s="409"/>
      <c r="G6" s="228">
        <v>120</v>
      </c>
      <c r="H6" s="228">
        <v>170</v>
      </c>
      <c r="I6" s="409"/>
      <c r="J6" s="409"/>
      <c r="K6" s="228">
        <f t="shared" si="0"/>
        <v>422</v>
      </c>
      <c r="L6" s="409"/>
      <c r="M6" s="409"/>
      <c r="N6" s="409"/>
      <c r="O6" s="409"/>
      <c r="P6" s="323"/>
      <c r="Q6" s="427"/>
      <c r="R6" s="427"/>
      <c r="S6" s="427"/>
      <c r="T6" s="323"/>
      <c r="U6" s="323"/>
      <c r="V6" s="323"/>
      <c r="W6" s="323"/>
      <c r="X6" s="323"/>
      <c r="Y6" s="323"/>
      <c r="Z6" s="323"/>
      <c r="AA6" s="323"/>
    </row>
    <row r="7" spans="1:27">
      <c r="A7" s="691"/>
      <c r="B7" s="485" t="str">
        <f>'1-συμβολαια'!C8</f>
        <v>χρησικτησία = δωρεά πατρός ΑΤΥΠΗ</v>
      </c>
      <c r="C7" s="321">
        <f>'1-συμβολαια'!D8</f>
        <v>264195</v>
      </c>
      <c r="D7" s="483"/>
      <c r="E7" s="409"/>
      <c r="F7" s="409"/>
      <c r="G7" s="409"/>
      <c r="H7" s="409"/>
      <c r="I7" s="409"/>
      <c r="J7" s="409"/>
      <c r="K7" s="483">
        <f t="shared" si="0"/>
        <v>0</v>
      </c>
      <c r="L7" s="483"/>
      <c r="M7" s="483"/>
      <c r="N7" s="483"/>
      <c r="O7" s="483"/>
      <c r="P7" s="427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</row>
    <row r="8" spans="1:27">
      <c r="A8" s="690">
        <f>'1-συμβολαια'!A9</f>
        <v>5</v>
      </c>
      <c r="B8" s="80" t="str">
        <f>'1-συμβολαια'!C9</f>
        <v>αγοραπωλησία τίμημα 2.000.000 Δ.Ο.Υ. =</v>
      </c>
      <c r="C8" s="321">
        <f>'1-συμβολαια'!D9</f>
        <v>2850000</v>
      </c>
      <c r="D8" s="228">
        <v>500</v>
      </c>
      <c r="E8" s="228">
        <v>384</v>
      </c>
      <c r="F8" s="409"/>
      <c r="G8" s="228">
        <v>216</v>
      </c>
      <c r="H8" s="409"/>
      <c r="I8" s="409"/>
      <c r="J8" s="632" t="s">
        <v>394</v>
      </c>
      <c r="K8" s="228">
        <f t="shared" si="0"/>
        <v>1100</v>
      </c>
      <c r="L8" s="400"/>
      <c r="M8" s="400"/>
      <c r="N8" s="400"/>
      <c r="O8" s="228">
        <v>3336</v>
      </c>
      <c r="P8" s="345"/>
      <c r="Q8" s="427"/>
      <c r="R8" s="427"/>
      <c r="S8" s="427"/>
      <c r="T8" s="77" t="s">
        <v>541</v>
      </c>
      <c r="U8" s="345"/>
      <c r="V8" s="323"/>
      <c r="W8" s="323"/>
      <c r="X8" s="323"/>
      <c r="Y8" s="323"/>
      <c r="Z8" s="323"/>
      <c r="AA8" s="323"/>
    </row>
    <row r="9" spans="1:27">
      <c r="A9" s="691"/>
      <c r="B9" s="485" t="str">
        <f>'1-συμβολαια'!C10</f>
        <v>χρησικτησία = κληρονομιά πατρός ΑΤΥΠΗ</v>
      </c>
      <c r="C9" s="321">
        <f>'1-συμβολαια'!D10</f>
        <v>264195</v>
      </c>
      <c r="D9" s="483"/>
      <c r="E9" s="409"/>
      <c r="F9" s="409"/>
      <c r="G9" s="409"/>
      <c r="H9" s="409"/>
      <c r="I9" s="409"/>
      <c r="J9" s="409"/>
      <c r="K9" s="483">
        <f t="shared" ref="K9" si="1">SUM(D9:I9)</f>
        <v>0</v>
      </c>
      <c r="L9" s="483"/>
      <c r="M9" s="483"/>
      <c r="N9" s="483"/>
      <c r="O9" s="483"/>
      <c r="P9" s="427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</row>
    <row r="10" spans="1:27">
      <c r="A10" s="228">
        <f>'1-συμβολαια'!A11</f>
        <v>6</v>
      </c>
      <c r="B10" s="80" t="str">
        <f>'1-συμβολαια'!C11</f>
        <v>δήλωση {{ περί υιοθετούντος τέκνου</v>
      </c>
      <c r="C10" s="481">
        <f>'1-συμβολαια'!D11</f>
        <v>0</v>
      </c>
      <c r="D10" s="228">
        <v>100</v>
      </c>
      <c r="E10" s="228">
        <v>60</v>
      </c>
      <c r="F10" s="409"/>
      <c r="G10" s="228">
        <v>120</v>
      </c>
      <c r="H10" s="228">
        <v>50</v>
      </c>
      <c r="I10" s="228">
        <v>100</v>
      </c>
      <c r="J10" s="409"/>
      <c r="K10" s="228">
        <f t="shared" si="0"/>
        <v>430</v>
      </c>
      <c r="L10" s="409"/>
      <c r="M10" s="409"/>
      <c r="N10" s="409"/>
      <c r="O10" s="409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</row>
    <row r="11" spans="1:27">
      <c r="A11" s="228">
        <f>'1-συμβολαια'!A12</f>
        <v>7</v>
      </c>
      <c r="B11" s="80" t="str">
        <f>'1-συμβολαια'!C12</f>
        <v>πληρεξούσιο</v>
      </c>
      <c r="C11" s="481">
        <f>'1-συμβολαια'!D12</f>
        <v>0</v>
      </c>
      <c r="D11" s="228">
        <v>100</v>
      </c>
      <c r="E11" s="409"/>
      <c r="F11" s="409"/>
      <c r="G11" s="228">
        <v>360</v>
      </c>
      <c r="H11" s="228">
        <v>230</v>
      </c>
      <c r="I11" s="409"/>
      <c r="J11" s="409"/>
      <c r="K11" s="228">
        <f t="shared" si="0"/>
        <v>690</v>
      </c>
      <c r="L11" s="409"/>
      <c r="M11" s="409"/>
      <c r="N11" s="409"/>
      <c r="O11" s="409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</row>
    <row r="12" spans="1:27">
      <c r="A12" s="228">
        <f>'1-συμβολαια'!A13</f>
        <v>8</v>
      </c>
      <c r="B12" s="80" t="str">
        <f>'1-συμβολαια'!C13</f>
        <v>κληρονομιάς αποδοχή</v>
      </c>
      <c r="C12" s="481">
        <f>'1-συμβολαια'!D13</f>
        <v>0</v>
      </c>
      <c r="D12" s="228">
        <v>100</v>
      </c>
      <c r="E12" s="228">
        <v>240</v>
      </c>
      <c r="F12" s="409"/>
      <c r="G12" s="228">
        <v>180</v>
      </c>
      <c r="H12" s="228">
        <v>230</v>
      </c>
      <c r="I12" s="409"/>
      <c r="J12" s="409"/>
      <c r="K12" s="228">
        <f t="shared" si="0"/>
        <v>750</v>
      </c>
      <c r="L12" s="409"/>
      <c r="M12" s="409"/>
      <c r="N12" s="409"/>
      <c r="O12" s="409"/>
      <c r="P12" s="323"/>
      <c r="Q12" s="384">
        <v>36056</v>
      </c>
      <c r="R12" s="77">
        <v>326</v>
      </c>
      <c r="S12" s="77">
        <v>90</v>
      </c>
      <c r="T12" s="323"/>
      <c r="U12" s="323"/>
      <c r="V12" s="323"/>
      <c r="W12" s="323"/>
      <c r="X12" s="323"/>
      <c r="Y12" s="323"/>
      <c r="Z12" s="323"/>
      <c r="AA12" s="323"/>
    </row>
    <row r="13" spans="1:27">
      <c r="A13" s="692">
        <f>'1-συμβολαια'!A14</f>
        <v>9</v>
      </c>
      <c r="B13" s="80" t="str">
        <f>'1-συμβολαια'!C14</f>
        <v>δωρεά</v>
      </c>
      <c r="C13" s="321">
        <f>'1-συμβολαια'!D14</f>
        <v>3600000</v>
      </c>
      <c r="D13" s="228">
        <v>1000</v>
      </c>
      <c r="E13" s="228">
        <v>300</v>
      </c>
      <c r="F13" s="228">
        <v>3600</v>
      </c>
      <c r="G13" s="228">
        <v>180</v>
      </c>
      <c r="H13" s="409"/>
      <c r="I13" s="409"/>
      <c r="J13" s="632" t="s">
        <v>394</v>
      </c>
      <c r="K13" s="228">
        <f t="shared" si="0"/>
        <v>5080</v>
      </c>
      <c r="L13" s="483"/>
      <c r="M13" s="483"/>
      <c r="N13" s="483"/>
      <c r="O13" s="383">
        <v>4173</v>
      </c>
      <c r="P13" s="323"/>
      <c r="Q13" s="427"/>
      <c r="R13" s="427"/>
      <c r="S13" s="427"/>
      <c r="T13" s="80" t="s">
        <v>580</v>
      </c>
      <c r="U13" s="80" t="s">
        <v>581</v>
      </c>
      <c r="V13" s="323"/>
      <c r="W13" s="323"/>
      <c r="X13" s="323"/>
      <c r="Y13" s="323"/>
      <c r="Z13" s="323"/>
      <c r="AA13" s="323"/>
    </row>
    <row r="14" spans="1:27">
      <c r="A14" s="693"/>
      <c r="B14" s="485" t="str">
        <f>'1-συμβολαια'!C15</f>
        <v>χρησικτησία = αναδασμός εκούσιος</v>
      </c>
      <c r="C14" s="321">
        <f>'1-συμβολαια'!D15</f>
        <v>3600000</v>
      </c>
      <c r="D14" s="483"/>
      <c r="E14" s="409"/>
      <c r="F14" s="409"/>
      <c r="G14" s="409"/>
      <c r="H14" s="409"/>
      <c r="I14" s="409"/>
      <c r="J14" s="409"/>
      <c r="K14" s="483">
        <f t="shared" si="0"/>
        <v>0</v>
      </c>
      <c r="L14" s="483"/>
      <c r="M14" s="483"/>
      <c r="N14" s="483"/>
      <c r="O14" s="483"/>
      <c r="P14" s="427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</row>
    <row r="15" spans="1:27">
      <c r="A15" s="228">
        <f>'1-συμβολαια'!A16</f>
        <v>10</v>
      </c>
      <c r="B15" s="80" t="str">
        <f>'1-συμβολαια'!C16</f>
        <v>χρήση κοινή ΠΑΡΑΧΩΡΗΣΗ</v>
      </c>
      <c r="C15" s="481">
        <f>'1-συμβολαια'!D16</f>
        <v>0</v>
      </c>
      <c r="D15" s="228">
        <v>100</v>
      </c>
      <c r="E15" s="228">
        <v>96</v>
      </c>
      <c r="F15" s="409"/>
      <c r="G15" s="228">
        <v>180</v>
      </c>
      <c r="H15" s="228">
        <v>190</v>
      </c>
      <c r="I15" s="409"/>
      <c r="J15" s="409"/>
      <c r="K15" s="228">
        <f t="shared" si="0"/>
        <v>566</v>
      </c>
      <c r="L15" s="409"/>
      <c r="M15" s="409"/>
      <c r="N15" s="409"/>
      <c r="O15" s="409"/>
      <c r="P15" s="323"/>
      <c r="Q15" s="427"/>
      <c r="R15" s="77">
        <v>544</v>
      </c>
      <c r="S15" s="77">
        <v>25</v>
      </c>
      <c r="T15" s="345"/>
      <c r="U15" s="345"/>
      <c r="V15" s="323"/>
      <c r="W15" s="323"/>
      <c r="X15" s="323"/>
      <c r="Y15" s="323"/>
      <c r="Z15" s="323"/>
      <c r="AA15" s="323"/>
    </row>
    <row r="16" spans="1:27">
      <c r="A16" s="228">
        <f>'1-συμβολαια'!A17</f>
        <v>11</v>
      </c>
      <c r="B16" s="80" t="str">
        <f>'1-συμβολαια'!C17</f>
        <v>διαθήκη ιδιόγραφη</v>
      </c>
      <c r="C16" s="481">
        <f>'1-συμβολαια'!D17</f>
        <v>0</v>
      </c>
      <c r="D16" s="228">
        <v>100</v>
      </c>
      <c r="E16" s="409"/>
      <c r="F16" s="409"/>
      <c r="G16" s="228">
        <v>150</v>
      </c>
      <c r="H16" s="228">
        <v>150</v>
      </c>
      <c r="I16" s="409"/>
      <c r="J16" s="409"/>
      <c r="K16" s="228">
        <f t="shared" si="0"/>
        <v>400</v>
      </c>
      <c r="L16" s="409"/>
      <c r="M16" s="409"/>
      <c r="N16" s="409"/>
      <c r="O16" s="409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</row>
    <row r="17" spans="1:27">
      <c r="A17" s="228">
        <f>'1-συμβολαια'!A18</f>
        <v>12</v>
      </c>
      <c r="B17" s="80" t="str">
        <f>'1-συμβολαια'!C18</f>
        <v>αγοραπωλησία τίμημα = Δ.Ο.Υ. =</v>
      </c>
      <c r="C17" s="321">
        <f>'1-συμβολαια'!D18</f>
        <v>7000000</v>
      </c>
      <c r="D17" s="483"/>
      <c r="E17" s="483"/>
      <c r="F17" s="483"/>
      <c r="G17" s="483"/>
      <c r="H17" s="483"/>
      <c r="I17" s="483"/>
      <c r="J17" s="632" t="s">
        <v>657</v>
      </c>
      <c r="K17" s="228">
        <f t="shared" si="0"/>
        <v>0</v>
      </c>
      <c r="L17" s="483"/>
      <c r="M17" s="483"/>
      <c r="N17" s="483"/>
      <c r="O17" s="383">
        <v>7845</v>
      </c>
      <c r="P17" s="427"/>
      <c r="Q17" s="427"/>
      <c r="R17" s="427"/>
      <c r="S17" s="427"/>
      <c r="T17" s="80" t="s">
        <v>607</v>
      </c>
      <c r="U17" s="345"/>
      <c r="V17" s="323"/>
      <c r="W17" s="323"/>
      <c r="X17" s="323"/>
      <c r="Y17" s="323"/>
      <c r="Z17" s="323"/>
      <c r="AA17" s="323"/>
    </row>
    <row r="18" spans="1:27">
      <c r="A18" s="690">
        <f>'1-συμβολαια'!A19</f>
        <v>13</v>
      </c>
      <c r="B18" s="80" t="str">
        <f>'1-συμβολαια'!C19</f>
        <v>κληρονομιάς αποδοχή</v>
      </c>
      <c r="C18" s="481">
        <f>'1-συμβολαια'!D19</f>
        <v>0</v>
      </c>
      <c r="D18" s="228">
        <v>100</v>
      </c>
      <c r="E18" s="228">
        <v>96</v>
      </c>
      <c r="F18" s="409"/>
      <c r="G18" s="228">
        <v>180</v>
      </c>
      <c r="H18" s="228">
        <v>500</v>
      </c>
      <c r="I18" s="409"/>
      <c r="J18" s="409"/>
      <c r="K18" s="228">
        <f t="shared" si="0"/>
        <v>876</v>
      </c>
      <c r="L18" s="409"/>
      <c r="M18" s="409"/>
      <c r="N18" s="409"/>
      <c r="O18" s="409"/>
      <c r="P18" s="323"/>
      <c r="Q18" s="445"/>
      <c r="R18" s="80">
        <v>327</v>
      </c>
      <c r="S18" s="80">
        <v>59</v>
      </c>
      <c r="T18" s="345"/>
      <c r="U18" s="345"/>
      <c r="V18" s="323"/>
      <c r="W18" s="323"/>
      <c r="X18" s="323"/>
      <c r="Y18" s="323"/>
      <c r="Z18" s="323"/>
      <c r="AA18" s="323"/>
    </row>
    <row r="19" spans="1:27">
      <c r="A19" s="691"/>
      <c r="B19" s="485" t="str">
        <f>'1-συμβολαια'!C20</f>
        <v>χρησικτησία = αναδασμός εκούσιος</v>
      </c>
      <c r="C19" s="321">
        <f>'1-συμβολαια'!D20</f>
        <v>1</v>
      </c>
      <c r="D19" s="483"/>
      <c r="E19" s="409"/>
      <c r="F19" s="409"/>
      <c r="G19" s="409"/>
      <c r="H19" s="409"/>
      <c r="I19" s="409"/>
      <c r="J19" s="409"/>
      <c r="K19" s="483">
        <f t="shared" si="0"/>
        <v>0</v>
      </c>
      <c r="L19" s="483"/>
      <c r="M19" s="483"/>
      <c r="N19" s="483"/>
      <c r="O19" s="483"/>
      <c r="P19" s="427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</row>
    <row r="20" spans="1:27">
      <c r="A20" s="228">
        <f>'1-συμβολαια'!A21</f>
        <v>14</v>
      </c>
      <c r="B20" s="80" t="str">
        <f>'1-συμβολαια'!C21</f>
        <v>γονική</v>
      </c>
      <c r="C20" s="321">
        <f>'1-συμβολαια'!D21</f>
        <v>9000000</v>
      </c>
      <c r="D20" s="228">
        <v>1000</v>
      </c>
      <c r="E20" s="228">
        <v>300</v>
      </c>
      <c r="F20" s="228">
        <v>3600</v>
      </c>
      <c r="G20" s="409"/>
      <c r="H20" s="409"/>
      <c r="I20" s="409"/>
      <c r="J20" s="632" t="s">
        <v>394</v>
      </c>
      <c r="K20" s="228">
        <f t="shared" si="0"/>
        <v>4900</v>
      </c>
      <c r="L20" s="228">
        <v>58000</v>
      </c>
      <c r="M20" s="228">
        <v>14625</v>
      </c>
      <c r="N20" s="228">
        <v>10050</v>
      </c>
      <c r="O20" s="409"/>
      <c r="P20" s="323"/>
      <c r="Q20" s="588">
        <v>36104</v>
      </c>
      <c r="R20" s="80">
        <v>328</v>
      </c>
      <c r="S20" s="80">
        <v>67</v>
      </c>
      <c r="T20" s="80" t="s">
        <v>632</v>
      </c>
      <c r="U20" s="80" t="s">
        <v>633</v>
      </c>
      <c r="V20" s="323"/>
      <c r="W20" s="323"/>
      <c r="X20" s="323"/>
      <c r="Y20" s="323"/>
      <c r="Z20" s="323"/>
      <c r="AA20" s="323"/>
    </row>
    <row r="21" spans="1:27">
      <c r="A21" s="684" t="str">
        <f>'1-συμβολαια'!A22</f>
        <v>σύνολο</v>
      </c>
      <c r="B21" s="685"/>
      <c r="C21" s="686"/>
      <c r="D21" s="228">
        <f t="shared" ref="D21:K21" si="2">SUM(D2:D20)</f>
        <v>4300</v>
      </c>
      <c r="E21" s="228">
        <f t="shared" si="2"/>
        <v>2112</v>
      </c>
      <c r="F21" s="228">
        <f t="shared" si="2"/>
        <v>10800</v>
      </c>
      <c r="G21" s="228">
        <f t="shared" si="2"/>
        <v>1806</v>
      </c>
      <c r="H21" s="228">
        <f t="shared" si="2"/>
        <v>1960</v>
      </c>
      <c r="I21" s="228">
        <f t="shared" si="2"/>
        <v>100</v>
      </c>
      <c r="J21" s="228">
        <f t="shared" si="2"/>
        <v>0</v>
      </c>
      <c r="K21" s="228">
        <f t="shared" si="2"/>
        <v>21078</v>
      </c>
    </row>
    <row r="22" spans="1:27">
      <c r="I22" s="3" t="s">
        <v>450</v>
      </c>
      <c r="J22" s="2">
        <f>J21/340.75</f>
        <v>0</v>
      </c>
    </row>
    <row r="23" spans="1:27">
      <c r="C23" s="3" t="s">
        <v>449</v>
      </c>
      <c r="D23" s="610">
        <f>D21-1200</f>
        <v>3100</v>
      </c>
      <c r="I23" s="5" t="s">
        <v>415</v>
      </c>
    </row>
    <row r="24" spans="1:27">
      <c r="I24" s="3" t="s">
        <v>450</v>
      </c>
      <c r="J24" s="2">
        <f>J23/340.75</f>
        <v>0</v>
      </c>
    </row>
    <row r="25" spans="1:27">
      <c r="H25" s="188" t="s">
        <v>416</v>
      </c>
    </row>
    <row r="26" spans="1:27">
      <c r="I26" s="3" t="s">
        <v>450</v>
      </c>
      <c r="J26" s="2">
        <f>J25/340.75</f>
        <v>0</v>
      </c>
    </row>
    <row r="27" spans="1:27">
      <c r="E27" s="130" t="s">
        <v>656</v>
      </c>
      <c r="J27" s="2"/>
    </row>
    <row r="28" spans="1:27">
      <c r="E28" s="6"/>
      <c r="I28" s="3" t="s">
        <v>450</v>
      </c>
      <c r="J28" s="2">
        <f>J27/340.75</f>
        <v>0</v>
      </c>
    </row>
    <row r="31" spans="1:27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7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6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3:16">
      <c r="C34" s="157" t="s">
        <v>655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6">
      <c r="C35" s="158" t="s">
        <v>204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6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6">
      <c r="D37" s="5"/>
    </row>
    <row r="38" spans="3:16">
      <c r="D38" s="5"/>
    </row>
    <row r="39" spans="3:16">
      <c r="D39" s="5"/>
    </row>
    <row r="40" spans="3:16">
      <c r="D40" s="5"/>
    </row>
    <row r="41" spans="3:16">
      <c r="D41" s="5"/>
    </row>
    <row r="42" spans="3:16">
      <c r="D42" s="5"/>
    </row>
    <row r="43" spans="3:16">
      <c r="D43" s="5"/>
    </row>
    <row r="44" spans="3:16">
      <c r="D44" s="5"/>
    </row>
  </sheetData>
  <mergeCells count="9">
    <mergeCell ref="Q1:S1"/>
    <mergeCell ref="W1:AA1"/>
    <mergeCell ref="A21:C21"/>
    <mergeCell ref="T1:V1"/>
    <mergeCell ref="A4:A5"/>
    <mergeCell ref="A6:A7"/>
    <mergeCell ref="A8:A9"/>
    <mergeCell ref="A13:A14"/>
    <mergeCell ref="A18:A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L102"/>
  <sheetViews>
    <sheetView topLeftCell="H1" workbookViewId="0">
      <pane ySplit="2" topLeftCell="A3" activePane="bottomLeft" state="frozen"/>
      <selection pane="bottomLeft" activeCell="AE32" sqref="AE32"/>
    </sheetView>
  </sheetViews>
  <sheetFormatPr defaultRowHeight="11.25"/>
  <cols>
    <col min="1" max="1" width="5.28515625" style="8" bestFit="1" customWidth="1"/>
    <col min="2" max="2" width="5.5703125" style="8" bestFit="1" customWidth="1"/>
    <col min="3" max="3" width="33.85546875" style="99" customWidth="1"/>
    <col min="4" max="4" width="12.85546875" style="3" customWidth="1"/>
    <col min="5" max="5" width="12.42578125" style="3" customWidth="1"/>
    <col min="6" max="6" width="8.140625" style="3" bestFit="1" customWidth="1"/>
    <col min="7" max="7" width="7.42578125" style="2" customWidth="1"/>
    <col min="8" max="8" width="8" style="2" customWidth="1"/>
    <col min="9" max="9" width="7.28515625" style="2" bestFit="1" customWidth="1"/>
    <col min="10" max="10" width="8.140625" style="2" customWidth="1"/>
    <col min="11" max="11" width="9" style="2" bestFit="1" customWidth="1"/>
    <col min="12" max="12" width="9.42578125" style="2" bestFit="1" customWidth="1"/>
    <col min="13" max="13" width="8.140625" style="2" customWidth="1"/>
    <col min="14" max="14" width="10.28515625" style="2" bestFit="1" customWidth="1"/>
    <col min="15" max="16" width="9.42578125" style="2" customWidth="1"/>
    <col min="17" max="17" width="10.28515625" style="2" bestFit="1" customWidth="1"/>
    <col min="18" max="18" width="9.42578125" style="2" bestFit="1" customWidth="1"/>
    <col min="19" max="19" width="8.5703125" style="79" bestFit="1" customWidth="1"/>
    <col min="20" max="20" width="6.42578125" style="2" bestFit="1" customWidth="1"/>
    <col min="21" max="21" width="8.5703125" style="2" bestFit="1" customWidth="1"/>
    <col min="22" max="22" width="9" style="2" bestFit="1" customWidth="1"/>
    <col min="23" max="23" width="8.140625" style="2" bestFit="1" customWidth="1"/>
    <col min="24" max="24" width="8.28515625" style="2" bestFit="1" customWidth="1"/>
    <col min="25" max="25" width="9" style="2" bestFit="1" customWidth="1"/>
    <col min="26" max="26" width="8.140625" style="2" bestFit="1" customWidth="1"/>
    <col min="27" max="27" width="8.28515625" style="2" bestFit="1" customWidth="1"/>
    <col min="28" max="28" width="10.28515625" style="2" bestFit="1" customWidth="1"/>
    <col min="29" max="29" width="9.42578125" style="2" bestFit="1" customWidth="1"/>
    <col min="30" max="30" width="11.140625" style="2" bestFit="1" customWidth="1"/>
    <col min="31" max="31" width="9.42578125" style="2" customWidth="1"/>
    <col min="32" max="32" width="9" style="2" bestFit="1" customWidth="1"/>
    <col min="33" max="33" width="9.42578125" style="2" bestFit="1" customWidth="1"/>
    <col min="34" max="34" width="8.42578125" style="26" bestFit="1" customWidth="1"/>
    <col min="35" max="35" width="9.42578125" style="26" bestFit="1" customWidth="1"/>
    <col min="36" max="36" width="21.42578125" style="81" customWidth="1"/>
    <col min="37" max="37" width="7.5703125" style="3" customWidth="1"/>
    <col min="38" max="38" width="9.5703125" style="3" customWidth="1"/>
    <col min="39" max="41" width="6.42578125" style="3" customWidth="1"/>
    <col min="42" max="42" width="7.5703125" style="3" customWidth="1"/>
    <col min="43" max="43" width="7.28515625" style="3" customWidth="1"/>
    <col min="44" max="46" width="6.42578125" style="3" customWidth="1"/>
    <col min="47" max="47" width="7.5703125" style="3" customWidth="1"/>
    <col min="48" max="48" width="7.28515625" style="3" customWidth="1"/>
    <col min="49" max="51" width="6.42578125" style="3" customWidth="1"/>
    <col min="52" max="61" width="7.7109375" style="3" customWidth="1"/>
    <col min="62" max="97" width="7" style="3" customWidth="1"/>
    <col min="98" max="98" width="30.140625" style="3" customWidth="1"/>
    <col min="99" max="99" width="39.7109375" style="3" customWidth="1"/>
    <col min="100" max="115" width="7" style="3" customWidth="1"/>
    <col min="116" max="116" width="29.28515625" style="3" bestFit="1" customWidth="1"/>
    <col min="117" max="16384" width="9.140625" style="3"/>
  </cols>
  <sheetData>
    <row r="1" spans="1:99" ht="29.25" customHeight="1">
      <c r="A1" s="1004" t="s">
        <v>1</v>
      </c>
      <c r="B1" s="1006" t="s">
        <v>2</v>
      </c>
      <c r="C1" s="1003" t="s">
        <v>0</v>
      </c>
      <c r="D1" s="1007" t="s">
        <v>11</v>
      </c>
      <c r="E1" s="1001" t="s">
        <v>12</v>
      </c>
      <c r="F1" s="952" t="s">
        <v>499</v>
      </c>
      <c r="G1" s="953"/>
      <c r="H1" s="953"/>
      <c r="I1" s="953"/>
      <c r="J1" s="954"/>
      <c r="K1" s="949" t="s">
        <v>398</v>
      </c>
      <c r="L1" s="950"/>
      <c r="M1" s="951"/>
      <c r="N1" s="988" t="s">
        <v>163</v>
      </c>
      <c r="O1" s="989"/>
      <c r="P1" s="990"/>
      <c r="Q1" s="975" t="s">
        <v>79</v>
      </c>
      <c r="R1" s="976"/>
      <c r="S1" s="976"/>
      <c r="T1" s="976"/>
      <c r="U1" s="977"/>
      <c r="V1" s="978" t="s">
        <v>43</v>
      </c>
      <c r="W1" s="979"/>
      <c r="X1" s="980"/>
      <c r="Y1" s="981" t="s">
        <v>58</v>
      </c>
      <c r="Z1" s="982"/>
      <c r="AA1" s="983"/>
      <c r="AB1" s="995" t="s">
        <v>80</v>
      </c>
      <c r="AC1" s="996"/>
      <c r="AD1" s="996"/>
      <c r="AE1" s="996"/>
      <c r="AF1" s="996"/>
      <c r="AG1" s="997"/>
      <c r="AH1" s="984" t="s">
        <v>54</v>
      </c>
      <c r="AI1" s="986" t="s">
        <v>44</v>
      </c>
      <c r="AJ1" s="973" t="s">
        <v>83</v>
      </c>
      <c r="AK1" s="955" t="s">
        <v>29</v>
      </c>
      <c r="AL1" s="956"/>
      <c r="AM1" s="956"/>
      <c r="AN1" s="956"/>
      <c r="AO1" s="957"/>
      <c r="AP1" s="961" t="s">
        <v>29</v>
      </c>
      <c r="AQ1" s="962"/>
      <c r="AR1" s="962"/>
      <c r="AS1" s="962"/>
      <c r="AT1" s="962"/>
      <c r="AU1" s="962"/>
      <c r="AV1" s="962"/>
      <c r="AW1" s="962"/>
      <c r="AX1" s="962"/>
      <c r="AY1" s="963"/>
      <c r="AZ1" s="955" t="s">
        <v>29</v>
      </c>
      <c r="BA1" s="956"/>
      <c r="BB1" s="956"/>
      <c r="BC1" s="956"/>
      <c r="BD1" s="956"/>
      <c r="BE1" s="956"/>
      <c r="BF1" s="956"/>
      <c r="BG1" s="956"/>
      <c r="BH1" s="956"/>
      <c r="BI1" s="957"/>
      <c r="BJ1" s="967" t="s">
        <v>29</v>
      </c>
      <c r="BK1" s="968"/>
      <c r="BL1" s="968"/>
      <c r="BM1" s="968"/>
      <c r="BN1" s="968"/>
      <c r="BO1" s="968"/>
      <c r="BP1" s="968"/>
      <c r="BQ1" s="968"/>
      <c r="BR1" s="968"/>
      <c r="BS1" s="969"/>
      <c r="BT1" s="955" t="s">
        <v>29</v>
      </c>
      <c r="BU1" s="956"/>
      <c r="BV1" s="956"/>
      <c r="BW1" s="956"/>
      <c r="BX1" s="956"/>
      <c r="BY1" s="956"/>
      <c r="BZ1" s="956"/>
      <c r="CA1" s="956"/>
      <c r="CB1" s="956"/>
      <c r="CC1" s="957"/>
      <c r="CD1" s="961" t="s">
        <v>29</v>
      </c>
      <c r="CE1" s="962"/>
      <c r="CF1" s="962"/>
      <c r="CG1" s="962"/>
      <c r="CH1" s="962"/>
      <c r="CI1" s="962"/>
      <c r="CJ1" s="962"/>
      <c r="CK1" s="962"/>
      <c r="CL1" s="962"/>
      <c r="CM1" s="963"/>
      <c r="CN1" s="955" t="s">
        <v>29</v>
      </c>
      <c r="CO1" s="956"/>
      <c r="CP1" s="956"/>
      <c r="CQ1" s="956"/>
      <c r="CR1" s="956"/>
      <c r="CS1" s="956"/>
      <c r="CT1" s="956"/>
      <c r="CU1" s="957"/>
    </row>
    <row r="2" spans="1:99" ht="26.25" thickBot="1">
      <c r="A2" s="1005"/>
      <c r="B2" s="670"/>
      <c r="C2" s="711"/>
      <c r="D2" s="1008"/>
      <c r="E2" s="1002"/>
      <c r="F2" s="307" t="s">
        <v>283</v>
      </c>
      <c r="G2" s="306" t="s">
        <v>99</v>
      </c>
      <c r="H2" s="306" t="s">
        <v>47</v>
      </c>
      <c r="I2" s="305" t="s">
        <v>450</v>
      </c>
      <c r="J2" s="29" t="s">
        <v>34</v>
      </c>
      <c r="K2" s="305" t="s">
        <v>23</v>
      </c>
      <c r="L2" s="305" t="s">
        <v>450</v>
      </c>
      <c r="M2" s="29" t="s">
        <v>34</v>
      </c>
      <c r="N2" s="34" t="s">
        <v>23</v>
      </c>
      <c r="O2" s="305" t="s">
        <v>450</v>
      </c>
      <c r="P2" s="29" t="s">
        <v>34</v>
      </c>
      <c r="Q2" s="72" t="s">
        <v>23</v>
      </c>
      <c r="R2" s="305" t="s">
        <v>450</v>
      </c>
      <c r="S2" s="78" t="s">
        <v>85</v>
      </c>
      <c r="T2" s="72" t="s">
        <v>84</v>
      </c>
      <c r="U2" s="29" t="s">
        <v>34</v>
      </c>
      <c r="V2" s="34" t="s">
        <v>23</v>
      </c>
      <c r="W2" s="305" t="s">
        <v>450</v>
      </c>
      <c r="X2" s="29" t="s">
        <v>34</v>
      </c>
      <c r="Y2" s="34" t="s">
        <v>23</v>
      </c>
      <c r="Z2" s="305" t="s">
        <v>450</v>
      </c>
      <c r="AA2" s="30" t="s">
        <v>34</v>
      </c>
      <c r="AB2" s="590" t="s">
        <v>77</v>
      </c>
      <c r="AC2" s="305" t="s">
        <v>450</v>
      </c>
      <c r="AD2" s="650" t="s">
        <v>78</v>
      </c>
      <c r="AE2" s="305" t="s">
        <v>450</v>
      </c>
      <c r="AF2" s="650" t="s">
        <v>33</v>
      </c>
      <c r="AG2" s="651" t="s">
        <v>450</v>
      </c>
      <c r="AH2" s="985"/>
      <c r="AI2" s="987"/>
      <c r="AJ2" s="974"/>
      <c r="AK2" s="955"/>
      <c r="AL2" s="956"/>
      <c r="AM2" s="956"/>
      <c r="AN2" s="956"/>
      <c r="AO2" s="957"/>
      <c r="AP2" s="964"/>
      <c r="AQ2" s="965"/>
      <c r="AR2" s="965"/>
      <c r="AS2" s="965"/>
      <c r="AT2" s="965"/>
      <c r="AU2" s="965"/>
      <c r="AV2" s="965"/>
      <c r="AW2" s="965"/>
      <c r="AX2" s="965"/>
      <c r="AY2" s="966"/>
      <c r="AZ2" s="958"/>
      <c r="BA2" s="959"/>
      <c r="BB2" s="959"/>
      <c r="BC2" s="959"/>
      <c r="BD2" s="959"/>
      <c r="BE2" s="959"/>
      <c r="BF2" s="959"/>
      <c r="BG2" s="959"/>
      <c r="BH2" s="959"/>
      <c r="BI2" s="960"/>
      <c r="BJ2" s="970"/>
      <c r="BK2" s="971"/>
      <c r="BL2" s="971"/>
      <c r="BM2" s="971"/>
      <c r="BN2" s="971"/>
      <c r="BO2" s="971"/>
      <c r="BP2" s="971"/>
      <c r="BQ2" s="971"/>
      <c r="BR2" s="971"/>
      <c r="BS2" s="972"/>
      <c r="BT2" s="958"/>
      <c r="BU2" s="959"/>
      <c r="BV2" s="959"/>
      <c r="BW2" s="959"/>
      <c r="BX2" s="959"/>
      <c r="BY2" s="959"/>
      <c r="BZ2" s="959"/>
      <c r="CA2" s="959"/>
      <c r="CB2" s="959"/>
      <c r="CC2" s="960"/>
      <c r="CD2" s="964"/>
      <c r="CE2" s="965"/>
      <c r="CF2" s="965"/>
      <c r="CG2" s="965"/>
      <c r="CH2" s="965"/>
      <c r="CI2" s="965"/>
      <c r="CJ2" s="965"/>
      <c r="CK2" s="965"/>
      <c r="CL2" s="965"/>
      <c r="CM2" s="966"/>
      <c r="CN2" s="958"/>
      <c r="CO2" s="959"/>
      <c r="CP2" s="959"/>
      <c r="CQ2" s="959"/>
      <c r="CR2" s="959"/>
      <c r="CS2" s="959"/>
      <c r="CT2" s="959"/>
      <c r="CU2" s="960"/>
    </row>
    <row r="3" spans="1:99" s="5" customFormat="1">
      <c r="A3" s="379">
        <f>'1-συμβολαια'!A3</f>
        <v>1</v>
      </c>
      <c r="B3" s="380">
        <f>'1-συμβολαια'!B3</f>
        <v>28</v>
      </c>
      <c r="C3" s="381" t="str">
        <f>'1-συμβολαια'!C3</f>
        <v>πληρεξούσιο</v>
      </c>
      <c r="D3" s="326" t="str">
        <f>'4-πολλυπρ'!D3</f>
        <v>βΘ</v>
      </c>
      <c r="E3" s="326">
        <f>'4-πολλυπρ'!I3</f>
        <v>0</v>
      </c>
      <c r="F3" s="326">
        <f>'14-βιβλΕσ'!L3</f>
        <v>553</v>
      </c>
      <c r="G3" s="317">
        <f>'11-χαρτόσ'!L3</f>
        <v>682</v>
      </c>
      <c r="H3" s="317">
        <f>F3+G3</f>
        <v>1235</v>
      </c>
      <c r="I3" s="382">
        <f>H3/340.75</f>
        <v>3.6243580337490831</v>
      </c>
      <c r="J3" s="317"/>
      <c r="K3" s="399">
        <f>'8-κ-15-17'!AG3</f>
        <v>0</v>
      </c>
      <c r="L3" s="515">
        <f>K3/340.75</f>
        <v>0</v>
      </c>
      <c r="M3" s="399"/>
      <c r="N3" s="317">
        <f>'14-βιβλΕσ'!R3</f>
        <v>200</v>
      </c>
      <c r="O3" s="382">
        <f>N3/340.75</f>
        <v>0.58694057226705798</v>
      </c>
      <c r="P3" s="317"/>
      <c r="Q3" s="399"/>
      <c r="R3" s="515"/>
      <c r="S3" s="399"/>
      <c r="T3" s="399"/>
      <c r="U3" s="399"/>
      <c r="V3" s="317">
        <f>H3+K3</f>
        <v>1235</v>
      </c>
      <c r="W3" s="382">
        <f>V3/340.75</f>
        <v>3.6243580337490831</v>
      </c>
      <c r="X3" s="383"/>
      <c r="Y3" s="317">
        <f>AF3-V3</f>
        <v>14769</v>
      </c>
      <c r="Z3" s="382">
        <f>Y3/340.75</f>
        <v>43.342626559060896</v>
      </c>
      <c r="AA3" s="383"/>
      <c r="AB3" s="317">
        <f>'1-συμβολαια'!L3+'19-πολ200'!H3+'8-κ-15-17'!AE3+'19-πολ200'!N3</f>
        <v>24182</v>
      </c>
      <c r="AC3" s="382">
        <f>AB3/340.75</f>
        <v>70.966984592809979</v>
      </c>
      <c r="AD3" s="317">
        <f>'1-συμβολαια'!M3+'14-βιβλΕσ'!M3+'8-κ-15-17'!AF3</f>
        <v>8178</v>
      </c>
      <c r="AE3" s="382">
        <f>AD3/340.75</f>
        <v>24</v>
      </c>
      <c r="AF3" s="317">
        <f t="shared" ref="AF3:AF12" si="0">AB3-AD3</f>
        <v>16004</v>
      </c>
      <c r="AG3" s="382">
        <f>AF3/340.75</f>
        <v>46.966984592809979</v>
      </c>
      <c r="AH3" s="384">
        <v>45185</v>
      </c>
      <c r="AI3" s="358">
        <f>J3+M3+P3+U3+X3+AA3</f>
        <v>0</v>
      </c>
      <c r="AJ3" s="385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</row>
    <row r="4" spans="1:99" s="5" customFormat="1">
      <c r="A4" s="379">
        <f>'1-συμβολαια'!A4</f>
        <v>2</v>
      </c>
      <c r="B4" s="380">
        <f>'1-συμβολαια'!B4</f>
        <v>28</v>
      </c>
      <c r="C4" s="381" t="str">
        <f>'1-συμβολαια'!C4</f>
        <v>πληρεξούσιο</v>
      </c>
      <c r="D4" s="326" t="str">
        <f>'4-πολλυπρ'!D4</f>
        <v>σΠν</v>
      </c>
      <c r="E4" s="326">
        <f>'4-πολλυπρ'!I4</f>
        <v>0</v>
      </c>
      <c r="F4" s="326">
        <f>'14-βιβλΕσ'!L4</f>
        <v>432</v>
      </c>
      <c r="G4" s="317">
        <f>'11-χαρτόσ'!L4</f>
        <v>486</v>
      </c>
      <c r="H4" s="317">
        <f t="shared" ref="H4:H21" si="1">F4+G4</f>
        <v>918</v>
      </c>
      <c r="I4" s="382">
        <f t="shared" ref="I4:I21" si="2">H4/340.75</f>
        <v>2.6940572267057958</v>
      </c>
      <c r="J4" s="317"/>
      <c r="K4" s="399">
        <f>'8-κ-15-17'!AG4</f>
        <v>0</v>
      </c>
      <c r="L4" s="515">
        <f t="shared" ref="L4:L21" si="3">K4/340.75</f>
        <v>0</v>
      </c>
      <c r="M4" s="399"/>
      <c r="N4" s="317">
        <f>'14-βιβλΕσ'!R4</f>
        <v>100</v>
      </c>
      <c r="O4" s="382">
        <f t="shared" ref="O4:O21" si="4">N4/340.75</f>
        <v>0.29347028613352899</v>
      </c>
      <c r="P4" s="317"/>
      <c r="Q4" s="399"/>
      <c r="R4" s="515"/>
      <c r="S4" s="399"/>
      <c r="T4" s="399"/>
      <c r="U4" s="399"/>
      <c r="V4" s="317">
        <f t="shared" ref="V4:V21" si="5">H4+K4</f>
        <v>918</v>
      </c>
      <c r="W4" s="382">
        <f t="shared" ref="W4:W21" si="6">V4/340.75</f>
        <v>2.6940572267057958</v>
      </c>
      <c r="X4" s="383"/>
      <c r="Y4" s="317">
        <f t="shared" ref="Y4:Y21" si="7">AF4-V4</f>
        <v>-198</v>
      </c>
      <c r="Z4" s="382">
        <f t="shared" ref="Z4:Z21" si="8">Y4/340.75</f>
        <v>-0.5810711665443874</v>
      </c>
      <c r="AA4" s="383"/>
      <c r="AB4" s="317">
        <f>'1-συμβολαια'!L4+'19-πολ200'!H4+'8-κ-15-17'!AE4+'19-πολ200'!N4</f>
        <v>6786</v>
      </c>
      <c r="AC4" s="382">
        <f t="shared" ref="AC4:AC21" si="9">AB4/340.75</f>
        <v>19.914893617021278</v>
      </c>
      <c r="AD4" s="317">
        <f>'1-συμβολαια'!M4+'14-βιβλΕσ'!M4+'8-κ-15-17'!AF4</f>
        <v>6066</v>
      </c>
      <c r="AE4" s="382">
        <f t="shared" ref="AE4:AE21" si="10">AD4/340.75</f>
        <v>17.801907556859867</v>
      </c>
      <c r="AF4" s="317">
        <f t="shared" si="0"/>
        <v>720</v>
      </c>
      <c r="AG4" s="382">
        <f t="shared" ref="AG4:AG21" si="11">AF4/340.75</f>
        <v>2.1129860601614086</v>
      </c>
      <c r="AH4" s="384">
        <v>45185</v>
      </c>
      <c r="AI4" s="358">
        <f t="shared" ref="AI4:AI21" si="12">J4+M4+P4+U4+X4+AA4</f>
        <v>0</v>
      </c>
      <c r="AJ4" s="385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</row>
    <row r="5" spans="1:99" s="5" customFormat="1">
      <c r="A5" s="716">
        <f>'1-συμβολαια'!A5</f>
        <v>3</v>
      </c>
      <c r="B5" s="1009">
        <f>'1-συμβολαια'!B5</f>
        <v>28</v>
      </c>
      <c r="C5" s="381" t="str">
        <f>'1-συμβολαια'!C5</f>
        <v>γονική</v>
      </c>
      <c r="D5" s="326" t="str">
        <f>'4-πολλυπρ'!D5</f>
        <v>θΔ</v>
      </c>
      <c r="E5" s="326" t="str">
        <f>'4-πολλυπρ'!I5</f>
        <v>θΚβ</v>
      </c>
      <c r="F5" s="326">
        <f>'14-βιβλΕσ'!L5</f>
        <v>5492</v>
      </c>
      <c r="G5" s="317">
        <f>'11-χαρτόσ'!L5</f>
        <v>120</v>
      </c>
      <c r="H5" s="317">
        <f t="shared" si="1"/>
        <v>5612</v>
      </c>
      <c r="I5" s="382">
        <f t="shared" si="2"/>
        <v>16.469552457813645</v>
      </c>
      <c r="J5" s="317"/>
      <c r="K5" s="317">
        <f>'8-κ-15-17'!AG5</f>
        <v>-27.5</v>
      </c>
      <c r="L5" s="382">
        <f t="shared" si="3"/>
        <v>-8.0704328686720464E-2</v>
      </c>
      <c r="M5" s="317"/>
      <c r="N5" s="317">
        <f>'14-βιβλΕσ'!R5</f>
        <v>50805</v>
      </c>
      <c r="O5" s="382">
        <f t="shared" si="4"/>
        <v>149.09757887013939</v>
      </c>
      <c r="P5" s="317"/>
      <c r="Q5" s="477"/>
      <c r="R5" s="478"/>
      <c r="S5" s="477"/>
      <c r="T5" s="477"/>
      <c r="U5" s="477"/>
      <c r="V5" s="317">
        <f t="shared" si="5"/>
        <v>5584.5</v>
      </c>
      <c r="W5" s="382">
        <f t="shared" si="6"/>
        <v>16.388848129126927</v>
      </c>
      <c r="X5" s="383"/>
      <c r="Y5" s="317">
        <f t="shared" si="7"/>
        <v>61897</v>
      </c>
      <c r="Z5" s="382">
        <f t="shared" si="8"/>
        <v>181.64930300807043</v>
      </c>
      <c r="AA5" s="383"/>
      <c r="AB5" s="317">
        <f>'1-συμβολαια'!L5+'19-πολ200'!H5+'8-κ-15-17'!AE5+'19-πολ200'!N5</f>
        <v>119122.5</v>
      </c>
      <c r="AC5" s="382">
        <f t="shared" si="9"/>
        <v>349.58914159941304</v>
      </c>
      <c r="AD5" s="317">
        <f>'1-συμβολαια'!M5+'14-βιβλΕσ'!M5+'8-κ-15-17'!AF5</f>
        <v>51641</v>
      </c>
      <c r="AE5" s="382">
        <f t="shared" si="10"/>
        <v>151.55099046221571</v>
      </c>
      <c r="AF5" s="317">
        <f t="shared" si="0"/>
        <v>67481.5</v>
      </c>
      <c r="AG5" s="382">
        <f t="shared" si="11"/>
        <v>198.03815113719736</v>
      </c>
      <c r="AH5" s="384"/>
      <c r="AI5" s="358">
        <f t="shared" si="12"/>
        <v>0</v>
      </c>
      <c r="AJ5" s="385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</row>
    <row r="6" spans="1:99" s="5" customFormat="1">
      <c r="A6" s="717"/>
      <c r="B6" s="1010"/>
      <c r="C6" s="514" t="str">
        <f>'1-συμβολαια'!C6</f>
        <v>χρησικτησία = δωρεά πατρός ΑΤΥΠΗ</v>
      </c>
      <c r="D6" s="326" t="str">
        <f>'4-πολλυπρ'!D6</f>
        <v>θΘ</v>
      </c>
      <c r="E6" s="326" t="str">
        <f>'4-πολλυπρ'!I6</f>
        <v>θΔ</v>
      </c>
      <c r="F6" s="326">
        <f>'14-βιβλΕσ'!L6</f>
        <v>4524</v>
      </c>
      <c r="G6" s="399">
        <f>'11-χαρτόσ'!L6</f>
        <v>0</v>
      </c>
      <c r="H6" s="317">
        <f t="shared" si="1"/>
        <v>4524</v>
      </c>
      <c r="I6" s="382">
        <f t="shared" si="2"/>
        <v>13.276595744680851</v>
      </c>
      <c r="J6" s="317"/>
      <c r="K6" s="317">
        <f>'8-κ-15-17'!AG6</f>
        <v>17437.5</v>
      </c>
      <c r="L6" s="382">
        <f t="shared" si="3"/>
        <v>51.173881144534114</v>
      </c>
      <c r="M6" s="317"/>
      <c r="N6" s="593">
        <f>'14-βιβλΕσ'!R6</f>
        <v>0</v>
      </c>
      <c r="O6" s="594">
        <f t="shared" si="4"/>
        <v>0</v>
      </c>
      <c r="P6" s="317"/>
      <c r="Q6" s="477"/>
      <c r="R6" s="478"/>
      <c r="S6" s="477"/>
      <c r="T6" s="477"/>
      <c r="U6" s="477"/>
      <c r="V6" s="317">
        <f t="shared" si="5"/>
        <v>21961.5</v>
      </c>
      <c r="W6" s="382">
        <f t="shared" si="6"/>
        <v>64.450476889214968</v>
      </c>
      <c r="X6" s="383"/>
      <c r="Y6" s="317">
        <f t="shared" si="7"/>
        <v>34136</v>
      </c>
      <c r="Z6" s="382">
        <f t="shared" si="8"/>
        <v>100.17901687454145</v>
      </c>
      <c r="AA6" s="383"/>
      <c r="AB6" s="317">
        <f>'1-συμβολαια'!L6+'19-πολ200'!H6+'8-κ-15-17'!AE6+'19-πολ200'!N6</f>
        <v>56097.5</v>
      </c>
      <c r="AC6" s="382">
        <f t="shared" si="9"/>
        <v>164.62949376375641</v>
      </c>
      <c r="AD6" s="562">
        <f>'1-συμβολαια'!M6+'14-βιβλΕσ'!M6+'8-κ-15-17'!AF6</f>
        <v>0</v>
      </c>
      <c r="AE6" s="592">
        <f t="shared" si="10"/>
        <v>0</v>
      </c>
      <c r="AF6" s="317">
        <f t="shared" si="0"/>
        <v>56097.5</v>
      </c>
      <c r="AG6" s="382">
        <f t="shared" si="11"/>
        <v>164.62949376375641</v>
      </c>
      <c r="AH6" s="384"/>
      <c r="AI6" s="358">
        <f t="shared" si="12"/>
        <v>0</v>
      </c>
      <c r="AJ6" s="385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</row>
    <row r="7" spans="1:99" s="5" customFormat="1">
      <c r="A7" s="716">
        <f>'1-συμβολαια'!A7</f>
        <v>4</v>
      </c>
      <c r="B7" s="1009">
        <f>'1-συμβολαια'!B7</f>
        <v>28</v>
      </c>
      <c r="C7" s="381" t="str">
        <f>'1-συμβολαια'!C7</f>
        <v>δήλωση {{{ ιδιοκτησίας οικοπέδου</v>
      </c>
      <c r="D7" s="326" t="str">
        <f>'4-πολλυπρ'!D7</f>
        <v>μΙ</v>
      </c>
      <c r="E7" s="326">
        <f>'4-πολλυπρ'!I7</f>
        <v>0</v>
      </c>
      <c r="F7" s="326">
        <f>'14-βιβλΕσ'!L7</f>
        <v>502</v>
      </c>
      <c r="G7" s="317">
        <f>'11-χαρτόσ'!L7</f>
        <v>522</v>
      </c>
      <c r="H7" s="317">
        <f t="shared" si="1"/>
        <v>1024</v>
      </c>
      <c r="I7" s="382">
        <f t="shared" si="2"/>
        <v>3.0051357300073369</v>
      </c>
      <c r="J7" s="317"/>
      <c r="K7" s="399">
        <f>'8-κ-15-17'!AG7</f>
        <v>0</v>
      </c>
      <c r="L7" s="515">
        <f t="shared" si="3"/>
        <v>0</v>
      </c>
      <c r="M7" s="593"/>
      <c r="N7" s="317">
        <f>'14-βιβλΕσ'!R7</f>
        <v>24855</v>
      </c>
      <c r="O7" s="382">
        <f t="shared" si="4"/>
        <v>72.942039618488621</v>
      </c>
      <c r="P7" s="317"/>
      <c r="Q7" s="477"/>
      <c r="R7" s="478"/>
      <c r="S7" s="477"/>
      <c r="T7" s="477"/>
      <c r="U7" s="477"/>
      <c r="V7" s="317">
        <f t="shared" si="5"/>
        <v>1024</v>
      </c>
      <c r="W7" s="382">
        <f t="shared" si="6"/>
        <v>3.0051357300073369</v>
      </c>
      <c r="X7" s="383"/>
      <c r="Y7" s="317">
        <f t="shared" si="7"/>
        <v>40323</v>
      </c>
      <c r="Z7" s="382">
        <f t="shared" si="8"/>
        <v>118.33602347762289</v>
      </c>
      <c r="AA7" s="383"/>
      <c r="AB7" s="317">
        <f>'1-συμβολαια'!L7+'19-πολ200'!H7+'8-κ-15-17'!AE7+'19-πολ200'!N7</f>
        <v>47377</v>
      </c>
      <c r="AC7" s="382">
        <f t="shared" si="9"/>
        <v>139.03741746148202</v>
      </c>
      <c r="AD7" s="317">
        <f>'1-συμβολαια'!M7+'14-βιβλΕσ'!M7+'8-κ-15-17'!AF7</f>
        <v>6030</v>
      </c>
      <c r="AE7" s="382">
        <f t="shared" si="10"/>
        <v>17.696258253851799</v>
      </c>
      <c r="AF7" s="317">
        <f t="shared" si="0"/>
        <v>41347</v>
      </c>
      <c r="AG7" s="382">
        <f t="shared" si="11"/>
        <v>121.34115920763023</v>
      </c>
      <c r="AH7" s="384"/>
      <c r="AI7" s="358">
        <f t="shared" si="12"/>
        <v>0</v>
      </c>
      <c r="AJ7" s="385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</row>
    <row r="8" spans="1:99" s="5" customFormat="1">
      <c r="A8" s="717"/>
      <c r="B8" s="1010"/>
      <c r="C8" s="514" t="str">
        <f>'1-συμβολαια'!C8</f>
        <v>χρησικτησία = δωρεά πατρός ΑΤΥΠΗ</v>
      </c>
      <c r="D8" s="326" t="str">
        <f>'4-πολλυπρ'!D8</f>
        <v>μΓ</v>
      </c>
      <c r="E8" s="326" t="str">
        <f>'4-πολλυπρ'!I8</f>
        <v>μΙ</v>
      </c>
      <c r="F8" s="326">
        <f>'14-βιβλΕσ'!L8</f>
        <v>949.55100000000004</v>
      </c>
      <c r="G8" s="399">
        <f>'11-χαρτόσ'!L8</f>
        <v>0</v>
      </c>
      <c r="H8" s="317">
        <f t="shared" si="1"/>
        <v>949.55100000000004</v>
      </c>
      <c r="I8" s="382">
        <f t="shared" si="2"/>
        <v>2.7866500366837861</v>
      </c>
      <c r="J8" s="317"/>
      <c r="K8" s="317">
        <f>'8-κ-15-17'!AG8</f>
        <v>2047.5112500000002</v>
      </c>
      <c r="L8" s="382">
        <f t="shared" si="3"/>
        <v>6.0088371239911966</v>
      </c>
      <c r="M8" s="317"/>
      <c r="N8" s="399">
        <f>'14-βιβλΕσ'!R8</f>
        <v>0</v>
      </c>
      <c r="O8" s="594">
        <f t="shared" si="4"/>
        <v>0</v>
      </c>
      <c r="P8" s="317"/>
      <c r="Q8" s="477"/>
      <c r="R8" s="478"/>
      <c r="S8" s="477"/>
      <c r="T8" s="477"/>
      <c r="U8" s="477"/>
      <c r="V8" s="317">
        <f t="shared" si="5"/>
        <v>2997.0622500000004</v>
      </c>
      <c r="W8" s="382">
        <f t="shared" si="6"/>
        <v>8.7954871606749823</v>
      </c>
      <c r="X8" s="383"/>
      <c r="Y8" s="317">
        <f t="shared" si="7"/>
        <v>11880.788999999999</v>
      </c>
      <c r="Z8" s="382">
        <f t="shared" si="8"/>
        <v>34.86658547322083</v>
      </c>
      <c r="AA8" s="383"/>
      <c r="AB8" s="317">
        <f>'1-συμβολαια'!L8+'19-πολ200'!H8+'8-κ-15-17'!AE8+'19-πολ200'!N8</f>
        <v>14877.85125</v>
      </c>
      <c r="AC8" s="382">
        <f t="shared" si="9"/>
        <v>43.662072633895818</v>
      </c>
      <c r="AD8" s="562">
        <f>'1-συμβολαια'!M8+'14-βιβλΕσ'!M8+'8-κ-15-17'!AF8</f>
        <v>0</v>
      </c>
      <c r="AE8" s="592">
        <f t="shared" si="10"/>
        <v>0</v>
      </c>
      <c r="AF8" s="317">
        <f t="shared" si="0"/>
        <v>14877.85125</v>
      </c>
      <c r="AG8" s="382">
        <f t="shared" si="11"/>
        <v>43.662072633895818</v>
      </c>
      <c r="AH8" s="384"/>
      <c r="AI8" s="358">
        <f t="shared" si="12"/>
        <v>0</v>
      </c>
      <c r="AJ8" s="385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</row>
    <row r="9" spans="1:99" s="5" customFormat="1">
      <c r="A9" s="502">
        <f>'1-συμβολαια'!A9</f>
        <v>5</v>
      </c>
      <c r="B9" s="1011">
        <f>'1-συμβολαια'!B9</f>
        <v>28</v>
      </c>
      <c r="C9" s="381" t="str">
        <f>'1-συμβολαια'!C9</f>
        <v>αγοραπωλησία τίμημα 2.000.000 Δ.Ο.Υ. =</v>
      </c>
      <c r="D9" s="326" t="str">
        <f>'4-πολλυπρ'!D9</f>
        <v>μΙ</v>
      </c>
      <c r="E9" s="326" t="str">
        <f>'4-πολλυπρ'!I9</f>
        <v>κΛα</v>
      </c>
      <c r="F9" s="326">
        <f>'14-βιβλΕσ'!L9</f>
        <v>6814</v>
      </c>
      <c r="G9" s="317">
        <f>'11-χαρτόσ'!L9</f>
        <v>500</v>
      </c>
      <c r="H9" s="317">
        <f t="shared" si="1"/>
        <v>7314</v>
      </c>
      <c r="I9" s="382">
        <f t="shared" si="2"/>
        <v>21.464416727806309</v>
      </c>
      <c r="J9" s="317"/>
      <c r="K9" s="593">
        <f>'8-κ-15-17'!AG9</f>
        <v>0</v>
      </c>
      <c r="L9" s="594">
        <f t="shared" si="3"/>
        <v>0</v>
      </c>
      <c r="M9" s="593"/>
      <c r="N9" s="317">
        <f>'14-βιβλΕσ'!R9</f>
        <v>92005</v>
      </c>
      <c r="O9" s="382">
        <f t="shared" si="4"/>
        <v>270.00733675715333</v>
      </c>
      <c r="P9" s="317"/>
      <c r="Q9" s="477"/>
      <c r="R9" s="478"/>
      <c r="S9" s="477"/>
      <c r="T9" s="477"/>
      <c r="U9" s="477"/>
      <c r="V9" s="317">
        <f t="shared" si="5"/>
        <v>7314</v>
      </c>
      <c r="W9" s="382">
        <f t="shared" si="6"/>
        <v>21.464416727806309</v>
      </c>
      <c r="X9" s="383"/>
      <c r="Y9" s="317">
        <f t="shared" si="7"/>
        <v>103233</v>
      </c>
      <c r="Z9" s="382">
        <f t="shared" si="8"/>
        <v>302.95818048422598</v>
      </c>
      <c r="AA9" s="383"/>
      <c r="AB9" s="317">
        <f>'1-συμβολαια'!L9+'19-πολ200'!H9+'8-κ-15-17'!AE9+'19-πολ200'!N9</f>
        <v>164765</v>
      </c>
      <c r="AC9" s="382">
        <f t="shared" si="9"/>
        <v>483.53631694790903</v>
      </c>
      <c r="AD9" s="317">
        <f>'1-συμβολαια'!M9+'14-βιβλΕσ'!M9+'8-κ-15-17'!AF9</f>
        <v>54218</v>
      </c>
      <c r="AE9" s="382">
        <f t="shared" si="10"/>
        <v>159.11371973587674</v>
      </c>
      <c r="AF9" s="317">
        <f t="shared" si="0"/>
        <v>110547</v>
      </c>
      <c r="AG9" s="382">
        <f t="shared" si="11"/>
        <v>324.42259721203226</v>
      </c>
      <c r="AH9" s="384"/>
      <c r="AI9" s="358">
        <f t="shared" si="12"/>
        <v>0</v>
      </c>
      <c r="AJ9" s="385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s="5" customFormat="1">
      <c r="A10" s="502"/>
      <c r="B10" s="1012"/>
      <c r="C10" s="514" t="str">
        <f>'1-συμβολαια'!C10</f>
        <v>χρησικτησία = κληρονομιά πατρός ΑΤΥΠΗ</v>
      </c>
      <c r="D10" s="326" t="str">
        <f>'4-πολλυπρ'!D10</f>
        <v xml:space="preserve">μΑ </v>
      </c>
      <c r="E10" s="326" t="str">
        <f>'4-πολλυπρ'!I10</f>
        <v>μΔε</v>
      </c>
      <c r="F10" s="326">
        <f>'14-βιβλΕσ'!L10</f>
        <v>949.55100000000004</v>
      </c>
      <c r="G10" s="593">
        <f>'11-χαρτόσ'!L10</f>
        <v>0</v>
      </c>
      <c r="H10" s="317">
        <f t="shared" si="1"/>
        <v>949.55100000000004</v>
      </c>
      <c r="I10" s="382">
        <f t="shared" si="2"/>
        <v>2.7866500366837861</v>
      </c>
      <c r="J10" s="317"/>
      <c r="K10" s="317">
        <f>'8-κ-15-17'!AG10</f>
        <v>2047.5112500000002</v>
      </c>
      <c r="L10" s="382">
        <f t="shared" si="3"/>
        <v>6.0088371239911966</v>
      </c>
      <c r="M10" s="317"/>
      <c r="N10" s="593">
        <f>'14-βιβλΕσ'!R10</f>
        <v>0</v>
      </c>
      <c r="O10" s="594">
        <f t="shared" si="4"/>
        <v>0</v>
      </c>
      <c r="P10" s="317"/>
      <c r="Q10" s="477"/>
      <c r="R10" s="478"/>
      <c r="S10" s="477"/>
      <c r="T10" s="477"/>
      <c r="U10" s="477"/>
      <c r="V10" s="317">
        <f t="shared" si="5"/>
        <v>2997.0622500000004</v>
      </c>
      <c r="W10" s="382">
        <f t="shared" si="6"/>
        <v>8.7954871606749823</v>
      </c>
      <c r="X10" s="383"/>
      <c r="Y10" s="317">
        <f t="shared" si="7"/>
        <v>19880.789000000001</v>
      </c>
      <c r="Z10" s="382">
        <f t="shared" si="8"/>
        <v>58.344208363903157</v>
      </c>
      <c r="AA10" s="383"/>
      <c r="AB10" s="317">
        <f>'1-συμβολαια'!L10+'19-πολ200'!H10+'8-κ-15-17'!AE10+'19-πολ200'!N10</f>
        <v>22877.85125</v>
      </c>
      <c r="AC10" s="382">
        <f t="shared" si="9"/>
        <v>67.13969552457813</v>
      </c>
      <c r="AD10" s="562">
        <f>'1-συμβολαια'!M10+'14-βιβλΕσ'!M10+'8-κ-15-17'!AF10</f>
        <v>0</v>
      </c>
      <c r="AE10" s="592">
        <f t="shared" si="10"/>
        <v>0</v>
      </c>
      <c r="AF10" s="317">
        <f t="shared" si="0"/>
        <v>22877.85125</v>
      </c>
      <c r="AG10" s="382">
        <f t="shared" si="11"/>
        <v>67.13969552457813</v>
      </c>
      <c r="AH10" s="384"/>
      <c r="AI10" s="358">
        <f t="shared" si="12"/>
        <v>0</v>
      </c>
      <c r="AJ10" s="385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s="5" customFormat="1">
      <c r="A11" s="379">
        <f>'1-συμβολαια'!A11</f>
        <v>6</v>
      </c>
      <c r="B11" s="380">
        <f>'1-συμβολαια'!B11</f>
        <v>29</v>
      </c>
      <c r="C11" s="381" t="str">
        <f>'1-συμβολαια'!C11</f>
        <v>δήλωση {{ περί υιοθετούντος τέκνου</v>
      </c>
      <c r="D11" s="326" t="str">
        <f>'4-πολλυπρ'!D11</f>
        <v>βΑ</v>
      </c>
      <c r="E11" s="326">
        <f>'4-πολλυπρ'!I11</f>
        <v>0</v>
      </c>
      <c r="F11" s="326">
        <f>'14-βιβλΕσ'!L11</f>
        <v>311</v>
      </c>
      <c r="G11" s="317">
        <f>'11-χαρτόσ'!L11</f>
        <v>430</v>
      </c>
      <c r="H11" s="317">
        <f t="shared" si="1"/>
        <v>741</v>
      </c>
      <c r="I11" s="382">
        <f t="shared" si="2"/>
        <v>2.1746148202494497</v>
      </c>
      <c r="J11" s="317"/>
      <c r="K11" s="593">
        <f>'8-κ-15-17'!AG11</f>
        <v>0</v>
      </c>
      <c r="L11" s="594">
        <f t="shared" si="3"/>
        <v>0</v>
      </c>
      <c r="M11" s="593"/>
      <c r="N11" s="317">
        <f>'14-βιβλΕσ'!R11</f>
        <v>1421</v>
      </c>
      <c r="O11" s="382">
        <f t="shared" si="4"/>
        <v>4.1702127659574471</v>
      </c>
      <c r="P11" s="317"/>
      <c r="Q11" s="593"/>
      <c r="R11" s="594"/>
      <c r="S11" s="593"/>
      <c r="T11" s="593"/>
      <c r="U11" s="593"/>
      <c r="V11" s="317">
        <f t="shared" si="5"/>
        <v>741</v>
      </c>
      <c r="W11" s="382">
        <f t="shared" si="6"/>
        <v>2.1746148202494497</v>
      </c>
      <c r="X11" s="383"/>
      <c r="Y11" s="317">
        <f t="shared" si="7"/>
        <v>4852</v>
      </c>
      <c r="Z11" s="382">
        <f t="shared" si="8"/>
        <v>14.239178283198827</v>
      </c>
      <c r="AA11" s="383"/>
      <c r="AB11" s="317">
        <f>'1-συμβολαια'!L11+'19-πολ200'!H11+'8-κ-15-17'!AE11+'19-πολ200'!N11</f>
        <v>8951</v>
      </c>
      <c r="AC11" s="382">
        <f t="shared" si="9"/>
        <v>26.26852531181218</v>
      </c>
      <c r="AD11" s="317">
        <f>'1-συμβολαια'!M11+'14-βιβλΕσ'!M11+'8-κ-15-17'!AF11</f>
        <v>3358</v>
      </c>
      <c r="AE11" s="382">
        <f t="shared" si="10"/>
        <v>9.8547322083639024</v>
      </c>
      <c r="AF11" s="317">
        <f t="shared" si="0"/>
        <v>5593</v>
      </c>
      <c r="AG11" s="382">
        <f t="shared" si="11"/>
        <v>16.413793103448278</v>
      </c>
      <c r="AH11" s="384"/>
      <c r="AI11" s="358">
        <f t="shared" si="12"/>
        <v>0</v>
      </c>
      <c r="AJ11" s="385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s="5" customFormat="1">
      <c r="A12" s="379">
        <f>'1-συμβολαια'!A12</f>
        <v>7</v>
      </c>
      <c r="B12" s="380">
        <f>'1-συμβολαια'!B12</f>
        <v>29</v>
      </c>
      <c r="C12" s="381" t="str">
        <f>'1-συμβολαια'!C12</f>
        <v>πληρεξούσιο</v>
      </c>
      <c r="D12" s="326" t="str">
        <f>'4-πολλυπρ'!D12</f>
        <v>δΠε</v>
      </c>
      <c r="E12" s="326">
        <f>'4-πολλυπρ'!I12</f>
        <v>0</v>
      </c>
      <c r="F12" s="326">
        <f>'14-βιβλΕσ'!L12</f>
        <v>553</v>
      </c>
      <c r="G12" s="317">
        <f>'11-χαρτόσ'!L12</f>
        <v>690</v>
      </c>
      <c r="H12" s="317">
        <f t="shared" si="1"/>
        <v>1243</v>
      </c>
      <c r="I12" s="382">
        <f t="shared" si="2"/>
        <v>3.6478356566397654</v>
      </c>
      <c r="J12" s="317"/>
      <c r="K12" s="593">
        <f>'8-κ-15-17'!AG12</f>
        <v>0</v>
      </c>
      <c r="L12" s="594">
        <f t="shared" si="3"/>
        <v>0</v>
      </c>
      <c r="M12" s="593"/>
      <c r="N12" s="317">
        <f>'14-βιβλΕσ'!R12</f>
        <v>500</v>
      </c>
      <c r="O12" s="382">
        <f t="shared" si="4"/>
        <v>1.467351430667645</v>
      </c>
      <c r="P12" s="317"/>
      <c r="Q12" s="593"/>
      <c r="R12" s="594"/>
      <c r="S12" s="593"/>
      <c r="T12" s="593"/>
      <c r="U12" s="593"/>
      <c r="V12" s="317">
        <f t="shared" si="5"/>
        <v>1243</v>
      </c>
      <c r="W12" s="382">
        <f t="shared" si="6"/>
        <v>3.6478356566397654</v>
      </c>
      <c r="X12" s="383"/>
      <c r="Y12" s="317">
        <f t="shared" si="7"/>
        <v>4307</v>
      </c>
      <c r="Z12" s="382">
        <f t="shared" si="8"/>
        <v>12.639765223771093</v>
      </c>
      <c r="AA12" s="383"/>
      <c r="AB12" s="317">
        <f>'1-συμβολαια'!L12+'19-πολ200'!H12+'8-κ-15-17'!AE12+'19-πολ200'!N12</f>
        <v>9490</v>
      </c>
      <c r="AC12" s="382">
        <f t="shared" si="9"/>
        <v>27.850330154071901</v>
      </c>
      <c r="AD12" s="317">
        <f>'1-συμβολαια'!M12+'14-βιβλΕσ'!M12+'8-κ-15-17'!AF12</f>
        <v>3940</v>
      </c>
      <c r="AE12" s="382">
        <f t="shared" si="10"/>
        <v>11.562729273661041</v>
      </c>
      <c r="AF12" s="317">
        <f t="shared" si="0"/>
        <v>5550</v>
      </c>
      <c r="AG12" s="382">
        <f t="shared" si="11"/>
        <v>16.28760088041086</v>
      </c>
      <c r="AH12" s="384"/>
      <c r="AI12" s="358">
        <f t="shared" si="12"/>
        <v>0</v>
      </c>
      <c r="AJ12" s="385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s="5" customFormat="1">
      <c r="A13" s="379">
        <f>'1-συμβολαια'!A13</f>
        <v>8</v>
      </c>
      <c r="B13" s="380">
        <f>'1-συμβολαια'!B13</f>
        <v>29</v>
      </c>
      <c r="C13" s="381" t="str">
        <f>'1-συμβολαια'!C13</f>
        <v>κληρονομιάς αποδοχή</v>
      </c>
      <c r="D13" s="326" t="str">
        <f>'4-πολλυπρ'!D13</f>
        <v>ρΓ</v>
      </c>
      <c r="E13" s="326" t="str">
        <f>'4-πολλυπρ'!I13</f>
        <v>εΡε</v>
      </c>
      <c r="F13" s="326">
        <f>'14-βιβλΕσ'!L13</f>
        <v>2189</v>
      </c>
      <c r="G13" s="317">
        <f>'11-χαρτόσ'!L13</f>
        <v>146</v>
      </c>
      <c r="H13" s="317">
        <f t="shared" si="1"/>
        <v>2335</v>
      </c>
      <c r="I13" s="382">
        <f t="shared" si="2"/>
        <v>6.8525311812179019</v>
      </c>
      <c r="J13" s="317"/>
      <c r="K13" s="593">
        <f>'8-κ-15-17'!AG13</f>
        <v>0</v>
      </c>
      <c r="L13" s="594">
        <f t="shared" si="3"/>
        <v>0</v>
      </c>
      <c r="M13" s="593"/>
      <c r="N13" s="317">
        <f>'14-βιβλΕσ'!R13</f>
        <v>107355</v>
      </c>
      <c r="O13" s="382">
        <f t="shared" si="4"/>
        <v>315.05502567865005</v>
      </c>
      <c r="P13" s="317"/>
      <c r="Q13" s="593"/>
      <c r="R13" s="594"/>
      <c r="S13" s="593"/>
      <c r="T13" s="593"/>
      <c r="U13" s="593"/>
      <c r="V13" s="317">
        <f t="shared" si="5"/>
        <v>2335</v>
      </c>
      <c r="W13" s="382">
        <f t="shared" si="6"/>
        <v>6.8525311812179019</v>
      </c>
      <c r="X13" s="383"/>
      <c r="Y13" s="317">
        <f t="shared" si="7"/>
        <v>156044</v>
      </c>
      <c r="Z13" s="382">
        <f t="shared" si="8"/>
        <v>457.94277329420396</v>
      </c>
      <c r="AA13" s="383"/>
      <c r="AB13" s="317">
        <f>'1-συμβολαια'!L13+'19-πολ200'!H13+'8-κ-15-17'!AE13+'19-πολ200'!N13</f>
        <v>168201</v>
      </c>
      <c r="AC13" s="382">
        <f t="shared" si="9"/>
        <v>493.61995597945707</v>
      </c>
      <c r="AD13" s="317">
        <f>'1-συμβολαια'!M13+'14-βιβλΕσ'!M13+'8-κ-15-17'!AF13</f>
        <v>9822</v>
      </c>
      <c r="AE13" s="382">
        <f t="shared" si="10"/>
        <v>28.824651504035216</v>
      </c>
      <c r="AF13" s="317">
        <f t="shared" ref="AF13:AF21" si="13">AB13-AD13</f>
        <v>158379</v>
      </c>
      <c r="AG13" s="382">
        <f t="shared" si="11"/>
        <v>464.79530447542186</v>
      </c>
      <c r="AH13" s="384"/>
      <c r="AI13" s="358">
        <f t="shared" si="12"/>
        <v>0</v>
      </c>
      <c r="AJ13" s="385" t="s">
        <v>552</v>
      </c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s="5" customFormat="1">
      <c r="A14" s="716">
        <f>'1-συμβολαια'!A14</f>
        <v>9</v>
      </c>
      <c r="B14" s="1011">
        <f>'1-συμβολαια'!B14</f>
        <v>31</v>
      </c>
      <c r="C14" s="381" t="str">
        <f>'1-συμβολαια'!C14</f>
        <v>δωρεά</v>
      </c>
      <c r="D14" s="326" t="str">
        <f>'4-πολλυπρ'!D14</f>
        <v xml:space="preserve">μΑ </v>
      </c>
      <c r="E14" s="326" t="str">
        <f>'4-πολλυπρ'!I14</f>
        <v>μΧ</v>
      </c>
      <c r="F14" s="326">
        <f>'14-βιβλΕσ'!L14</f>
        <v>7922</v>
      </c>
      <c r="G14" s="317">
        <f>'11-χαρτόσ'!L14</f>
        <v>3576</v>
      </c>
      <c r="H14" s="317">
        <f t="shared" si="1"/>
        <v>11498</v>
      </c>
      <c r="I14" s="382">
        <f t="shared" si="2"/>
        <v>33.743213499633164</v>
      </c>
      <c r="J14" s="317"/>
      <c r="K14" s="317">
        <f>'8-κ-15-17'!AG14</f>
        <v>27900.000000000004</v>
      </c>
      <c r="L14" s="382">
        <f t="shared" si="3"/>
        <v>81.878209831254594</v>
      </c>
      <c r="M14" s="317"/>
      <c r="N14" s="317">
        <f>'14-βιβλΕσ'!R14</f>
        <v>79905</v>
      </c>
      <c r="O14" s="382">
        <f t="shared" si="4"/>
        <v>234.49743213499633</v>
      </c>
      <c r="P14" s="317"/>
      <c r="Q14" s="477"/>
      <c r="R14" s="478"/>
      <c r="S14" s="477"/>
      <c r="T14" s="477"/>
      <c r="U14" s="477"/>
      <c r="V14" s="317">
        <f t="shared" si="5"/>
        <v>39398</v>
      </c>
      <c r="W14" s="382">
        <f t="shared" si="6"/>
        <v>115.62142333088775</v>
      </c>
      <c r="X14" s="383"/>
      <c r="Y14" s="317">
        <f t="shared" si="7"/>
        <v>78226</v>
      </c>
      <c r="Z14" s="382">
        <f t="shared" si="8"/>
        <v>229.57006603081439</v>
      </c>
      <c r="AA14" s="383"/>
      <c r="AB14" s="317">
        <f>'1-συμβολαια'!L14+'19-πολ200'!H14+'8-κ-15-17'!AE14+'19-πολ200'!N14</f>
        <v>178341</v>
      </c>
      <c r="AC14" s="382">
        <f t="shared" si="9"/>
        <v>523.37784299339694</v>
      </c>
      <c r="AD14" s="317">
        <f>'1-συμβολαια'!M14+'14-βιβλΕσ'!M14+'8-κ-15-17'!AF14</f>
        <v>60717</v>
      </c>
      <c r="AE14" s="382">
        <f t="shared" si="10"/>
        <v>178.1863536316948</v>
      </c>
      <c r="AF14" s="317">
        <f t="shared" si="13"/>
        <v>117624</v>
      </c>
      <c r="AG14" s="382">
        <f t="shared" si="11"/>
        <v>345.19148936170211</v>
      </c>
      <c r="AH14" s="384"/>
      <c r="AI14" s="358">
        <f t="shared" si="12"/>
        <v>0</v>
      </c>
      <c r="AJ14" s="385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</row>
    <row r="15" spans="1:99" s="5" customFormat="1">
      <c r="A15" s="717"/>
      <c r="B15" s="1012"/>
      <c r="C15" s="381" t="str">
        <f>'1-συμβολαια'!C15</f>
        <v>χρησικτησία = αναδασμός εκούσιος</v>
      </c>
      <c r="D15" s="326">
        <f>'4-πολλυπρ'!D15</f>
        <v>0</v>
      </c>
      <c r="E15" s="326" t="str">
        <f>'4-πολλυπρ'!I15</f>
        <v>μΑ</v>
      </c>
      <c r="F15" s="326">
        <f>'14-βιβλΕσ'!L15</f>
        <v>6954</v>
      </c>
      <c r="G15" s="593">
        <f>'11-χαρτόσ'!L15</f>
        <v>0</v>
      </c>
      <c r="H15" s="317">
        <f t="shared" si="1"/>
        <v>6954</v>
      </c>
      <c r="I15" s="382">
        <f t="shared" si="2"/>
        <v>20.407923697725604</v>
      </c>
      <c r="J15" s="317"/>
      <c r="K15" s="317">
        <f>'8-κ-15-17'!AG15</f>
        <v>27900.000000000004</v>
      </c>
      <c r="L15" s="382">
        <f t="shared" si="3"/>
        <v>81.878209831254594</v>
      </c>
      <c r="M15" s="317"/>
      <c r="N15" s="593">
        <f>'14-βιβλΕσ'!R15</f>
        <v>0</v>
      </c>
      <c r="O15" s="594">
        <f t="shared" si="4"/>
        <v>0</v>
      </c>
      <c r="P15" s="317"/>
      <c r="Q15" s="477"/>
      <c r="R15" s="478"/>
      <c r="S15" s="477"/>
      <c r="T15" s="477"/>
      <c r="U15" s="477"/>
      <c r="V15" s="317">
        <f t="shared" si="5"/>
        <v>34854</v>
      </c>
      <c r="W15" s="382">
        <f t="shared" si="6"/>
        <v>102.28613352898019</v>
      </c>
      <c r="X15" s="383"/>
      <c r="Y15" s="317">
        <f t="shared" si="7"/>
        <v>42406</v>
      </c>
      <c r="Z15" s="382">
        <f t="shared" si="8"/>
        <v>124.44900953778431</v>
      </c>
      <c r="AA15" s="383"/>
      <c r="AB15" s="317">
        <f>'1-συμβολαια'!L15+'19-πολ200'!H15+'8-κ-15-17'!AE15+'19-πολ200'!N15</f>
        <v>77260</v>
      </c>
      <c r="AC15" s="382">
        <f t="shared" si="9"/>
        <v>226.73514306676449</v>
      </c>
      <c r="AD15" s="562">
        <f>'1-συμβολαια'!M15+'14-βιβλΕσ'!M15+'8-κ-15-17'!AF15</f>
        <v>0</v>
      </c>
      <c r="AE15" s="592">
        <f t="shared" si="10"/>
        <v>0</v>
      </c>
      <c r="AF15" s="317">
        <f t="shared" si="13"/>
        <v>77260</v>
      </c>
      <c r="AG15" s="382">
        <f t="shared" si="11"/>
        <v>226.73514306676449</v>
      </c>
      <c r="AH15" s="384"/>
      <c r="AI15" s="358">
        <f t="shared" si="12"/>
        <v>0</v>
      </c>
      <c r="AJ15" s="385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</row>
    <row r="16" spans="1:99" s="5" customFormat="1">
      <c r="A16" s="379">
        <f>'1-συμβολαια'!A16</f>
        <v>10</v>
      </c>
      <c r="B16" s="380">
        <f>'1-συμβολαια'!B16</f>
        <v>31</v>
      </c>
      <c r="C16" s="381" t="str">
        <f>'1-συμβολαια'!C16</f>
        <v>χρήση κοινή ΠΑΡΑΧΩΡΗΣΗ</v>
      </c>
      <c r="D16" s="326" t="str">
        <f>'4-πολλυπρ'!D16</f>
        <v>κΜτ</v>
      </c>
      <c r="E16" s="326">
        <f>'4-πολλυπρ'!I16</f>
        <v>0</v>
      </c>
      <c r="F16" s="326">
        <f>'14-βιβλΕσ'!L16</f>
        <v>432</v>
      </c>
      <c r="G16" s="317">
        <f>'11-χαρτόσ'!L16</f>
        <v>566</v>
      </c>
      <c r="H16" s="317">
        <f t="shared" si="1"/>
        <v>998</v>
      </c>
      <c r="I16" s="382">
        <f t="shared" si="2"/>
        <v>2.9288334556126192</v>
      </c>
      <c r="J16" s="317"/>
      <c r="K16" s="593">
        <f>'8-κ-15-17'!AG16</f>
        <v>0</v>
      </c>
      <c r="L16" s="594">
        <f t="shared" si="3"/>
        <v>0</v>
      </c>
      <c r="M16" s="593"/>
      <c r="N16" s="317">
        <f>'14-βιβλΕσ'!R16</f>
        <v>26900</v>
      </c>
      <c r="O16" s="382">
        <f t="shared" si="4"/>
        <v>78.943506969919298</v>
      </c>
      <c r="P16" s="317"/>
      <c r="Q16" s="477">
        <f t="shared" ref="Q16:Q18" si="14">AF16</f>
        <v>29880</v>
      </c>
      <c r="R16" s="478">
        <f t="shared" ref="R16:R18" si="15">Q16/340.75</f>
        <v>87.688921496698455</v>
      </c>
      <c r="S16" s="477"/>
      <c r="T16" s="477"/>
      <c r="U16" s="477"/>
      <c r="V16" s="317">
        <f t="shared" si="5"/>
        <v>998</v>
      </c>
      <c r="W16" s="382">
        <f t="shared" si="6"/>
        <v>2.9288334556126192</v>
      </c>
      <c r="X16" s="383"/>
      <c r="Y16" s="317">
        <f t="shared" si="7"/>
        <v>28882</v>
      </c>
      <c r="Z16" s="382">
        <f t="shared" si="8"/>
        <v>84.760088041085837</v>
      </c>
      <c r="AA16" s="383"/>
      <c r="AB16" s="317">
        <f>'1-συμβολαια'!L16+'19-πολ200'!H16+'8-κ-15-17'!AE16+'19-πολ200'!N16</f>
        <v>35866</v>
      </c>
      <c r="AC16" s="382">
        <f t="shared" si="9"/>
        <v>105.2560528246515</v>
      </c>
      <c r="AD16" s="317">
        <f>'1-συμβολαια'!M16+'14-βιβλΕσ'!M16+'8-κ-15-17'!AF16</f>
        <v>5986</v>
      </c>
      <c r="AE16" s="382">
        <f t="shared" si="10"/>
        <v>17.567131327953046</v>
      </c>
      <c r="AF16" s="317">
        <f t="shared" si="13"/>
        <v>29880</v>
      </c>
      <c r="AG16" s="382">
        <f t="shared" si="11"/>
        <v>87.688921496698455</v>
      </c>
      <c r="AH16" s="384"/>
      <c r="AI16" s="358">
        <f t="shared" si="12"/>
        <v>0</v>
      </c>
      <c r="AJ16" s="385" t="s">
        <v>591</v>
      </c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</row>
    <row r="17" spans="1:116" s="5" customFormat="1">
      <c r="A17" s="379">
        <f>'1-συμβολαια'!A17</f>
        <v>11</v>
      </c>
      <c r="B17" s="380">
        <f>'1-συμβολαια'!B17</f>
        <v>31</v>
      </c>
      <c r="C17" s="381" t="str">
        <f>'1-συμβολαια'!C17</f>
        <v>διαθήκη ιδιόγραφη</v>
      </c>
      <c r="D17" s="326" t="str">
        <f>'4-πολλυπρ'!D17</f>
        <v>κΕ</v>
      </c>
      <c r="E17" s="326">
        <f>'4-πολλυπρ'!I17</f>
        <v>0</v>
      </c>
      <c r="F17" s="326">
        <f>'14-βιβλΕσ'!L17</f>
        <v>451</v>
      </c>
      <c r="G17" s="317">
        <f>'11-χαρτόσ'!L17</f>
        <v>430</v>
      </c>
      <c r="H17" s="317">
        <f t="shared" si="1"/>
        <v>881</v>
      </c>
      <c r="I17" s="382">
        <f t="shared" si="2"/>
        <v>2.5854732208363904</v>
      </c>
      <c r="J17" s="317"/>
      <c r="K17" s="593">
        <f>'8-κ-15-17'!AG17</f>
        <v>0</v>
      </c>
      <c r="L17" s="594">
        <f t="shared" si="3"/>
        <v>0</v>
      </c>
      <c r="M17" s="593"/>
      <c r="N17" s="317">
        <f>'14-βιβλΕσ'!R17</f>
        <v>150</v>
      </c>
      <c r="O17" s="382">
        <f t="shared" si="4"/>
        <v>0.44020542920029349</v>
      </c>
      <c r="P17" s="317"/>
      <c r="Q17" s="593"/>
      <c r="R17" s="594"/>
      <c r="S17" s="593"/>
      <c r="T17" s="593"/>
      <c r="U17" s="593"/>
      <c r="V17" s="317">
        <f t="shared" si="5"/>
        <v>881</v>
      </c>
      <c r="W17" s="382">
        <f t="shared" si="6"/>
        <v>2.5854732208363904</v>
      </c>
      <c r="X17" s="383"/>
      <c r="Y17" s="317">
        <f t="shared" si="7"/>
        <v>-357</v>
      </c>
      <c r="Z17" s="382">
        <f t="shared" si="8"/>
        <v>-1.0476889214966985</v>
      </c>
      <c r="AA17" s="383"/>
      <c r="AB17" s="317">
        <f>'1-συμβολαια'!L17+'19-πολ200'!H17+'8-κ-15-17'!AE17+'19-πολ200'!N17</f>
        <v>4680</v>
      </c>
      <c r="AC17" s="382">
        <f t="shared" si="9"/>
        <v>13.734409391049157</v>
      </c>
      <c r="AD17" s="317">
        <f>'1-συμβολαια'!M17+'14-βιβλΕσ'!M17+'8-κ-15-17'!AF17</f>
        <v>4156</v>
      </c>
      <c r="AE17" s="382">
        <f t="shared" si="10"/>
        <v>12.196625091709464</v>
      </c>
      <c r="AF17" s="317">
        <f t="shared" si="13"/>
        <v>524</v>
      </c>
      <c r="AG17" s="382">
        <f t="shared" si="11"/>
        <v>1.537784299339692</v>
      </c>
      <c r="AH17" s="384"/>
      <c r="AI17" s="358">
        <f t="shared" si="12"/>
        <v>0</v>
      </c>
      <c r="AJ17" s="385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</row>
    <row r="18" spans="1:116" s="5" customFormat="1">
      <c r="A18" s="379">
        <f>'1-συμβολαια'!A18</f>
        <v>12</v>
      </c>
      <c r="B18" s="380">
        <f>'1-συμβολαια'!B18</f>
        <v>31</v>
      </c>
      <c r="C18" s="381" t="str">
        <f>'1-συμβολαια'!C18</f>
        <v>αγοραπωλησία τίμημα = Δ.Ο.Υ. =</v>
      </c>
      <c r="D18" s="326" t="str">
        <f>'4-πολλυπρ'!D18</f>
        <v>χΙ</v>
      </c>
      <c r="E18" s="326" t="str">
        <f>'4-πολλυπρ'!I18</f>
        <v>πΣ</v>
      </c>
      <c r="F18" s="326">
        <f>'14-βιβλΕσ'!L18</f>
        <v>14042</v>
      </c>
      <c r="G18" s="317">
        <f>'11-χαρτόσ'!L18</f>
        <v>-704</v>
      </c>
      <c r="H18" s="317">
        <f t="shared" si="1"/>
        <v>13338</v>
      </c>
      <c r="I18" s="382">
        <f t="shared" si="2"/>
        <v>39.143066764490094</v>
      </c>
      <c r="J18" s="317"/>
      <c r="K18" s="593">
        <f>'8-κ-15-17'!AG18</f>
        <v>0</v>
      </c>
      <c r="L18" s="594">
        <f t="shared" si="3"/>
        <v>0</v>
      </c>
      <c r="M18" s="593"/>
      <c r="N18" s="317">
        <f>'14-βιβλΕσ'!R18</f>
        <v>68855</v>
      </c>
      <c r="O18" s="382">
        <f t="shared" si="4"/>
        <v>202.06896551724137</v>
      </c>
      <c r="P18" s="317"/>
      <c r="Q18" s="317">
        <f t="shared" si="14"/>
        <v>69612</v>
      </c>
      <c r="R18" s="382">
        <f t="shared" si="15"/>
        <v>204.2905355832722</v>
      </c>
      <c r="S18" s="317"/>
      <c r="T18" s="317"/>
      <c r="U18" s="317"/>
      <c r="V18" s="317">
        <f t="shared" si="5"/>
        <v>13338</v>
      </c>
      <c r="W18" s="382">
        <f t="shared" si="6"/>
        <v>39.143066764490094</v>
      </c>
      <c r="X18" s="383"/>
      <c r="Y18" s="317">
        <f t="shared" si="7"/>
        <v>56274</v>
      </c>
      <c r="Z18" s="382">
        <f t="shared" si="8"/>
        <v>165.1474688187821</v>
      </c>
      <c r="AA18" s="383"/>
      <c r="AB18" s="317">
        <f>'1-συμβολαια'!L18+'19-πολ200'!H18+'8-κ-15-17'!AE18+'19-πολ200'!N18</f>
        <v>179911</v>
      </c>
      <c r="AC18" s="382">
        <f t="shared" si="9"/>
        <v>527.98532648569335</v>
      </c>
      <c r="AD18" s="317">
        <f>'1-συμβολαια'!M18+'14-βιβλΕσ'!M18+'8-κ-15-17'!AF18</f>
        <v>110299</v>
      </c>
      <c r="AE18" s="382">
        <f t="shared" si="10"/>
        <v>323.69479090242112</v>
      </c>
      <c r="AF18" s="317">
        <f t="shared" si="13"/>
        <v>69612</v>
      </c>
      <c r="AG18" s="382">
        <f t="shared" si="11"/>
        <v>204.2905355832722</v>
      </c>
      <c r="AH18" s="384"/>
      <c r="AI18" s="358">
        <f t="shared" si="12"/>
        <v>0</v>
      </c>
      <c r="AJ18" s="385" t="s">
        <v>609</v>
      </c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</row>
    <row r="19" spans="1:116" s="5" customFormat="1">
      <c r="A19" s="716">
        <f>'1-συμβολαια'!A19</f>
        <v>13</v>
      </c>
      <c r="B19" s="1009">
        <f>'1-συμβολαια'!B19</f>
        <v>31</v>
      </c>
      <c r="C19" s="381" t="str">
        <f>'1-συμβολαια'!C19</f>
        <v>κληρονομιάς αποδοχή</v>
      </c>
      <c r="D19" s="326" t="str">
        <f>'4-πολλυπρ'!D19</f>
        <v>δΙ</v>
      </c>
      <c r="E19" s="326" t="str">
        <f>'4-πολλυπρ'!I19</f>
        <v>δΚσ</v>
      </c>
      <c r="F19" s="326">
        <f>'14-βιβλΕσ'!L19</f>
        <v>1342</v>
      </c>
      <c r="G19" s="317">
        <f>'11-χαρτόσ'!L19</f>
        <v>700</v>
      </c>
      <c r="H19" s="317">
        <f t="shared" si="1"/>
        <v>2042</v>
      </c>
      <c r="I19" s="382">
        <f t="shared" si="2"/>
        <v>5.9926632428466622</v>
      </c>
      <c r="J19" s="317"/>
      <c r="K19" s="593">
        <f>'8-κ-15-17'!AG19</f>
        <v>0</v>
      </c>
      <c r="L19" s="594">
        <f t="shared" si="3"/>
        <v>0</v>
      </c>
      <c r="M19" s="593"/>
      <c r="N19" s="317">
        <f>'14-βιβλΕσ'!R19</f>
        <v>52555</v>
      </c>
      <c r="O19" s="382">
        <f t="shared" si="4"/>
        <v>154.23330887747616</v>
      </c>
      <c r="P19" s="317"/>
      <c r="Q19" s="593"/>
      <c r="R19" s="594"/>
      <c r="S19" s="593"/>
      <c r="T19" s="593"/>
      <c r="U19" s="593"/>
      <c r="V19" s="317">
        <f t="shared" si="5"/>
        <v>2042</v>
      </c>
      <c r="W19" s="382">
        <f t="shared" si="6"/>
        <v>5.9926632428466622</v>
      </c>
      <c r="X19" s="383"/>
      <c r="Y19" s="317">
        <f t="shared" si="7"/>
        <v>62713</v>
      </c>
      <c r="Z19" s="382">
        <f t="shared" si="8"/>
        <v>184.04402054292004</v>
      </c>
      <c r="AA19" s="383"/>
      <c r="AB19" s="317">
        <f>'1-συμβολαια'!L19+'19-πολ200'!H19+'8-κ-15-17'!AE19+'19-πολ200'!N19</f>
        <v>74155</v>
      </c>
      <c r="AC19" s="382">
        <f t="shared" si="9"/>
        <v>217.62289068231843</v>
      </c>
      <c r="AD19" s="317">
        <f>'1-συμβολαια'!M19+'14-βιβλΕσ'!M19+'8-κ-15-17'!AF19</f>
        <v>9400</v>
      </c>
      <c r="AE19" s="382">
        <f t="shared" si="10"/>
        <v>27.586206896551722</v>
      </c>
      <c r="AF19" s="317">
        <f t="shared" si="13"/>
        <v>64755</v>
      </c>
      <c r="AG19" s="382">
        <f t="shared" si="11"/>
        <v>190.03668378576668</v>
      </c>
      <c r="AH19" s="384"/>
      <c r="AI19" s="358">
        <f t="shared" si="12"/>
        <v>0</v>
      </c>
      <c r="AJ19" s="385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</row>
    <row r="20" spans="1:116" s="5" customFormat="1">
      <c r="A20" s="717"/>
      <c r="B20" s="1010"/>
      <c r="C20" s="381" t="str">
        <f>'1-συμβολαια'!C20</f>
        <v>χρησικτησία = αναδασμός εκούσιος</v>
      </c>
      <c r="D20" s="326">
        <f>'4-πολλυπρ'!D20</f>
        <v>0</v>
      </c>
      <c r="E20" s="326" t="str">
        <f>'4-πολλυπρ'!I20</f>
        <v>δΙ</v>
      </c>
      <c r="F20" s="326">
        <f>'14-βιβλΕσ'!L20</f>
        <v>690</v>
      </c>
      <c r="G20" s="593">
        <f>'11-χαρτόσ'!L20</f>
        <v>0</v>
      </c>
      <c r="H20" s="317">
        <f t="shared" si="1"/>
        <v>690</v>
      </c>
      <c r="I20" s="382">
        <f t="shared" si="2"/>
        <v>2.0249449743213499</v>
      </c>
      <c r="J20" s="317"/>
      <c r="K20" s="477">
        <f>'8-κ-15-17'!AG20</f>
        <v>7.7500000000000008E-3</v>
      </c>
      <c r="L20" s="478">
        <f t="shared" si="3"/>
        <v>2.2743947175348498E-5</v>
      </c>
      <c r="M20" s="477"/>
      <c r="N20" s="593">
        <f>'14-βιβλΕσ'!R20</f>
        <v>0</v>
      </c>
      <c r="O20" s="594">
        <f t="shared" si="4"/>
        <v>0</v>
      </c>
      <c r="P20" s="317"/>
      <c r="Q20" s="593"/>
      <c r="R20" s="594"/>
      <c r="S20" s="593"/>
      <c r="T20" s="593"/>
      <c r="U20" s="593"/>
      <c r="V20" s="317">
        <f t="shared" si="5"/>
        <v>690.00774999999999</v>
      </c>
      <c r="W20" s="382">
        <f t="shared" si="6"/>
        <v>2.0249677182685253</v>
      </c>
      <c r="X20" s="383"/>
      <c r="Y20" s="317">
        <f t="shared" si="7"/>
        <v>4910</v>
      </c>
      <c r="Z20" s="382">
        <f t="shared" si="8"/>
        <v>14.409391049156273</v>
      </c>
      <c r="AA20" s="383"/>
      <c r="AB20" s="317">
        <f>'1-συμβολαια'!L20+'19-πολ200'!H20+'8-κ-15-17'!AE20+'19-πολ200'!N20</f>
        <v>5600.0077499999998</v>
      </c>
      <c r="AC20" s="382">
        <f t="shared" si="9"/>
        <v>16.434358767424797</v>
      </c>
      <c r="AD20" s="562">
        <f>'1-συμβολαια'!M20+'14-βιβλΕσ'!M20+'8-κ-15-17'!AF20</f>
        <v>0</v>
      </c>
      <c r="AE20" s="592">
        <f t="shared" si="10"/>
        <v>0</v>
      </c>
      <c r="AF20" s="317">
        <f t="shared" si="13"/>
        <v>5600.0077499999998</v>
      </c>
      <c r="AG20" s="382">
        <f t="shared" si="11"/>
        <v>16.434358767424797</v>
      </c>
      <c r="AH20" s="384"/>
      <c r="AI20" s="358">
        <f t="shared" si="12"/>
        <v>0</v>
      </c>
      <c r="AJ20" s="385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</row>
    <row r="21" spans="1:116" s="5" customFormat="1">
      <c r="A21" s="379">
        <f>'1-συμβολαια'!A21</f>
        <v>14</v>
      </c>
      <c r="B21" s="380">
        <f>'1-συμβολαια'!B21</f>
        <v>31</v>
      </c>
      <c r="C21" s="381" t="str">
        <f>'1-συμβολαια'!C21</f>
        <v>γονική</v>
      </c>
      <c r="D21" s="326" t="str">
        <f>'4-πολλυπρ'!D21</f>
        <v>κΔ</v>
      </c>
      <c r="E21" s="326" t="str">
        <f>'4-πολλυπρ'!I21</f>
        <v>κΙ</v>
      </c>
      <c r="F21" s="326">
        <f>'14-βιβλΕσ'!L21</f>
        <v>18126</v>
      </c>
      <c r="G21" s="317">
        <f>'11-χαρτόσ'!L21</f>
        <v>3516</v>
      </c>
      <c r="H21" s="317">
        <f t="shared" si="1"/>
        <v>21642</v>
      </c>
      <c r="I21" s="382">
        <f t="shared" si="2"/>
        <v>63.512839325018341</v>
      </c>
      <c r="J21" s="317"/>
      <c r="K21" s="317">
        <f>'8-κ-15-17'!AG21</f>
        <v>1746</v>
      </c>
      <c r="L21" s="382">
        <f t="shared" si="3"/>
        <v>5.1239911958914162</v>
      </c>
      <c r="M21" s="317"/>
      <c r="N21" s="317">
        <f>'14-βιβλΕσ'!R21</f>
        <v>75855</v>
      </c>
      <c r="O21" s="382">
        <f t="shared" si="4"/>
        <v>222.61188554658841</v>
      </c>
      <c r="P21" s="317"/>
      <c r="Q21" s="593"/>
      <c r="R21" s="594"/>
      <c r="S21" s="593"/>
      <c r="T21" s="593"/>
      <c r="U21" s="593"/>
      <c r="V21" s="317">
        <f t="shared" si="5"/>
        <v>23388</v>
      </c>
      <c r="W21" s="382">
        <f t="shared" si="6"/>
        <v>68.636830520909754</v>
      </c>
      <c r="X21" s="383"/>
      <c r="Y21" s="317">
        <f t="shared" si="7"/>
        <v>-100</v>
      </c>
      <c r="Z21" s="382">
        <f t="shared" si="8"/>
        <v>-0.29347028613352899</v>
      </c>
      <c r="AA21" s="383"/>
      <c r="AB21" s="317">
        <f>'1-συμβολαια'!L21+'19-πολ200'!H21+'8-κ-15-17'!AE21+'19-πολ200'!N21</f>
        <v>293281</v>
      </c>
      <c r="AC21" s="382">
        <f t="shared" si="9"/>
        <v>860.69258987527508</v>
      </c>
      <c r="AD21" s="317">
        <f>'1-συμβολαια'!M21+'14-βιβλΕσ'!M21+'8-κ-15-17'!AF21</f>
        <v>269993</v>
      </c>
      <c r="AE21" s="382">
        <f t="shared" si="10"/>
        <v>792.34922964049895</v>
      </c>
      <c r="AF21" s="317">
        <f t="shared" si="13"/>
        <v>23288</v>
      </c>
      <c r="AG21" s="382">
        <f t="shared" si="11"/>
        <v>68.343360234776227</v>
      </c>
      <c r="AH21" s="384"/>
      <c r="AI21" s="358">
        <f t="shared" si="12"/>
        <v>0</v>
      </c>
      <c r="AJ21" s="385" t="s">
        <v>637</v>
      </c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</row>
    <row r="22" spans="1:116">
      <c r="A22" s="998" t="s">
        <v>35</v>
      </c>
      <c r="B22" s="999"/>
      <c r="C22" s="999"/>
      <c r="D22" s="999"/>
      <c r="E22" s="1000"/>
      <c r="F22" s="304">
        <f t="shared" ref="F22:AG22" si="16">SUM(F3:F21)</f>
        <v>73228.101999999999</v>
      </c>
      <c r="G22" s="304">
        <f t="shared" si="16"/>
        <v>11660</v>
      </c>
      <c r="H22" s="304">
        <f t="shared" si="16"/>
        <v>84888.101999999999</v>
      </c>
      <c r="I22" s="304">
        <f t="shared" si="16"/>
        <v>249.12135583272197</v>
      </c>
      <c r="J22" s="304">
        <f t="shared" si="16"/>
        <v>0</v>
      </c>
      <c r="K22" s="304">
        <f t="shared" si="16"/>
        <v>79051.030250000011</v>
      </c>
      <c r="L22" s="36">
        <f t="shared" si="16"/>
        <v>231.99128466617756</v>
      </c>
      <c r="M22" s="304">
        <f t="shared" si="16"/>
        <v>0</v>
      </c>
      <c r="N22" s="304">
        <f t="shared" si="16"/>
        <v>581461</v>
      </c>
      <c r="O22" s="36">
        <f t="shared" si="16"/>
        <v>1706.415260454879</v>
      </c>
      <c r="P22" s="304">
        <f t="shared" si="16"/>
        <v>0</v>
      </c>
      <c r="Q22" s="304">
        <f t="shared" si="16"/>
        <v>99492</v>
      </c>
      <c r="R22" s="36">
        <f t="shared" si="16"/>
        <v>291.97945707997064</v>
      </c>
      <c r="S22" s="304">
        <f t="shared" si="16"/>
        <v>0</v>
      </c>
      <c r="T22" s="304">
        <f t="shared" si="16"/>
        <v>0</v>
      </c>
      <c r="U22" s="304">
        <f t="shared" si="16"/>
        <v>0</v>
      </c>
      <c r="V22" s="304">
        <f t="shared" si="16"/>
        <v>163939.13225</v>
      </c>
      <c r="W22" s="304">
        <f t="shared" si="16"/>
        <v>481.11264049889945</v>
      </c>
      <c r="X22" s="304">
        <f t="shared" si="16"/>
        <v>0</v>
      </c>
      <c r="Y22" s="304">
        <f t="shared" si="16"/>
        <v>724078.57799999998</v>
      </c>
      <c r="Z22" s="304">
        <f t="shared" si="16"/>
        <v>2124.9554746881877</v>
      </c>
      <c r="AA22" s="304">
        <f t="shared" si="16"/>
        <v>0</v>
      </c>
      <c r="AB22" s="304">
        <f t="shared" si="16"/>
        <v>1491821.7102500002</v>
      </c>
      <c r="AC22" s="36">
        <f t="shared" si="16"/>
        <v>4378.0534416727805</v>
      </c>
      <c r="AD22" s="304">
        <f t="shared" si="16"/>
        <v>603804</v>
      </c>
      <c r="AE22" s="36">
        <f t="shared" si="16"/>
        <v>1771.9853264856933</v>
      </c>
      <c r="AF22" s="304">
        <f t="shared" si="16"/>
        <v>888017.71025</v>
      </c>
      <c r="AG22" s="36">
        <f t="shared" si="16"/>
        <v>2606.0681151870876</v>
      </c>
      <c r="AH22" s="36"/>
      <c r="AI22" s="36">
        <f>SUM(AI3:AI21)</f>
        <v>0</v>
      </c>
    </row>
    <row r="23" spans="1:116">
      <c r="N23" s="79"/>
      <c r="O23" s="79"/>
      <c r="AB23" s="8">
        <f>AB22-'2-δικαιώμ'!G22-'2-δικαιώμ'!I22</f>
        <v>1095302.7690500002</v>
      </c>
      <c r="AC23" s="2">
        <f>AB23/340.75</f>
        <v>3214.3881703595016</v>
      </c>
      <c r="AD23" s="2">
        <f>AD22-'2-δικαιώμ'!G22-'2-δικαιώμ'!I22</f>
        <v>207285.0588</v>
      </c>
      <c r="AE23" s="2">
        <f>AD23/340.75</f>
        <v>608.32005517241384</v>
      </c>
    </row>
    <row r="24" spans="1:116">
      <c r="N24" s="79"/>
      <c r="O24" s="79"/>
    </row>
    <row r="25" spans="1:116">
      <c r="N25" s="159"/>
      <c r="O25" s="159"/>
      <c r="AB25" s="159"/>
      <c r="AC25" s="159"/>
      <c r="AD25" s="2" t="s">
        <v>164</v>
      </c>
      <c r="AE25" s="159">
        <f>AE23*100/AC23</f>
        <v>18.924909591873543</v>
      </c>
    </row>
    <row r="26" spans="1:116">
      <c r="AA26" s="160" t="s">
        <v>659</v>
      </c>
      <c r="AB26" s="2">
        <v>204.29</v>
      </c>
      <c r="AC26" s="2">
        <f>AE23-AB26</f>
        <v>404.03005517241388</v>
      </c>
      <c r="AD26" s="2" t="s">
        <v>164</v>
      </c>
      <c r="AE26" s="159">
        <f>AC26*100/AC23</f>
        <v>12.569423285527664</v>
      </c>
    </row>
    <row r="27" spans="1:116" ht="15.75">
      <c r="AA27" s="160" t="s">
        <v>660</v>
      </c>
      <c r="AB27" s="160">
        <f>19803/340.75</f>
        <v>58.115920763022743</v>
      </c>
      <c r="AC27" s="2">
        <f>AC26-AB27</f>
        <v>345.91413440939112</v>
      </c>
      <c r="AD27" s="2" t="s">
        <v>164</v>
      </c>
      <c r="AE27" s="159">
        <f>AC27*100/AC23</f>
        <v>10.761430047532299</v>
      </c>
      <c r="AK27" s="906" t="s">
        <v>107</v>
      </c>
      <c r="AL27" s="906"/>
      <c r="AM27" s="906"/>
      <c r="AN27" s="906"/>
      <c r="AO27" s="906"/>
      <c r="AP27" s="906"/>
      <c r="AQ27" s="906"/>
      <c r="AR27" s="906"/>
      <c r="AS27" s="906"/>
      <c r="AT27" s="906"/>
      <c r="AU27" s="90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</row>
    <row r="28" spans="1:116" ht="15.75">
      <c r="AA28" s="160" t="s">
        <v>661</v>
      </c>
      <c r="AB28" s="635">
        <f>96524/340.75</f>
        <v>283.26925898752751</v>
      </c>
      <c r="AC28" s="635">
        <f>AC27-AB28</f>
        <v>62.644875421863617</v>
      </c>
      <c r="AD28" s="2" t="s">
        <v>164</v>
      </c>
      <c r="AE28" s="159">
        <f>AC28/AC23</f>
        <v>1.9488895585021187E-2</v>
      </c>
      <c r="AL28" s="907" t="s">
        <v>145</v>
      </c>
      <c r="AM28" s="907"/>
      <c r="AN28" s="907"/>
      <c r="AO28" s="907"/>
      <c r="AP28" s="907"/>
      <c r="AQ28" s="135"/>
    </row>
    <row r="29" spans="1:116" ht="15.75" customHeight="1">
      <c r="AM29" s="906" t="s">
        <v>146</v>
      </c>
      <c r="AN29" s="906"/>
      <c r="AO29" s="906"/>
      <c r="AP29" s="906"/>
      <c r="AQ29" s="906"/>
      <c r="AR29" s="906"/>
      <c r="AS29" s="906"/>
      <c r="AT29" s="906"/>
      <c r="AU29" s="906"/>
      <c r="AV29" s="906"/>
      <c r="AW29" s="906"/>
      <c r="AX29" s="906"/>
    </row>
    <row r="30" spans="1:116" ht="15.75" customHeight="1">
      <c r="AM30" s="137"/>
      <c r="AN30" s="907"/>
      <c r="AO30" s="907"/>
      <c r="AP30" s="907"/>
      <c r="AQ30" s="907"/>
      <c r="AR30" s="907"/>
      <c r="AS30" s="907"/>
      <c r="AT30" s="907"/>
      <c r="AU30" s="907"/>
      <c r="AV30" s="907"/>
      <c r="AW30" s="907"/>
      <c r="AX30" s="907"/>
      <c r="AY30" s="907"/>
    </row>
    <row r="31" spans="1:116" ht="15.75">
      <c r="AM31" s="137"/>
      <c r="AN31" s="137"/>
      <c r="AO31" s="991"/>
      <c r="AP31" s="991"/>
      <c r="AQ31" s="991"/>
      <c r="AR31" s="991"/>
      <c r="AS31" s="991"/>
      <c r="AT31" s="991"/>
      <c r="AU31" s="991"/>
      <c r="AV31" s="991"/>
      <c r="AW31" s="137"/>
      <c r="AX31" s="137"/>
      <c r="AY31" s="137"/>
    </row>
    <row r="32" spans="1:116" ht="15.75">
      <c r="AP32" s="994" t="s">
        <v>108</v>
      </c>
      <c r="AQ32" s="994"/>
      <c r="AR32" s="994"/>
      <c r="AS32" s="994"/>
      <c r="AT32" s="994"/>
      <c r="AU32" s="994"/>
      <c r="AV32" s="994"/>
      <c r="AW32" s="994"/>
    </row>
    <row r="33" spans="27:116" ht="15.75">
      <c r="AP33" s="134"/>
      <c r="AQ33" s="991"/>
      <c r="AR33" s="991"/>
      <c r="AS33" s="991"/>
      <c r="AT33" s="991"/>
      <c r="AU33" s="991"/>
      <c r="AV33" s="991"/>
      <c r="AW33" s="134"/>
    </row>
    <row r="34" spans="27:116" ht="15.75">
      <c r="AA34" s="157"/>
      <c r="AD34" s="652"/>
      <c r="AE34" s="654"/>
      <c r="AR34" s="992" t="s">
        <v>109</v>
      </c>
      <c r="AS34" s="992"/>
      <c r="AT34" s="992"/>
      <c r="AU34" s="992"/>
      <c r="AV34" s="992"/>
      <c r="AW34" s="992"/>
    </row>
    <row r="35" spans="27:116" ht="15.75">
      <c r="AA35" s="158"/>
      <c r="AD35" s="653"/>
      <c r="AE35" s="61"/>
      <c r="AS35" s="991" t="s">
        <v>110</v>
      </c>
      <c r="AT35" s="991"/>
      <c r="AU35" s="991"/>
      <c r="AV35" s="991"/>
      <c r="AW35" s="991"/>
      <c r="AX35" s="991"/>
      <c r="AY35" s="991"/>
    </row>
    <row r="36" spans="27:116" ht="15.75">
      <c r="AS36" s="129"/>
      <c r="AT36" s="129"/>
      <c r="AU36" s="129"/>
      <c r="AV36" s="129"/>
      <c r="AW36" s="129"/>
      <c r="AX36" s="129"/>
      <c r="AY36" s="129"/>
    </row>
    <row r="37" spans="27:116" ht="15.75">
      <c r="AU37" s="991" t="s">
        <v>111</v>
      </c>
      <c r="AV37" s="991"/>
      <c r="AW37" s="991"/>
      <c r="AX37" s="991"/>
      <c r="AY37" s="991"/>
      <c r="AZ37" s="991"/>
      <c r="BA37" s="991"/>
    </row>
    <row r="38" spans="27:116" ht="15.75">
      <c r="AK38" s="143"/>
      <c r="AL38" s="127"/>
      <c r="AM38" s="127"/>
      <c r="AN38" s="127"/>
      <c r="AO38" s="143"/>
      <c r="AP38" s="143"/>
      <c r="AV38" s="993" t="s">
        <v>147</v>
      </c>
      <c r="AW38" s="993"/>
      <c r="AX38" s="993"/>
      <c r="AY38" s="993"/>
      <c r="AZ38" s="993"/>
      <c r="BA38" s="993"/>
      <c r="BB38" s="993"/>
      <c r="BC38" s="993"/>
      <c r="BD38" s="993"/>
      <c r="BE38" s="993"/>
      <c r="BF38" s="993"/>
      <c r="BG38" s="993"/>
    </row>
    <row r="39" spans="27:116" ht="15.75">
      <c r="AK39" s="144"/>
      <c r="AL39" s="144"/>
      <c r="AM39" s="144"/>
      <c r="AN39" s="144"/>
      <c r="AO39" s="144"/>
      <c r="AP39" s="143"/>
      <c r="AQ39" s="143"/>
      <c r="AR39" s="143"/>
      <c r="AS39" s="143"/>
      <c r="AT39" s="143"/>
      <c r="AU39" s="143"/>
      <c r="AV39" s="143"/>
      <c r="AW39" s="991" t="s">
        <v>112</v>
      </c>
      <c r="AX39" s="991"/>
      <c r="AY39" s="991"/>
      <c r="AZ39" s="991"/>
      <c r="BA39" s="991"/>
      <c r="BB39" s="991"/>
      <c r="BC39" s="991"/>
      <c r="BD39" s="991"/>
      <c r="BE39" s="991"/>
      <c r="BF39" s="991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</row>
    <row r="40" spans="27:116" ht="15.75">
      <c r="AK40" s="143"/>
      <c r="AL40" s="145"/>
      <c r="AM40" s="145"/>
      <c r="AN40" s="145"/>
      <c r="AO40" s="145"/>
      <c r="AP40" s="145"/>
      <c r="AQ40" s="143"/>
      <c r="AR40" s="146"/>
      <c r="AS40" s="146"/>
      <c r="AT40" s="146"/>
      <c r="AU40" s="146"/>
      <c r="AV40" s="146"/>
      <c r="AW40" s="146"/>
      <c r="AX40" s="918" t="s">
        <v>113</v>
      </c>
      <c r="AY40" s="918"/>
      <c r="AZ40" s="918"/>
      <c r="BA40" s="918"/>
      <c r="BB40" s="918"/>
      <c r="BC40" s="918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</row>
    <row r="41" spans="27:116" ht="15.75">
      <c r="AK41" s="143"/>
      <c r="AL41" s="147"/>
      <c r="AM41" s="147"/>
      <c r="AN41" s="147"/>
      <c r="AO41" s="147"/>
      <c r="AP41" s="147"/>
      <c r="AQ41" s="147"/>
      <c r="AR41" s="146"/>
      <c r="AS41" s="146"/>
      <c r="AT41" s="146"/>
      <c r="AU41" s="146"/>
      <c r="AV41" s="146"/>
      <c r="AW41" s="146"/>
      <c r="AX41" s="146"/>
      <c r="AY41" s="991" t="s">
        <v>114</v>
      </c>
      <c r="AZ41" s="991"/>
      <c r="BA41" s="991"/>
      <c r="BB41" s="991"/>
      <c r="BC41" s="991"/>
      <c r="BD41" s="991"/>
      <c r="BE41" s="991"/>
      <c r="BF41" s="991"/>
      <c r="BG41" s="991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</row>
    <row r="42" spans="27:116" ht="15.75"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918" t="s">
        <v>115</v>
      </c>
      <c r="BA42" s="918"/>
      <c r="BB42" s="918"/>
      <c r="BC42" s="918"/>
      <c r="BD42" s="918"/>
      <c r="BE42" s="918"/>
      <c r="BF42" s="918"/>
      <c r="BG42" s="918"/>
      <c r="BH42" s="918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</row>
    <row r="43" spans="27:116" ht="15.75"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991" t="s">
        <v>116</v>
      </c>
      <c r="BB43" s="991"/>
      <c r="BC43" s="991"/>
      <c r="BD43" s="991"/>
      <c r="BE43" s="991"/>
      <c r="BF43" s="991"/>
      <c r="BG43" s="991"/>
      <c r="BH43" s="991"/>
      <c r="BI43" s="991"/>
      <c r="BJ43" s="991"/>
      <c r="BK43" s="991"/>
      <c r="BL43" s="991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6"/>
    </row>
    <row r="44" spans="27:116" ht="15.75"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918" t="s">
        <v>117</v>
      </c>
      <c r="BC44" s="918"/>
      <c r="BD44" s="918"/>
      <c r="BE44" s="918"/>
      <c r="BF44" s="918"/>
      <c r="BG44" s="918"/>
      <c r="BH44" s="918"/>
      <c r="BI44" s="918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</row>
    <row r="45" spans="27:116" ht="15.75"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991" t="s">
        <v>106</v>
      </c>
      <c r="BD45" s="991"/>
      <c r="BE45" s="991"/>
      <c r="BF45" s="991"/>
      <c r="BG45" s="991"/>
      <c r="BH45" s="991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</row>
    <row r="46" spans="27:116" ht="15.75"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918"/>
      <c r="BE46" s="918"/>
      <c r="BF46" s="918"/>
      <c r="BG46" s="918"/>
      <c r="BH46" s="918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</row>
    <row r="47" spans="27:116" ht="15.75"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991"/>
      <c r="BF47" s="991"/>
      <c r="BG47" s="991"/>
      <c r="BH47" s="991"/>
      <c r="BI47" s="991"/>
      <c r="BJ47" s="991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27:116" ht="15.75"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918"/>
      <c r="BG48" s="918"/>
      <c r="BH48" s="918"/>
      <c r="BI48" s="918"/>
      <c r="BJ48" s="918"/>
      <c r="BK48" s="918"/>
      <c r="BL48" s="918"/>
      <c r="BM48" s="918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</row>
    <row r="49" spans="37:116" ht="15.75"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991"/>
      <c r="BH49" s="991"/>
      <c r="BI49" s="991"/>
      <c r="BJ49" s="991"/>
      <c r="BK49" s="991"/>
      <c r="BL49" s="991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</row>
    <row r="50" spans="37:116" ht="15.75"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918" t="s">
        <v>118</v>
      </c>
      <c r="BI50" s="918"/>
      <c r="BJ50" s="918"/>
      <c r="BK50" s="918"/>
      <c r="BL50" s="918"/>
      <c r="BM50" s="918"/>
      <c r="BN50" s="918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</row>
    <row r="51" spans="37:116" ht="15.75"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991"/>
      <c r="BJ51" s="991"/>
      <c r="BK51" s="991"/>
      <c r="BL51" s="991"/>
      <c r="BM51" s="991"/>
      <c r="BN51" s="991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</row>
    <row r="52" spans="37:116" ht="15.75"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918" t="s">
        <v>119</v>
      </c>
      <c r="BK52" s="918"/>
      <c r="BL52" s="918"/>
      <c r="BM52" s="918"/>
      <c r="BN52" s="918"/>
      <c r="BO52" s="918"/>
      <c r="BP52" s="918"/>
      <c r="BQ52" s="918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</row>
    <row r="53" spans="37:116" ht="15.75"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991"/>
      <c r="BL53" s="991"/>
      <c r="BM53" s="991"/>
      <c r="BN53" s="991"/>
      <c r="BO53" s="991"/>
      <c r="BP53" s="991"/>
      <c r="BQ53" s="991"/>
      <c r="BR53" s="991"/>
      <c r="BS53" s="146"/>
      <c r="BT53" s="146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</row>
    <row r="54" spans="37:116" ht="15.75"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6"/>
      <c r="BL54" s="918"/>
      <c r="BM54" s="918"/>
      <c r="BN54" s="918"/>
      <c r="BO54" s="918"/>
      <c r="BP54" s="918"/>
      <c r="BQ54" s="918"/>
      <c r="BR54" s="918"/>
      <c r="BS54" s="918"/>
      <c r="BT54" s="146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</row>
    <row r="55" spans="37:116" ht="15.75"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6"/>
      <c r="BL55" s="146"/>
      <c r="BM55" s="991"/>
      <c r="BN55" s="991"/>
      <c r="BO55" s="991"/>
      <c r="BP55" s="991"/>
      <c r="BQ55" s="991"/>
      <c r="BR55" s="991"/>
      <c r="BS55" s="991"/>
      <c r="BT55" s="991"/>
      <c r="BU55" s="991"/>
      <c r="BV55" s="991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</row>
    <row r="56" spans="37:116" ht="15.75"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6"/>
      <c r="BL56" s="146"/>
      <c r="BM56" s="146"/>
      <c r="BN56" s="918" t="s">
        <v>120</v>
      </c>
      <c r="BO56" s="918"/>
      <c r="BP56" s="918"/>
      <c r="BQ56" s="918"/>
      <c r="BR56" s="918"/>
      <c r="BS56" s="918"/>
      <c r="BT56" s="918"/>
      <c r="BU56" s="918"/>
      <c r="BV56" s="918"/>
      <c r="BW56" s="918"/>
      <c r="BX56" s="918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</row>
    <row r="57" spans="37:116" ht="15.75"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6"/>
      <c r="BL57" s="146"/>
      <c r="BM57" s="146"/>
      <c r="BN57" s="146"/>
      <c r="BO57" s="991" t="s">
        <v>148</v>
      </c>
      <c r="BP57" s="991"/>
      <c r="BQ57" s="991"/>
      <c r="BR57" s="991"/>
      <c r="BS57" s="991"/>
      <c r="BT57" s="991"/>
      <c r="BU57" s="991"/>
      <c r="BV57" s="991"/>
      <c r="BW57" s="991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</row>
    <row r="58" spans="37:116" ht="15.75"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918" t="s">
        <v>149</v>
      </c>
      <c r="BQ58" s="918"/>
      <c r="BR58" s="918"/>
      <c r="BS58" s="918"/>
      <c r="BT58" s="918"/>
      <c r="BU58" s="918"/>
      <c r="BV58" s="918"/>
      <c r="BW58" s="918"/>
      <c r="BX58" s="918"/>
      <c r="BY58" s="918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</row>
    <row r="59" spans="37:116" ht="15.75"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991" t="s">
        <v>121</v>
      </c>
      <c r="BR59" s="991"/>
      <c r="BS59" s="991"/>
      <c r="BT59" s="991"/>
      <c r="BU59" s="991"/>
      <c r="BV59" s="991"/>
      <c r="BW59" s="991"/>
      <c r="BX59" s="991"/>
      <c r="BY59" s="991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</row>
    <row r="60" spans="37:116" ht="15.75"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9" t="s">
        <v>122</v>
      </c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</row>
    <row r="61" spans="37:116" ht="15.75"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50"/>
      <c r="BS61" s="991" t="s">
        <v>123</v>
      </c>
      <c r="BT61" s="991"/>
      <c r="BU61" s="991"/>
      <c r="BV61" s="991"/>
      <c r="BW61" s="991"/>
      <c r="BX61" s="991"/>
      <c r="BY61" s="991"/>
      <c r="BZ61" s="991"/>
      <c r="CA61" s="991"/>
      <c r="CB61" s="991"/>
      <c r="CC61" s="991"/>
      <c r="CD61" s="991"/>
      <c r="CE61" s="991"/>
      <c r="CF61" s="991"/>
      <c r="CG61" s="991"/>
      <c r="CH61" s="991"/>
      <c r="CI61" s="991"/>
      <c r="CJ61" s="991"/>
      <c r="CK61" s="991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</row>
    <row r="62" spans="37:116" ht="15.75"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50"/>
      <c r="BS62" s="150"/>
      <c r="BT62" s="992"/>
      <c r="BU62" s="992"/>
      <c r="BV62" s="992"/>
      <c r="BW62" s="992"/>
      <c r="BX62" s="992"/>
      <c r="BY62" s="992"/>
      <c r="BZ62" s="992"/>
      <c r="CA62" s="992"/>
      <c r="CB62" s="992"/>
      <c r="CC62" s="992"/>
      <c r="CD62" s="992"/>
      <c r="CE62" s="150"/>
      <c r="CF62" s="150"/>
      <c r="CG62" s="150"/>
      <c r="CH62" s="150"/>
      <c r="CI62" s="150"/>
      <c r="CJ62" s="150"/>
      <c r="CK62" s="150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</row>
    <row r="63" spans="37:116" ht="15.75"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6"/>
      <c r="BO63" s="143"/>
      <c r="BP63" s="143"/>
      <c r="BQ63" s="143"/>
      <c r="BR63" s="143"/>
      <c r="BS63" s="143"/>
      <c r="BT63" s="143"/>
      <c r="BU63" s="991" t="s">
        <v>150</v>
      </c>
      <c r="BV63" s="991"/>
      <c r="BW63" s="991"/>
      <c r="BX63" s="991"/>
      <c r="BY63" s="991"/>
      <c r="BZ63" s="991"/>
      <c r="CA63" s="991"/>
      <c r="CB63" s="991"/>
      <c r="CC63" s="991"/>
      <c r="CD63" s="991"/>
      <c r="CE63" s="991"/>
      <c r="CF63" s="991"/>
      <c r="CG63" s="991"/>
      <c r="CH63" s="991"/>
      <c r="CI63" s="991"/>
      <c r="CJ63" s="991"/>
      <c r="CK63" s="991"/>
      <c r="CL63" s="991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</row>
    <row r="64" spans="37:116" ht="15.75"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6"/>
      <c r="BO64" s="143"/>
      <c r="BP64" s="143"/>
      <c r="BQ64" s="143"/>
      <c r="BR64" s="143"/>
      <c r="BS64" s="143"/>
      <c r="BT64" s="143"/>
      <c r="BU64" s="143"/>
      <c r="BV64" s="918"/>
      <c r="BW64" s="918"/>
      <c r="BX64" s="918"/>
      <c r="BY64" s="918"/>
      <c r="BZ64" s="918"/>
      <c r="CA64" s="918"/>
      <c r="CB64" s="918"/>
      <c r="CC64" s="918"/>
      <c r="CD64" s="918"/>
      <c r="CE64" s="918"/>
      <c r="CF64" s="918"/>
      <c r="CG64" s="918"/>
      <c r="CH64" s="918"/>
      <c r="CI64" s="918"/>
      <c r="CJ64" s="918"/>
      <c r="CK64" s="918"/>
      <c r="CL64" s="918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</row>
    <row r="65" spans="37:116" ht="15.75"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6"/>
      <c r="BO65" s="143"/>
      <c r="BP65" s="143"/>
      <c r="BQ65" s="146"/>
      <c r="BR65" s="146"/>
      <c r="BS65" s="146"/>
      <c r="BT65" s="146"/>
      <c r="BU65" s="146"/>
      <c r="BV65" s="146"/>
      <c r="BW65" s="991" t="s">
        <v>124</v>
      </c>
      <c r="BX65" s="991"/>
      <c r="BY65" s="991"/>
      <c r="BZ65" s="991"/>
      <c r="CA65" s="991"/>
      <c r="CB65" s="991"/>
      <c r="CC65" s="991"/>
      <c r="CD65" s="991"/>
      <c r="CE65" s="991"/>
      <c r="CF65" s="991"/>
      <c r="CG65" s="991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</row>
    <row r="66" spans="37:116" ht="15.75"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6"/>
      <c r="BR66" s="146"/>
      <c r="BS66" s="146"/>
      <c r="BT66" s="146"/>
      <c r="BU66" s="146"/>
      <c r="BV66" s="146"/>
      <c r="BW66" s="146"/>
      <c r="BX66" s="918" t="s">
        <v>125</v>
      </c>
      <c r="BY66" s="918"/>
      <c r="BZ66" s="918"/>
      <c r="CA66" s="918"/>
      <c r="CB66" s="918"/>
      <c r="CC66" s="918"/>
      <c r="CD66" s="918"/>
      <c r="CE66" s="918"/>
      <c r="CF66" s="918"/>
      <c r="CG66" s="918"/>
      <c r="CH66" s="918"/>
      <c r="CI66" s="918"/>
      <c r="CJ66" s="918"/>
      <c r="CK66" s="918"/>
      <c r="CL66" s="918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</row>
    <row r="67" spans="37:116" ht="15.75"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6"/>
      <c r="BR67" s="146"/>
      <c r="BS67" s="146"/>
      <c r="BT67" s="146"/>
      <c r="BU67" s="146"/>
      <c r="BV67" s="146"/>
      <c r="BW67" s="146"/>
      <c r="BX67" s="146"/>
      <c r="BY67" s="991" t="s">
        <v>126</v>
      </c>
      <c r="BZ67" s="991"/>
      <c r="CA67" s="991"/>
      <c r="CB67" s="991"/>
      <c r="CC67" s="991"/>
      <c r="CD67" s="991"/>
      <c r="CE67" s="991"/>
      <c r="CF67" s="991"/>
      <c r="CG67" s="991"/>
      <c r="CH67" s="991"/>
      <c r="CI67" s="991"/>
      <c r="CJ67" s="991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</row>
    <row r="68" spans="37:116" ht="15.75"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6"/>
      <c r="BR68" s="146"/>
      <c r="BS68" s="146"/>
      <c r="BT68" s="146"/>
      <c r="BU68" s="146"/>
      <c r="BV68" s="146"/>
      <c r="BW68" s="146"/>
      <c r="BX68" s="146"/>
      <c r="BY68" s="146"/>
      <c r="BZ68" s="918" t="s">
        <v>151</v>
      </c>
      <c r="CA68" s="918"/>
      <c r="CB68" s="918"/>
      <c r="CC68" s="918"/>
      <c r="CD68" s="918"/>
      <c r="CE68" s="918"/>
      <c r="CF68" s="918"/>
      <c r="CG68" s="918"/>
      <c r="CH68" s="918"/>
      <c r="CI68" s="918"/>
      <c r="CJ68" s="918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</row>
    <row r="69" spans="37:116" ht="15.75"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991" t="s">
        <v>127</v>
      </c>
      <c r="CB69" s="991"/>
      <c r="CC69" s="991"/>
      <c r="CD69" s="991"/>
      <c r="CE69" s="991"/>
      <c r="CF69" s="991"/>
      <c r="CG69" s="991"/>
      <c r="CH69" s="991"/>
      <c r="CI69" s="991"/>
      <c r="CJ69" s="991"/>
      <c r="CK69" s="991"/>
      <c r="CL69" s="991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</row>
    <row r="70" spans="37:116" ht="15.75"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51"/>
      <c r="CB70" s="924" t="s">
        <v>128</v>
      </c>
      <c r="CC70" s="924"/>
      <c r="CD70" s="924"/>
      <c r="CE70" s="924"/>
      <c r="CF70" s="924"/>
      <c r="CG70" s="924"/>
      <c r="CH70" s="924"/>
      <c r="CI70" s="924"/>
      <c r="CJ70" s="924"/>
      <c r="CK70" s="126"/>
      <c r="CL70" s="126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</row>
    <row r="71" spans="37:116" ht="15.75"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918" t="s">
        <v>130</v>
      </c>
      <c r="CD71" s="918"/>
      <c r="CE71" s="918"/>
      <c r="CF71" s="918"/>
      <c r="CG71" s="918"/>
      <c r="CH71" s="918"/>
      <c r="CI71" s="918"/>
      <c r="CJ71" s="918"/>
      <c r="CK71" s="918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</row>
    <row r="72" spans="37:116" ht="15.75"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3"/>
      <c r="CD72" s="991" t="s">
        <v>131</v>
      </c>
      <c r="CE72" s="991"/>
      <c r="CF72" s="991"/>
      <c r="CG72" s="991"/>
      <c r="CH72" s="991"/>
      <c r="CI72" s="991"/>
      <c r="CJ72" s="991"/>
      <c r="CK72" s="991"/>
      <c r="CL72" s="991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</row>
    <row r="73" spans="37:116" ht="15.75"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3"/>
      <c r="CD73" s="143"/>
      <c r="CE73" s="918" t="s">
        <v>132</v>
      </c>
      <c r="CF73" s="918"/>
      <c r="CG73" s="918"/>
      <c r="CH73" s="918"/>
      <c r="CI73" s="918"/>
      <c r="CJ73" s="918"/>
      <c r="CK73" s="918"/>
      <c r="CL73" s="918"/>
      <c r="CM73" s="918"/>
      <c r="CN73" s="918"/>
      <c r="CO73" s="918"/>
      <c r="CP73" s="918"/>
      <c r="CQ73" s="918"/>
      <c r="CR73" s="918"/>
      <c r="CS73" s="918"/>
      <c r="CT73" s="918"/>
      <c r="CU73" s="918"/>
      <c r="CV73" s="918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</row>
    <row r="74" spans="37:116" ht="15.75"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3"/>
      <c r="CD74" s="143"/>
      <c r="CE74" s="148"/>
      <c r="CF74" s="924" t="s">
        <v>152</v>
      </c>
      <c r="CG74" s="924"/>
      <c r="CH74" s="924"/>
      <c r="CI74" s="924"/>
      <c r="CJ74" s="924"/>
      <c r="CK74" s="924"/>
      <c r="CL74" s="924"/>
      <c r="CM74" s="924"/>
      <c r="CN74" s="924"/>
      <c r="CO74" s="148"/>
      <c r="CP74" s="148"/>
      <c r="CQ74" s="148"/>
      <c r="CR74" s="148"/>
      <c r="CS74" s="148"/>
      <c r="CT74" s="148"/>
      <c r="CU74" s="148"/>
      <c r="CV74" s="148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</row>
    <row r="75" spans="37:116" ht="15.75"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3"/>
      <c r="CD75" s="143"/>
      <c r="CE75" s="143"/>
      <c r="CF75" s="143"/>
      <c r="CG75" s="991" t="s">
        <v>133</v>
      </c>
      <c r="CH75" s="991"/>
      <c r="CI75" s="991"/>
      <c r="CJ75" s="991"/>
      <c r="CK75" s="991"/>
      <c r="CL75" s="991"/>
      <c r="CM75" s="991"/>
      <c r="CN75" s="991"/>
      <c r="CO75" s="991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</row>
    <row r="76" spans="37:116" ht="15.75"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3"/>
      <c r="CD76" s="143"/>
      <c r="CE76" s="143"/>
      <c r="CF76" s="143"/>
      <c r="CG76" s="143"/>
      <c r="CH76" s="918" t="s">
        <v>134</v>
      </c>
      <c r="CI76" s="918"/>
      <c r="CJ76" s="918"/>
      <c r="CK76" s="918"/>
      <c r="CL76" s="918"/>
      <c r="CM76" s="918"/>
      <c r="CN76" s="918"/>
      <c r="CO76" s="918"/>
      <c r="CP76" s="918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</row>
    <row r="77" spans="37:116" ht="15.75"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3"/>
      <c r="CD77" s="143"/>
      <c r="CE77" s="143"/>
      <c r="CF77" s="143"/>
      <c r="CG77" s="143"/>
      <c r="CH77" s="143"/>
      <c r="CI77" s="991" t="s">
        <v>135</v>
      </c>
      <c r="CJ77" s="991"/>
      <c r="CK77" s="991"/>
      <c r="CL77" s="991"/>
      <c r="CM77" s="991"/>
      <c r="CN77" s="991"/>
      <c r="CO77" s="991"/>
      <c r="CP77" s="991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</row>
    <row r="78" spans="37:116" ht="15.75"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3"/>
      <c r="CD78" s="143"/>
      <c r="CE78" s="143"/>
      <c r="CF78" s="143"/>
      <c r="CG78" s="143"/>
      <c r="CH78" s="143"/>
      <c r="CI78" s="143"/>
      <c r="CJ78" s="918" t="s">
        <v>138</v>
      </c>
      <c r="CK78" s="918"/>
      <c r="CL78" s="918"/>
      <c r="CM78" s="918"/>
      <c r="CN78" s="918"/>
      <c r="CO78" s="918"/>
      <c r="CP78" s="918"/>
      <c r="CQ78" s="918"/>
      <c r="CR78" s="918"/>
      <c r="CS78" s="918"/>
      <c r="CT78" s="918"/>
      <c r="CU78" s="918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</row>
    <row r="79" spans="37:116" ht="15.75"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3"/>
      <c r="CD79" s="143"/>
      <c r="CE79" s="143"/>
      <c r="CF79" s="143"/>
      <c r="CG79" s="143"/>
      <c r="CH79" s="143"/>
      <c r="CI79" s="143"/>
      <c r="CJ79" s="143"/>
      <c r="CK79" s="991" t="s">
        <v>139</v>
      </c>
      <c r="CL79" s="991"/>
      <c r="CM79" s="991"/>
      <c r="CN79" s="991"/>
      <c r="CO79" s="991"/>
      <c r="CP79" s="991"/>
      <c r="CQ79" s="991"/>
      <c r="CR79" s="991"/>
      <c r="CS79" s="991"/>
      <c r="CT79" s="991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</row>
    <row r="80" spans="37:116" ht="15.75"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6"/>
      <c r="BZ80" s="146"/>
      <c r="CA80" s="146"/>
      <c r="CB80" s="146"/>
      <c r="CC80" s="143"/>
      <c r="CD80" s="143"/>
      <c r="CE80" s="143"/>
      <c r="CF80" s="143"/>
      <c r="CG80" s="143"/>
      <c r="CH80" s="143"/>
      <c r="CI80" s="143"/>
      <c r="CJ80" s="143"/>
      <c r="CK80" s="143"/>
      <c r="CL80" s="918" t="s">
        <v>140</v>
      </c>
      <c r="CM80" s="918"/>
      <c r="CN80" s="918"/>
      <c r="CO80" s="918"/>
      <c r="CP80" s="918"/>
      <c r="CQ80" s="918"/>
      <c r="CR80" s="918"/>
      <c r="CS80" s="918"/>
      <c r="CT80" s="918"/>
      <c r="CU80" s="918"/>
      <c r="CV80" s="918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</row>
    <row r="81" spans="37:116" ht="15.75"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991" t="s">
        <v>141</v>
      </c>
      <c r="CN81" s="991"/>
      <c r="CO81" s="991"/>
      <c r="CP81" s="991"/>
      <c r="CQ81" s="991"/>
      <c r="CR81" s="991"/>
      <c r="CS81" s="991"/>
      <c r="CT81" s="991"/>
      <c r="CU81" s="991"/>
      <c r="CV81" s="991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</row>
    <row r="82" spans="37:116" ht="15.75"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3"/>
      <c r="CD82" s="143"/>
      <c r="CE82" s="151"/>
      <c r="CF82" s="151"/>
      <c r="CG82" s="151"/>
      <c r="CH82" s="151"/>
      <c r="CI82" s="151"/>
      <c r="CJ82" s="151"/>
      <c r="CK82" s="151"/>
      <c r="CL82" s="151"/>
      <c r="CM82" s="151"/>
      <c r="CN82" s="918" t="s">
        <v>142</v>
      </c>
      <c r="CO82" s="918"/>
      <c r="CP82" s="918"/>
      <c r="CQ82" s="918"/>
      <c r="CR82" s="918"/>
      <c r="CS82" s="918"/>
      <c r="CT82" s="918"/>
      <c r="CU82" s="918"/>
      <c r="CV82" s="918"/>
      <c r="CW82" s="918"/>
      <c r="CX82" s="918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</row>
    <row r="83" spans="37:116" ht="15.75"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3"/>
      <c r="CD83" s="146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991" t="s">
        <v>143</v>
      </c>
      <c r="CP83" s="991"/>
      <c r="CQ83" s="991"/>
      <c r="CR83" s="991"/>
      <c r="CS83" s="991"/>
      <c r="CT83" s="991"/>
      <c r="CU83" s="991"/>
      <c r="CV83" s="991"/>
      <c r="CW83" s="991"/>
      <c r="CX83" s="991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</row>
    <row r="84" spans="37:116" ht="15.75"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3"/>
      <c r="CD84" s="146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918" t="s">
        <v>144</v>
      </c>
      <c r="CQ84" s="918"/>
      <c r="CR84" s="918"/>
      <c r="CS84" s="918"/>
      <c r="CT84" s="918"/>
      <c r="CU84" s="918"/>
      <c r="CV84" s="918"/>
      <c r="CW84" s="918"/>
      <c r="CX84" s="918"/>
      <c r="CY84" s="918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</row>
    <row r="85" spans="37:116" ht="15.75"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3"/>
      <c r="CD85" s="146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991"/>
      <c r="CR85" s="991"/>
      <c r="CS85" s="991"/>
      <c r="CT85" s="991"/>
      <c r="CU85" s="991"/>
      <c r="CV85" s="991"/>
      <c r="CW85" s="991"/>
      <c r="CX85" s="991"/>
      <c r="CY85" s="991"/>
      <c r="CZ85" s="991"/>
      <c r="DA85" s="991"/>
      <c r="DB85" s="991"/>
      <c r="DC85" s="991"/>
      <c r="DD85" s="991"/>
      <c r="DE85" s="991"/>
      <c r="DF85" s="991"/>
      <c r="DG85" s="991"/>
      <c r="DH85" s="991"/>
      <c r="DI85" s="148"/>
      <c r="DJ85" s="148"/>
      <c r="DK85" s="148"/>
      <c r="DL85" s="143"/>
    </row>
    <row r="86" spans="37:116" ht="15.75"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3"/>
      <c r="CD86" s="146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918"/>
      <c r="CS86" s="918"/>
      <c r="CT86" s="918"/>
      <c r="CU86" s="918"/>
      <c r="CV86" s="918"/>
      <c r="CW86" s="918"/>
      <c r="CX86" s="918"/>
      <c r="CY86" s="918"/>
      <c r="CZ86" s="918"/>
      <c r="DA86" s="918"/>
      <c r="DB86" s="918"/>
      <c r="DC86" s="918"/>
      <c r="DD86" s="918"/>
      <c r="DE86" s="918"/>
      <c r="DF86" s="918"/>
      <c r="DG86" s="918"/>
      <c r="DH86" s="918"/>
      <c r="DI86" s="918"/>
      <c r="DJ86" s="143"/>
      <c r="DK86" s="143"/>
      <c r="DL86" s="143"/>
    </row>
    <row r="87" spans="37:116" ht="15.75"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3"/>
      <c r="CD87" s="146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991"/>
      <c r="CT87" s="991"/>
      <c r="CU87" s="991"/>
      <c r="CV87" s="991"/>
      <c r="CW87" s="991"/>
      <c r="CX87" s="991"/>
      <c r="CY87" s="991"/>
      <c r="CZ87" s="991"/>
      <c r="DA87" s="991"/>
      <c r="DB87" s="991"/>
      <c r="DC87" s="991"/>
      <c r="DD87" s="991"/>
      <c r="DE87" s="991"/>
      <c r="DF87" s="991"/>
      <c r="DG87" s="991"/>
      <c r="DH87" s="991"/>
      <c r="DI87" s="991"/>
      <c r="DJ87" s="991"/>
      <c r="DK87" s="143"/>
      <c r="DL87" s="143"/>
    </row>
    <row r="88" spans="37:116" ht="15.75"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6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</row>
    <row r="89" spans="37:116" ht="15.75"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6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</row>
    <row r="90" spans="37:116" ht="15"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</row>
    <row r="91" spans="37:116" ht="15"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</row>
    <row r="92" spans="37:116" ht="15"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</row>
    <row r="93" spans="37:116" ht="15.75"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6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</row>
    <row r="94" spans="37:116" ht="15.75"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6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</row>
    <row r="95" spans="37:116" ht="15.75"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6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</row>
    <row r="96" spans="37:116" ht="15.75"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6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</row>
    <row r="97" spans="37:116" ht="15.75"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6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</row>
    <row r="98" spans="37:116" ht="15.75"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6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</row>
    <row r="99" spans="37:116" ht="15.75"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6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</row>
    <row r="100" spans="37:116" ht="15"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</row>
    <row r="101" spans="37:116" ht="15"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</row>
    <row r="102" spans="37:116" ht="15"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</row>
  </sheetData>
  <mergeCells count="91">
    <mergeCell ref="A22:E22"/>
    <mergeCell ref="E1:E2"/>
    <mergeCell ref="C1:C2"/>
    <mergeCell ref="A1:A2"/>
    <mergeCell ref="B1:B2"/>
    <mergeCell ref="D1:D2"/>
    <mergeCell ref="A5:A6"/>
    <mergeCell ref="B5:B6"/>
    <mergeCell ref="A7:A8"/>
    <mergeCell ref="B7:B8"/>
    <mergeCell ref="B9:B10"/>
    <mergeCell ref="B14:B15"/>
    <mergeCell ref="A14:A15"/>
    <mergeCell ref="A19:A20"/>
    <mergeCell ref="B19:B20"/>
    <mergeCell ref="AK27:AU27"/>
    <mergeCell ref="AL28:AP28"/>
    <mergeCell ref="AM29:AX29"/>
    <mergeCell ref="AN30:AY30"/>
    <mergeCell ref="AO31:AV31"/>
    <mergeCell ref="AP32:AW32"/>
    <mergeCell ref="AQ33:AV33"/>
    <mergeCell ref="AR34:AW34"/>
    <mergeCell ref="AS35:AY35"/>
    <mergeCell ref="AU37:BA37"/>
    <mergeCell ref="AV38:BG38"/>
    <mergeCell ref="AW39:BF39"/>
    <mergeCell ref="AX40:BC40"/>
    <mergeCell ref="AY41:BG41"/>
    <mergeCell ref="AZ42:BH42"/>
    <mergeCell ref="BA43:BL43"/>
    <mergeCell ref="BB44:BI44"/>
    <mergeCell ref="BC45:BH45"/>
    <mergeCell ref="BD46:BH46"/>
    <mergeCell ref="BE47:BJ47"/>
    <mergeCell ref="BF48:BM48"/>
    <mergeCell ref="BG49:BL49"/>
    <mergeCell ref="BH50:BN50"/>
    <mergeCell ref="BI51:BN51"/>
    <mergeCell ref="BJ52:BQ52"/>
    <mergeCell ref="BK53:BR53"/>
    <mergeCell ref="BL54:BS54"/>
    <mergeCell ref="BM55:BV55"/>
    <mergeCell ref="BN56:BX56"/>
    <mergeCell ref="BO57:BW57"/>
    <mergeCell ref="BP58:BY58"/>
    <mergeCell ref="BQ59:BY59"/>
    <mergeCell ref="BS61:CK61"/>
    <mergeCell ref="BT62:CD62"/>
    <mergeCell ref="BU63:CL63"/>
    <mergeCell ref="CB70:CJ70"/>
    <mergeCell ref="CC71:CK71"/>
    <mergeCell ref="CD72:CL72"/>
    <mergeCell ref="CE73:CV73"/>
    <mergeCell ref="BV64:CL64"/>
    <mergeCell ref="BW65:CG65"/>
    <mergeCell ref="BX66:CL66"/>
    <mergeCell ref="BY67:CJ67"/>
    <mergeCell ref="BZ68:CJ68"/>
    <mergeCell ref="CP84:CY84"/>
    <mergeCell ref="CQ85:DH85"/>
    <mergeCell ref="CR86:DI86"/>
    <mergeCell ref="CS87:DJ87"/>
    <mergeCell ref="AK1:AO2"/>
    <mergeCell ref="CK79:CT79"/>
    <mergeCell ref="CL80:CV80"/>
    <mergeCell ref="CM81:CV81"/>
    <mergeCell ref="CN82:CX82"/>
    <mergeCell ref="CO83:CX83"/>
    <mergeCell ref="CF74:CN74"/>
    <mergeCell ref="CG75:CO75"/>
    <mergeCell ref="CH76:CP76"/>
    <mergeCell ref="CI77:CP77"/>
    <mergeCell ref="CJ78:CU78"/>
    <mergeCell ref="CA69:CL69"/>
    <mergeCell ref="K1:M1"/>
    <mergeCell ref="F1:J1"/>
    <mergeCell ref="AZ1:BI2"/>
    <mergeCell ref="AP1:AY2"/>
    <mergeCell ref="CN1:CU2"/>
    <mergeCell ref="CD1:CM2"/>
    <mergeCell ref="BT1:CC2"/>
    <mergeCell ref="BJ1:BS2"/>
    <mergeCell ref="AJ1:AJ2"/>
    <mergeCell ref="Q1:U1"/>
    <mergeCell ref="V1:X1"/>
    <mergeCell ref="Y1:AA1"/>
    <mergeCell ref="AH1:AH2"/>
    <mergeCell ref="AI1:AI2"/>
    <mergeCell ref="N1:P1"/>
    <mergeCell ref="AB1:A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>
      <pane ySplit="2" topLeftCell="A3" activePane="bottomLeft" state="frozen"/>
      <selection pane="bottomLeft" activeCell="I44" sqref="I44"/>
    </sheetView>
  </sheetViews>
  <sheetFormatPr defaultRowHeight="11.25"/>
  <cols>
    <col min="1" max="1" width="7" style="8" customWidth="1"/>
    <col min="2" max="2" width="36.85546875" style="99" customWidth="1"/>
    <col min="3" max="3" width="10.7109375" style="2" bestFit="1" customWidth="1"/>
    <col min="4" max="4" width="9" style="8" bestFit="1" customWidth="1"/>
    <col min="5" max="5" width="10.28515625" style="2" bestFit="1" customWidth="1"/>
    <col min="6" max="6" width="10" style="2" bestFit="1" customWidth="1"/>
    <col min="7" max="7" width="9.5703125" style="2" bestFit="1" customWidth="1"/>
    <col min="8" max="8" width="10.28515625" style="8" bestFit="1" customWidth="1"/>
    <col min="9" max="11" width="8.140625" style="8" bestFit="1" customWidth="1"/>
    <col min="12" max="12" width="8.140625" style="2" bestFit="1" customWidth="1"/>
    <col min="13" max="13" width="9" style="2" bestFit="1" customWidth="1"/>
    <col min="14" max="15" width="8.140625" style="2" customWidth="1"/>
    <col min="16" max="16" width="7" style="86" customWidth="1"/>
    <col min="17" max="21" width="8" style="86" customWidth="1"/>
    <col min="22" max="22" width="18.7109375" style="86" customWidth="1"/>
    <col min="23" max="23" width="41" style="86" bestFit="1" customWidth="1"/>
    <col min="24" max="24" width="8" style="86" customWidth="1"/>
    <col min="25" max="25" width="8.7109375" style="86" customWidth="1"/>
    <col min="26" max="26" width="8" style="86" customWidth="1"/>
    <col min="27" max="237" width="9.140625" style="3"/>
    <col min="238" max="238" width="9" style="3" bestFit="1" customWidth="1"/>
    <col min="239" max="239" width="9.85546875" style="3" bestFit="1" customWidth="1"/>
    <col min="240" max="240" width="9.140625" style="3" bestFit="1" customWidth="1"/>
    <col min="241" max="241" width="16" style="3" bestFit="1" customWidth="1"/>
    <col min="242" max="242" width="9" style="3" bestFit="1" customWidth="1"/>
    <col min="243" max="243" width="7.85546875" style="3" bestFit="1" customWidth="1"/>
    <col min="244" max="244" width="11.7109375" style="3" bestFit="1" customWidth="1"/>
    <col min="245" max="245" width="14.28515625" style="3" customWidth="1"/>
    <col min="246" max="246" width="11.7109375" style="3" bestFit="1" customWidth="1"/>
    <col min="247" max="247" width="14.140625" style="3" bestFit="1" customWidth="1"/>
    <col min="248" max="248" width="16.7109375" style="3" customWidth="1"/>
    <col min="249" max="249" width="16.5703125" style="3" customWidth="1"/>
    <col min="250" max="251" width="7.85546875" style="3" bestFit="1" customWidth="1"/>
    <col min="252" max="252" width="8" style="3" bestFit="1" customWidth="1"/>
    <col min="253" max="254" width="7.85546875" style="3" bestFit="1" customWidth="1"/>
    <col min="255" max="255" width="9.7109375" style="3" customWidth="1"/>
    <col min="256" max="256" width="12.85546875" style="3" customWidth="1"/>
    <col min="257" max="493" width="9.140625" style="3"/>
    <col min="494" max="494" width="9" style="3" bestFit="1" customWidth="1"/>
    <col min="495" max="495" width="9.85546875" style="3" bestFit="1" customWidth="1"/>
    <col min="496" max="496" width="9.140625" style="3" bestFit="1" customWidth="1"/>
    <col min="497" max="497" width="16" style="3" bestFit="1" customWidth="1"/>
    <col min="498" max="498" width="9" style="3" bestFit="1" customWidth="1"/>
    <col min="499" max="499" width="7.85546875" style="3" bestFit="1" customWidth="1"/>
    <col min="500" max="500" width="11.7109375" style="3" bestFit="1" customWidth="1"/>
    <col min="501" max="501" width="14.28515625" style="3" customWidth="1"/>
    <col min="502" max="502" width="11.7109375" style="3" bestFit="1" customWidth="1"/>
    <col min="503" max="503" width="14.140625" style="3" bestFit="1" customWidth="1"/>
    <col min="504" max="504" width="16.7109375" style="3" customWidth="1"/>
    <col min="505" max="505" width="16.5703125" style="3" customWidth="1"/>
    <col min="506" max="507" width="7.85546875" style="3" bestFit="1" customWidth="1"/>
    <col min="508" max="508" width="8" style="3" bestFit="1" customWidth="1"/>
    <col min="509" max="510" width="7.85546875" style="3" bestFit="1" customWidth="1"/>
    <col min="511" max="511" width="9.7109375" style="3" customWidth="1"/>
    <col min="512" max="512" width="12.85546875" style="3" customWidth="1"/>
    <col min="513" max="749" width="9.140625" style="3"/>
    <col min="750" max="750" width="9" style="3" bestFit="1" customWidth="1"/>
    <col min="751" max="751" width="9.85546875" style="3" bestFit="1" customWidth="1"/>
    <col min="752" max="752" width="9.140625" style="3" bestFit="1" customWidth="1"/>
    <col min="753" max="753" width="16" style="3" bestFit="1" customWidth="1"/>
    <col min="754" max="754" width="9" style="3" bestFit="1" customWidth="1"/>
    <col min="755" max="755" width="7.85546875" style="3" bestFit="1" customWidth="1"/>
    <col min="756" max="756" width="11.7109375" style="3" bestFit="1" customWidth="1"/>
    <col min="757" max="757" width="14.28515625" style="3" customWidth="1"/>
    <col min="758" max="758" width="11.7109375" style="3" bestFit="1" customWidth="1"/>
    <col min="759" max="759" width="14.140625" style="3" bestFit="1" customWidth="1"/>
    <col min="760" max="760" width="16.7109375" style="3" customWidth="1"/>
    <col min="761" max="761" width="16.5703125" style="3" customWidth="1"/>
    <col min="762" max="763" width="7.85546875" style="3" bestFit="1" customWidth="1"/>
    <col min="764" max="764" width="8" style="3" bestFit="1" customWidth="1"/>
    <col min="765" max="766" width="7.85546875" style="3" bestFit="1" customWidth="1"/>
    <col min="767" max="767" width="9.7109375" style="3" customWidth="1"/>
    <col min="768" max="768" width="12.85546875" style="3" customWidth="1"/>
    <col min="769" max="1005" width="9.140625" style="3"/>
    <col min="1006" max="1006" width="9" style="3" bestFit="1" customWidth="1"/>
    <col min="1007" max="1007" width="9.85546875" style="3" bestFit="1" customWidth="1"/>
    <col min="1008" max="1008" width="9.140625" style="3" bestFit="1" customWidth="1"/>
    <col min="1009" max="1009" width="16" style="3" bestFit="1" customWidth="1"/>
    <col min="1010" max="1010" width="9" style="3" bestFit="1" customWidth="1"/>
    <col min="1011" max="1011" width="7.85546875" style="3" bestFit="1" customWidth="1"/>
    <col min="1012" max="1012" width="11.7109375" style="3" bestFit="1" customWidth="1"/>
    <col min="1013" max="1013" width="14.28515625" style="3" customWidth="1"/>
    <col min="1014" max="1014" width="11.7109375" style="3" bestFit="1" customWidth="1"/>
    <col min="1015" max="1015" width="14.140625" style="3" bestFit="1" customWidth="1"/>
    <col min="1016" max="1016" width="16.7109375" style="3" customWidth="1"/>
    <col min="1017" max="1017" width="16.5703125" style="3" customWidth="1"/>
    <col min="1018" max="1019" width="7.85546875" style="3" bestFit="1" customWidth="1"/>
    <col min="1020" max="1020" width="8" style="3" bestFit="1" customWidth="1"/>
    <col min="1021" max="1022" width="7.85546875" style="3" bestFit="1" customWidth="1"/>
    <col min="1023" max="1023" width="9.7109375" style="3" customWidth="1"/>
    <col min="1024" max="1024" width="12.85546875" style="3" customWidth="1"/>
    <col min="1025" max="1261" width="9.140625" style="3"/>
    <col min="1262" max="1262" width="9" style="3" bestFit="1" customWidth="1"/>
    <col min="1263" max="1263" width="9.85546875" style="3" bestFit="1" customWidth="1"/>
    <col min="1264" max="1264" width="9.140625" style="3" bestFit="1" customWidth="1"/>
    <col min="1265" max="1265" width="16" style="3" bestFit="1" customWidth="1"/>
    <col min="1266" max="1266" width="9" style="3" bestFit="1" customWidth="1"/>
    <col min="1267" max="1267" width="7.85546875" style="3" bestFit="1" customWidth="1"/>
    <col min="1268" max="1268" width="11.7109375" style="3" bestFit="1" customWidth="1"/>
    <col min="1269" max="1269" width="14.28515625" style="3" customWidth="1"/>
    <col min="1270" max="1270" width="11.7109375" style="3" bestFit="1" customWidth="1"/>
    <col min="1271" max="1271" width="14.140625" style="3" bestFit="1" customWidth="1"/>
    <col min="1272" max="1272" width="16.7109375" style="3" customWidth="1"/>
    <col min="1273" max="1273" width="16.5703125" style="3" customWidth="1"/>
    <col min="1274" max="1275" width="7.85546875" style="3" bestFit="1" customWidth="1"/>
    <col min="1276" max="1276" width="8" style="3" bestFit="1" customWidth="1"/>
    <col min="1277" max="1278" width="7.85546875" style="3" bestFit="1" customWidth="1"/>
    <col min="1279" max="1279" width="9.7109375" style="3" customWidth="1"/>
    <col min="1280" max="1280" width="12.85546875" style="3" customWidth="1"/>
    <col min="1281" max="1517" width="9.140625" style="3"/>
    <col min="1518" max="1518" width="9" style="3" bestFit="1" customWidth="1"/>
    <col min="1519" max="1519" width="9.85546875" style="3" bestFit="1" customWidth="1"/>
    <col min="1520" max="1520" width="9.140625" style="3" bestFit="1" customWidth="1"/>
    <col min="1521" max="1521" width="16" style="3" bestFit="1" customWidth="1"/>
    <col min="1522" max="1522" width="9" style="3" bestFit="1" customWidth="1"/>
    <col min="1523" max="1523" width="7.85546875" style="3" bestFit="1" customWidth="1"/>
    <col min="1524" max="1524" width="11.7109375" style="3" bestFit="1" customWidth="1"/>
    <col min="1525" max="1525" width="14.28515625" style="3" customWidth="1"/>
    <col min="1526" max="1526" width="11.7109375" style="3" bestFit="1" customWidth="1"/>
    <col min="1527" max="1527" width="14.140625" style="3" bestFit="1" customWidth="1"/>
    <col min="1528" max="1528" width="16.7109375" style="3" customWidth="1"/>
    <col min="1529" max="1529" width="16.5703125" style="3" customWidth="1"/>
    <col min="1530" max="1531" width="7.85546875" style="3" bestFit="1" customWidth="1"/>
    <col min="1532" max="1532" width="8" style="3" bestFit="1" customWidth="1"/>
    <col min="1533" max="1534" width="7.85546875" style="3" bestFit="1" customWidth="1"/>
    <col min="1535" max="1535" width="9.7109375" style="3" customWidth="1"/>
    <col min="1536" max="1536" width="12.85546875" style="3" customWidth="1"/>
    <col min="1537" max="1773" width="9.140625" style="3"/>
    <col min="1774" max="1774" width="9" style="3" bestFit="1" customWidth="1"/>
    <col min="1775" max="1775" width="9.85546875" style="3" bestFit="1" customWidth="1"/>
    <col min="1776" max="1776" width="9.140625" style="3" bestFit="1" customWidth="1"/>
    <col min="1777" max="1777" width="16" style="3" bestFit="1" customWidth="1"/>
    <col min="1778" max="1778" width="9" style="3" bestFit="1" customWidth="1"/>
    <col min="1779" max="1779" width="7.85546875" style="3" bestFit="1" customWidth="1"/>
    <col min="1780" max="1780" width="11.7109375" style="3" bestFit="1" customWidth="1"/>
    <col min="1781" max="1781" width="14.28515625" style="3" customWidth="1"/>
    <col min="1782" max="1782" width="11.7109375" style="3" bestFit="1" customWidth="1"/>
    <col min="1783" max="1783" width="14.140625" style="3" bestFit="1" customWidth="1"/>
    <col min="1784" max="1784" width="16.7109375" style="3" customWidth="1"/>
    <col min="1785" max="1785" width="16.5703125" style="3" customWidth="1"/>
    <col min="1786" max="1787" width="7.85546875" style="3" bestFit="1" customWidth="1"/>
    <col min="1788" max="1788" width="8" style="3" bestFit="1" customWidth="1"/>
    <col min="1789" max="1790" width="7.85546875" style="3" bestFit="1" customWidth="1"/>
    <col min="1791" max="1791" width="9.7109375" style="3" customWidth="1"/>
    <col min="1792" max="1792" width="12.85546875" style="3" customWidth="1"/>
    <col min="1793" max="2029" width="9.140625" style="3"/>
    <col min="2030" max="2030" width="9" style="3" bestFit="1" customWidth="1"/>
    <col min="2031" max="2031" width="9.85546875" style="3" bestFit="1" customWidth="1"/>
    <col min="2032" max="2032" width="9.140625" style="3" bestFit="1" customWidth="1"/>
    <col min="2033" max="2033" width="16" style="3" bestFit="1" customWidth="1"/>
    <col min="2034" max="2034" width="9" style="3" bestFit="1" customWidth="1"/>
    <col min="2035" max="2035" width="7.85546875" style="3" bestFit="1" customWidth="1"/>
    <col min="2036" max="2036" width="11.7109375" style="3" bestFit="1" customWidth="1"/>
    <col min="2037" max="2037" width="14.28515625" style="3" customWidth="1"/>
    <col min="2038" max="2038" width="11.7109375" style="3" bestFit="1" customWidth="1"/>
    <col min="2039" max="2039" width="14.140625" style="3" bestFit="1" customWidth="1"/>
    <col min="2040" max="2040" width="16.7109375" style="3" customWidth="1"/>
    <col min="2041" max="2041" width="16.5703125" style="3" customWidth="1"/>
    <col min="2042" max="2043" width="7.85546875" style="3" bestFit="1" customWidth="1"/>
    <col min="2044" max="2044" width="8" style="3" bestFit="1" customWidth="1"/>
    <col min="2045" max="2046" width="7.85546875" style="3" bestFit="1" customWidth="1"/>
    <col min="2047" max="2047" width="9.7109375" style="3" customWidth="1"/>
    <col min="2048" max="2048" width="12.85546875" style="3" customWidth="1"/>
    <col min="2049" max="2285" width="9.140625" style="3"/>
    <col min="2286" max="2286" width="9" style="3" bestFit="1" customWidth="1"/>
    <col min="2287" max="2287" width="9.85546875" style="3" bestFit="1" customWidth="1"/>
    <col min="2288" max="2288" width="9.140625" style="3" bestFit="1" customWidth="1"/>
    <col min="2289" max="2289" width="16" style="3" bestFit="1" customWidth="1"/>
    <col min="2290" max="2290" width="9" style="3" bestFit="1" customWidth="1"/>
    <col min="2291" max="2291" width="7.85546875" style="3" bestFit="1" customWidth="1"/>
    <col min="2292" max="2292" width="11.7109375" style="3" bestFit="1" customWidth="1"/>
    <col min="2293" max="2293" width="14.28515625" style="3" customWidth="1"/>
    <col min="2294" max="2294" width="11.7109375" style="3" bestFit="1" customWidth="1"/>
    <col min="2295" max="2295" width="14.140625" style="3" bestFit="1" customWidth="1"/>
    <col min="2296" max="2296" width="16.7109375" style="3" customWidth="1"/>
    <col min="2297" max="2297" width="16.5703125" style="3" customWidth="1"/>
    <col min="2298" max="2299" width="7.85546875" style="3" bestFit="1" customWidth="1"/>
    <col min="2300" max="2300" width="8" style="3" bestFit="1" customWidth="1"/>
    <col min="2301" max="2302" width="7.85546875" style="3" bestFit="1" customWidth="1"/>
    <col min="2303" max="2303" width="9.7109375" style="3" customWidth="1"/>
    <col min="2304" max="2304" width="12.85546875" style="3" customWidth="1"/>
    <col min="2305" max="2541" width="9.140625" style="3"/>
    <col min="2542" max="2542" width="9" style="3" bestFit="1" customWidth="1"/>
    <col min="2543" max="2543" width="9.85546875" style="3" bestFit="1" customWidth="1"/>
    <col min="2544" max="2544" width="9.140625" style="3" bestFit="1" customWidth="1"/>
    <col min="2545" max="2545" width="16" style="3" bestFit="1" customWidth="1"/>
    <col min="2546" max="2546" width="9" style="3" bestFit="1" customWidth="1"/>
    <col min="2547" max="2547" width="7.85546875" style="3" bestFit="1" customWidth="1"/>
    <col min="2548" max="2548" width="11.7109375" style="3" bestFit="1" customWidth="1"/>
    <col min="2549" max="2549" width="14.28515625" style="3" customWidth="1"/>
    <col min="2550" max="2550" width="11.7109375" style="3" bestFit="1" customWidth="1"/>
    <col min="2551" max="2551" width="14.140625" style="3" bestFit="1" customWidth="1"/>
    <col min="2552" max="2552" width="16.7109375" style="3" customWidth="1"/>
    <col min="2553" max="2553" width="16.5703125" style="3" customWidth="1"/>
    <col min="2554" max="2555" width="7.85546875" style="3" bestFit="1" customWidth="1"/>
    <col min="2556" max="2556" width="8" style="3" bestFit="1" customWidth="1"/>
    <col min="2557" max="2558" width="7.85546875" style="3" bestFit="1" customWidth="1"/>
    <col min="2559" max="2559" width="9.7109375" style="3" customWidth="1"/>
    <col min="2560" max="2560" width="12.85546875" style="3" customWidth="1"/>
    <col min="2561" max="2797" width="9.140625" style="3"/>
    <col min="2798" max="2798" width="9" style="3" bestFit="1" customWidth="1"/>
    <col min="2799" max="2799" width="9.85546875" style="3" bestFit="1" customWidth="1"/>
    <col min="2800" max="2800" width="9.140625" style="3" bestFit="1" customWidth="1"/>
    <col min="2801" max="2801" width="16" style="3" bestFit="1" customWidth="1"/>
    <col min="2802" max="2802" width="9" style="3" bestFit="1" customWidth="1"/>
    <col min="2803" max="2803" width="7.85546875" style="3" bestFit="1" customWidth="1"/>
    <col min="2804" max="2804" width="11.7109375" style="3" bestFit="1" customWidth="1"/>
    <col min="2805" max="2805" width="14.28515625" style="3" customWidth="1"/>
    <col min="2806" max="2806" width="11.7109375" style="3" bestFit="1" customWidth="1"/>
    <col min="2807" max="2807" width="14.140625" style="3" bestFit="1" customWidth="1"/>
    <col min="2808" max="2808" width="16.7109375" style="3" customWidth="1"/>
    <col min="2809" max="2809" width="16.5703125" style="3" customWidth="1"/>
    <col min="2810" max="2811" width="7.85546875" style="3" bestFit="1" customWidth="1"/>
    <col min="2812" max="2812" width="8" style="3" bestFit="1" customWidth="1"/>
    <col min="2813" max="2814" width="7.85546875" style="3" bestFit="1" customWidth="1"/>
    <col min="2815" max="2815" width="9.7109375" style="3" customWidth="1"/>
    <col min="2816" max="2816" width="12.85546875" style="3" customWidth="1"/>
    <col min="2817" max="3053" width="9.140625" style="3"/>
    <col min="3054" max="3054" width="9" style="3" bestFit="1" customWidth="1"/>
    <col min="3055" max="3055" width="9.85546875" style="3" bestFit="1" customWidth="1"/>
    <col min="3056" max="3056" width="9.140625" style="3" bestFit="1" customWidth="1"/>
    <col min="3057" max="3057" width="16" style="3" bestFit="1" customWidth="1"/>
    <col min="3058" max="3058" width="9" style="3" bestFit="1" customWidth="1"/>
    <col min="3059" max="3059" width="7.85546875" style="3" bestFit="1" customWidth="1"/>
    <col min="3060" max="3060" width="11.7109375" style="3" bestFit="1" customWidth="1"/>
    <col min="3061" max="3061" width="14.28515625" style="3" customWidth="1"/>
    <col min="3062" max="3062" width="11.7109375" style="3" bestFit="1" customWidth="1"/>
    <col min="3063" max="3063" width="14.140625" style="3" bestFit="1" customWidth="1"/>
    <col min="3064" max="3064" width="16.7109375" style="3" customWidth="1"/>
    <col min="3065" max="3065" width="16.5703125" style="3" customWidth="1"/>
    <col min="3066" max="3067" width="7.85546875" style="3" bestFit="1" customWidth="1"/>
    <col min="3068" max="3068" width="8" style="3" bestFit="1" customWidth="1"/>
    <col min="3069" max="3070" width="7.85546875" style="3" bestFit="1" customWidth="1"/>
    <col min="3071" max="3071" width="9.7109375" style="3" customWidth="1"/>
    <col min="3072" max="3072" width="12.85546875" style="3" customWidth="1"/>
    <col min="3073" max="3309" width="9.140625" style="3"/>
    <col min="3310" max="3310" width="9" style="3" bestFit="1" customWidth="1"/>
    <col min="3311" max="3311" width="9.85546875" style="3" bestFit="1" customWidth="1"/>
    <col min="3312" max="3312" width="9.140625" style="3" bestFit="1" customWidth="1"/>
    <col min="3313" max="3313" width="16" style="3" bestFit="1" customWidth="1"/>
    <col min="3314" max="3314" width="9" style="3" bestFit="1" customWidth="1"/>
    <col min="3315" max="3315" width="7.85546875" style="3" bestFit="1" customWidth="1"/>
    <col min="3316" max="3316" width="11.7109375" style="3" bestFit="1" customWidth="1"/>
    <col min="3317" max="3317" width="14.28515625" style="3" customWidth="1"/>
    <col min="3318" max="3318" width="11.7109375" style="3" bestFit="1" customWidth="1"/>
    <col min="3319" max="3319" width="14.140625" style="3" bestFit="1" customWidth="1"/>
    <col min="3320" max="3320" width="16.7109375" style="3" customWidth="1"/>
    <col min="3321" max="3321" width="16.5703125" style="3" customWidth="1"/>
    <col min="3322" max="3323" width="7.85546875" style="3" bestFit="1" customWidth="1"/>
    <col min="3324" max="3324" width="8" style="3" bestFit="1" customWidth="1"/>
    <col min="3325" max="3326" width="7.85546875" style="3" bestFit="1" customWidth="1"/>
    <col min="3327" max="3327" width="9.7109375" style="3" customWidth="1"/>
    <col min="3328" max="3328" width="12.85546875" style="3" customWidth="1"/>
    <col min="3329" max="3565" width="9.140625" style="3"/>
    <col min="3566" max="3566" width="9" style="3" bestFit="1" customWidth="1"/>
    <col min="3567" max="3567" width="9.85546875" style="3" bestFit="1" customWidth="1"/>
    <col min="3568" max="3568" width="9.140625" style="3" bestFit="1" customWidth="1"/>
    <col min="3569" max="3569" width="16" style="3" bestFit="1" customWidth="1"/>
    <col min="3570" max="3570" width="9" style="3" bestFit="1" customWidth="1"/>
    <col min="3571" max="3571" width="7.85546875" style="3" bestFit="1" customWidth="1"/>
    <col min="3572" max="3572" width="11.7109375" style="3" bestFit="1" customWidth="1"/>
    <col min="3573" max="3573" width="14.28515625" style="3" customWidth="1"/>
    <col min="3574" max="3574" width="11.7109375" style="3" bestFit="1" customWidth="1"/>
    <col min="3575" max="3575" width="14.140625" style="3" bestFit="1" customWidth="1"/>
    <col min="3576" max="3576" width="16.7109375" style="3" customWidth="1"/>
    <col min="3577" max="3577" width="16.5703125" style="3" customWidth="1"/>
    <col min="3578" max="3579" width="7.85546875" style="3" bestFit="1" customWidth="1"/>
    <col min="3580" max="3580" width="8" style="3" bestFit="1" customWidth="1"/>
    <col min="3581" max="3582" width="7.85546875" style="3" bestFit="1" customWidth="1"/>
    <col min="3583" max="3583" width="9.7109375" style="3" customWidth="1"/>
    <col min="3584" max="3584" width="12.85546875" style="3" customWidth="1"/>
    <col min="3585" max="3821" width="9.140625" style="3"/>
    <col min="3822" max="3822" width="9" style="3" bestFit="1" customWidth="1"/>
    <col min="3823" max="3823" width="9.85546875" style="3" bestFit="1" customWidth="1"/>
    <col min="3824" max="3824" width="9.140625" style="3" bestFit="1" customWidth="1"/>
    <col min="3825" max="3825" width="16" style="3" bestFit="1" customWidth="1"/>
    <col min="3826" max="3826" width="9" style="3" bestFit="1" customWidth="1"/>
    <col min="3827" max="3827" width="7.85546875" style="3" bestFit="1" customWidth="1"/>
    <col min="3828" max="3828" width="11.7109375" style="3" bestFit="1" customWidth="1"/>
    <col min="3829" max="3829" width="14.28515625" style="3" customWidth="1"/>
    <col min="3830" max="3830" width="11.7109375" style="3" bestFit="1" customWidth="1"/>
    <col min="3831" max="3831" width="14.140625" style="3" bestFit="1" customWidth="1"/>
    <col min="3832" max="3832" width="16.7109375" style="3" customWidth="1"/>
    <col min="3833" max="3833" width="16.5703125" style="3" customWidth="1"/>
    <col min="3834" max="3835" width="7.85546875" style="3" bestFit="1" customWidth="1"/>
    <col min="3836" max="3836" width="8" style="3" bestFit="1" customWidth="1"/>
    <col min="3837" max="3838" width="7.85546875" style="3" bestFit="1" customWidth="1"/>
    <col min="3839" max="3839" width="9.7109375" style="3" customWidth="1"/>
    <col min="3840" max="3840" width="12.85546875" style="3" customWidth="1"/>
    <col min="3841" max="4077" width="9.140625" style="3"/>
    <col min="4078" max="4078" width="9" style="3" bestFit="1" customWidth="1"/>
    <col min="4079" max="4079" width="9.85546875" style="3" bestFit="1" customWidth="1"/>
    <col min="4080" max="4080" width="9.140625" style="3" bestFit="1" customWidth="1"/>
    <col min="4081" max="4081" width="16" style="3" bestFit="1" customWidth="1"/>
    <col min="4082" max="4082" width="9" style="3" bestFit="1" customWidth="1"/>
    <col min="4083" max="4083" width="7.85546875" style="3" bestFit="1" customWidth="1"/>
    <col min="4084" max="4084" width="11.7109375" style="3" bestFit="1" customWidth="1"/>
    <col min="4085" max="4085" width="14.28515625" style="3" customWidth="1"/>
    <col min="4086" max="4086" width="11.7109375" style="3" bestFit="1" customWidth="1"/>
    <col min="4087" max="4087" width="14.140625" style="3" bestFit="1" customWidth="1"/>
    <col min="4088" max="4088" width="16.7109375" style="3" customWidth="1"/>
    <col min="4089" max="4089" width="16.5703125" style="3" customWidth="1"/>
    <col min="4090" max="4091" width="7.85546875" style="3" bestFit="1" customWidth="1"/>
    <col min="4092" max="4092" width="8" style="3" bestFit="1" customWidth="1"/>
    <col min="4093" max="4094" width="7.85546875" style="3" bestFit="1" customWidth="1"/>
    <col min="4095" max="4095" width="9.7109375" style="3" customWidth="1"/>
    <col min="4096" max="4096" width="12.85546875" style="3" customWidth="1"/>
    <col min="4097" max="4333" width="9.140625" style="3"/>
    <col min="4334" max="4334" width="9" style="3" bestFit="1" customWidth="1"/>
    <col min="4335" max="4335" width="9.85546875" style="3" bestFit="1" customWidth="1"/>
    <col min="4336" max="4336" width="9.140625" style="3" bestFit="1" customWidth="1"/>
    <col min="4337" max="4337" width="16" style="3" bestFit="1" customWidth="1"/>
    <col min="4338" max="4338" width="9" style="3" bestFit="1" customWidth="1"/>
    <col min="4339" max="4339" width="7.85546875" style="3" bestFit="1" customWidth="1"/>
    <col min="4340" max="4340" width="11.7109375" style="3" bestFit="1" customWidth="1"/>
    <col min="4341" max="4341" width="14.28515625" style="3" customWidth="1"/>
    <col min="4342" max="4342" width="11.7109375" style="3" bestFit="1" customWidth="1"/>
    <col min="4343" max="4343" width="14.140625" style="3" bestFit="1" customWidth="1"/>
    <col min="4344" max="4344" width="16.7109375" style="3" customWidth="1"/>
    <col min="4345" max="4345" width="16.5703125" style="3" customWidth="1"/>
    <col min="4346" max="4347" width="7.85546875" style="3" bestFit="1" customWidth="1"/>
    <col min="4348" max="4348" width="8" style="3" bestFit="1" customWidth="1"/>
    <col min="4349" max="4350" width="7.85546875" style="3" bestFit="1" customWidth="1"/>
    <col min="4351" max="4351" width="9.7109375" style="3" customWidth="1"/>
    <col min="4352" max="4352" width="12.85546875" style="3" customWidth="1"/>
    <col min="4353" max="4589" width="9.140625" style="3"/>
    <col min="4590" max="4590" width="9" style="3" bestFit="1" customWidth="1"/>
    <col min="4591" max="4591" width="9.85546875" style="3" bestFit="1" customWidth="1"/>
    <col min="4592" max="4592" width="9.140625" style="3" bestFit="1" customWidth="1"/>
    <col min="4593" max="4593" width="16" style="3" bestFit="1" customWidth="1"/>
    <col min="4594" max="4594" width="9" style="3" bestFit="1" customWidth="1"/>
    <col min="4595" max="4595" width="7.85546875" style="3" bestFit="1" customWidth="1"/>
    <col min="4596" max="4596" width="11.7109375" style="3" bestFit="1" customWidth="1"/>
    <col min="4597" max="4597" width="14.28515625" style="3" customWidth="1"/>
    <col min="4598" max="4598" width="11.7109375" style="3" bestFit="1" customWidth="1"/>
    <col min="4599" max="4599" width="14.140625" style="3" bestFit="1" customWidth="1"/>
    <col min="4600" max="4600" width="16.7109375" style="3" customWidth="1"/>
    <col min="4601" max="4601" width="16.5703125" style="3" customWidth="1"/>
    <col min="4602" max="4603" width="7.85546875" style="3" bestFit="1" customWidth="1"/>
    <col min="4604" max="4604" width="8" style="3" bestFit="1" customWidth="1"/>
    <col min="4605" max="4606" width="7.85546875" style="3" bestFit="1" customWidth="1"/>
    <col min="4607" max="4607" width="9.7109375" style="3" customWidth="1"/>
    <col min="4608" max="4608" width="12.85546875" style="3" customWidth="1"/>
    <col min="4609" max="4845" width="9.140625" style="3"/>
    <col min="4846" max="4846" width="9" style="3" bestFit="1" customWidth="1"/>
    <col min="4847" max="4847" width="9.85546875" style="3" bestFit="1" customWidth="1"/>
    <col min="4848" max="4848" width="9.140625" style="3" bestFit="1" customWidth="1"/>
    <col min="4849" max="4849" width="16" style="3" bestFit="1" customWidth="1"/>
    <col min="4850" max="4850" width="9" style="3" bestFit="1" customWidth="1"/>
    <col min="4851" max="4851" width="7.85546875" style="3" bestFit="1" customWidth="1"/>
    <col min="4852" max="4852" width="11.7109375" style="3" bestFit="1" customWidth="1"/>
    <col min="4853" max="4853" width="14.28515625" style="3" customWidth="1"/>
    <col min="4854" max="4854" width="11.7109375" style="3" bestFit="1" customWidth="1"/>
    <col min="4855" max="4855" width="14.140625" style="3" bestFit="1" customWidth="1"/>
    <col min="4856" max="4856" width="16.7109375" style="3" customWidth="1"/>
    <col min="4857" max="4857" width="16.5703125" style="3" customWidth="1"/>
    <col min="4858" max="4859" width="7.85546875" style="3" bestFit="1" customWidth="1"/>
    <col min="4860" max="4860" width="8" style="3" bestFit="1" customWidth="1"/>
    <col min="4861" max="4862" width="7.85546875" style="3" bestFit="1" customWidth="1"/>
    <col min="4863" max="4863" width="9.7109375" style="3" customWidth="1"/>
    <col min="4864" max="4864" width="12.85546875" style="3" customWidth="1"/>
    <col min="4865" max="5101" width="9.140625" style="3"/>
    <col min="5102" max="5102" width="9" style="3" bestFit="1" customWidth="1"/>
    <col min="5103" max="5103" width="9.85546875" style="3" bestFit="1" customWidth="1"/>
    <col min="5104" max="5104" width="9.140625" style="3" bestFit="1" customWidth="1"/>
    <col min="5105" max="5105" width="16" style="3" bestFit="1" customWidth="1"/>
    <col min="5106" max="5106" width="9" style="3" bestFit="1" customWidth="1"/>
    <col min="5107" max="5107" width="7.85546875" style="3" bestFit="1" customWidth="1"/>
    <col min="5108" max="5108" width="11.7109375" style="3" bestFit="1" customWidth="1"/>
    <col min="5109" max="5109" width="14.28515625" style="3" customWidth="1"/>
    <col min="5110" max="5110" width="11.7109375" style="3" bestFit="1" customWidth="1"/>
    <col min="5111" max="5111" width="14.140625" style="3" bestFit="1" customWidth="1"/>
    <col min="5112" max="5112" width="16.7109375" style="3" customWidth="1"/>
    <col min="5113" max="5113" width="16.5703125" style="3" customWidth="1"/>
    <col min="5114" max="5115" width="7.85546875" style="3" bestFit="1" customWidth="1"/>
    <col min="5116" max="5116" width="8" style="3" bestFit="1" customWidth="1"/>
    <col min="5117" max="5118" width="7.85546875" style="3" bestFit="1" customWidth="1"/>
    <col min="5119" max="5119" width="9.7109375" style="3" customWidth="1"/>
    <col min="5120" max="5120" width="12.85546875" style="3" customWidth="1"/>
    <col min="5121" max="5357" width="9.140625" style="3"/>
    <col min="5358" max="5358" width="9" style="3" bestFit="1" customWidth="1"/>
    <col min="5359" max="5359" width="9.85546875" style="3" bestFit="1" customWidth="1"/>
    <col min="5360" max="5360" width="9.140625" style="3" bestFit="1" customWidth="1"/>
    <col min="5361" max="5361" width="16" style="3" bestFit="1" customWidth="1"/>
    <col min="5362" max="5362" width="9" style="3" bestFit="1" customWidth="1"/>
    <col min="5363" max="5363" width="7.85546875" style="3" bestFit="1" customWidth="1"/>
    <col min="5364" max="5364" width="11.7109375" style="3" bestFit="1" customWidth="1"/>
    <col min="5365" max="5365" width="14.28515625" style="3" customWidth="1"/>
    <col min="5366" max="5366" width="11.7109375" style="3" bestFit="1" customWidth="1"/>
    <col min="5367" max="5367" width="14.140625" style="3" bestFit="1" customWidth="1"/>
    <col min="5368" max="5368" width="16.7109375" style="3" customWidth="1"/>
    <col min="5369" max="5369" width="16.5703125" style="3" customWidth="1"/>
    <col min="5370" max="5371" width="7.85546875" style="3" bestFit="1" customWidth="1"/>
    <col min="5372" max="5372" width="8" style="3" bestFit="1" customWidth="1"/>
    <col min="5373" max="5374" width="7.85546875" style="3" bestFit="1" customWidth="1"/>
    <col min="5375" max="5375" width="9.7109375" style="3" customWidth="1"/>
    <col min="5376" max="5376" width="12.85546875" style="3" customWidth="1"/>
    <col min="5377" max="5613" width="9.140625" style="3"/>
    <col min="5614" max="5614" width="9" style="3" bestFit="1" customWidth="1"/>
    <col min="5615" max="5615" width="9.85546875" style="3" bestFit="1" customWidth="1"/>
    <col min="5616" max="5616" width="9.140625" style="3" bestFit="1" customWidth="1"/>
    <col min="5617" max="5617" width="16" style="3" bestFit="1" customWidth="1"/>
    <col min="5618" max="5618" width="9" style="3" bestFit="1" customWidth="1"/>
    <col min="5619" max="5619" width="7.85546875" style="3" bestFit="1" customWidth="1"/>
    <col min="5620" max="5620" width="11.7109375" style="3" bestFit="1" customWidth="1"/>
    <col min="5621" max="5621" width="14.28515625" style="3" customWidth="1"/>
    <col min="5622" max="5622" width="11.7109375" style="3" bestFit="1" customWidth="1"/>
    <col min="5623" max="5623" width="14.140625" style="3" bestFit="1" customWidth="1"/>
    <col min="5624" max="5624" width="16.7109375" style="3" customWidth="1"/>
    <col min="5625" max="5625" width="16.5703125" style="3" customWidth="1"/>
    <col min="5626" max="5627" width="7.85546875" style="3" bestFit="1" customWidth="1"/>
    <col min="5628" max="5628" width="8" style="3" bestFit="1" customWidth="1"/>
    <col min="5629" max="5630" width="7.85546875" style="3" bestFit="1" customWidth="1"/>
    <col min="5631" max="5631" width="9.7109375" style="3" customWidth="1"/>
    <col min="5632" max="5632" width="12.85546875" style="3" customWidth="1"/>
    <col min="5633" max="5869" width="9.140625" style="3"/>
    <col min="5870" max="5870" width="9" style="3" bestFit="1" customWidth="1"/>
    <col min="5871" max="5871" width="9.85546875" style="3" bestFit="1" customWidth="1"/>
    <col min="5872" max="5872" width="9.140625" style="3" bestFit="1" customWidth="1"/>
    <col min="5873" max="5873" width="16" style="3" bestFit="1" customWidth="1"/>
    <col min="5874" max="5874" width="9" style="3" bestFit="1" customWidth="1"/>
    <col min="5875" max="5875" width="7.85546875" style="3" bestFit="1" customWidth="1"/>
    <col min="5876" max="5876" width="11.7109375" style="3" bestFit="1" customWidth="1"/>
    <col min="5877" max="5877" width="14.28515625" style="3" customWidth="1"/>
    <col min="5878" max="5878" width="11.7109375" style="3" bestFit="1" customWidth="1"/>
    <col min="5879" max="5879" width="14.140625" style="3" bestFit="1" customWidth="1"/>
    <col min="5880" max="5880" width="16.7109375" style="3" customWidth="1"/>
    <col min="5881" max="5881" width="16.5703125" style="3" customWidth="1"/>
    <col min="5882" max="5883" width="7.85546875" style="3" bestFit="1" customWidth="1"/>
    <col min="5884" max="5884" width="8" style="3" bestFit="1" customWidth="1"/>
    <col min="5885" max="5886" width="7.85546875" style="3" bestFit="1" customWidth="1"/>
    <col min="5887" max="5887" width="9.7109375" style="3" customWidth="1"/>
    <col min="5888" max="5888" width="12.85546875" style="3" customWidth="1"/>
    <col min="5889" max="6125" width="9.140625" style="3"/>
    <col min="6126" max="6126" width="9" style="3" bestFit="1" customWidth="1"/>
    <col min="6127" max="6127" width="9.85546875" style="3" bestFit="1" customWidth="1"/>
    <col min="6128" max="6128" width="9.140625" style="3" bestFit="1" customWidth="1"/>
    <col min="6129" max="6129" width="16" style="3" bestFit="1" customWidth="1"/>
    <col min="6130" max="6130" width="9" style="3" bestFit="1" customWidth="1"/>
    <col min="6131" max="6131" width="7.85546875" style="3" bestFit="1" customWidth="1"/>
    <col min="6132" max="6132" width="11.7109375" style="3" bestFit="1" customWidth="1"/>
    <col min="6133" max="6133" width="14.28515625" style="3" customWidth="1"/>
    <col min="6134" max="6134" width="11.7109375" style="3" bestFit="1" customWidth="1"/>
    <col min="6135" max="6135" width="14.140625" style="3" bestFit="1" customWidth="1"/>
    <col min="6136" max="6136" width="16.7109375" style="3" customWidth="1"/>
    <col min="6137" max="6137" width="16.5703125" style="3" customWidth="1"/>
    <col min="6138" max="6139" width="7.85546875" style="3" bestFit="1" customWidth="1"/>
    <col min="6140" max="6140" width="8" style="3" bestFit="1" customWidth="1"/>
    <col min="6141" max="6142" width="7.85546875" style="3" bestFit="1" customWidth="1"/>
    <col min="6143" max="6143" width="9.7109375" style="3" customWidth="1"/>
    <col min="6144" max="6144" width="12.85546875" style="3" customWidth="1"/>
    <col min="6145" max="6381" width="9.140625" style="3"/>
    <col min="6382" max="6382" width="9" style="3" bestFit="1" customWidth="1"/>
    <col min="6383" max="6383" width="9.85546875" style="3" bestFit="1" customWidth="1"/>
    <col min="6384" max="6384" width="9.140625" style="3" bestFit="1" customWidth="1"/>
    <col min="6385" max="6385" width="16" style="3" bestFit="1" customWidth="1"/>
    <col min="6386" max="6386" width="9" style="3" bestFit="1" customWidth="1"/>
    <col min="6387" max="6387" width="7.85546875" style="3" bestFit="1" customWidth="1"/>
    <col min="6388" max="6388" width="11.7109375" style="3" bestFit="1" customWidth="1"/>
    <col min="6389" max="6389" width="14.28515625" style="3" customWidth="1"/>
    <col min="6390" max="6390" width="11.7109375" style="3" bestFit="1" customWidth="1"/>
    <col min="6391" max="6391" width="14.140625" style="3" bestFit="1" customWidth="1"/>
    <col min="6392" max="6392" width="16.7109375" style="3" customWidth="1"/>
    <col min="6393" max="6393" width="16.5703125" style="3" customWidth="1"/>
    <col min="6394" max="6395" width="7.85546875" style="3" bestFit="1" customWidth="1"/>
    <col min="6396" max="6396" width="8" style="3" bestFit="1" customWidth="1"/>
    <col min="6397" max="6398" width="7.85546875" style="3" bestFit="1" customWidth="1"/>
    <col min="6399" max="6399" width="9.7109375" style="3" customWidth="1"/>
    <col min="6400" max="6400" width="12.85546875" style="3" customWidth="1"/>
    <col min="6401" max="6637" width="9.140625" style="3"/>
    <col min="6638" max="6638" width="9" style="3" bestFit="1" customWidth="1"/>
    <col min="6639" max="6639" width="9.85546875" style="3" bestFit="1" customWidth="1"/>
    <col min="6640" max="6640" width="9.140625" style="3" bestFit="1" customWidth="1"/>
    <col min="6641" max="6641" width="16" style="3" bestFit="1" customWidth="1"/>
    <col min="6642" max="6642" width="9" style="3" bestFit="1" customWidth="1"/>
    <col min="6643" max="6643" width="7.85546875" style="3" bestFit="1" customWidth="1"/>
    <col min="6644" max="6644" width="11.7109375" style="3" bestFit="1" customWidth="1"/>
    <col min="6645" max="6645" width="14.28515625" style="3" customWidth="1"/>
    <col min="6646" max="6646" width="11.7109375" style="3" bestFit="1" customWidth="1"/>
    <col min="6647" max="6647" width="14.140625" style="3" bestFit="1" customWidth="1"/>
    <col min="6648" max="6648" width="16.7109375" style="3" customWidth="1"/>
    <col min="6649" max="6649" width="16.5703125" style="3" customWidth="1"/>
    <col min="6650" max="6651" width="7.85546875" style="3" bestFit="1" customWidth="1"/>
    <col min="6652" max="6652" width="8" style="3" bestFit="1" customWidth="1"/>
    <col min="6653" max="6654" width="7.85546875" style="3" bestFit="1" customWidth="1"/>
    <col min="6655" max="6655" width="9.7109375" style="3" customWidth="1"/>
    <col min="6656" max="6656" width="12.85546875" style="3" customWidth="1"/>
    <col min="6657" max="6893" width="9.140625" style="3"/>
    <col min="6894" max="6894" width="9" style="3" bestFit="1" customWidth="1"/>
    <col min="6895" max="6895" width="9.85546875" style="3" bestFit="1" customWidth="1"/>
    <col min="6896" max="6896" width="9.140625" style="3" bestFit="1" customWidth="1"/>
    <col min="6897" max="6897" width="16" style="3" bestFit="1" customWidth="1"/>
    <col min="6898" max="6898" width="9" style="3" bestFit="1" customWidth="1"/>
    <col min="6899" max="6899" width="7.85546875" style="3" bestFit="1" customWidth="1"/>
    <col min="6900" max="6900" width="11.7109375" style="3" bestFit="1" customWidth="1"/>
    <col min="6901" max="6901" width="14.28515625" style="3" customWidth="1"/>
    <col min="6902" max="6902" width="11.7109375" style="3" bestFit="1" customWidth="1"/>
    <col min="6903" max="6903" width="14.140625" style="3" bestFit="1" customWidth="1"/>
    <col min="6904" max="6904" width="16.7109375" style="3" customWidth="1"/>
    <col min="6905" max="6905" width="16.5703125" style="3" customWidth="1"/>
    <col min="6906" max="6907" width="7.85546875" style="3" bestFit="1" customWidth="1"/>
    <col min="6908" max="6908" width="8" style="3" bestFit="1" customWidth="1"/>
    <col min="6909" max="6910" width="7.85546875" style="3" bestFit="1" customWidth="1"/>
    <col min="6911" max="6911" width="9.7109375" style="3" customWidth="1"/>
    <col min="6912" max="6912" width="12.85546875" style="3" customWidth="1"/>
    <col min="6913" max="7149" width="9.140625" style="3"/>
    <col min="7150" max="7150" width="9" style="3" bestFit="1" customWidth="1"/>
    <col min="7151" max="7151" width="9.85546875" style="3" bestFit="1" customWidth="1"/>
    <col min="7152" max="7152" width="9.140625" style="3" bestFit="1" customWidth="1"/>
    <col min="7153" max="7153" width="16" style="3" bestFit="1" customWidth="1"/>
    <col min="7154" max="7154" width="9" style="3" bestFit="1" customWidth="1"/>
    <col min="7155" max="7155" width="7.85546875" style="3" bestFit="1" customWidth="1"/>
    <col min="7156" max="7156" width="11.7109375" style="3" bestFit="1" customWidth="1"/>
    <col min="7157" max="7157" width="14.28515625" style="3" customWidth="1"/>
    <col min="7158" max="7158" width="11.7109375" style="3" bestFit="1" customWidth="1"/>
    <col min="7159" max="7159" width="14.140625" style="3" bestFit="1" customWidth="1"/>
    <col min="7160" max="7160" width="16.7109375" style="3" customWidth="1"/>
    <col min="7161" max="7161" width="16.5703125" style="3" customWidth="1"/>
    <col min="7162" max="7163" width="7.85546875" style="3" bestFit="1" customWidth="1"/>
    <col min="7164" max="7164" width="8" style="3" bestFit="1" customWidth="1"/>
    <col min="7165" max="7166" width="7.85546875" style="3" bestFit="1" customWidth="1"/>
    <col min="7167" max="7167" width="9.7109375" style="3" customWidth="1"/>
    <col min="7168" max="7168" width="12.85546875" style="3" customWidth="1"/>
    <col min="7169" max="7405" width="9.140625" style="3"/>
    <col min="7406" max="7406" width="9" style="3" bestFit="1" customWidth="1"/>
    <col min="7407" max="7407" width="9.85546875" style="3" bestFit="1" customWidth="1"/>
    <col min="7408" max="7408" width="9.140625" style="3" bestFit="1" customWidth="1"/>
    <col min="7409" max="7409" width="16" style="3" bestFit="1" customWidth="1"/>
    <col min="7410" max="7410" width="9" style="3" bestFit="1" customWidth="1"/>
    <col min="7411" max="7411" width="7.85546875" style="3" bestFit="1" customWidth="1"/>
    <col min="7412" max="7412" width="11.7109375" style="3" bestFit="1" customWidth="1"/>
    <col min="7413" max="7413" width="14.28515625" style="3" customWidth="1"/>
    <col min="7414" max="7414" width="11.7109375" style="3" bestFit="1" customWidth="1"/>
    <col min="7415" max="7415" width="14.140625" style="3" bestFit="1" customWidth="1"/>
    <col min="7416" max="7416" width="16.7109375" style="3" customWidth="1"/>
    <col min="7417" max="7417" width="16.5703125" style="3" customWidth="1"/>
    <col min="7418" max="7419" width="7.85546875" style="3" bestFit="1" customWidth="1"/>
    <col min="7420" max="7420" width="8" style="3" bestFit="1" customWidth="1"/>
    <col min="7421" max="7422" width="7.85546875" style="3" bestFit="1" customWidth="1"/>
    <col min="7423" max="7423" width="9.7109375" style="3" customWidth="1"/>
    <col min="7424" max="7424" width="12.85546875" style="3" customWidth="1"/>
    <col min="7425" max="7661" width="9.140625" style="3"/>
    <col min="7662" max="7662" width="9" style="3" bestFit="1" customWidth="1"/>
    <col min="7663" max="7663" width="9.85546875" style="3" bestFit="1" customWidth="1"/>
    <col min="7664" max="7664" width="9.140625" style="3" bestFit="1" customWidth="1"/>
    <col min="7665" max="7665" width="16" style="3" bestFit="1" customWidth="1"/>
    <col min="7666" max="7666" width="9" style="3" bestFit="1" customWidth="1"/>
    <col min="7667" max="7667" width="7.85546875" style="3" bestFit="1" customWidth="1"/>
    <col min="7668" max="7668" width="11.7109375" style="3" bestFit="1" customWidth="1"/>
    <col min="7669" max="7669" width="14.28515625" style="3" customWidth="1"/>
    <col min="7670" max="7670" width="11.7109375" style="3" bestFit="1" customWidth="1"/>
    <col min="7671" max="7671" width="14.140625" style="3" bestFit="1" customWidth="1"/>
    <col min="7672" max="7672" width="16.7109375" style="3" customWidth="1"/>
    <col min="7673" max="7673" width="16.5703125" style="3" customWidth="1"/>
    <col min="7674" max="7675" width="7.85546875" style="3" bestFit="1" customWidth="1"/>
    <col min="7676" max="7676" width="8" style="3" bestFit="1" customWidth="1"/>
    <col min="7677" max="7678" width="7.85546875" style="3" bestFit="1" customWidth="1"/>
    <col min="7679" max="7679" width="9.7109375" style="3" customWidth="1"/>
    <col min="7680" max="7680" width="12.85546875" style="3" customWidth="1"/>
    <col min="7681" max="7917" width="9.140625" style="3"/>
    <col min="7918" max="7918" width="9" style="3" bestFit="1" customWidth="1"/>
    <col min="7919" max="7919" width="9.85546875" style="3" bestFit="1" customWidth="1"/>
    <col min="7920" max="7920" width="9.140625" style="3" bestFit="1" customWidth="1"/>
    <col min="7921" max="7921" width="16" style="3" bestFit="1" customWidth="1"/>
    <col min="7922" max="7922" width="9" style="3" bestFit="1" customWidth="1"/>
    <col min="7923" max="7923" width="7.85546875" style="3" bestFit="1" customWidth="1"/>
    <col min="7924" max="7924" width="11.7109375" style="3" bestFit="1" customWidth="1"/>
    <col min="7925" max="7925" width="14.28515625" style="3" customWidth="1"/>
    <col min="7926" max="7926" width="11.7109375" style="3" bestFit="1" customWidth="1"/>
    <col min="7927" max="7927" width="14.140625" style="3" bestFit="1" customWidth="1"/>
    <col min="7928" max="7928" width="16.7109375" style="3" customWidth="1"/>
    <col min="7929" max="7929" width="16.5703125" style="3" customWidth="1"/>
    <col min="7930" max="7931" width="7.85546875" style="3" bestFit="1" customWidth="1"/>
    <col min="7932" max="7932" width="8" style="3" bestFit="1" customWidth="1"/>
    <col min="7933" max="7934" width="7.85546875" style="3" bestFit="1" customWidth="1"/>
    <col min="7935" max="7935" width="9.7109375" style="3" customWidth="1"/>
    <col min="7936" max="7936" width="12.85546875" style="3" customWidth="1"/>
    <col min="7937" max="8173" width="9.140625" style="3"/>
    <col min="8174" max="8174" width="9" style="3" bestFit="1" customWidth="1"/>
    <col min="8175" max="8175" width="9.85546875" style="3" bestFit="1" customWidth="1"/>
    <col min="8176" max="8176" width="9.140625" style="3" bestFit="1" customWidth="1"/>
    <col min="8177" max="8177" width="16" style="3" bestFit="1" customWidth="1"/>
    <col min="8178" max="8178" width="9" style="3" bestFit="1" customWidth="1"/>
    <col min="8179" max="8179" width="7.85546875" style="3" bestFit="1" customWidth="1"/>
    <col min="8180" max="8180" width="11.7109375" style="3" bestFit="1" customWidth="1"/>
    <col min="8181" max="8181" width="14.28515625" style="3" customWidth="1"/>
    <col min="8182" max="8182" width="11.7109375" style="3" bestFit="1" customWidth="1"/>
    <col min="8183" max="8183" width="14.140625" style="3" bestFit="1" customWidth="1"/>
    <col min="8184" max="8184" width="16.7109375" style="3" customWidth="1"/>
    <col min="8185" max="8185" width="16.5703125" style="3" customWidth="1"/>
    <col min="8186" max="8187" width="7.85546875" style="3" bestFit="1" customWidth="1"/>
    <col min="8188" max="8188" width="8" style="3" bestFit="1" customWidth="1"/>
    <col min="8189" max="8190" width="7.85546875" style="3" bestFit="1" customWidth="1"/>
    <col min="8191" max="8191" width="9.7109375" style="3" customWidth="1"/>
    <col min="8192" max="8192" width="12.85546875" style="3" customWidth="1"/>
    <col min="8193" max="8429" width="9.140625" style="3"/>
    <col min="8430" max="8430" width="9" style="3" bestFit="1" customWidth="1"/>
    <col min="8431" max="8431" width="9.85546875" style="3" bestFit="1" customWidth="1"/>
    <col min="8432" max="8432" width="9.140625" style="3" bestFit="1" customWidth="1"/>
    <col min="8433" max="8433" width="16" style="3" bestFit="1" customWidth="1"/>
    <col min="8434" max="8434" width="9" style="3" bestFit="1" customWidth="1"/>
    <col min="8435" max="8435" width="7.85546875" style="3" bestFit="1" customWidth="1"/>
    <col min="8436" max="8436" width="11.7109375" style="3" bestFit="1" customWidth="1"/>
    <col min="8437" max="8437" width="14.28515625" style="3" customWidth="1"/>
    <col min="8438" max="8438" width="11.7109375" style="3" bestFit="1" customWidth="1"/>
    <col min="8439" max="8439" width="14.140625" style="3" bestFit="1" customWidth="1"/>
    <col min="8440" max="8440" width="16.7109375" style="3" customWidth="1"/>
    <col min="8441" max="8441" width="16.5703125" style="3" customWidth="1"/>
    <col min="8442" max="8443" width="7.85546875" style="3" bestFit="1" customWidth="1"/>
    <col min="8444" max="8444" width="8" style="3" bestFit="1" customWidth="1"/>
    <col min="8445" max="8446" width="7.85546875" style="3" bestFit="1" customWidth="1"/>
    <col min="8447" max="8447" width="9.7109375" style="3" customWidth="1"/>
    <col min="8448" max="8448" width="12.85546875" style="3" customWidth="1"/>
    <col min="8449" max="8685" width="9.140625" style="3"/>
    <col min="8686" max="8686" width="9" style="3" bestFit="1" customWidth="1"/>
    <col min="8687" max="8687" width="9.85546875" style="3" bestFit="1" customWidth="1"/>
    <col min="8688" max="8688" width="9.140625" style="3" bestFit="1" customWidth="1"/>
    <col min="8689" max="8689" width="16" style="3" bestFit="1" customWidth="1"/>
    <col min="8690" max="8690" width="9" style="3" bestFit="1" customWidth="1"/>
    <col min="8691" max="8691" width="7.85546875" style="3" bestFit="1" customWidth="1"/>
    <col min="8692" max="8692" width="11.7109375" style="3" bestFit="1" customWidth="1"/>
    <col min="8693" max="8693" width="14.28515625" style="3" customWidth="1"/>
    <col min="8694" max="8694" width="11.7109375" style="3" bestFit="1" customWidth="1"/>
    <col min="8695" max="8695" width="14.140625" style="3" bestFit="1" customWidth="1"/>
    <col min="8696" max="8696" width="16.7109375" style="3" customWidth="1"/>
    <col min="8697" max="8697" width="16.5703125" style="3" customWidth="1"/>
    <col min="8698" max="8699" width="7.85546875" style="3" bestFit="1" customWidth="1"/>
    <col min="8700" max="8700" width="8" style="3" bestFit="1" customWidth="1"/>
    <col min="8701" max="8702" width="7.85546875" style="3" bestFit="1" customWidth="1"/>
    <col min="8703" max="8703" width="9.7109375" style="3" customWidth="1"/>
    <col min="8704" max="8704" width="12.85546875" style="3" customWidth="1"/>
    <col min="8705" max="8941" width="9.140625" style="3"/>
    <col min="8942" max="8942" width="9" style="3" bestFit="1" customWidth="1"/>
    <col min="8943" max="8943" width="9.85546875" style="3" bestFit="1" customWidth="1"/>
    <col min="8944" max="8944" width="9.140625" style="3" bestFit="1" customWidth="1"/>
    <col min="8945" max="8945" width="16" style="3" bestFit="1" customWidth="1"/>
    <col min="8946" max="8946" width="9" style="3" bestFit="1" customWidth="1"/>
    <col min="8947" max="8947" width="7.85546875" style="3" bestFit="1" customWidth="1"/>
    <col min="8948" max="8948" width="11.7109375" style="3" bestFit="1" customWidth="1"/>
    <col min="8949" max="8949" width="14.28515625" style="3" customWidth="1"/>
    <col min="8950" max="8950" width="11.7109375" style="3" bestFit="1" customWidth="1"/>
    <col min="8951" max="8951" width="14.140625" style="3" bestFit="1" customWidth="1"/>
    <col min="8952" max="8952" width="16.7109375" style="3" customWidth="1"/>
    <col min="8953" max="8953" width="16.5703125" style="3" customWidth="1"/>
    <col min="8954" max="8955" width="7.85546875" style="3" bestFit="1" customWidth="1"/>
    <col min="8956" max="8956" width="8" style="3" bestFit="1" customWidth="1"/>
    <col min="8957" max="8958" width="7.85546875" style="3" bestFit="1" customWidth="1"/>
    <col min="8959" max="8959" width="9.7109375" style="3" customWidth="1"/>
    <col min="8960" max="8960" width="12.85546875" style="3" customWidth="1"/>
    <col min="8961" max="9197" width="9.140625" style="3"/>
    <col min="9198" max="9198" width="9" style="3" bestFit="1" customWidth="1"/>
    <col min="9199" max="9199" width="9.85546875" style="3" bestFit="1" customWidth="1"/>
    <col min="9200" max="9200" width="9.140625" style="3" bestFit="1" customWidth="1"/>
    <col min="9201" max="9201" width="16" style="3" bestFit="1" customWidth="1"/>
    <col min="9202" max="9202" width="9" style="3" bestFit="1" customWidth="1"/>
    <col min="9203" max="9203" width="7.85546875" style="3" bestFit="1" customWidth="1"/>
    <col min="9204" max="9204" width="11.7109375" style="3" bestFit="1" customWidth="1"/>
    <col min="9205" max="9205" width="14.28515625" style="3" customWidth="1"/>
    <col min="9206" max="9206" width="11.7109375" style="3" bestFit="1" customWidth="1"/>
    <col min="9207" max="9207" width="14.140625" style="3" bestFit="1" customWidth="1"/>
    <col min="9208" max="9208" width="16.7109375" style="3" customWidth="1"/>
    <col min="9209" max="9209" width="16.5703125" style="3" customWidth="1"/>
    <col min="9210" max="9211" width="7.85546875" style="3" bestFit="1" customWidth="1"/>
    <col min="9212" max="9212" width="8" style="3" bestFit="1" customWidth="1"/>
    <col min="9213" max="9214" width="7.85546875" style="3" bestFit="1" customWidth="1"/>
    <col min="9215" max="9215" width="9.7109375" style="3" customWidth="1"/>
    <col min="9216" max="9216" width="12.85546875" style="3" customWidth="1"/>
    <col min="9217" max="9453" width="9.140625" style="3"/>
    <col min="9454" max="9454" width="9" style="3" bestFit="1" customWidth="1"/>
    <col min="9455" max="9455" width="9.85546875" style="3" bestFit="1" customWidth="1"/>
    <col min="9456" max="9456" width="9.140625" style="3" bestFit="1" customWidth="1"/>
    <col min="9457" max="9457" width="16" style="3" bestFit="1" customWidth="1"/>
    <col min="9458" max="9458" width="9" style="3" bestFit="1" customWidth="1"/>
    <col min="9459" max="9459" width="7.85546875" style="3" bestFit="1" customWidth="1"/>
    <col min="9460" max="9460" width="11.7109375" style="3" bestFit="1" customWidth="1"/>
    <col min="9461" max="9461" width="14.28515625" style="3" customWidth="1"/>
    <col min="9462" max="9462" width="11.7109375" style="3" bestFit="1" customWidth="1"/>
    <col min="9463" max="9463" width="14.140625" style="3" bestFit="1" customWidth="1"/>
    <col min="9464" max="9464" width="16.7109375" style="3" customWidth="1"/>
    <col min="9465" max="9465" width="16.5703125" style="3" customWidth="1"/>
    <col min="9466" max="9467" width="7.85546875" style="3" bestFit="1" customWidth="1"/>
    <col min="9468" max="9468" width="8" style="3" bestFit="1" customWidth="1"/>
    <col min="9469" max="9470" width="7.85546875" style="3" bestFit="1" customWidth="1"/>
    <col min="9471" max="9471" width="9.7109375" style="3" customWidth="1"/>
    <col min="9472" max="9472" width="12.85546875" style="3" customWidth="1"/>
    <col min="9473" max="9709" width="9.140625" style="3"/>
    <col min="9710" max="9710" width="9" style="3" bestFit="1" customWidth="1"/>
    <col min="9711" max="9711" width="9.85546875" style="3" bestFit="1" customWidth="1"/>
    <col min="9712" max="9712" width="9.140625" style="3" bestFit="1" customWidth="1"/>
    <col min="9713" max="9713" width="16" style="3" bestFit="1" customWidth="1"/>
    <col min="9714" max="9714" width="9" style="3" bestFit="1" customWidth="1"/>
    <col min="9715" max="9715" width="7.85546875" style="3" bestFit="1" customWidth="1"/>
    <col min="9716" max="9716" width="11.7109375" style="3" bestFit="1" customWidth="1"/>
    <col min="9717" max="9717" width="14.28515625" style="3" customWidth="1"/>
    <col min="9718" max="9718" width="11.7109375" style="3" bestFit="1" customWidth="1"/>
    <col min="9719" max="9719" width="14.140625" style="3" bestFit="1" customWidth="1"/>
    <col min="9720" max="9720" width="16.7109375" style="3" customWidth="1"/>
    <col min="9721" max="9721" width="16.5703125" style="3" customWidth="1"/>
    <col min="9722" max="9723" width="7.85546875" style="3" bestFit="1" customWidth="1"/>
    <col min="9724" max="9724" width="8" style="3" bestFit="1" customWidth="1"/>
    <col min="9725" max="9726" width="7.85546875" style="3" bestFit="1" customWidth="1"/>
    <col min="9727" max="9727" width="9.7109375" style="3" customWidth="1"/>
    <col min="9728" max="9728" width="12.85546875" style="3" customWidth="1"/>
    <col min="9729" max="9965" width="9.140625" style="3"/>
    <col min="9966" max="9966" width="9" style="3" bestFit="1" customWidth="1"/>
    <col min="9967" max="9967" width="9.85546875" style="3" bestFit="1" customWidth="1"/>
    <col min="9968" max="9968" width="9.140625" style="3" bestFit="1" customWidth="1"/>
    <col min="9969" max="9969" width="16" style="3" bestFit="1" customWidth="1"/>
    <col min="9970" max="9970" width="9" style="3" bestFit="1" customWidth="1"/>
    <col min="9971" max="9971" width="7.85546875" style="3" bestFit="1" customWidth="1"/>
    <col min="9972" max="9972" width="11.7109375" style="3" bestFit="1" customWidth="1"/>
    <col min="9973" max="9973" width="14.28515625" style="3" customWidth="1"/>
    <col min="9974" max="9974" width="11.7109375" style="3" bestFit="1" customWidth="1"/>
    <col min="9975" max="9975" width="14.140625" style="3" bestFit="1" customWidth="1"/>
    <col min="9976" max="9976" width="16.7109375" style="3" customWidth="1"/>
    <col min="9977" max="9977" width="16.5703125" style="3" customWidth="1"/>
    <col min="9978" max="9979" width="7.85546875" style="3" bestFit="1" customWidth="1"/>
    <col min="9980" max="9980" width="8" style="3" bestFit="1" customWidth="1"/>
    <col min="9981" max="9982" width="7.85546875" style="3" bestFit="1" customWidth="1"/>
    <col min="9983" max="9983" width="9.7109375" style="3" customWidth="1"/>
    <col min="9984" max="9984" width="12.85546875" style="3" customWidth="1"/>
    <col min="9985" max="10221" width="9.140625" style="3"/>
    <col min="10222" max="10222" width="9" style="3" bestFit="1" customWidth="1"/>
    <col min="10223" max="10223" width="9.85546875" style="3" bestFit="1" customWidth="1"/>
    <col min="10224" max="10224" width="9.140625" style="3" bestFit="1" customWidth="1"/>
    <col min="10225" max="10225" width="16" style="3" bestFit="1" customWidth="1"/>
    <col min="10226" max="10226" width="9" style="3" bestFit="1" customWidth="1"/>
    <col min="10227" max="10227" width="7.85546875" style="3" bestFit="1" customWidth="1"/>
    <col min="10228" max="10228" width="11.7109375" style="3" bestFit="1" customWidth="1"/>
    <col min="10229" max="10229" width="14.28515625" style="3" customWidth="1"/>
    <col min="10230" max="10230" width="11.7109375" style="3" bestFit="1" customWidth="1"/>
    <col min="10231" max="10231" width="14.140625" style="3" bestFit="1" customWidth="1"/>
    <col min="10232" max="10232" width="16.7109375" style="3" customWidth="1"/>
    <col min="10233" max="10233" width="16.5703125" style="3" customWidth="1"/>
    <col min="10234" max="10235" width="7.85546875" style="3" bestFit="1" customWidth="1"/>
    <col min="10236" max="10236" width="8" style="3" bestFit="1" customWidth="1"/>
    <col min="10237" max="10238" width="7.85546875" style="3" bestFit="1" customWidth="1"/>
    <col min="10239" max="10239" width="9.7109375" style="3" customWidth="1"/>
    <col min="10240" max="10240" width="12.85546875" style="3" customWidth="1"/>
    <col min="10241" max="10477" width="9.140625" style="3"/>
    <col min="10478" max="10478" width="9" style="3" bestFit="1" customWidth="1"/>
    <col min="10479" max="10479" width="9.85546875" style="3" bestFit="1" customWidth="1"/>
    <col min="10480" max="10480" width="9.140625" style="3" bestFit="1" customWidth="1"/>
    <col min="10481" max="10481" width="16" style="3" bestFit="1" customWidth="1"/>
    <col min="10482" max="10482" width="9" style="3" bestFit="1" customWidth="1"/>
    <col min="10483" max="10483" width="7.85546875" style="3" bestFit="1" customWidth="1"/>
    <col min="10484" max="10484" width="11.7109375" style="3" bestFit="1" customWidth="1"/>
    <col min="10485" max="10485" width="14.28515625" style="3" customWidth="1"/>
    <col min="10486" max="10486" width="11.7109375" style="3" bestFit="1" customWidth="1"/>
    <col min="10487" max="10487" width="14.140625" style="3" bestFit="1" customWidth="1"/>
    <col min="10488" max="10488" width="16.7109375" style="3" customWidth="1"/>
    <col min="10489" max="10489" width="16.5703125" style="3" customWidth="1"/>
    <col min="10490" max="10491" width="7.85546875" style="3" bestFit="1" customWidth="1"/>
    <col min="10492" max="10492" width="8" style="3" bestFit="1" customWidth="1"/>
    <col min="10493" max="10494" width="7.85546875" style="3" bestFit="1" customWidth="1"/>
    <col min="10495" max="10495" width="9.7109375" style="3" customWidth="1"/>
    <col min="10496" max="10496" width="12.85546875" style="3" customWidth="1"/>
    <col min="10497" max="10733" width="9.140625" style="3"/>
    <col min="10734" max="10734" width="9" style="3" bestFit="1" customWidth="1"/>
    <col min="10735" max="10735" width="9.85546875" style="3" bestFit="1" customWidth="1"/>
    <col min="10736" max="10736" width="9.140625" style="3" bestFit="1" customWidth="1"/>
    <col min="10737" max="10737" width="16" style="3" bestFit="1" customWidth="1"/>
    <col min="10738" max="10738" width="9" style="3" bestFit="1" customWidth="1"/>
    <col min="10739" max="10739" width="7.85546875" style="3" bestFit="1" customWidth="1"/>
    <col min="10740" max="10740" width="11.7109375" style="3" bestFit="1" customWidth="1"/>
    <col min="10741" max="10741" width="14.28515625" style="3" customWidth="1"/>
    <col min="10742" max="10742" width="11.7109375" style="3" bestFit="1" customWidth="1"/>
    <col min="10743" max="10743" width="14.140625" style="3" bestFit="1" customWidth="1"/>
    <col min="10744" max="10744" width="16.7109375" style="3" customWidth="1"/>
    <col min="10745" max="10745" width="16.5703125" style="3" customWidth="1"/>
    <col min="10746" max="10747" width="7.85546875" style="3" bestFit="1" customWidth="1"/>
    <col min="10748" max="10748" width="8" style="3" bestFit="1" customWidth="1"/>
    <col min="10749" max="10750" width="7.85546875" style="3" bestFit="1" customWidth="1"/>
    <col min="10751" max="10751" width="9.7109375" style="3" customWidth="1"/>
    <col min="10752" max="10752" width="12.85546875" style="3" customWidth="1"/>
    <col min="10753" max="10989" width="9.140625" style="3"/>
    <col min="10990" max="10990" width="9" style="3" bestFit="1" customWidth="1"/>
    <col min="10991" max="10991" width="9.85546875" style="3" bestFit="1" customWidth="1"/>
    <col min="10992" max="10992" width="9.140625" style="3" bestFit="1" customWidth="1"/>
    <col min="10993" max="10993" width="16" style="3" bestFit="1" customWidth="1"/>
    <col min="10994" max="10994" width="9" style="3" bestFit="1" customWidth="1"/>
    <col min="10995" max="10995" width="7.85546875" style="3" bestFit="1" customWidth="1"/>
    <col min="10996" max="10996" width="11.7109375" style="3" bestFit="1" customWidth="1"/>
    <col min="10997" max="10997" width="14.28515625" style="3" customWidth="1"/>
    <col min="10998" max="10998" width="11.7109375" style="3" bestFit="1" customWidth="1"/>
    <col min="10999" max="10999" width="14.140625" style="3" bestFit="1" customWidth="1"/>
    <col min="11000" max="11000" width="16.7109375" style="3" customWidth="1"/>
    <col min="11001" max="11001" width="16.5703125" style="3" customWidth="1"/>
    <col min="11002" max="11003" width="7.85546875" style="3" bestFit="1" customWidth="1"/>
    <col min="11004" max="11004" width="8" style="3" bestFit="1" customWidth="1"/>
    <col min="11005" max="11006" width="7.85546875" style="3" bestFit="1" customWidth="1"/>
    <col min="11007" max="11007" width="9.7109375" style="3" customWidth="1"/>
    <col min="11008" max="11008" width="12.85546875" style="3" customWidth="1"/>
    <col min="11009" max="11245" width="9.140625" style="3"/>
    <col min="11246" max="11246" width="9" style="3" bestFit="1" customWidth="1"/>
    <col min="11247" max="11247" width="9.85546875" style="3" bestFit="1" customWidth="1"/>
    <col min="11248" max="11248" width="9.140625" style="3" bestFit="1" customWidth="1"/>
    <col min="11249" max="11249" width="16" style="3" bestFit="1" customWidth="1"/>
    <col min="11250" max="11250" width="9" style="3" bestFit="1" customWidth="1"/>
    <col min="11251" max="11251" width="7.85546875" style="3" bestFit="1" customWidth="1"/>
    <col min="11252" max="11252" width="11.7109375" style="3" bestFit="1" customWidth="1"/>
    <col min="11253" max="11253" width="14.28515625" style="3" customWidth="1"/>
    <col min="11254" max="11254" width="11.7109375" style="3" bestFit="1" customWidth="1"/>
    <col min="11255" max="11255" width="14.140625" style="3" bestFit="1" customWidth="1"/>
    <col min="11256" max="11256" width="16.7109375" style="3" customWidth="1"/>
    <col min="11257" max="11257" width="16.5703125" style="3" customWidth="1"/>
    <col min="11258" max="11259" width="7.85546875" style="3" bestFit="1" customWidth="1"/>
    <col min="11260" max="11260" width="8" style="3" bestFit="1" customWidth="1"/>
    <col min="11261" max="11262" width="7.85546875" style="3" bestFit="1" customWidth="1"/>
    <col min="11263" max="11263" width="9.7109375" style="3" customWidth="1"/>
    <col min="11264" max="11264" width="12.85546875" style="3" customWidth="1"/>
    <col min="11265" max="11501" width="9.140625" style="3"/>
    <col min="11502" max="11502" width="9" style="3" bestFit="1" customWidth="1"/>
    <col min="11503" max="11503" width="9.85546875" style="3" bestFit="1" customWidth="1"/>
    <col min="11504" max="11504" width="9.140625" style="3" bestFit="1" customWidth="1"/>
    <col min="11505" max="11505" width="16" style="3" bestFit="1" customWidth="1"/>
    <col min="11506" max="11506" width="9" style="3" bestFit="1" customWidth="1"/>
    <col min="11507" max="11507" width="7.85546875" style="3" bestFit="1" customWidth="1"/>
    <col min="11508" max="11508" width="11.7109375" style="3" bestFit="1" customWidth="1"/>
    <col min="11509" max="11509" width="14.28515625" style="3" customWidth="1"/>
    <col min="11510" max="11510" width="11.7109375" style="3" bestFit="1" customWidth="1"/>
    <col min="11511" max="11511" width="14.140625" style="3" bestFit="1" customWidth="1"/>
    <col min="11512" max="11512" width="16.7109375" style="3" customWidth="1"/>
    <col min="11513" max="11513" width="16.5703125" style="3" customWidth="1"/>
    <col min="11514" max="11515" width="7.85546875" style="3" bestFit="1" customWidth="1"/>
    <col min="11516" max="11516" width="8" style="3" bestFit="1" customWidth="1"/>
    <col min="11517" max="11518" width="7.85546875" style="3" bestFit="1" customWidth="1"/>
    <col min="11519" max="11519" width="9.7109375" style="3" customWidth="1"/>
    <col min="11520" max="11520" width="12.85546875" style="3" customWidth="1"/>
    <col min="11521" max="11757" width="9.140625" style="3"/>
    <col min="11758" max="11758" width="9" style="3" bestFit="1" customWidth="1"/>
    <col min="11759" max="11759" width="9.85546875" style="3" bestFit="1" customWidth="1"/>
    <col min="11760" max="11760" width="9.140625" style="3" bestFit="1" customWidth="1"/>
    <col min="11761" max="11761" width="16" style="3" bestFit="1" customWidth="1"/>
    <col min="11762" max="11762" width="9" style="3" bestFit="1" customWidth="1"/>
    <col min="11763" max="11763" width="7.85546875" style="3" bestFit="1" customWidth="1"/>
    <col min="11764" max="11764" width="11.7109375" style="3" bestFit="1" customWidth="1"/>
    <col min="11765" max="11765" width="14.28515625" style="3" customWidth="1"/>
    <col min="11766" max="11766" width="11.7109375" style="3" bestFit="1" customWidth="1"/>
    <col min="11767" max="11767" width="14.140625" style="3" bestFit="1" customWidth="1"/>
    <col min="11768" max="11768" width="16.7109375" style="3" customWidth="1"/>
    <col min="11769" max="11769" width="16.5703125" style="3" customWidth="1"/>
    <col min="11770" max="11771" width="7.85546875" style="3" bestFit="1" customWidth="1"/>
    <col min="11772" max="11772" width="8" style="3" bestFit="1" customWidth="1"/>
    <col min="11773" max="11774" width="7.85546875" style="3" bestFit="1" customWidth="1"/>
    <col min="11775" max="11775" width="9.7109375" style="3" customWidth="1"/>
    <col min="11776" max="11776" width="12.85546875" style="3" customWidth="1"/>
    <col min="11777" max="12013" width="9.140625" style="3"/>
    <col min="12014" max="12014" width="9" style="3" bestFit="1" customWidth="1"/>
    <col min="12015" max="12015" width="9.85546875" style="3" bestFit="1" customWidth="1"/>
    <col min="12016" max="12016" width="9.140625" style="3" bestFit="1" customWidth="1"/>
    <col min="12017" max="12017" width="16" style="3" bestFit="1" customWidth="1"/>
    <col min="12018" max="12018" width="9" style="3" bestFit="1" customWidth="1"/>
    <col min="12019" max="12019" width="7.85546875" style="3" bestFit="1" customWidth="1"/>
    <col min="12020" max="12020" width="11.7109375" style="3" bestFit="1" customWidth="1"/>
    <col min="12021" max="12021" width="14.28515625" style="3" customWidth="1"/>
    <col min="12022" max="12022" width="11.7109375" style="3" bestFit="1" customWidth="1"/>
    <col min="12023" max="12023" width="14.140625" style="3" bestFit="1" customWidth="1"/>
    <col min="12024" max="12024" width="16.7109375" style="3" customWidth="1"/>
    <col min="12025" max="12025" width="16.5703125" style="3" customWidth="1"/>
    <col min="12026" max="12027" width="7.85546875" style="3" bestFit="1" customWidth="1"/>
    <col min="12028" max="12028" width="8" style="3" bestFit="1" customWidth="1"/>
    <col min="12029" max="12030" width="7.85546875" style="3" bestFit="1" customWidth="1"/>
    <col min="12031" max="12031" width="9.7109375" style="3" customWidth="1"/>
    <col min="12032" max="12032" width="12.85546875" style="3" customWidth="1"/>
    <col min="12033" max="12269" width="9.140625" style="3"/>
    <col min="12270" max="12270" width="9" style="3" bestFit="1" customWidth="1"/>
    <col min="12271" max="12271" width="9.85546875" style="3" bestFit="1" customWidth="1"/>
    <col min="12272" max="12272" width="9.140625" style="3" bestFit="1" customWidth="1"/>
    <col min="12273" max="12273" width="16" style="3" bestFit="1" customWidth="1"/>
    <col min="12274" max="12274" width="9" style="3" bestFit="1" customWidth="1"/>
    <col min="12275" max="12275" width="7.85546875" style="3" bestFit="1" customWidth="1"/>
    <col min="12276" max="12276" width="11.7109375" style="3" bestFit="1" customWidth="1"/>
    <col min="12277" max="12277" width="14.28515625" style="3" customWidth="1"/>
    <col min="12278" max="12278" width="11.7109375" style="3" bestFit="1" customWidth="1"/>
    <col min="12279" max="12279" width="14.140625" style="3" bestFit="1" customWidth="1"/>
    <col min="12280" max="12280" width="16.7109375" style="3" customWidth="1"/>
    <col min="12281" max="12281" width="16.5703125" style="3" customWidth="1"/>
    <col min="12282" max="12283" width="7.85546875" style="3" bestFit="1" customWidth="1"/>
    <col min="12284" max="12284" width="8" style="3" bestFit="1" customWidth="1"/>
    <col min="12285" max="12286" width="7.85546875" style="3" bestFit="1" customWidth="1"/>
    <col min="12287" max="12287" width="9.7109375" style="3" customWidth="1"/>
    <col min="12288" max="12288" width="12.85546875" style="3" customWidth="1"/>
    <col min="12289" max="12525" width="9.140625" style="3"/>
    <col min="12526" max="12526" width="9" style="3" bestFit="1" customWidth="1"/>
    <col min="12527" max="12527" width="9.85546875" style="3" bestFit="1" customWidth="1"/>
    <col min="12528" max="12528" width="9.140625" style="3" bestFit="1" customWidth="1"/>
    <col min="12529" max="12529" width="16" style="3" bestFit="1" customWidth="1"/>
    <col min="12530" max="12530" width="9" style="3" bestFit="1" customWidth="1"/>
    <col min="12531" max="12531" width="7.85546875" style="3" bestFit="1" customWidth="1"/>
    <col min="12532" max="12532" width="11.7109375" style="3" bestFit="1" customWidth="1"/>
    <col min="12533" max="12533" width="14.28515625" style="3" customWidth="1"/>
    <col min="12534" max="12534" width="11.7109375" style="3" bestFit="1" customWidth="1"/>
    <col min="12535" max="12535" width="14.140625" style="3" bestFit="1" customWidth="1"/>
    <col min="12536" max="12536" width="16.7109375" style="3" customWidth="1"/>
    <col min="12537" max="12537" width="16.5703125" style="3" customWidth="1"/>
    <col min="12538" max="12539" width="7.85546875" style="3" bestFit="1" customWidth="1"/>
    <col min="12540" max="12540" width="8" style="3" bestFit="1" customWidth="1"/>
    <col min="12541" max="12542" width="7.85546875" style="3" bestFit="1" customWidth="1"/>
    <col min="12543" max="12543" width="9.7109375" style="3" customWidth="1"/>
    <col min="12544" max="12544" width="12.85546875" style="3" customWidth="1"/>
    <col min="12545" max="12781" width="9.140625" style="3"/>
    <col min="12782" max="12782" width="9" style="3" bestFit="1" customWidth="1"/>
    <col min="12783" max="12783" width="9.85546875" style="3" bestFit="1" customWidth="1"/>
    <col min="12784" max="12784" width="9.140625" style="3" bestFit="1" customWidth="1"/>
    <col min="12785" max="12785" width="16" style="3" bestFit="1" customWidth="1"/>
    <col min="12786" max="12786" width="9" style="3" bestFit="1" customWidth="1"/>
    <col min="12787" max="12787" width="7.85546875" style="3" bestFit="1" customWidth="1"/>
    <col min="12788" max="12788" width="11.7109375" style="3" bestFit="1" customWidth="1"/>
    <col min="12789" max="12789" width="14.28515625" style="3" customWidth="1"/>
    <col min="12790" max="12790" width="11.7109375" style="3" bestFit="1" customWidth="1"/>
    <col min="12791" max="12791" width="14.140625" style="3" bestFit="1" customWidth="1"/>
    <col min="12792" max="12792" width="16.7109375" style="3" customWidth="1"/>
    <col min="12793" max="12793" width="16.5703125" style="3" customWidth="1"/>
    <col min="12794" max="12795" width="7.85546875" style="3" bestFit="1" customWidth="1"/>
    <col min="12796" max="12796" width="8" style="3" bestFit="1" customWidth="1"/>
    <col min="12797" max="12798" width="7.85546875" style="3" bestFit="1" customWidth="1"/>
    <col min="12799" max="12799" width="9.7109375" style="3" customWidth="1"/>
    <col min="12800" max="12800" width="12.85546875" style="3" customWidth="1"/>
    <col min="12801" max="13037" width="9.140625" style="3"/>
    <col min="13038" max="13038" width="9" style="3" bestFit="1" customWidth="1"/>
    <col min="13039" max="13039" width="9.85546875" style="3" bestFit="1" customWidth="1"/>
    <col min="13040" max="13040" width="9.140625" style="3" bestFit="1" customWidth="1"/>
    <col min="13041" max="13041" width="16" style="3" bestFit="1" customWidth="1"/>
    <col min="13042" max="13042" width="9" style="3" bestFit="1" customWidth="1"/>
    <col min="13043" max="13043" width="7.85546875" style="3" bestFit="1" customWidth="1"/>
    <col min="13044" max="13044" width="11.7109375" style="3" bestFit="1" customWidth="1"/>
    <col min="13045" max="13045" width="14.28515625" style="3" customWidth="1"/>
    <col min="13046" max="13046" width="11.7109375" style="3" bestFit="1" customWidth="1"/>
    <col min="13047" max="13047" width="14.140625" style="3" bestFit="1" customWidth="1"/>
    <col min="13048" max="13048" width="16.7109375" style="3" customWidth="1"/>
    <col min="13049" max="13049" width="16.5703125" style="3" customWidth="1"/>
    <col min="13050" max="13051" width="7.85546875" style="3" bestFit="1" customWidth="1"/>
    <col min="13052" max="13052" width="8" style="3" bestFit="1" customWidth="1"/>
    <col min="13053" max="13054" width="7.85546875" style="3" bestFit="1" customWidth="1"/>
    <col min="13055" max="13055" width="9.7109375" style="3" customWidth="1"/>
    <col min="13056" max="13056" width="12.85546875" style="3" customWidth="1"/>
    <col min="13057" max="13293" width="9.140625" style="3"/>
    <col min="13294" max="13294" width="9" style="3" bestFit="1" customWidth="1"/>
    <col min="13295" max="13295" width="9.85546875" style="3" bestFit="1" customWidth="1"/>
    <col min="13296" max="13296" width="9.140625" style="3" bestFit="1" customWidth="1"/>
    <col min="13297" max="13297" width="16" style="3" bestFit="1" customWidth="1"/>
    <col min="13298" max="13298" width="9" style="3" bestFit="1" customWidth="1"/>
    <col min="13299" max="13299" width="7.85546875" style="3" bestFit="1" customWidth="1"/>
    <col min="13300" max="13300" width="11.7109375" style="3" bestFit="1" customWidth="1"/>
    <col min="13301" max="13301" width="14.28515625" style="3" customWidth="1"/>
    <col min="13302" max="13302" width="11.7109375" style="3" bestFit="1" customWidth="1"/>
    <col min="13303" max="13303" width="14.140625" style="3" bestFit="1" customWidth="1"/>
    <col min="13304" max="13304" width="16.7109375" style="3" customWidth="1"/>
    <col min="13305" max="13305" width="16.5703125" style="3" customWidth="1"/>
    <col min="13306" max="13307" width="7.85546875" style="3" bestFit="1" customWidth="1"/>
    <col min="13308" max="13308" width="8" style="3" bestFit="1" customWidth="1"/>
    <col min="13309" max="13310" width="7.85546875" style="3" bestFit="1" customWidth="1"/>
    <col min="13311" max="13311" width="9.7109375" style="3" customWidth="1"/>
    <col min="13312" max="13312" width="12.85546875" style="3" customWidth="1"/>
    <col min="13313" max="13549" width="9.140625" style="3"/>
    <col min="13550" max="13550" width="9" style="3" bestFit="1" customWidth="1"/>
    <col min="13551" max="13551" width="9.85546875" style="3" bestFit="1" customWidth="1"/>
    <col min="13552" max="13552" width="9.140625" style="3" bestFit="1" customWidth="1"/>
    <col min="13553" max="13553" width="16" style="3" bestFit="1" customWidth="1"/>
    <col min="13554" max="13554" width="9" style="3" bestFit="1" customWidth="1"/>
    <col min="13555" max="13555" width="7.85546875" style="3" bestFit="1" customWidth="1"/>
    <col min="13556" max="13556" width="11.7109375" style="3" bestFit="1" customWidth="1"/>
    <col min="13557" max="13557" width="14.28515625" style="3" customWidth="1"/>
    <col min="13558" max="13558" width="11.7109375" style="3" bestFit="1" customWidth="1"/>
    <col min="13559" max="13559" width="14.140625" style="3" bestFit="1" customWidth="1"/>
    <col min="13560" max="13560" width="16.7109375" style="3" customWidth="1"/>
    <col min="13561" max="13561" width="16.5703125" style="3" customWidth="1"/>
    <col min="13562" max="13563" width="7.85546875" style="3" bestFit="1" customWidth="1"/>
    <col min="13564" max="13564" width="8" style="3" bestFit="1" customWidth="1"/>
    <col min="13565" max="13566" width="7.85546875" style="3" bestFit="1" customWidth="1"/>
    <col min="13567" max="13567" width="9.7109375" style="3" customWidth="1"/>
    <col min="13568" max="13568" width="12.85546875" style="3" customWidth="1"/>
    <col min="13569" max="13805" width="9.140625" style="3"/>
    <col min="13806" max="13806" width="9" style="3" bestFit="1" customWidth="1"/>
    <col min="13807" max="13807" width="9.85546875" style="3" bestFit="1" customWidth="1"/>
    <col min="13808" max="13808" width="9.140625" style="3" bestFit="1" customWidth="1"/>
    <col min="13809" max="13809" width="16" style="3" bestFit="1" customWidth="1"/>
    <col min="13810" max="13810" width="9" style="3" bestFit="1" customWidth="1"/>
    <col min="13811" max="13811" width="7.85546875" style="3" bestFit="1" customWidth="1"/>
    <col min="13812" max="13812" width="11.7109375" style="3" bestFit="1" customWidth="1"/>
    <col min="13813" max="13813" width="14.28515625" style="3" customWidth="1"/>
    <col min="13814" max="13814" width="11.7109375" style="3" bestFit="1" customWidth="1"/>
    <col min="13815" max="13815" width="14.140625" style="3" bestFit="1" customWidth="1"/>
    <col min="13816" max="13816" width="16.7109375" style="3" customWidth="1"/>
    <col min="13817" max="13817" width="16.5703125" style="3" customWidth="1"/>
    <col min="13818" max="13819" width="7.85546875" style="3" bestFit="1" customWidth="1"/>
    <col min="13820" max="13820" width="8" style="3" bestFit="1" customWidth="1"/>
    <col min="13821" max="13822" width="7.85546875" style="3" bestFit="1" customWidth="1"/>
    <col min="13823" max="13823" width="9.7109375" style="3" customWidth="1"/>
    <col min="13824" max="13824" width="12.85546875" style="3" customWidth="1"/>
    <col min="13825" max="14061" width="9.140625" style="3"/>
    <col min="14062" max="14062" width="9" style="3" bestFit="1" customWidth="1"/>
    <col min="14063" max="14063" width="9.85546875" style="3" bestFit="1" customWidth="1"/>
    <col min="14064" max="14064" width="9.140625" style="3" bestFit="1" customWidth="1"/>
    <col min="14065" max="14065" width="16" style="3" bestFit="1" customWidth="1"/>
    <col min="14066" max="14066" width="9" style="3" bestFit="1" customWidth="1"/>
    <col min="14067" max="14067" width="7.85546875" style="3" bestFit="1" customWidth="1"/>
    <col min="14068" max="14068" width="11.7109375" style="3" bestFit="1" customWidth="1"/>
    <col min="14069" max="14069" width="14.28515625" style="3" customWidth="1"/>
    <col min="14070" max="14070" width="11.7109375" style="3" bestFit="1" customWidth="1"/>
    <col min="14071" max="14071" width="14.140625" style="3" bestFit="1" customWidth="1"/>
    <col min="14072" max="14072" width="16.7109375" style="3" customWidth="1"/>
    <col min="14073" max="14073" width="16.5703125" style="3" customWidth="1"/>
    <col min="14074" max="14075" width="7.85546875" style="3" bestFit="1" customWidth="1"/>
    <col min="14076" max="14076" width="8" style="3" bestFit="1" customWidth="1"/>
    <col min="14077" max="14078" width="7.85546875" style="3" bestFit="1" customWidth="1"/>
    <col min="14079" max="14079" width="9.7109375" style="3" customWidth="1"/>
    <col min="14080" max="14080" width="12.85546875" style="3" customWidth="1"/>
    <col min="14081" max="14317" width="9.140625" style="3"/>
    <col min="14318" max="14318" width="9" style="3" bestFit="1" customWidth="1"/>
    <col min="14319" max="14319" width="9.85546875" style="3" bestFit="1" customWidth="1"/>
    <col min="14320" max="14320" width="9.140625" style="3" bestFit="1" customWidth="1"/>
    <col min="14321" max="14321" width="16" style="3" bestFit="1" customWidth="1"/>
    <col min="14322" max="14322" width="9" style="3" bestFit="1" customWidth="1"/>
    <col min="14323" max="14323" width="7.85546875" style="3" bestFit="1" customWidth="1"/>
    <col min="14324" max="14324" width="11.7109375" style="3" bestFit="1" customWidth="1"/>
    <col min="14325" max="14325" width="14.28515625" style="3" customWidth="1"/>
    <col min="14326" max="14326" width="11.7109375" style="3" bestFit="1" customWidth="1"/>
    <col min="14327" max="14327" width="14.140625" style="3" bestFit="1" customWidth="1"/>
    <col min="14328" max="14328" width="16.7109375" style="3" customWidth="1"/>
    <col min="14329" max="14329" width="16.5703125" style="3" customWidth="1"/>
    <col min="14330" max="14331" width="7.85546875" style="3" bestFit="1" customWidth="1"/>
    <col min="14332" max="14332" width="8" style="3" bestFit="1" customWidth="1"/>
    <col min="14333" max="14334" width="7.85546875" style="3" bestFit="1" customWidth="1"/>
    <col min="14335" max="14335" width="9.7109375" style="3" customWidth="1"/>
    <col min="14336" max="14336" width="12.85546875" style="3" customWidth="1"/>
    <col min="14337" max="14573" width="9.140625" style="3"/>
    <col min="14574" max="14574" width="9" style="3" bestFit="1" customWidth="1"/>
    <col min="14575" max="14575" width="9.85546875" style="3" bestFit="1" customWidth="1"/>
    <col min="14576" max="14576" width="9.140625" style="3" bestFit="1" customWidth="1"/>
    <col min="14577" max="14577" width="16" style="3" bestFit="1" customWidth="1"/>
    <col min="14578" max="14578" width="9" style="3" bestFit="1" customWidth="1"/>
    <col min="14579" max="14579" width="7.85546875" style="3" bestFit="1" customWidth="1"/>
    <col min="14580" max="14580" width="11.7109375" style="3" bestFit="1" customWidth="1"/>
    <col min="14581" max="14581" width="14.28515625" style="3" customWidth="1"/>
    <col min="14582" max="14582" width="11.7109375" style="3" bestFit="1" customWidth="1"/>
    <col min="14583" max="14583" width="14.140625" style="3" bestFit="1" customWidth="1"/>
    <col min="14584" max="14584" width="16.7109375" style="3" customWidth="1"/>
    <col min="14585" max="14585" width="16.5703125" style="3" customWidth="1"/>
    <col min="14586" max="14587" width="7.85546875" style="3" bestFit="1" customWidth="1"/>
    <col min="14588" max="14588" width="8" style="3" bestFit="1" customWidth="1"/>
    <col min="14589" max="14590" width="7.85546875" style="3" bestFit="1" customWidth="1"/>
    <col min="14591" max="14591" width="9.7109375" style="3" customWidth="1"/>
    <col min="14592" max="14592" width="12.85546875" style="3" customWidth="1"/>
    <col min="14593" max="14829" width="9.140625" style="3"/>
    <col min="14830" max="14830" width="9" style="3" bestFit="1" customWidth="1"/>
    <col min="14831" max="14831" width="9.85546875" style="3" bestFit="1" customWidth="1"/>
    <col min="14832" max="14832" width="9.140625" style="3" bestFit="1" customWidth="1"/>
    <col min="14833" max="14833" width="16" style="3" bestFit="1" customWidth="1"/>
    <col min="14834" max="14834" width="9" style="3" bestFit="1" customWidth="1"/>
    <col min="14835" max="14835" width="7.85546875" style="3" bestFit="1" customWidth="1"/>
    <col min="14836" max="14836" width="11.7109375" style="3" bestFit="1" customWidth="1"/>
    <col min="14837" max="14837" width="14.28515625" style="3" customWidth="1"/>
    <col min="14838" max="14838" width="11.7109375" style="3" bestFit="1" customWidth="1"/>
    <col min="14839" max="14839" width="14.140625" style="3" bestFit="1" customWidth="1"/>
    <col min="14840" max="14840" width="16.7109375" style="3" customWidth="1"/>
    <col min="14841" max="14841" width="16.5703125" style="3" customWidth="1"/>
    <col min="14842" max="14843" width="7.85546875" style="3" bestFit="1" customWidth="1"/>
    <col min="14844" max="14844" width="8" style="3" bestFit="1" customWidth="1"/>
    <col min="14845" max="14846" width="7.85546875" style="3" bestFit="1" customWidth="1"/>
    <col min="14847" max="14847" width="9.7109375" style="3" customWidth="1"/>
    <col min="14848" max="14848" width="12.85546875" style="3" customWidth="1"/>
    <col min="14849" max="15085" width="9.140625" style="3"/>
    <col min="15086" max="15086" width="9" style="3" bestFit="1" customWidth="1"/>
    <col min="15087" max="15087" width="9.85546875" style="3" bestFit="1" customWidth="1"/>
    <col min="15088" max="15088" width="9.140625" style="3" bestFit="1" customWidth="1"/>
    <col min="15089" max="15089" width="16" style="3" bestFit="1" customWidth="1"/>
    <col min="15090" max="15090" width="9" style="3" bestFit="1" customWidth="1"/>
    <col min="15091" max="15091" width="7.85546875" style="3" bestFit="1" customWidth="1"/>
    <col min="15092" max="15092" width="11.7109375" style="3" bestFit="1" customWidth="1"/>
    <col min="15093" max="15093" width="14.28515625" style="3" customWidth="1"/>
    <col min="15094" max="15094" width="11.7109375" style="3" bestFit="1" customWidth="1"/>
    <col min="15095" max="15095" width="14.140625" style="3" bestFit="1" customWidth="1"/>
    <col min="15096" max="15096" width="16.7109375" style="3" customWidth="1"/>
    <col min="15097" max="15097" width="16.5703125" style="3" customWidth="1"/>
    <col min="15098" max="15099" width="7.85546875" style="3" bestFit="1" customWidth="1"/>
    <col min="15100" max="15100" width="8" style="3" bestFit="1" customWidth="1"/>
    <col min="15101" max="15102" width="7.85546875" style="3" bestFit="1" customWidth="1"/>
    <col min="15103" max="15103" width="9.7109375" style="3" customWidth="1"/>
    <col min="15104" max="15104" width="12.85546875" style="3" customWidth="1"/>
    <col min="15105" max="15341" width="9.140625" style="3"/>
    <col min="15342" max="15342" width="9" style="3" bestFit="1" customWidth="1"/>
    <col min="15343" max="15343" width="9.85546875" style="3" bestFit="1" customWidth="1"/>
    <col min="15344" max="15344" width="9.140625" style="3" bestFit="1" customWidth="1"/>
    <col min="15345" max="15345" width="16" style="3" bestFit="1" customWidth="1"/>
    <col min="15346" max="15346" width="9" style="3" bestFit="1" customWidth="1"/>
    <col min="15347" max="15347" width="7.85546875" style="3" bestFit="1" customWidth="1"/>
    <col min="15348" max="15348" width="11.7109375" style="3" bestFit="1" customWidth="1"/>
    <col min="15349" max="15349" width="14.28515625" style="3" customWidth="1"/>
    <col min="15350" max="15350" width="11.7109375" style="3" bestFit="1" customWidth="1"/>
    <col min="15351" max="15351" width="14.140625" style="3" bestFit="1" customWidth="1"/>
    <col min="15352" max="15352" width="16.7109375" style="3" customWidth="1"/>
    <col min="15353" max="15353" width="16.5703125" style="3" customWidth="1"/>
    <col min="15354" max="15355" width="7.85546875" style="3" bestFit="1" customWidth="1"/>
    <col min="15356" max="15356" width="8" style="3" bestFit="1" customWidth="1"/>
    <col min="15357" max="15358" width="7.85546875" style="3" bestFit="1" customWidth="1"/>
    <col min="15359" max="15359" width="9.7109375" style="3" customWidth="1"/>
    <col min="15360" max="15360" width="12.85546875" style="3" customWidth="1"/>
    <col min="15361" max="15597" width="9.140625" style="3"/>
    <col min="15598" max="15598" width="9" style="3" bestFit="1" customWidth="1"/>
    <col min="15599" max="15599" width="9.85546875" style="3" bestFit="1" customWidth="1"/>
    <col min="15600" max="15600" width="9.140625" style="3" bestFit="1" customWidth="1"/>
    <col min="15601" max="15601" width="16" style="3" bestFit="1" customWidth="1"/>
    <col min="15602" max="15602" width="9" style="3" bestFit="1" customWidth="1"/>
    <col min="15603" max="15603" width="7.85546875" style="3" bestFit="1" customWidth="1"/>
    <col min="15604" max="15604" width="11.7109375" style="3" bestFit="1" customWidth="1"/>
    <col min="15605" max="15605" width="14.28515625" style="3" customWidth="1"/>
    <col min="15606" max="15606" width="11.7109375" style="3" bestFit="1" customWidth="1"/>
    <col min="15607" max="15607" width="14.140625" style="3" bestFit="1" customWidth="1"/>
    <col min="15608" max="15608" width="16.7109375" style="3" customWidth="1"/>
    <col min="15609" max="15609" width="16.5703125" style="3" customWidth="1"/>
    <col min="15610" max="15611" width="7.85546875" style="3" bestFit="1" customWidth="1"/>
    <col min="15612" max="15612" width="8" style="3" bestFit="1" customWidth="1"/>
    <col min="15613" max="15614" width="7.85546875" style="3" bestFit="1" customWidth="1"/>
    <col min="15615" max="15615" width="9.7109375" style="3" customWidth="1"/>
    <col min="15616" max="15616" width="12.85546875" style="3" customWidth="1"/>
    <col min="15617" max="15853" width="9.140625" style="3"/>
    <col min="15854" max="15854" width="9" style="3" bestFit="1" customWidth="1"/>
    <col min="15855" max="15855" width="9.85546875" style="3" bestFit="1" customWidth="1"/>
    <col min="15856" max="15856" width="9.140625" style="3" bestFit="1" customWidth="1"/>
    <col min="15857" max="15857" width="16" style="3" bestFit="1" customWidth="1"/>
    <col min="15858" max="15858" width="9" style="3" bestFit="1" customWidth="1"/>
    <col min="15859" max="15859" width="7.85546875" style="3" bestFit="1" customWidth="1"/>
    <col min="15860" max="15860" width="11.7109375" style="3" bestFit="1" customWidth="1"/>
    <col min="15861" max="15861" width="14.28515625" style="3" customWidth="1"/>
    <col min="15862" max="15862" width="11.7109375" style="3" bestFit="1" customWidth="1"/>
    <col min="15863" max="15863" width="14.140625" style="3" bestFit="1" customWidth="1"/>
    <col min="15864" max="15864" width="16.7109375" style="3" customWidth="1"/>
    <col min="15865" max="15865" width="16.5703125" style="3" customWidth="1"/>
    <col min="15866" max="15867" width="7.85546875" style="3" bestFit="1" customWidth="1"/>
    <col min="15868" max="15868" width="8" style="3" bestFit="1" customWidth="1"/>
    <col min="15869" max="15870" width="7.85546875" style="3" bestFit="1" customWidth="1"/>
    <col min="15871" max="15871" width="9.7109375" style="3" customWidth="1"/>
    <col min="15872" max="15872" width="12.85546875" style="3" customWidth="1"/>
    <col min="15873" max="16109" width="9.140625" style="3"/>
    <col min="16110" max="16110" width="9" style="3" bestFit="1" customWidth="1"/>
    <col min="16111" max="16111" width="9.85546875" style="3" bestFit="1" customWidth="1"/>
    <col min="16112" max="16112" width="9.140625" style="3" bestFit="1" customWidth="1"/>
    <col min="16113" max="16113" width="16" style="3" bestFit="1" customWidth="1"/>
    <col min="16114" max="16114" width="9" style="3" bestFit="1" customWidth="1"/>
    <col min="16115" max="16115" width="7.85546875" style="3" bestFit="1" customWidth="1"/>
    <col min="16116" max="16116" width="11.7109375" style="3" bestFit="1" customWidth="1"/>
    <col min="16117" max="16117" width="14.28515625" style="3" customWidth="1"/>
    <col min="16118" max="16118" width="11.7109375" style="3" bestFit="1" customWidth="1"/>
    <col min="16119" max="16119" width="14.140625" style="3" bestFit="1" customWidth="1"/>
    <col min="16120" max="16120" width="16.7109375" style="3" customWidth="1"/>
    <col min="16121" max="16121" width="16.5703125" style="3" customWidth="1"/>
    <col min="16122" max="16123" width="7.85546875" style="3" bestFit="1" customWidth="1"/>
    <col min="16124" max="16124" width="8" style="3" bestFit="1" customWidth="1"/>
    <col min="16125" max="16126" width="7.85546875" style="3" bestFit="1" customWidth="1"/>
    <col min="16127" max="16127" width="9.7109375" style="3" customWidth="1"/>
    <col min="16128" max="16128" width="12.85546875" style="3" customWidth="1"/>
    <col min="16129" max="16384" width="9.140625" style="3"/>
  </cols>
  <sheetData>
    <row r="1" spans="1:26" s="6" customFormat="1" ht="15" customHeight="1">
      <c r="A1" s="708" t="s">
        <v>1</v>
      </c>
      <c r="B1" s="710" t="s">
        <v>0</v>
      </c>
      <c r="C1" s="712" t="s">
        <v>7</v>
      </c>
      <c r="D1" s="706" t="s">
        <v>400</v>
      </c>
      <c r="E1" s="707"/>
      <c r="F1" s="707"/>
      <c r="G1" s="707"/>
      <c r="H1" s="707"/>
      <c r="I1" s="707"/>
      <c r="J1" s="707"/>
      <c r="K1" s="707"/>
      <c r="L1" s="707"/>
      <c r="M1" s="701" t="s">
        <v>100</v>
      </c>
      <c r="N1" s="702"/>
      <c r="O1" s="703" t="s">
        <v>283</v>
      </c>
      <c r="P1" s="694" t="s">
        <v>90</v>
      </c>
      <c r="Q1" s="695"/>
      <c r="R1" s="695"/>
      <c r="S1" s="695"/>
      <c r="T1" s="695"/>
      <c r="U1" s="695"/>
      <c r="V1" s="695"/>
      <c r="W1" s="695"/>
      <c r="X1" s="695"/>
      <c r="Y1" s="695"/>
      <c r="Z1" s="696"/>
    </row>
    <row r="2" spans="1:26" s="11" customFormat="1" ht="24" customHeight="1" thickBot="1">
      <c r="A2" s="709"/>
      <c r="B2" s="711"/>
      <c r="C2" s="713"/>
      <c r="D2" s="56" t="s">
        <v>81</v>
      </c>
      <c r="E2" s="56" t="s">
        <v>82</v>
      </c>
      <c r="F2" s="56" t="s">
        <v>401</v>
      </c>
      <c r="G2" s="56" t="s">
        <v>402</v>
      </c>
      <c r="H2" s="56" t="s">
        <v>23</v>
      </c>
      <c r="I2" s="247" t="s">
        <v>390</v>
      </c>
      <c r="J2" s="247" t="s">
        <v>391</v>
      </c>
      <c r="K2" s="247" t="s">
        <v>417</v>
      </c>
      <c r="L2" s="248" t="s">
        <v>393</v>
      </c>
      <c r="M2" s="253" t="s">
        <v>418</v>
      </c>
      <c r="N2" s="252" t="s">
        <v>419</v>
      </c>
      <c r="O2" s="704"/>
      <c r="P2" s="697"/>
      <c r="Q2" s="698"/>
      <c r="R2" s="698"/>
      <c r="S2" s="698"/>
      <c r="T2" s="698"/>
      <c r="U2" s="698"/>
      <c r="V2" s="698"/>
      <c r="W2" s="698"/>
      <c r="X2" s="698"/>
      <c r="Y2" s="698"/>
      <c r="Z2" s="699"/>
    </row>
    <row r="3" spans="1:26" s="5" customFormat="1">
      <c r="A3" s="324">
        <f>'1-συμβολαια'!A3</f>
        <v>1</v>
      </c>
      <c r="B3" s="325" t="str">
        <f>'1-συμβολαια'!C3</f>
        <v>πληρεξούσιο</v>
      </c>
      <c r="C3" s="344">
        <f>'1-συμβολαια'!D3</f>
        <v>0</v>
      </c>
      <c r="D3" s="314">
        <v>3000</v>
      </c>
      <c r="E3" s="406"/>
      <c r="F3" s="406"/>
      <c r="G3" s="406"/>
      <c r="H3" s="314">
        <f>D3+E3+F3+G3</f>
        <v>3000</v>
      </c>
      <c r="I3" s="295"/>
      <c r="J3" s="315">
        <f>H3*5%</f>
        <v>150</v>
      </c>
      <c r="K3" s="315">
        <v>10</v>
      </c>
      <c r="L3" s="326">
        <f>H3*1%</f>
        <v>30</v>
      </c>
      <c r="M3" s="326">
        <f>H3-O3</f>
        <v>2810</v>
      </c>
      <c r="N3" s="326">
        <f>D3+E3</f>
        <v>3000</v>
      </c>
      <c r="O3" s="326">
        <f>I3+J3+K3+L3</f>
        <v>190</v>
      </c>
      <c r="P3" s="327" t="s">
        <v>444</v>
      </c>
      <c r="Q3" s="401"/>
      <c r="R3" s="401"/>
      <c r="S3" s="401"/>
      <c r="T3" s="401"/>
      <c r="U3" s="401"/>
      <c r="V3" s="401"/>
      <c r="W3" s="402"/>
      <c r="X3" s="402"/>
      <c r="Y3" s="402"/>
      <c r="Z3" s="402"/>
    </row>
    <row r="4" spans="1:26" s="5" customFormat="1">
      <c r="A4" s="324">
        <f>'1-συμβολαια'!A4</f>
        <v>2</v>
      </c>
      <c r="B4" s="325" t="str">
        <f>'1-συμβολαια'!C4</f>
        <v>πληρεξούσιο</v>
      </c>
      <c r="C4" s="344">
        <f>'1-συμβολαια'!D4</f>
        <v>0</v>
      </c>
      <c r="D4" s="314">
        <v>3000</v>
      </c>
      <c r="E4" s="406"/>
      <c r="F4" s="406"/>
      <c r="G4" s="406"/>
      <c r="H4" s="314">
        <f t="shared" ref="H4:H21" si="0">D4+E4+F4+G4</f>
        <v>3000</v>
      </c>
      <c r="I4" s="295"/>
      <c r="J4" s="315">
        <f t="shared" ref="J4:J19" si="1">H4*5%</f>
        <v>150</v>
      </c>
      <c r="K4" s="315">
        <v>10</v>
      </c>
      <c r="L4" s="326">
        <f t="shared" ref="L4:L21" si="2">H4*1%</f>
        <v>30</v>
      </c>
      <c r="M4" s="326">
        <f t="shared" ref="M4:M21" si="3">H4-O4</f>
        <v>2810</v>
      </c>
      <c r="N4" s="326">
        <f t="shared" ref="N4:N21" si="4">D4+E4</f>
        <v>3000</v>
      </c>
      <c r="O4" s="326">
        <f t="shared" ref="O4:O21" si="5">I4+J4+K4+L4</f>
        <v>190</v>
      </c>
      <c r="P4" s="327" t="s">
        <v>444</v>
      </c>
      <c r="Q4" s="401"/>
      <c r="R4" s="401"/>
      <c r="S4" s="401"/>
      <c r="T4" s="401"/>
      <c r="U4" s="401"/>
      <c r="V4" s="401"/>
      <c r="W4" s="402"/>
      <c r="X4" s="402"/>
      <c r="Y4" s="402"/>
      <c r="Z4" s="402"/>
    </row>
    <row r="5" spans="1:26" s="5" customFormat="1">
      <c r="A5" s="716">
        <f>'1-συμβολαια'!A5</f>
        <v>3</v>
      </c>
      <c r="B5" s="325" t="str">
        <f>'1-συμβολαια'!C5</f>
        <v>γονική</v>
      </c>
      <c r="C5" s="326">
        <f>'1-συμβολαια'!D5</f>
        <v>2250000</v>
      </c>
      <c r="D5" s="486"/>
      <c r="E5" s="314">
        <v>1000</v>
      </c>
      <c r="F5" s="314">
        <v>3600</v>
      </c>
      <c r="G5" s="314">
        <f t="shared" ref="G5:G21" si="6">(C5-120000)*1.2%</f>
        <v>25560</v>
      </c>
      <c r="H5" s="314">
        <f t="shared" si="0"/>
        <v>30160</v>
      </c>
      <c r="I5" s="315">
        <f t="shared" ref="I5:I21" si="7">H5*9%</f>
        <v>2714.4</v>
      </c>
      <c r="J5" s="422"/>
      <c r="K5" s="315">
        <f t="shared" ref="K5:K21" si="8">H5*5%</f>
        <v>1508</v>
      </c>
      <c r="L5" s="326">
        <f t="shared" si="2"/>
        <v>301.60000000000002</v>
      </c>
      <c r="M5" s="326">
        <f t="shared" si="3"/>
        <v>25636</v>
      </c>
      <c r="N5" s="326">
        <f t="shared" si="4"/>
        <v>1000</v>
      </c>
      <c r="O5" s="326">
        <f t="shared" si="5"/>
        <v>4524</v>
      </c>
      <c r="P5" s="327" t="s">
        <v>444</v>
      </c>
      <c r="Q5" s="327" t="s">
        <v>445</v>
      </c>
      <c r="R5" s="327" t="s">
        <v>446</v>
      </c>
      <c r="S5" s="153" t="s">
        <v>447</v>
      </c>
      <c r="T5" s="356"/>
      <c r="U5" s="356"/>
      <c r="V5" s="356"/>
      <c r="W5" s="418"/>
      <c r="X5" s="418"/>
      <c r="Y5" s="418"/>
      <c r="Z5" s="418"/>
    </row>
    <row r="6" spans="1:26" s="5" customFormat="1">
      <c r="A6" s="717"/>
      <c r="B6" s="484" t="str">
        <f>'1-συμβολαια'!C6</f>
        <v>χρησικτησία = δωρεά πατρός ΑΤΥΠΗ</v>
      </c>
      <c r="C6" s="326">
        <f>'1-συμβολαια'!D6</f>
        <v>2250000</v>
      </c>
      <c r="D6" s="486"/>
      <c r="E6" s="314">
        <v>1000</v>
      </c>
      <c r="F6" s="314">
        <v>3600</v>
      </c>
      <c r="G6" s="314">
        <f t="shared" si="6"/>
        <v>25560</v>
      </c>
      <c r="H6" s="314">
        <f t="shared" si="0"/>
        <v>30160</v>
      </c>
      <c r="I6" s="315">
        <f t="shared" si="7"/>
        <v>2714.4</v>
      </c>
      <c r="J6" s="422"/>
      <c r="K6" s="315">
        <f t="shared" si="8"/>
        <v>1508</v>
      </c>
      <c r="L6" s="326">
        <f t="shared" si="2"/>
        <v>301.60000000000002</v>
      </c>
      <c r="M6" s="326">
        <f t="shared" si="3"/>
        <v>25636</v>
      </c>
      <c r="N6" s="326">
        <f t="shared" si="4"/>
        <v>1000</v>
      </c>
      <c r="O6" s="326">
        <f t="shared" si="5"/>
        <v>4524</v>
      </c>
      <c r="P6" s="356"/>
      <c r="Q6" s="327" t="s">
        <v>445</v>
      </c>
      <c r="R6" s="327" t="s">
        <v>446</v>
      </c>
      <c r="S6" s="327" t="s">
        <v>447</v>
      </c>
      <c r="T6" s="356"/>
      <c r="U6" s="356"/>
      <c r="V6" s="356"/>
      <c r="W6" s="418"/>
      <c r="X6" s="418"/>
      <c r="Y6" s="418"/>
      <c r="Z6" s="418"/>
    </row>
    <row r="7" spans="1:26" s="5" customFormat="1">
      <c r="A7" s="716">
        <f>'1-συμβολαια'!A7</f>
        <v>4</v>
      </c>
      <c r="B7" s="325" t="str">
        <f>'1-συμβολαια'!C7</f>
        <v>δήλωση {{{ ιδιοκτησίας οικοπέδου</v>
      </c>
      <c r="C7" s="271">
        <f>'1-συμβολαια'!D7</f>
        <v>0</v>
      </c>
      <c r="D7" s="314">
        <v>10000</v>
      </c>
      <c r="E7" s="486"/>
      <c r="F7" s="486"/>
      <c r="G7" s="486"/>
      <c r="H7" s="314">
        <f t="shared" si="0"/>
        <v>10000</v>
      </c>
      <c r="I7" s="422"/>
      <c r="J7" s="315">
        <v>150</v>
      </c>
      <c r="K7" s="315">
        <v>10</v>
      </c>
      <c r="L7" s="326">
        <f t="shared" si="2"/>
        <v>100</v>
      </c>
      <c r="M7" s="326">
        <f t="shared" si="3"/>
        <v>9740</v>
      </c>
      <c r="N7" s="326">
        <f t="shared" si="4"/>
        <v>10000</v>
      </c>
      <c r="O7" s="326">
        <f t="shared" si="5"/>
        <v>260</v>
      </c>
      <c r="P7" s="327" t="s">
        <v>444</v>
      </c>
      <c r="Q7" s="356"/>
      <c r="R7" s="356"/>
      <c r="S7" s="356"/>
      <c r="T7" s="356"/>
      <c r="U7" s="356"/>
      <c r="V7" s="356"/>
      <c r="W7" s="418"/>
      <c r="X7" s="418"/>
      <c r="Y7" s="418"/>
      <c r="Z7" s="418"/>
    </row>
    <row r="8" spans="1:26" s="5" customFormat="1">
      <c r="A8" s="717"/>
      <c r="B8" s="484" t="str">
        <f>'1-συμβολαια'!C8</f>
        <v>χρησικτησία = δωρεά πατρός ΑΤΥΠΗ</v>
      </c>
      <c r="C8" s="326">
        <f>'1-συμβολαια'!D8</f>
        <v>264195</v>
      </c>
      <c r="D8" s="486"/>
      <c r="E8" s="314">
        <v>1000</v>
      </c>
      <c r="F8" s="314">
        <v>3600</v>
      </c>
      <c r="G8" s="314">
        <f t="shared" si="6"/>
        <v>1730.3400000000001</v>
      </c>
      <c r="H8" s="314">
        <f t="shared" si="0"/>
        <v>6330.34</v>
      </c>
      <c r="I8" s="315">
        <f t="shared" si="7"/>
        <v>569.73059999999998</v>
      </c>
      <c r="J8" s="422"/>
      <c r="K8" s="315">
        <f t="shared" si="8"/>
        <v>316.51700000000005</v>
      </c>
      <c r="L8" s="326">
        <f t="shared" si="2"/>
        <v>63.303400000000003</v>
      </c>
      <c r="M8" s="326">
        <f t="shared" si="3"/>
        <v>5380.7889999999998</v>
      </c>
      <c r="N8" s="326">
        <f t="shared" si="4"/>
        <v>1000</v>
      </c>
      <c r="O8" s="326">
        <f t="shared" si="5"/>
        <v>949.55100000000004</v>
      </c>
      <c r="P8" s="356"/>
      <c r="Q8" s="327" t="s">
        <v>445</v>
      </c>
      <c r="R8" s="327" t="s">
        <v>446</v>
      </c>
      <c r="S8" s="327" t="s">
        <v>447</v>
      </c>
      <c r="T8" s="356"/>
      <c r="U8" s="356"/>
      <c r="V8" s="356"/>
      <c r="W8" s="418"/>
      <c r="X8" s="418"/>
      <c r="Y8" s="418"/>
      <c r="Z8" s="418"/>
    </row>
    <row r="9" spans="1:26" s="5" customFormat="1">
      <c r="A9" s="716">
        <f>'1-συμβολαια'!A9</f>
        <v>5</v>
      </c>
      <c r="B9" s="325" t="str">
        <f>'1-συμβολαια'!C9</f>
        <v>αγοραπωλησία τίμημα 2.000.000 Δ.Ο.Υ. =</v>
      </c>
      <c r="C9" s="326">
        <f>'1-συμβολαια'!D9</f>
        <v>2850000</v>
      </c>
      <c r="D9" s="486"/>
      <c r="E9" s="314">
        <v>1000</v>
      </c>
      <c r="F9" s="314">
        <v>3600</v>
      </c>
      <c r="G9" s="314">
        <f t="shared" si="6"/>
        <v>32760</v>
      </c>
      <c r="H9" s="314">
        <f t="shared" si="0"/>
        <v>37360</v>
      </c>
      <c r="I9" s="315">
        <f t="shared" si="7"/>
        <v>3362.4</v>
      </c>
      <c r="J9" s="422"/>
      <c r="K9" s="315">
        <f t="shared" si="8"/>
        <v>1868</v>
      </c>
      <c r="L9" s="326">
        <f t="shared" si="2"/>
        <v>373.6</v>
      </c>
      <c r="M9" s="326">
        <f t="shared" si="3"/>
        <v>31756</v>
      </c>
      <c r="N9" s="326">
        <f t="shared" si="4"/>
        <v>1000</v>
      </c>
      <c r="O9" s="326">
        <f t="shared" si="5"/>
        <v>5604</v>
      </c>
      <c r="P9" s="327" t="s">
        <v>444</v>
      </c>
      <c r="Q9" s="327" t="s">
        <v>445</v>
      </c>
      <c r="R9" s="327" t="s">
        <v>446</v>
      </c>
      <c r="S9" s="327" t="s">
        <v>447</v>
      </c>
      <c r="T9" s="356"/>
      <c r="U9" s="356"/>
      <c r="V9" s="356"/>
      <c r="W9" s="547" t="s">
        <v>543</v>
      </c>
      <c r="X9" s="328"/>
      <c r="Y9" s="327"/>
      <c r="Z9" s="328"/>
    </row>
    <row r="10" spans="1:26" s="5" customFormat="1">
      <c r="A10" s="717"/>
      <c r="B10" s="484" t="str">
        <f>'1-συμβολαια'!C10</f>
        <v>χρησικτησία = κληρονομιά πατρός ΑΤΥΠΗ</v>
      </c>
      <c r="C10" s="326">
        <f>'1-συμβολαια'!D10</f>
        <v>264195</v>
      </c>
      <c r="D10" s="486"/>
      <c r="E10" s="314">
        <v>1000</v>
      </c>
      <c r="F10" s="314">
        <v>3600</v>
      </c>
      <c r="G10" s="314">
        <f t="shared" si="6"/>
        <v>1730.3400000000001</v>
      </c>
      <c r="H10" s="314">
        <f t="shared" si="0"/>
        <v>6330.34</v>
      </c>
      <c r="I10" s="315">
        <f t="shared" si="7"/>
        <v>569.73059999999998</v>
      </c>
      <c r="J10" s="422"/>
      <c r="K10" s="315">
        <f t="shared" si="8"/>
        <v>316.51700000000005</v>
      </c>
      <c r="L10" s="326">
        <f t="shared" si="2"/>
        <v>63.303400000000003</v>
      </c>
      <c r="M10" s="326">
        <f t="shared" si="3"/>
        <v>5380.7889999999998</v>
      </c>
      <c r="N10" s="326">
        <f t="shared" si="4"/>
        <v>1000</v>
      </c>
      <c r="O10" s="326">
        <f t="shared" si="5"/>
        <v>949.55100000000004</v>
      </c>
      <c r="P10" s="356"/>
      <c r="Q10" s="327" t="s">
        <v>445</v>
      </c>
      <c r="R10" s="327" t="s">
        <v>446</v>
      </c>
      <c r="S10" s="327" t="s">
        <v>447</v>
      </c>
      <c r="T10" s="356"/>
      <c r="U10" s="356"/>
      <c r="V10" s="356"/>
      <c r="W10" s="628"/>
      <c r="X10" s="328"/>
      <c r="Y10" s="328"/>
      <c r="Z10" s="328"/>
    </row>
    <row r="11" spans="1:26" s="5" customFormat="1">
      <c r="A11" s="324">
        <f>'1-συμβολαια'!A11</f>
        <v>6</v>
      </c>
      <c r="B11" s="325" t="str">
        <f>'1-συμβολαια'!C11</f>
        <v>δήλωση {{ περί υιοθετούντος τέκνου</v>
      </c>
      <c r="C11" s="271">
        <f>'1-συμβολαια'!D11</f>
        <v>0</v>
      </c>
      <c r="D11" s="314">
        <v>3000</v>
      </c>
      <c r="E11" s="486"/>
      <c r="F11" s="486"/>
      <c r="G11" s="486"/>
      <c r="H11" s="314">
        <f t="shared" si="0"/>
        <v>3000</v>
      </c>
      <c r="I11" s="422"/>
      <c r="J11" s="315">
        <f t="shared" si="1"/>
        <v>150</v>
      </c>
      <c r="K11" s="315">
        <v>10</v>
      </c>
      <c r="L11" s="326">
        <f t="shared" si="2"/>
        <v>30</v>
      </c>
      <c r="M11" s="326">
        <f t="shared" si="3"/>
        <v>2810</v>
      </c>
      <c r="N11" s="326">
        <f t="shared" si="4"/>
        <v>3000</v>
      </c>
      <c r="O11" s="326">
        <f t="shared" si="5"/>
        <v>190</v>
      </c>
      <c r="P11" s="327" t="s">
        <v>444</v>
      </c>
      <c r="Q11" s="356"/>
      <c r="R11" s="356"/>
      <c r="S11" s="356"/>
      <c r="T11" s="356"/>
      <c r="U11" s="356"/>
      <c r="V11" s="356"/>
      <c r="W11" s="628"/>
      <c r="X11" s="328"/>
      <c r="Y11" s="328"/>
      <c r="Z11" s="328"/>
    </row>
    <row r="12" spans="1:26" s="5" customFormat="1" ht="11.25" customHeight="1">
      <c r="A12" s="324">
        <f>'1-συμβολαια'!A12</f>
        <v>7</v>
      </c>
      <c r="B12" s="325" t="str">
        <f>'1-συμβολαια'!C12</f>
        <v>πληρεξούσιο</v>
      </c>
      <c r="C12" s="271">
        <f>'1-συμβολαια'!D12</f>
        <v>0</v>
      </c>
      <c r="D12" s="314">
        <v>3000</v>
      </c>
      <c r="E12" s="486"/>
      <c r="F12" s="486"/>
      <c r="G12" s="486"/>
      <c r="H12" s="314">
        <f t="shared" si="0"/>
        <v>3000</v>
      </c>
      <c r="I12" s="422"/>
      <c r="J12" s="315">
        <f t="shared" si="1"/>
        <v>150</v>
      </c>
      <c r="K12" s="315">
        <v>10</v>
      </c>
      <c r="L12" s="326">
        <f t="shared" si="2"/>
        <v>30</v>
      </c>
      <c r="M12" s="326">
        <f t="shared" si="3"/>
        <v>2810</v>
      </c>
      <c r="N12" s="326">
        <f t="shared" si="4"/>
        <v>3000</v>
      </c>
      <c r="O12" s="326">
        <f t="shared" si="5"/>
        <v>190</v>
      </c>
      <c r="P12" s="327" t="s">
        <v>444</v>
      </c>
      <c r="Q12" s="356"/>
      <c r="R12" s="356"/>
      <c r="S12" s="356"/>
      <c r="T12" s="356"/>
      <c r="U12" s="356"/>
      <c r="V12" s="356"/>
      <c r="W12" s="628"/>
      <c r="X12" s="328"/>
      <c r="Y12" s="328"/>
      <c r="Z12" s="328"/>
    </row>
    <row r="13" spans="1:26" s="5" customFormat="1">
      <c r="A13" s="324">
        <f>'1-συμβολαια'!A13</f>
        <v>8</v>
      </c>
      <c r="B13" s="325" t="str">
        <f>'1-συμβολαια'!C13</f>
        <v>κληρονομιάς αποδοχή</v>
      </c>
      <c r="C13" s="271">
        <f>'1-συμβολαια'!D13</f>
        <v>0</v>
      </c>
      <c r="D13" s="314">
        <v>10000</v>
      </c>
      <c r="E13" s="486"/>
      <c r="F13" s="486"/>
      <c r="G13" s="486"/>
      <c r="H13" s="314">
        <f t="shared" si="0"/>
        <v>10000</v>
      </c>
      <c r="I13" s="422"/>
      <c r="J13" s="315">
        <f t="shared" si="1"/>
        <v>500</v>
      </c>
      <c r="K13" s="315">
        <f t="shared" si="8"/>
        <v>500</v>
      </c>
      <c r="L13" s="326">
        <f t="shared" si="2"/>
        <v>100</v>
      </c>
      <c r="M13" s="326">
        <f t="shared" si="3"/>
        <v>8900</v>
      </c>
      <c r="N13" s="326">
        <f t="shared" si="4"/>
        <v>10000</v>
      </c>
      <c r="O13" s="326">
        <f t="shared" si="5"/>
        <v>1100</v>
      </c>
      <c r="P13" s="327" t="s">
        <v>444</v>
      </c>
      <c r="Q13" s="356"/>
      <c r="R13" s="356"/>
      <c r="S13" s="356"/>
      <c r="T13" s="356"/>
      <c r="U13" s="356"/>
      <c r="V13" s="356"/>
      <c r="W13" s="628"/>
      <c r="X13" s="328"/>
      <c r="Y13" s="328"/>
      <c r="Z13" s="328"/>
    </row>
    <row r="14" spans="1:26" s="5" customFormat="1">
      <c r="A14" s="716">
        <f>'1-συμβολαια'!A14</f>
        <v>9</v>
      </c>
      <c r="B14" s="325" t="str">
        <f>'1-συμβολαια'!C14</f>
        <v>δωρεά</v>
      </c>
      <c r="C14" s="326">
        <f>'1-συμβολαια'!D14</f>
        <v>3600000</v>
      </c>
      <c r="D14" s="486"/>
      <c r="E14" s="314">
        <v>1000</v>
      </c>
      <c r="F14" s="314">
        <v>3600</v>
      </c>
      <c r="G14" s="314">
        <f t="shared" si="6"/>
        <v>41760</v>
      </c>
      <c r="H14" s="314">
        <f t="shared" si="0"/>
        <v>46360</v>
      </c>
      <c r="I14" s="315">
        <f t="shared" si="7"/>
        <v>4172.3999999999996</v>
      </c>
      <c r="J14" s="422"/>
      <c r="K14" s="315">
        <f t="shared" si="8"/>
        <v>2318</v>
      </c>
      <c r="L14" s="326">
        <f t="shared" si="2"/>
        <v>463.6</v>
      </c>
      <c r="M14" s="326">
        <f t="shared" si="3"/>
        <v>39406</v>
      </c>
      <c r="N14" s="326">
        <f t="shared" si="4"/>
        <v>1000</v>
      </c>
      <c r="O14" s="326">
        <f t="shared" si="5"/>
        <v>6954</v>
      </c>
      <c r="P14" s="327" t="s">
        <v>444</v>
      </c>
      <c r="Q14" s="327" t="s">
        <v>445</v>
      </c>
      <c r="R14" s="327" t="s">
        <v>446</v>
      </c>
      <c r="S14" s="327" t="s">
        <v>447</v>
      </c>
      <c r="T14" s="356"/>
      <c r="U14" s="356"/>
      <c r="V14" s="356"/>
      <c r="W14" s="547" t="s">
        <v>582</v>
      </c>
      <c r="X14" s="328"/>
      <c r="Y14" s="328"/>
      <c r="Z14" s="328"/>
    </row>
    <row r="15" spans="1:26" s="5" customFormat="1">
      <c r="A15" s="717"/>
      <c r="B15" s="484" t="str">
        <f>'1-συμβολαια'!C15</f>
        <v>χρησικτησία = αναδασμός εκούσιος</v>
      </c>
      <c r="C15" s="326">
        <f>'1-συμβολαια'!D15</f>
        <v>3600000</v>
      </c>
      <c r="D15" s="486"/>
      <c r="E15" s="314">
        <v>1000</v>
      </c>
      <c r="F15" s="314">
        <v>3600</v>
      </c>
      <c r="G15" s="314">
        <f t="shared" si="6"/>
        <v>41760</v>
      </c>
      <c r="H15" s="314">
        <f t="shared" si="0"/>
        <v>46360</v>
      </c>
      <c r="I15" s="315">
        <f t="shared" si="7"/>
        <v>4172.3999999999996</v>
      </c>
      <c r="J15" s="422"/>
      <c r="K15" s="315">
        <f t="shared" si="8"/>
        <v>2318</v>
      </c>
      <c r="L15" s="326">
        <f t="shared" si="2"/>
        <v>463.6</v>
      </c>
      <c r="M15" s="326">
        <f t="shared" si="3"/>
        <v>39406</v>
      </c>
      <c r="N15" s="326">
        <f t="shared" si="4"/>
        <v>1000</v>
      </c>
      <c r="O15" s="326">
        <f t="shared" si="5"/>
        <v>6954</v>
      </c>
      <c r="P15" s="356"/>
      <c r="Q15" s="327" t="s">
        <v>445</v>
      </c>
      <c r="R15" s="327" t="s">
        <v>446</v>
      </c>
      <c r="S15" s="327" t="s">
        <v>447</v>
      </c>
      <c r="T15" s="356"/>
      <c r="U15" s="356"/>
      <c r="V15" s="356"/>
      <c r="W15" s="628"/>
      <c r="X15" s="328"/>
      <c r="Y15" s="328"/>
      <c r="Z15" s="328"/>
    </row>
    <row r="16" spans="1:26" s="5" customFormat="1">
      <c r="A16" s="324">
        <f>'1-συμβολαια'!A16</f>
        <v>10</v>
      </c>
      <c r="B16" s="325" t="str">
        <f>'1-συμβολαια'!C16</f>
        <v>χρήση κοινή ΠΑΡΑΧΩΡΗΣΗ</v>
      </c>
      <c r="C16" s="271">
        <f>'1-συμβολαια'!D16</f>
        <v>0</v>
      </c>
      <c r="D16" s="314">
        <v>3000</v>
      </c>
      <c r="E16" s="486"/>
      <c r="F16" s="486"/>
      <c r="G16" s="486"/>
      <c r="H16" s="314">
        <f t="shared" si="0"/>
        <v>3000</v>
      </c>
      <c r="I16" s="422"/>
      <c r="J16" s="315">
        <f t="shared" si="1"/>
        <v>150</v>
      </c>
      <c r="K16" s="315">
        <v>10</v>
      </c>
      <c r="L16" s="326">
        <f t="shared" si="2"/>
        <v>30</v>
      </c>
      <c r="M16" s="326">
        <f t="shared" si="3"/>
        <v>2810</v>
      </c>
      <c r="N16" s="326">
        <f t="shared" si="4"/>
        <v>3000</v>
      </c>
      <c r="O16" s="326">
        <f t="shared" si="5"/>
        <v>190</v>
      </c>
      <c r="P16" s="327" t="s">
        <v>444</v>
      </c>
      <c r="Q16" s="356"/>
      <c r="R16" s="356"/>
      <c r="S16" s="356"/>
      <c r="T16" s="356"/>
      <c r="U16" s="356"/>
      <c r="V16" s="356"/>
      <c r="W16" s="628"/>
      <c r="X16" s="328"/>
      <c r="Y16" s="328"/>
      <c r="Z16" s="328"/>
    </row>
    <row r="17" spans="1:26" s="5" customFormat="1">
      <c r="A17" s="324">
        <f>'1-συμβολαια'!A17</f>
        <v>11</v>
      </c>
      <c r="B17" s="325" t="str">
        <f>'1-συμβολαια'!C17</f>
        <v>διαθήκη ιδιόγραφη</v>
      </c>
      <c r="C17" s="271">
        <f>'1-συμβολαια'!D17</f>
        <v>0</v>
      </c>
      <c r="D17" s="314">
        <v>3000</v>
      </c>
      <c r="E17" s="486"/>
      <c r="F17" s="486"/>
      <c r="G17" s="486"/>
      <c r="H17" s="314">
        <f t="shared" si="0"/>
        <v>3000</v>
      </c>
      <c r="I17" s="422"/>
      <c r="J17" s="315">
        <v>250</v>
      </c>
      <c r="K17" s="315">
        <v>50</v>
      </c>
      <c r="L17" s="326">
        <f t="shared" si="2"/>
        <v>30</v>
      </c>
      <c r="M17" s="326">
        <f t="shared" si="3"/>
        <v>2670</v>
      </c>
      <c r="N17" s="326">
        <f t="shared" si="4"/>
        <v>3000</v>
      </c>
      <c r="O17" s="326">
        <f t="shared" si="5"/>
        <v>330</v>
      </c>
      <c r="P17" s="327" t="s">
        <v>444</v>
      </c>
      <c r="Q17" s="356"/>
      <c r="R17" s="356"/>
      <c r="S17" s="356"/>
      <c r="T17" s="356"/>
      <c r="U17" s="356"/>
      <c r="V17" s="356"/>
      <c r="W17" s="629" t="s">
        <v>599</v>
      </c>
      <c r="X17" s="328"/>
      <c r="Y17" s="328"/>
      <c r="Z17" s="328"/>
    </row>
    <row r="18" spans="1:26" s="5" customFormat="1">
      <c r="A18" s="324">
        <f>'1-συμβολαια'!A18</f>
        <v>12</v>
      </c>
      <c r="B18" s="325" t="str">
        <f>'1-συμβολαια'!C18</f>
        <v>αγοραπωλησία τίμημα = Δ.Ο.Υ. =</v>
      </c>
      <c r="C18" s="326">
        <f>'1-συμβολαια'!D18</f>
        <v>7000000</v>
      </c>
      <c r="D18" s="486"/>
      <c r="E18" s="314">
        <v>1000</v>
      </c>
      <c r="F18" s="314">
        <v>3600</v>
      </c>
      <c r="G18" s="314">
        <f t="shared" si="6"/>
        <v>82560</v>
      </c>
      <c r="H18" s="314">
        <f t="shared" si="0"/>
        <v>87160</v>
      </c>
      <c r="I18" s="315">
        <f t="shared" si="7"/>
        <v>7844.4</v>
      </c>
      <c r="J18" s="422"/>
      <c r="K18" s="315">
        <f t="shared" si="8"/>
        <v>4358</v>
      </c>
      <c r="L18" s="326">
        <f t="shared" si="2"/>
        <v>871.6</v>
      </c>
      <c r="M18" s="326">
        <f t="shared" si="3"/>
        <v>74086</v>
      </c>
      <c r="N18" s="326">
        <f t="shared" si="4"/>
        <v>1000</v>
      </c>
      <c r="O18" s="326">
        <f t="shared" si="5"/>
        <v>13074</v>
      </c>
      <c r="P18" s="327" t="s">
        <v>444</v>
      </c>
      <c r="Q18" s="327" t="s">
        <v>445</v>
      </c>
      <c r="R18" s="327" t="s">
        <v>446</v>
      </c>
      <c r="S18" s="327" t="s">
        <v>447</v>
      </c>
      <c r="T18" s="356"/>
      <c r="U18" s="356"/>
      <c r="V18" s="356"/>
      <c r="W18" s="418"/>
      <c r="X18" s="328"/>
      <c r="Y18" s="328"/>
      <c r="Z18" s="328"/>
    </row>
    <row r="19" spans="1:26" s="5" customFormat="1">
      <c r="A19" s="716">
        <f>'1-συμβολαια'!A19</f>
        <v>13</v>
      </c>
      <c r="B19" s="325" t="str">
        <f>'1-συμβολαια'!C19</f>
        <v>κληρονομιάς αποδοχή</v>
      </c>
      <c r="C19" s="271">
        <f>'1-συμβολαια'!D19</f>
        <v>0</v>
      </c>
      <c r="D19" s="314">
        <v>10000</v>
      </c>
      <c r="E19" s="486"/>
      <c r="F19" s="486"/>
      <c r="G19" s="486"/>
      <c r="H19" s="314">
        <f t="shared" si="0"/>
        <v>10000</v>
      </c>
      <c r="I19" s="422"/>
      <c r="J19" s="315">
        <f t="shared" si="1"/>
        <v>500</v>
      </c>
      <c r="K19" s="315">
        <f t="shared" si="8"/>
        <v>500</v>
      </c>
      <c r="L19" s="326">
        <f t="shared" si="2"/>
        <v>100</v>
      </c>
      <c r="M19" s="326">
        <f t="shared" si="3"/>
        <v>8900</v>
      </c>
      <c r="N19" s="326">
        <f t="shared" si="4"/>
        <v>10000</v>
      </c>
      <c r="O19" s="326">
        <f t="shared" si="5"/>
        <v>1100</v>
      </c>
      <c r="P19" s="327" t="s">
        <v>444</v>
      </c>
      <c r="Q19" s="356"/>
      <c r="R19" s="356"/>
      <c r="S19" s="356"/>
      <c r="T19" s="356"/>
      <c r="U19" s="356"/>
      <c r="V19" s="356"/>
      <c r="W19" s="418"/>
      <c r="X19" s="328"/>
      <c r="Y19" s="328"/>
      <c r="Z19" s="328"/>
    </row>
    <row r="20" spans="1:26" s="5" customFormat="1">
      <c r="A20" s="717"/>
      <c r="B20" s="484" t="str">
        <f>'1-συμβολαια'!C20</f>
        <v>χρησικτησία = αναδασμός εκούσιος</v>
      </c>
      <c r="C20" s="270">
        <f>'1-συμβολαια'!D20</f>
        <v>1</v>
      </c>
      <c r="D20" s="486"/>
      <c r="E20" s="314">
        <v>1000</v>
      </c>
      <c r="F20" s="314">
        <v>3600</v>
      </c>
      <c r="G20" s="249"/>
      <c r="H20" s="314">
        <f t="shared" si="0"/>
        <v>4600</v>
      </c>
      <c r="I20" s="578">
        <f t="shared" si="7"/>
        <v>414</v>
      </c>
      <c r="J20" s="422"/>
      <c r="K20" s="578">
        <f t="shared" si="8"/>
        <v>230</v>
      </c>
      <c r="L20" s="270">
        <f t="shared" si="2"/>
        <v>46</v>
      </c>
      <c r="M20" s="326">
        <f t="shared" si="3"/>
        <v>3910</v>
      </c>
      <c r="N20" s="326">
        <f t="shared" si="4"/>
        <v>1000</v>
      </c>
      <c r="O20" s="326">
        <f t="shared" si="5"/>
        <v>690</v>
      </c>
      <c r="P20" s="356"/>
      <c r="Q20" s="327" t="s">
        <v>445</v>
      </c>
      <c r="R20" s="327" t="s">
        <v>446</v>
      </c>
      <c r="S20" s="327" t="s">
        <v>447</v>
      </c>
      <c r="T20" s="356"/>
      <c r="U20" s="356"/>
      <c r="V20" s="356"/>
      <c r="W20" s="418"/>
      <c r="X20" s="328"/>
      <c r="Y20" s="328"/>
      <c r="Z20" s="328"/>
    </row>
    <row r="21" spans="1:26" s="5" customFormat="1">
      <c r="A21" s="324">
        <f>'1-συμβολαια'!A21</f>
        <v>14</v>
      </c>
      <c r="B21" s="325" t="str">
        <f>'1-συμβολαια'!C21</f>
        <v>γονική</v>
      </c>
      <c r="C21" s="326">
        <f>'1-συμβολαια'!D21</f>
        <v>9000000</v>
      </c>
      <c r="D21" s="486"/>
      <c r="E21" s="314">
        <v>1000</v>
      </c>
      <c r="F21" s="314">
        <v>3600</v>
      </c>
      <c r="G21" s="314">
        <f t="shared" si="6"/>
        <v>106560</v>
      </c>
      <c r="H21" s="314">
        <f t="shared" si="0"/>
        <v>111160</v>
      </c>
      <c r="I21" s="315">
        <f t="shared" si="7"/>
        <v>10004.4</v>
      </c>
      <c r="J21" s="422"/>
      <c r="K21" s="315">
        <f t="shared" si="8"/>
        <v>5558</v>
      </c>
      <c r="L21" s="326">
        <f t="shared" si="2"/>
        <v>1111.6000000000001</v>
      </c>
      <c r="M21" s="326">
        <f t="shared" si="3"/>
        <v>94486</v>
      </c>
      <c r="N21" s="326">
        <f t="shared" si="4"/>
        <v>1000</v>
      </c>
      <c r="O21" s="326">
        <f t="shared" si="5"/>
        <v>16674</v>
      </c>
      <c r="P21" s="327" t="s">
        <v>444</v>
      </c>
      <c r="Q21" s="327" t="s">
        <v>445</v>
      </c>
      <c r="R21" s="327" t="s">
        <v>446</v>
      </c>
      <c r="S21" s="356"/>
      <c r="T21" s="356"/>
      <c r="U21" s="356"/>
      <c r="V21" s="327" t="s">
        <v>635</v>
      </c>
      <c r="W21" s="327" t="s">
        <v>636</v>
      </c>
      <c r="X21" s="328"/>
      <c r="Y21" s="328"/>
      <c r="Z21" s="328"/>
    </row>
    <row r="22" spans="1:26">
      <c r="A22" s="665" t="s">
        <v>56</v>
      </c>
      <c r="B22" s="666"/>
      <c r="C22" s="666"/>
      <c r="D22" s="181">
        <f t="shared" ref="D22:O22" si="9">SUM(D3:D21)</f>
        <v>48000</v>
      </c>
      <c r="E22" s="181">
        <f t="shared" si="9"/>
        <v>10000</v>
      </c>
      <c r="F22" s="181">
        <f t="shared" si="9"/>
        <v>36000</v>
      </c>
      <c r="G22" s="181">
        <f t="shared" si="9"/>
        <v>359980.68</v>
      </c>
      <c r="H22" s="181">
        <f t="shared" si="9"/>
        <v>453980.68</v>
      </c>
      <c r="I22" s="181">
        <f t="shared" si="9"/>
        <v>36538.261200000001</v>
      </c>
      <c r="J22" s="181">
        <f t="shared" si="9"/>
        <v>2150</v>
      </c>
      <c r="K22" s="181">
        <f t="shared" si="9"/>
        <v>21409.034</v>
      </c>
      <c r="L22" s="181">
        <f t="shared" si="9"/>
        <v>4539.8068000000003</v>
      </c>
      <c r="M22" s="181">
        <f t="shared" si="9"/>
        <v>389343.57799999998</v>
      </c>
      <c r="N22" s="181">
        <f t="shared" si="9"/>
        <v>58000</v>
      </c>
      <c r="O22" s="181">
        <f t="shared" si="9"/>
        <v>64637.101999999999</v>
      </c>
    </row>
    <row r="23" spans="1:26">
      <c r="I23" s="8" t="s">
        <v>433</v>
      </c>
      <c r="J23" s="258">
        <v>50</v>
      </c>
      <c r="K23" s="258">
        <v>10</v>
      </c>
      <c r="L23" s="8" t="s">
        <v>81</v>
      </c>
      <c r="P23" s="186" t="s">
        <v>420</v>
      </c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26">
      <c r="K24" s="258">
        <v>50</v>
      </c>
      <c r="L24" s="8" t="s">
        <v>434</v>
      </c>
      <c r="P24" s="165"/>
      <c r="Q24" s="186" t="s">
        <v>421</v>
      </c>
      <c r="R24" s="154"/>
      <c r="S24" s="154"/>
      <c r="T24" s="154"/>
      <c r="U24" s="154"/>
      <c r="V24" s="154"/>
      <c r="W24" s="154"/>
      <c r="X24" s="154"/>
      <c r="Y24" s="165"/>
    </row>
    <row r="25" spans="1:26">
      <c r="P25" s="165"/>
      <c r="Q25" s="165"/>
      <c r="R25" s="154" t="s">
        <v>422</v>
      </c>
      <c r="S25" s="165"/>
      <c r="T25" s="165"/>
      <c r="U25" s="165"/>
      <c r="V25" s="165"/>
      <c r="W25" s="165"/>
      <c r="X25" s="165"/>
      <c r="Y25" s="165"/>
    </row>
    <row r="26" spans="1:26">
      <c r="P26" s="165"/>
      <c r="Q26" s="165"/>
      <c r="R26" s="165"/>
      <c r="S26" s="186" t="s">
        <v>423</v>
      </c>
      <c r="T26" s="165"/>
      <c r="U26" s="165"/>
      <c r="V26" s="165"/>
      <c r="W26" s="165"/>
      <c r="X26" s="165"/>
      <c r="Y26" s="165"/>
    </row>
    <row r="27" spans="1:26">
      <c r="P27" s="165"/>
      <c r="Q27" s="165"/>
      <c r="R27" s="165"/>
      <c r="S27" s="165"/>
      <c r="T27" s="154" t="s">
        <v>424</v>
      </c>
      <c r="U27" s="165"/>
      <c r="V27" s="165"/>
      <c r="W27" s="165"/>
      <c r="X27" s="165"/>
      <c r="Y27" s="165"/>
    </row>
    <row r="28" spans="1:26">
      <c r="P28" s="165"/>
      <c r="Q28" s="165"/>
      <c r="R28" s="154"/>
      <c r="S28" s="154"/>
      <c r="T28" s="165"/>
      <c r="U28" s="186" t="s">
        <v>425</v>
      </c>
      <c r="V28" s="165"/>
      <c r="W28" s="154"/>
      <c r="X28" s="154"/>
      <c r="Y28" s="154"/>
      <c r="Z28" s="154"/>
    </row>
    <row r="29" spans="1:26">
      <c r="P29" s="165"/>
      <c r="Q29" s="165"/>
      <c r="R29" s="154"/>
      <c r="S29" s="154"/>
      <c r="T29" s="165"/>
      <c r="U29" s="165"/>
      <c r="V29" s="154" t="s">
        <v>426</v>
      </c>
      <c r="W29" s="154"/>
      <c r="X29" s="154"/>
      <c r="Y29" s="154"/>
      <c r="Z29" s="165"/>
    </row>
    <row r="30" spans="1:26">
      <c r="P30" s="165"/>
      <c r="Q30" s="165"/>
      <c r="R30" s="165"/>
      <c r="S30" s="154"/>
      <c r="T30" s="165"/>
      <c r="U30" s="165"/>
      <c r="V30" s="165"/>
      <c r="W30" s="165"/>
      <c r="X30" s="165"/>
      <c r="Y30" s="165"/>
      <c r="Z30" s="165"/>
    </row>
    <row r="31" spans="1:26" ht="15.75">
      <c r="B31" s="700" t="s">
        <v>427</v>
      </c>
      <c r="C31" s="700"/>
      <c r="D31" s="700"/>
      <c r="E31" s="700"/>
      <c r="F31" s="700"/>
      <c r="G31" s="700"/>
      <c r="H31" s="700"/>
      <c r="I31" s="700"/>
      <c r="J31" s="700"/>
      <c r="K31" s="700"/>
      <c r="L31" s="700"/>
      <c r="M31" s="700"/>
      <c r="N31" s="700"/>
      <c r="O31" s="700"/>
      <c r="P31" s="700"/>
    </row>
    <row r="32" spans="1:26" ht="15.75">
      <c r="C32" s="715" t="s">
        <v>428</v>
      </c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57"/>
      <c r="O32" s="259">
        <v>50</v>
      </c>
      <c r="P32" s="260"/>
      <c r="Q32" s="5" t="s">
        <v>435</v>
      </c>
      <c r="R32" s="3"/>
      <c r="S32" s="259"/>
    </row>
    <row r="33" spans="2:24" ht="15.75">
      <c r="C33" s="254"/>
      <c r="D33" s="714" t="s">
        <v>429</v>
      </c>
      <c r="E33" s="714"/>
      <c r="F33" s="714"/>
      <c r="G33" s="714"/>
      <c r="H33" s="714"/>
      <c r="I33" s="714"/>
      <c r="J33" s="714"/>
      <c r="K33" s="714"/>
      <c r="L33" s="714"/>
      <c r="M33" s="57"/>
      <c r="N33" s="57"/>
      <c r="O33" s="189">
        <v>150</v>
      </c>
      <c r="P33" s="261">
        <v>191</v>
      </c>
      <c r="Q33" s="261" t="s">
        <v>436</v>
      </c>
      <c r="R33" s="3"/>
      <c r="S33" s="189"/>
    </row>
    <row r="34" spans="2:24" ht="15">
      <c r="L34" s="250"/>
      <c r="M34" s="250"/>
      <c r="N34" s="250"/>
      <c r="O34" s="8"/>
      <c r="P34" s="260">
        <v>250</v>
      </c>
      <c r="Q34" s="260" t="s">
        <v>157</v>
      </c>
      <c r="R34" s="3"/>
      <c r="S34" s="5"/>
    </row>
    <row r="35" spans="2:24" ht="15">
      <c r="C35" s="705" t="s">
        <v>61</v>
      </c>
      <c r="D35" s="705"/>
      <c r="E35" s="705"/>
      <c r="F35" s="705"/>
      <c r="G35" s="705"/>
      <c r="H35" s="705"/>
      <c r="L35" s="8"/>
      <c r="M35" s="251"/>
      <c r="N35" s="251"/>
      <c r="O35" s="8"/>
      <c r="P35" s="260">
        <v>500</v>
      </c>
      <c r="Q35" s="261" t="s">
        <v>437</v>
      </c>
      <c r="R35" s="3"/>
      <c r="S35" s="3"/>
    </row>
    <row r="36" spans="2:24" ht="15">
      <c r="H36" s="3"/>
      <c r="J36" s="3"/>
      <c r="K36" s="3"/>
      <c r="L36" s="250"/>
      <c r="M36" s="250"/>
      <c r="N36" s="250"/>
      <c r="O36" s="8"/>
      <c r="P36" s="262">
        <v>1260</v>
      </c>
      <c r="Q36" s="260" t="s">
        <v>438</v>
      </c>
      <c r="R36" s="5"/>
      <c r="S36" s="5"/>
      <c r="U36" s="3"/>
      <c r="V36" s="3"/>
      <c r="W36" s="3"/>
      <c r="X36" s="3"/>
    </row>
    <row r="37" spans="2:24">
      <c r="D37" s="3"/>
      <c r="H37" s="3"/>
      <c r="J37" s="3"/>
      <c r="K37" s="3"/>
      <c r="L37" s="251"/>
      <c r="M37" s="251"/>
      <c r="N37" s="251"/>
      <c r="O37" s="8"/>
      <c r="P37" s="5"/>
      <c r="Q37" s="5"/>
      <c r="R37" s="5"/>
      <c r="S37" s="5"/>
      <c r="U37" s="3"/>
      <c r="V37" s="3"/>
      <c r="W37" s="3"/>
      <c r="X37" s="3"/>
    </row>
    <row r="38" spans="2:24" ht="12.75">
      <c r="B38" s="255" t="s">
        <v>430</v>
      </c>
      <c r="H38" s="3"/>
      <c r="J38" s="3"/>
      <c r="K38" s="3"/>
      <c r="O38" s="8"/>
      <c r="P38" s="5" t="s">
        <v>439</v>
      </c>
      <c r="Q38" s="5"/>
      <c r="R38" s="5" t="s">
        <v>157</v>
      </c>
      <c r="S38" s="5"/>
      <c r="U38" s="3"/>
      <c r="V38" s="3"/>
      <c r="W38" s="3"/>
      <c r="X38" s="3"/>
    </row>
    <row r="39" spans="2:24" ht="12.75">
      <c r="B39" s="256" t="s">
        <v>431</v>
      </c>
      <c r="H39" s="54"/>
      <c r="J39" s="54"/>
      <c r="K39" s="54"/>
      <c r="O39" s="8"/>
      <c r="P39" s="5" t="s">
        <v>440</v>
      </c>
      <c r="Q39" s="5"/>
      <c r="R39" s="5" t="s">
        <v>158</v>
      </c>
      <c r="S39" s="5"/>
    </row>
    <row r="40" spans="2:24" ht="15.75">
      <c r="B40" s="257" t="s">
        <v>432</v>
      </c>
      <c r="H40" s="54"/>
      <c r="I40" s="54"/>
      <c r="J40" s="54"/>
      <c r="K40" s="54"/>
      <c r="O40" s="8"/>
      <c r="P40" s="5" t="s">
        <v>441</v>
      </c>
      <c r="Q40" s="5"/>
      <c r="R40" s="5" t="s">
        <v>159</v>
      </c>
      <c r="S40" s="5"/>
    </row>
    <row r="41" spans="2:24" ht="15">
      <c r="B41" s="100"/>
      <c r="C41" s="4"/>
      <c r="D41" s="54"/>
      <c r="E41" s="4"/>
      <c r="F41" s="4"/>
      <c r="G41" s="4"/>
      <c r="H41" s="54"/>
      <c r="I41" s="54"/>
      <c r="J41" s="54"/>
      <c r="K41" s="54"/>
      <c r="O41" s="8"/>
      <c r="P41" s="263">
        <v>750</v>
      </c>
      <c r="Q41" s="260"/>
      <c r="R41" s="5" t="s">
        <v>442</v>
      </c>
      <c r="S41" s="5"/>
    </row>
    <row r="42" spans="2:24" ht="15">
      <c r="B42" s="100"/>
      <c r="C42" s="4"/>
      <c r="D42" s="54"/>
      <c r="E42" s="4"/>
      <c r="F42" s="4"/>
      <c r="G42" s="4"/>
      <c r="H42" s="54"/>
      <c r="I42" s="54"/>
      <c r="J42" s="54"/>
      <c r="K42" s="54"/>
      <c r="O42" s="8"/>
      <c r="P42" s="264">
        <v>1000</v>
      </c>
      <c r="Q42" s="261"/>
      <c r="R42" s="3" t="s">
        <v>443</v>
      </c>
      <c r="S42" s="3"/>
    </row>
    <row r="43" spans="2:24" ht="15">
      <c r="B43" s="157" t="s">
        <v>655</v>
      </c>
      <c r="C43" s="4"/>
      <c r="D43" s="54"/>
      <c r="E43" s="633">
        <f>E22</f>
        <v>10000</v>
      </c>
      <c r="F43" s="633">
        <f>F22</f>
        <v>36000</v>
      </c>
      <c r="G43" s="633">
        <v>11500</v>
      </c>
      <c r="H43" s="54"/>
      <c r="I43" s="639">
        <f>SUM(E43:H43)</f>
        <v>57500</v>
      </c>
      <c r="J43" s="54"/>
      <c r="K43" s="54"/>
      <c r="O43" s="189"/>
      <c r="P43" s="261"/>
      <c r="Q43" s="261"/>
      <c r="R43" s="3"/>
      <c r="S43" s="189"/>
    </row>
    <row r="44" spans="2:24" ht="15">
      <c r="B44" s="158" t="s">
        <v>204</v>
      </c>
      <c r="C44" s="4"/>
      <c r="D44" s="54"/>
      <c r="E44" s="4"/>
      <c r="F44" s="4"/>
      <c r="G44" s="4"/>
      <c r="H44" s="54"/>
      <c r="I44" s="54"/>
      <c r="J44" s="54"/>
      <c r="K44" s="54"/>
      <c r="O44" s="8"/>
      <c r="P44" s="260"/>
      <c r="Q44" s="260"/>
      <c r="R44" s="3"/>
      <c r="S44" s="5"/>
    </row>
    <row r="45" spans="2:24" ht="15">
      <c r="B45" s="100"/>
      <c r="C45" s="4"/>
      <c r="D45" s="54"/>
      <c r="E45" s="4"/>
      <c r="F45" s="4"/>
      <c r="G45" s="4"/>
      <c r="H45" s="54"/>
      <c r="I45" s="54"/>
      <c r="J45" s="54"/>
      <c r="K45" s="54"/>
      <c r="O45" s="8"/>
      <c r="P45" s="260"/>
      <c r="Q45" s="261"/>
      <c r="R45" s="3"/>
      <c r="S45" s="3"/>
    </row>
    <row r="46" spans="2:24" ht="15">
      <c r="B46" s="100"/>
      <c r="C46" s="4"/>
      <c r="D46" s="54"/>
      <c r="E46" s="4"/>
      <c r="F46" s="4"/>
      <c r="G46" s="4"/>
      <c r="H46" s="54"/>
      <c r="I46" s="54"/>
      <c r="J46" s="54"/>
      <c r="K46" s="54"/>
      <c r="O46" s="8"/>
      <c r="P46" s="262"/>
      <c r="Q46" s="260"/>
      <c r="R46" s="5"/>
      <c r="S46" s="5"/>
    </row>
    <row r="47" spans="2:24">
      <c r="B47" s="100"/>
      <c r="C47" s="4"/>
      <c r="D47" s="54"/>
      <c r="E47" s="4"/>
      <c r="F47" s="4"/>
      <c r="G47" s="4"/>
      <c r="H47" s="54"/>
      <c r="I47" s="54"/>
      <c r="J47" s="54"/>
      <c r="K47" s="54"/>
      <c r="O47" s="8"/>
      <c r="P47" s="5"/>
      <c r="Q47" s="5"/>
      <c r="R47" s="5"/>
      <c r="S47" s="5"/>
    </row>
    <row r="48" spans="2:24">
      <c r="B48" s="100"/>
      <c r="C48" s="4"/>
      <c r="D48" s="54"/>
      <c r="E48" s="4"/>
      <c r="F48" s="4"/>
      <c r="G48" s="4"/>
      <c r="H48" s="54"/>
      <c r="I48" s="54"/>
      <c r="J48" s="54"/>
      <c r="K48" s="54"/>
      <c r="O48" s="8"/>
      <c r="P48" s="5"/>
      <c r="Q48" s="5"/>
      <c r="R48" s="5"/>
      <c r="S48" s="5"/>
    </row>
    <row r="49" spans="2:19">
      <c r="B49" s="100"/>
      <c r="O49" s="8"/>
      <c r="P49" s="5"/>
      <c r="Q49" s="5"/>
      <c r="R49" s="5"/>
      <c r="S49" s="5"/>
    </row>
    <row r="50" spans="2:19">
      <c r="B50" s="100"/>
      <c r="O50" s="8"/>
      <c r="P50" s="5"/>
      <c r="Q50" s="5"/>
      <c r="R50" s="5"/>
      <c r="S50" s="5"/>
    </row>
  </sheetData>
  <mergeCells count="17">
    <mergeCell ref="A19:A20"/>
    <mergeCell ref="P1:Z2"/>
    <mergeCell ref="B31:P31"/>
    <mergeCell ref="M1:N1"/>
    <mergeCell ref="O1:O2"/>
    <mergeCell ref="C35:H35"/>
    <mergeCell ref="D1:L1"/>
    <mergeCell ref="A22:C22"/>
    <mergeCell ref="A1:A2"/>
    <mergeCell ref="B1:B2"/>
    <mergeCell ref="C1:C2"/>
    <mergeCell ref="D33:L33"/>
    <mergeCell ref="C32:M32"/>
    <mergeCell ref="A5:A6"/>
    <mergeCell ref="A7:A8"/>
    <mergeCell ref="A9:A10"/>
    <mergeCell ref="A14:A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pane ySplit="2" topLeftCell="A3" activePane="bottomLeft" state="frozen"/>
      <selection pane="bottomLeft" activeCell="G31" sqref="G31"/>
    </sheetView>
  </sheetViews>
  <sheetFormatPr defaultRowHeight="11.25"/>
  <cols>
    <col min="1" max="1" width="11.5703125" style="3" bestFit="1" customWidth="1"/>
    <col min="2" max="2" width="43.5703125" style="97" bestFit="1" customWidth="1"/>
    <col min="3" max="3" width="17" style="2" customWidth="1"/>
    <col min="4" max="4" width="5.85546875" style="8" bestFit="1" customWidth="1"/>
    <col min="5" max="5" width="6.28515625" style="8" bestFit="1" customWidth="1"/>
    <col min="6" max="6" width="16.28515625" style="2" customWidth="1"/>
    <col min="7" max="7" width="13.5703125" style="2" bestFit="1" customWidth="1"/>
    <col min="8" max="8" width="6.28515625" style="86" customWidth="1"/>
    <col min="9" max="12" width="5.5703125" style="86" customWidth="1"/>
    <col min="13" max="13" width="19.7109375" style="86" customWidth="1"/>
    <col min="14" max="14" width="19.7109375" style="86" bestFit="1" customWidth="1"/>
    <col min="15" max="220" width="9.140625" style="3"/>
    <col min="221" max="221" width="9" style="3" bestFit="1" customWidth="1"/>
    <col min="222" max="222" width="9.85546875" style="3" bestFit="1" customWidth="1"/>
    <col min="223" max="223" width="9.140625" style="3" bestFit="1" customWidth="1"/>
    <col min="224" max="224" width="16" style="3" bestFit="1" customWidth="1"/>
    <col min="225" max="225" width="9" style="3" bestFit="1" customWidth="1"/>
    <col min="226" max="226" width="7.85546875" style="3" bestFit="1" customWidth="1"/>
    <col min="227" max="227" width="11.7109375" style="3" bestFit="1" customWidth="1"/>
    <col min="228" max="228" width="14.28515625" style="3" customWidth="1"/>
    <col min="229" max="229" width="11.7109375" style="3" bestFit="1" customWidth="1"/>
    <col min="230" max="230" width="14.140625" style="3" bestFit="1" customWidth="1"/>
    <col min="231" max="231" width="16.7109375" style="3" customWidth="1"/>
    <col min="232" max="232" width="16.5703125" style="3" customWidth="1"/>
    <col min="233" max="234" width="7.85546875" style="3" bestFit="1" customWidth="1"/>
    <col min="235" max="235" width="8" style="3" bestFit="1" customWidth="1"/>
    <col min="236" max="237" width="7.85546875" style="3" bestFit="1" customWidth="1"/>
    <col min="238" max="238" width="9.7109375" style="3" customWidth="1"/>
    <col min="239" max="239" width="12.85546875" style="3" customWidth="1"/>
    <col min="240" max="476" width="9.140625" style="3"/>
    <col min="477" max="477" width="9" style="3" bestFit="1" customWidth="1"/>
    <col min="478" max="478" width="9.85546875" style="3" bestFit="1" customWidth="1"/>
    <col min="479" max="479" width="9.140625" style="3" bestFit="1" customWidth="1"/>
    <col min="480" max="480" width="16" style="3" bestFit="1" customWidth="1"/>
    <col min="481" max="481" width="9" style="3" bestFit="1" customWidth="1"/>
    <col min="482" max="482" width="7.85546875" style="3" bestFit="1" customWidth="1"/>
    <col min="483" max="483" width="11.7109375" style="3" bestFit="1" customWidth="1"/>
    <col min="484" max="484" width="14.28515625" style="3" customWidth="1"/>
    <col min="485" max="485" width="11.7109375" style="3" bestFit="1" customWidth="1"/>
    <col min="486" max="486" width="14.140625" style="3" bestFit="1" customWidth="1"/>
    <col min="487" max="487" width="16.7109375" style="3" customWidth="1"/>
    <col min="488" max="488" width="16.5703125" style="3" customWidth="1"/>
    <col min="489" max="490" width="7.85546875" style="3" bestFit="1" customWidth="1"/>
    <col min="491" max="491" width="8" style="3" bestFit="1" customWidth="1"/>
    <col min="492" max="493" width="7.85546875" style="3" bestFit="1" customWidth="1"/>
    <col min="494" max="494" width="9.7109375" style="3" customWidth="1"/>
    <col min="495" max="495" width="12.85546875" style="3" customWidth="1"/>
    <col min="496" max="732" width="9.140625" style="3"/>
    <col min="733" max="733" width="9" style="3" bestFit="1" customWidth="1"/>
    <col min="734" max="734" width="9.85546875" style="3" bestFit="1" customWidth="1"/>
    <col min="735" max="735" width="9.140625" style="3" bestFit="1" customWidth="1"/>
    <col min="736" max="736" width="16" style="3" bestFit="1" customWidth="1"/>
    <col min="737" max="737" width="9" style="3" bestFit="1" customWidth="1"/>
    <col min="738" max="738" width="7.85546875" style="3" bestFit="1" customWidth="1"/>
    <col min="739" max="739" width="11.7109375" style="3" bestFit="1" customWidth="1"/>
    <col min="740" max="740" width="14.28515625" style="3" customWidth="1"/>
    <col min="741" max="741" width="11.7109375" style="3" bestFit="1" customWidth="1"/>
    <col min="742" max="742" width="14.140625" style="3" bestFit="1" customWidth="1"/>
    <col min="743" max="743" width="16.7109375" style="3" customWidth="1"/>
    <col min="744" max="744" width="16.5703125" style="3" customWidth="1"/>
    <col min="745" max="746" width="7.85546875" style="3" bestFit="1" customWidth="1"/>
    <col min="747" max="747" width="8" style="3" bestFit="1" customWidth="1"/>
    <col min="748" max="749" width="7.85546875" style="3" bestFit="1" customWidth="1"/>
    <col min="750" max="750" width="9.7109375" style="3" customWidth="1"/>
    <col min="751" max="751" width="12.85546875" style="3" customWidth="1"/>
    <col min="752" max="988" width="9.140625" style="3"/>
    <col min="989" max="989" width="9" style="3" bestFit="1" customWidth="1"/>
    <col min="990" max="990" width="9.85546875" style="3" bestFit="1" customWidth="1"/>
    <col min="991" max="991" width="9.140625" style="3" bestFit="1" customWidth="1"/>
    <col min="992" max="992" width="16" style="3" bestFit="1" customWidth="1"/>
    <col min="993" max="993" width="9" style="3" bestFit="1" customWidth="1"/>
    <col min="994" max="994" width="7.85546875" style="3" bestFit="1" customWidth="1"/>
    <col min="995" max="995" width="11.7109375" style="3" bestFit="1" customWidth="1"/>
    <col min="996" max="996" width="14.28515625" style="3" customWidth="1"/>
    <col min="997" max="997" width="11.7109375" style="3" bestFit="1" customWidth="1"/>
    <col min="998" max="998" width="14.140625" style="3" bestFit="1" customWidth="1"/>
    <col min="999" max="999" width="16.7109375" style="3" customWidth="1"/>
    <col min="1000" max="1000" width="16.5703125" style="3" customWidth="1"/>
    <col min="1001" max="1002" width="7.85546875" style="3" bestFit="1" customWidth="1"/>
    <col min="1003" max="1003" width="8" style="3" bestFit="1" customWidth="1"/>
    <col min="1004" max="1005" width="7.85546875" style="3" bestFit="1" customWidth="1"/>
    <col min="1006" max="1006" width="9.7109375" style="3" customWidth="1"/>
    <col min="1007" max="1007" width="12.85546875" style="3" customWidth="1"/>
    <col min="1008" max="1244" width="9.140625" style="3"/>
    <col min="1245" max="1245" width="9" style="3" bestFit="1" customWidth="1"/>
    <col min="1246" max="1246" width="9.85546875" style="3" bestFit="1" customWidth="1"/>
    <col min="1247" max="1247" width="9.140625" style="3" bestFit="1" customWidth="1"/>
    <col min="1248" max="1248" width="16" style="3" bestFit="1" customWidth="1"/>
    <col min="1249" max="1249" width="9" style="3" bestFit="1" customWidth="1"/>
    <col min="1250" max="1250" width="7.85546875" style="3" bestFit="1" customWidth="1"/>
    <col min="1251" max="1251" width="11.7109375" style="3" bestFit="1" customWidth="1"/>
    <col min="1252" max="1252" width="14.28515625" style="3" customWidth="1"/>
    <col min="1253" max="1253" width="11.7109375" style="3" bestFit="1" customWidth="1"/>
    <col min="1254" max="1254" width="14.140625" style="3" bestFit="1" customWidth="1"/>
    <col min="1255" max="1255" width="16.7109375" style="3" customWidth="1"/>
    <col min="1256" max="1256" width="16.5703125" style="3" customWidth="1"/>
    <col min="1257" max="1258" width="7.85546875" style="3" bestFit="1" customWidth="1"/>
    <col min="1259" max="1259" width="8" style="3" bestFit="1" customWidth="1"/>
    <col min="1260" max="1261" width="7.85546875" style="3" bestFit="1" customWidth="1"/>
    <col min="1262" max="1262" width="9.7109375" style="3" customWidth="1"/>
    <col min="1263" max="1263" width="12.85546875" style="3" customWidth="1"/>
    <col min="1264" max="1500" width="9.140625" style="3"/>
    <col min="1501" max="1501" width="9" style="3" bestFit="1" customWidth="1"/>
    <col min="1502" max="1502" width="9.85546875" style="3" bestFit="1" customWidth="1"/>
    <col min="1503" max="1503" width="9.140625" style="3" bestFit="1" customWidth="1"/>
    <col min="1504" max="1504" width="16" style="3" bestFit="1" customWidth="1"/>
    <col min="1505" max="1505" width="9" style="3" bestFit="1" customWidth="1"/>
    <col min="1506" max="1506" width="7.85546875" style="3" bestFit="1" customWidth="1"/>
    <col min="1507" max="1507" width="11.7109375" style="3" bestFit="1" customWidth="1"/>
    <col min="1508" max="1508" width="14.28515625" style="3" customWidth="1"/>
    <col min="1509" max="1509" width="11.7109375" style="3" bestFit="1" customWidth="1"/>
    <col min="1510" max="1510" width="14.140625" style="3" bestFit="1" customWidth="1"/>
    <col min="1511" max="1511" width="16.7109375" style="3" customWidth="1"/>
    <col min="1512" max="1512" width="16.5703125" style="3" customWidth="1"/>
    <col min="1513" max="1514" width="7.85546875" style="3" bestFit="1" customWidth="1"/>
    <col min="1515" max="1515" width="8" style="3" bestFit="1" customWidth="1"/>
    <col min="1516" max="1517" width="7.85546875" style="3" bestFit="1" customWidth="1"/>
    <col min="1518" max="1518" width="9.7109375" style="3" customWidth="1"/>
    <col min="1519" max="1519" width="12.85546875" style="3" customWidth="1"/>
    <col min="1520" max="1756" width="9.140625" style="3"/>
    <col min="1757" max="1757" width="9" style="3" bestFit="1" customWidth="1"/>
    <col min="1758" max="1758" width="9.85546875" style="3" bestFit="1" customWidth="1"/>
    <col min="1759" max="1759" width="9.140625" style="3" bestFit="1" customWidth="1"/>
    <col min="1760" max="1760" width="16" style="3" bestFit="1" customWidth="1"/>
    <col min="1761" max="1761" width="9" style="3" bestFit="1" customWidth="1"/>
    <col min="1762" max="1762" width="7.85546875" style="3" bestFit="1" customWidth="1"/>
    <col min="1763" max="1763" width="11.7109375" style="3" bestFit="1" customWidth="1"/>
    <col min="1764" max="1764" width="14.28515625" style="3" customWidth="1"/>
    <col min="1765" max="1765" width="11.7109375" style="3" bestFit="1" customWidth="1"/>
    <col min="1766" max="1766" width="14.140625" style="3" bestFit="1" customWidth="1"/>
    <col min="1767" max="1767" width="16.7109375" style="3" customWidth="1"/>
    <col min="1768" max="1768" width="16.5703125" style="3" customWidth="1"/>
    <col min="1769" max="1770" width="7.85546875" style="3" bestFit="1" customWidth="1"/>
    <col min="1771" max="1771" width="8" style="3" bestFit="1" customWidth="1"/>
    <col min="1772" max="1773" width="7.85546875" style="3" bestFit="1" customWidth="1"/>
    <col min="1774" max="1774" width="9.7109375" style="3" customWidth="1"/>
    <col min="1775" max="1775" width="12.85546875" style="3" customWidth="1"/>
    <col min="1776" max="2012" width="9.140625" style="3"/>
    <col min="2013" max="2013" width="9" style="3" bestFit="1" customWidth="1"/>
    <col min="2014" max="2014" width="9.85546875" style="3" bestFit="1" customWidth="1"/>
    <col min="2015" max="2015" width="9.140625" style="3" bestFit="1" customWidth="1"/>
    <col min="2016" max="2016" width="16" style="3" bestFit="1" customWidth="1"/>
    <col min="2017" max="2017" width="9" style="3" bestFit="1" customWidth="1"/>
    <col min="2018" max="2018" width="7.85546875" style="3" bestFit="1" customWidth="1"/>
    <col min="2019" max="2019" width="11.7109375" style="3" bestFit="1" customWidth="1"/>
    <col min="2020" max="2020" width="14.28515625" style="3" customWidth="1"/>
    <col min="2021" max="2021" width="11.7109375" style="3" bestFit="1" customWidth="1"/>
    <col min="2022" max="2022" width="14.140625" style="3" bestFit="1" customWidth="1"/>
    <col min="2023" max="2023" width="16.7109375" style="3" customWidth="1"/>
    <col min="2024" max="2024" width="16.5703125" style="3" customWidth="1"/>
    <col min="2025" max="2026" width="7.85546875" style="3" bestFit="1" customWidth="1"/>
    <col min="2027" max="2027" width="8" style="3" bestFit="1" customWidth="1"/>
    <col min="2028" max="2029" width="7.85546875" style="3" bestFit="1" customWidth="1"/>
    <col min="2030" max="2030" width="9.7109375" style="3" customWidth="1"/>
    <col min="2031" max="2031" width="12.85546875" style="3" customWidth="1"/>
    <col min="2032" max="2268" width="9.140625" style="3"/>
    <col min="2269" max="2269" width="9" style="3" bestFit="1" customWidth="1"/>
    <col min="2270" max="2270" width="9.85546875" style="3" bestFit="1" customWidth="1"/>
    <col min="2271" max="2271" width="9.140625" style="3" bestFit="1" customWidth="1"/>
    <col min="2272" max="2272" width="16" style="3" bestFit="1" customWidth="1"/>
    <col min="2273" max="2273" width="9" style="3" bestFit="1" customWidth="1"/>
    <col min="2274" max="2274" width="7.85546875" style="3" bestFit="1" customWidth="1"/>
    <col min="2275" max="2275" width="11.7109375" style="3" bestFit="1" customWidth="1"/>
    <col min="2276" max="2276" width="14.28515625" style="3" customWidth="1"/>
    <col min="2277" max="2277" width="11.7109375" style="3" bestFit="1" customWidth="1"/>
    <col min="2278" max="2278" width="14.140625" style="3" bestFit="1" customWidth="1"/>
    <col min="2279" max="2279" width="16.7109375" style="3" customWidth="1"/>
    <col min="2280" max="2280" width="16.5703125" style="3" customWidth="1"/>
    <col min="2281" max="2282" width="7.85546875" style="3" bestFit="1" customWidth="1"/>
    <col min="2283" max="2283" width="8" style="3" bestFit="1" customWidth="1"/>
    <col min="2284" max="2285" width="7.85546875" style="3" bestFit="1" customWidth="1"/>
    <col min="2286" max="2286" width="9.7109375" style="3" customWidth="1"/>
    <col min="2287" max="2287" width="12.85546875" style="3" customWidth="1"/>
    <col min="2288" max="2524" width="9.140625" style="3"/>
    <col min="2525" max="2525" width="9" style="3" bestFit="1" customWidth="1"/>
    <col min="2526" max="2526" width="9.85546875" style="3" bestFit="1" customWidth="1"/>
    <col min="2527" max="2527" width="9.140625" style="3" bestFit="1" customWidth="1"/>
    <col min="2528" max="2528" width="16" style="3" bestFit="1" customWidth="1"/>
    <col min="2529" max="2529" width="9" style="3" bestFit="1" customWidth="1"/>
    <col min="2530" max="2530" width="7.85546875" style="3" bestFit="1" customWidth="1"/>
    <col min="2531" max="2531" width="11.7109375" style="3" bestFit="1" customWidth="1"/>
    <col min="2532" max="2532" width="14.28515625" style="3" customWidth="1"/>
    <col min="2533" max="2533" width="11.7109375" style="3" bestFit="1" customWidth="1"/>
    <col min="2534" max="2534" width="14.140625" style="3" bestFit="1" customWidth="1"/>
    <col min="2535" max="2535" width="16.7109375" style="3" customWidth="1"/>
    <col min="2536" max="2536" width="16.5703125" style="3" customWidth="1"/>
    <col min="2537" max="2538" width="7.85546875" style="3" bestFit="1" customWidth="1"/>
    <col min="2539" max="2539" width="8" style="3" bestFit="1" customWidth="1"/>
    <col min="2540" max="2541" width="7.85546875" style="3" bestFit="1" customWidth="1"/>
    <col min="2542" max="2542" width="9.7109375" style="3" customWidth="1"/>
    <col min="2543" max="2543" width="12.85546875" style="3" customWidth="1"/>
    <col min="2544" max="2780" width="9.140625" style="3"/>
    <col min="2781" max="2781" width="9" style="3" bestFit="1" customWidth="1"/>
    <col min="2782" max="2782" width="9.85546875" style="3" bestFit="1" customWidth="1"/>
    <col min="2783" max="2783" width="9.140625" style="3" bestFit="1" customWidth="1"/>
    <col min="2784" max="2784" width="16" style="3" bestFit="1" customWidth="1"/>
    <col min="2785" max="2785" width="9" style="3" bestFit="1" customWidth="1"/>
    <col min="2786" max="2786" width="7.85546875" style="3" bestFit="1" customWidth="1"/>
    <col min="2787" max="2787" width="11.7109375" style="3" bestFit="1" customWidth="1"/>
    <col min="2788" max="2788" width="14.28515625" style="3" customWidth="1"/>
    <col min="2789" max="2789" width="11.7109375" style="3" bestFit="1" customWidth="1"/>
    <col min="2790" max="2790" width="14.140625" style="3" bestFit="1" customWidth="1"/>
    <col min="2791" max="2791" width="16.7109375" style="3" customWidth="1"/>
    <col min="2792" max="2792" width="16.5703125" style="3" customWidth="1"/>
    <col min="2793" max="2794" width="7.85546875" style="3" bestFit="1" customWidth="1"/>
    <col min="2795" max="2795" width="8" style="3" bestFit="1" customWidth="1"/>
    <col min="2796" max="2797" width="7.85546875" style="3" bestFit="1" customWidth="1"/>
    <col min="2798" max="2798" width="9.7109375" style="3" customWidth="1"/>
    <col min="2799" max="2799" width="12.85546875" style="3" customWidth="1"/>
    <col min="2800" max="3036" width="9.140625" style="3"/>
    <col min="3037" max="3037" width="9" style="3" bestFit="1" customWidth="1"/>
    <col min="3038" max="3038" width="9.85546875" style="3" bestFit="1" customWidth="1"/>
    <col min="3039" max="3039" width="9.140625" style="3" bestFit="1" customWidth="1"/>
    <col min="3040" max="3040" width="16" style="3" bestFit="1" customWidth="1"/>
    <col min="3041" max="3041" width="9" style="3" bestFit="1" customWidth="1"/>
    <col min="3042" max="3042" width="7.85546875" style="3" bestFit="1" customWidth="1"/>
    <col min="3043" max="3043" width="11.7109375" style="3" bestFit="1" customWidth="1"/>
    <col min="3044" max="3044" width="14.28515625" style="3" customWidth="1"/>
    <col min="3045" max="3045" width="11.7109375" style="3" bestFit="1" customWidth="1"/>
    <col min="3046" max="3046" width="14.140625" style="3" bestFit="1" customWidth="1"/>
    <col min="3047" max="3047" width="16.7109375" style="3" customWidth="1"/>
    <col min="3048" max="3048" width="16.5703125" style="3" customWidth="1"/>
    <col min="3049" max="3050" width="7.85546875" style="3" bestFit="1" customWidth="1"/>
    <col min="3051" max="3051" width="8" style="3" bestFit="1" customWidth="1"/>
    <col min="3052" max="3053" width="7.85546875" style="3" bestFit="1" customWidth="1"/>
    <col min="3054" max="3054" width="9.7109375" style="3" customWidth="1"/>
    <col min="3055" max="3055" width="12.85546875" style="3" customWidth="1"/>
    <col min="3056" max="3292" width="9.140625" style="3"/>
    <col min="3293" max="3293" width="9" style="3" bestFit="1" customWidth="1"/>
    <col min="3294" max="3294" width="9.85546875" style="3" bestFit="1" customWidth="1"/>
    <col min="3295" max="3295" width="9.140625" style="3" bestFit="1" customWidth="1"/>
    <col min="3296" max="3296" width="16" style="3" bestFit="1" customWidth="1"/>
    <col min="3297" max="3297" width="9" style="3" bestFit="1" customWidth="1"/>
    <col min="3298" max="3298" width="7.85546875" style="3" bestFit="1" customWidth="1"/>
    <col min="3299" max="3299" width="11.7109375" style="3" bestFit="1" customWidth="1"/>
    <col min="3300" max="3300" width="14.28515625" style="3" customWidth="1"/>
    <col min="3301" max="3301" width="11.7109375" style="3" bestFit="1" customWidth="1"/>
    <col min="3302" max="3302" width="14.140625" style="3" bestFit="1" customWidth="1"/>
    <col min="3303" max="3303" width="16.7109375" style="3" customWidth="1"/>
    <col min="3304" max="3304" width="16.5703125" style="3" customWidth="1"/>
    <col min="3305" max="3306" width="7.85546875" style="3" bestFit="1" customWidth="1"/>
    <col min="3307" max="3307" width="8" style="3" bestFit="1" customWidth="1"/>
    <col min="3308" max="3309" width="7.85546875" style="3" bestFit="1" customWidth="1"/>
    <col min="3310" max="3310" width="9.7109375" style="3" customWidth="1"/>
    <col min="3311" max="3311" width="12.85546875" style="3" customWidth="1"/>
    <col min="3312" max="3548" width="9.140625" style="3"/>
    <col min="3549" max="3549" width="9" style="3" bestFit="1" customWidth="1"/>
    <col min="3550" max="3550" width="9.85546875" style="3" bestFit="1" customWidth="1"/>
    <col min="3551" max="3551" width="9.140625" style="3" bestFit="1" customWidth="1"/>
    <col min="3552" max="3552" width="16" style="3" bestFit="1" customWidth="1"/>
    <col min="3553" max="3553" width="9" style="3" bestFit="1" customWidth="1"/>
    <col min="3554" max="3554" width="7.85546875" style="3" bestFit="1" customWidth="1"/>
    <col min="3555" max="3555" width="11.7109375" style="3" bestFit="1" customWidth="1"/>
    <col min="3556" max="3556" width="14.28515625" style="3" customWidth="1"/>
    <col min="3557" max="3557" width="11.7109375" style="3" bestFit="1" customWidth="1"/>
    <col min="3558" max="3558" width="14.140625" style="3" bestFit="1" customWidth="1"/>
    <col min="3559" max="3559" width="16.7109375" style="3" customWidth="1"/>
    <col min="3560" max="3560" width="16.5703125" style="3" customWidth="1"/>
    <col min="3561" max="3562" width="7.85546875" style="3" bestFit="1" customWidth="1"/>
    <col min="3563" max="3563" width="8" style="3" bestFit="1" customWidth="1"/>
    <col min="3564" max="3565" width="7.85546875" style="3" bestFit="1" customWidth="1"/>
    <col min="3566" max="3566" width="9.7109375" style="3" customWidth="1"/>
    <col min="3567" max="3567" width="12.85546875" style="3" customWidth="1"/>
    <col min="3568" max="3804" width="9.140625" style="3"/>
    <col min="3805" max="3805" width="9" style="3" bestFit="1" customWidth="1"/>
    <col min="3806" max="3806" width="9.85546875" style="3" bestFit="1" customWidth="1"/>
    <col min="3807" max="3807" width="9.140625" style="3" bestFit="1" customWidth="1"/>
    <col min="3808" max="3808" width="16" style="3" bestFit="1" customWidth="1"/>
    <col min="3809" max="3809" width="9" style="3" bestFit="1" customWidth="1"/>
    <col min="3810" max="3810" width="7.85546875" style="3" bestFit="1" customWidth="1"/>
    <col min="3811" max="3811" width="11.7109375" style="3" bestFit="1" customWidth="1"/>
    <col min="3812" max="3812" width="14.28515625" style="3" customWidth="1"/>
    <col min="3813" max="3813" width="11.7109375" style="3" bestFit="1" customWidth="1"/>
    <col min="3814" max="3814" width="14.140625" style="3" bestFit="1" customWidth="1"/>
    <col min="3815" max="3815" width="16.7109375" style="3" customWidth="1"/>
    <col min="3816" max="3816" width="16.5703125" style="3" customWidth="1"/>
    <col min="3817" max="3818" width="7.85546875" style="3" bestFit="1" customWidth="1"/>
    <col min="3819" max="3819" width="8" style="3" bestFit="1" customWidth="1"/>
    <col min="3820" max="3821" width="7.85546875" style="3" bestFit="1" customWidth="1"/>
    <col min="3822" max="3822" width="9.7109375" style="3" customWidth="1"/>
    <col min="3823" max="3823" width="12.85546875" style="3" customWidth="1"/>
    <col min="3824" max="4060" width="9.140625" style="3"/>
    <col min="4061" max="4061" width="9" style="3" bestFit="1" customWidth="1"/>
    <col min="4062" max="4062" width="9.85546875" style="3" bestFit="1" customWidth="1"/>
    <col min="4063" max="4063" width="9.140625" style="3" bestFit="1" customWidth="1"/>
    <col min="4064" max="4064" width="16" style="3" bestFit="1" customWidth="1"/>
    <col min="4065" max="4065" width="9" style="3" bestFit="1" customWidth="1"/>
    <col min="4066" max="4066" width="7.85546875" style="3" bestFit="1" customWidth="1"/>
    <col min="4067" max="4067" width="11.7109375" style="3" bestFit="1" customWidth="1"/>
    <col min="4068" max="4068" width="14.28515625" style="3" customWidth="1"/>
    <col min="4069" max="4069" width="11.7109375" style="3" bestFit="1" customWidth="1"/>
    <col min="4070" max="4070" width="14.140625" style="3" bestFit="1" customWidth="1"/>
    <col min="4071" max="4071" width="16.7109375" style="3" customWidth="1"/>
    <col min="4072" max="4072" width="16.5703125" style="3" customWidth="1"/>
    <col min="4073" max="4074" width="7.85546875" style="3" bestFit="1" customWidth="1"/>
    <col min="4075" max="4075" width="8" style="3" bestFit="1" customWidth="1"/>
    <col min="4076" max="4077" width="7.85546875" style="3" bestFit="1" customWidth="1"/>
    <col min="4078" max="4078" width="9.7109375" style="3" customWidth="1"/>
    <col min="4079" max="4079" width="12.85546875" style="3" customWidth="1"/>
    <col min="4080" max="4316" width="9.140625" style="3"/>
    <col min="4317" max="4317" width="9" style="3" bestFit="1" customWidth="1"/>
    <col min="4318" max="4318" width="9.85546875" style="3" bestFit="1" customWidth="1"/>
    <col min="4319" max="4319" width="9.140625" style="3" bestFit="1" customWidth="1"/>
    <col min="4320" max="4320" width="16" style="3" bestFit="1" customWidth="1"/>
    <col min="4321" max="4321" width="9" style="3" bestFit="1" customWidth="1"/>
    <col min="4322" max="4322" width="7.85546875" style="3" bestFit="1" customWidth="1"/>
    <col min="4323" max="4323" width="11.7109375" style="3" bestFit="1" customWidth="1"/>
    <col min="4324" max="4324" width="14.28515625" style="3" customWidth="1"/>
    <col min="4325" max="4325" width="11.7109375" style="3" bestFit="1" customWidth="1"/>
    <col min="4326" max="4326" width="14.140625" style="3" bestFit="1" customWidth="1"/>
    <col min="4327" max="4327" width="16.7109375" style="3" customWidth="1"/>
    <col min="4328" max="4328" width="16.5703125" style="3" customWidth="1"/>
    <col min="4329" max="4330" width="7.85546875" style="3" bestFit="1" customWidth="1"/>
    <col min="4331" max="4331" width="8" style="3" bestFit="1" customWidth="1"/>
    <col min="4332" max="4333" width="7.85546875" style="3" bestFit="1" customWidth="1"/>
    <col min="4334" max="4334" width="9.7109375" style="3" customWidth="1"/>
    <col min="4335" max="4335" width="12.85546875" style="3" customWidth="1"/>
    <col min="4336" max="4572" width="9.140625" style="3"/>
    <col min="4573" max="4573" width="9" style="3" bestFit="1" customWidth="1"/>
    <col min="4574" max="4574" width="9.85546875" style="3" bestFit="1" customWidth="1"/>
    <col min="4575" max="4575" width="9.140625" style="3" bestFit="1" customWidth="1"/>
    <col min="4576" max="4576" width="16" style="3" bestFit="1" customWidth="1"/>
    <col min="4577" max="4577" width="9" style="3" bestFit="1" customWidth="1"/>
    <col min="4578" max="4578" width="7.85546875" style="3" bestFit="1" customWidth="1"/>
    <col min="4579" max="4579" width="11.7109375" style="3" bestFit="1" customWidth="1"/>
    <col min="4580" max="4580" width="14.28515625" style="3" customWidth="1"/>
    <col min="4581" max="4581" width="11.7109375" style="3" bestFit="1" customWidth="1"/>
    <col min="4582" max="4582" width="14.140625" style="3" bestFit="1" customWidth="1"/>
    <col min="4583" max="4583" width="16.7109375" style="3" customWidth="1"/>
    <col min="4584" max="4584" width="16.5703125" style="3" customWidth="1"/>
    <col min="4585" max="4586" width="7.85546875" style="3" bestFit="1" customWidth="1"/>
    <col min="4587" max="4587" width="8" style="3" bestFit="1" customWidth="1"/>
    <col min="4588" max="4589" width="7.85546875" style="3" bestFit="1" customWidth="1"/>
    <col min="4590" max="4590" width="9.7109375" style="3" customWidth="1"/>
    <col min="4591" max="4591" width="12.85546875" style="3" customWidth="1"/>
    <col min="4592" max="4828" width="9.140625" style="3"/>
    <col min="4829" max="4829" width="9" style="3" bestFit="1" customWidth="1"/>
    <col min="4830" max="4830" width="9.85546875" style="3" bestFit="1" customWidth="1"/>
    <col min="4831" max="4831" width="9.140625" style="3" bestFit="1" customWidth="1"/>
    <col min="4832" max="4832" width="16" style="3" bestFit="1" customWidth="1"/>
    <col min="4833" max="4833" width="9" style="3" bestFit="1" customWidth="1"/>
    <col min="4834" max="4834" width="7.85546875" style="3" bestFit="1" customWidth="1"/>
    <col min="4835" max="4835" width="11.7109375" style="3" bestFit="1" customWidth="1"/>
    <col min="4836" max="4836" width="14.28515625" style="3" customWidth="1"/>
    <col min="4837" max="4837" width="11.7109375" style="3" bestFit="1" customWidth="1"/>
    <col min="4838" max="4838" width="14.140625" style="3" bestFit="1" customWidth="1"/>
    <col min="4839" max="4839" width="16.7109375" style="3" customWidth="1"/>
    <col min="4840" max="4840" width="16.5703125" style="3" customWidth="1"/>
    <col min="4841" max="4842" width="7.85546875" style="3" bestFit="1" customWidth="1"/>
    <col min="4843" max="4843" width="8" style="3" bestFit="1" customWidth="1"/>
    <col min="4844" max="4845" width="7.85546875" style="3" bestFit="1" customWidth="1"/>
    <col min="4846" max="4846" width="9.7109375" style="3" customWidth="1"/>
    <col min="4847" max="4847" width="12.85546875" style="3" customWidth="1"/>
    <col min="4848" max="5084" width="9.140625" style="3"/>
    <col min="5085" max="5085" width="9" style="3" bestFit="1" customWidth="1"/>
    <col min="5086" max="5086" width="9.85546875" style="3" bestFit="1" customWidth="1"/>
    <col min="5087" max="5087" width="9.140625" style="3" bestFit="1" customWidth="1"/>
    <col min="5088" max="5088" width="16" style="3" bestFit="1" customWidth="1"/>
    <col min="5089" max="5089" width="9" style="3" bestFit="1" customWidth="1"/>
    <col min="5090" max="5090" width="7.85546875" style="3" bestFit="1" customWidth="1"/>
    <col min="5091" max="5091" width="11.7109375" style="3" bestFit="1" customWidth="1"/>
    <col min="5092" max="5092" width="14.28515625" style="3" customWidth="1"/>
    <col min="5093" max="5093" width="11.7109375" style="3" bestFit="1" customWidth="1"/>
    <col min="5094" max="5094" width="14.140625" style="3" bestFit="1" customWidth="1"/>
    <col min="5095" max="5095" width="16.7109375" style="3" customWidth="1"/>
    <col min="5096" max="5096" width="16.5703125" style="3" customWidth="1"/>
    <col min="5097" max="5098" width="7.85546875" style="3" bestFit="1" customWidth="1"/>
    <col min="5099" max="5099" width="8" style="3" bestFit="1" customWidth="1"/>
    <col min="5100" max="5101" width="7.85546875" style="3" bestFit="1" customWidth="1"/>
    <col min="5102" max="5102" width="9.7109375" style="3" customWidth="1"/>
    <col min="5103" max="5103" width="12.85546875" style="3" customWidth="1"/>
    <col min="5104" max="5340" width="9.140625" style="3"/>
    <col min="5341" max="5341" width="9" style="3" bestFit="1" customWidth="1"/>
    <col min="5342" max="5342" width="9.85546875" style="3" bestFit="1" customWidth="1"/>
    <col min="5343" max="5343" width="9.140625" style="3" bestFit="1" customWidth="1"/>
    <col min="5344" max="5344" width="16" style="3" bestFit="1" customWidth="1"/>
    <col min="5345" max="5345" width="9" style="3" bestFit="1" customWidth="1"/>
    <col min="5346" max="5346" width="7.85546875" style="3" bestFit="1" customWidth="1"/>
    <col min="5347" max="5347" width="11.7109375" style="3" bestFit="1" customWidth="1"/>
    <col min="5348" max="5348" width="14.28515625" style="3" customWidth="1"/>
    <col min="5349" max="5349" width="11.7109375" style="3" bestFit="1" customWidth="1"/>
    <col min="5350" max="5350" width="14.140625" style="3" bestFit="1" customWidth="1"/>
    <col min="5351" max="5351" width="16.7109375" style="3" customWidth="1"/>
    <col min="5352" max="5352" width="16.5703125" style="3" customWidth="1"/>
    <col min="5353" max="5354" width="7.85546875" style="3" bestFit="1" customWidth="1"/>
    <col min="5355" max="5355" width="8" style="3" bestFit="1" customWidth="1"/>
    <col min="5356" max="5357" width="7.85546875" style="3" bestFit="1" customWidth="1"/>
    <col min="5358" max="5358" width="9.7109375" style="3" customWidth="1"/>
    <col min="5359" max="5359" width="12.85546875" style="3" customWidth="1"/>
    <col min="5360" max="5596" width="9.140625" style="3"/>
    <col min="5597" max="5597" width="9" style="3" bestFit="1" customWidth="1"/>
    <col min="5598" max="5598" width="9.85546875" style="3" bestFit="1" customWidth="1"/>
    <col min="5599" max="5599" width="9.140625" style="3" bestFit="1" customWidth="1"/>
    <col min="5600" max="5600" width="16" style="3" bestFit="1" customWidth="1"/>
    <col min="5601" max="5601" width="9" style="3" bestFit="1" customWidth="1"/>
    <col min="5602" max="5602" width="7.85546875" style="3" bestFit="1" customWidth="1"/>
    <col min="5603" max="5603" width="11.7109375" style="3" bestFit="1" customWidth="1"/>
    <col min="5604" max="5604" width="14.28515625" style="3" customWidth="1"/>
    <col min="5605" max="5605" width="11.7109375" style="3" bestFit="1" customWidth="1"/>
    <col min="5606" max="5606" width="14.140625" style="3" bestFit="1" customWidth="1"/>
    <col min="5607" max="5607" width="16.7109375" style="3" customWidth="1"/>
    <col min="5608" max="5608" width="16.5703125" style="3" customWidth="1"/>
    <col min="5609" max="5610" width="7.85546875" style="3" bestFit="1" customWidth="1"/>
    <col min="5611" max="5611" width="8" style="3" bestFit="1" customWidth="1"/>
    <col min="5612" max="5613" width="7.85546875" style="3" bestFit="1" customWidth="1"/>
    <col min="5614" max="5614" width="9.7109375" style="3" customWidth="1"/>
    <col min="5615" max="5615" width="12.85546875" style="3" customWidth="1"/>
    <col min="5616" max="5852" width="9.140625" style="3"/>
    <col min="5853" max="5853" width="9" style="3" bestFit="1" customWidth="1"/>
    <col min="5854" max="5854" width="9.85546875" style="3" bestFit="1" customWidth="1"/>
    <col min="5855" max="5855" width="9.140625" style="3" bestFit="1" customWidth="1"/>
    <col min="5856" max="5856" width="16" style="3" bestFit="1" customWidth="1"/>
    <col min="5857" max="5857" width="9" style="3" bestFit="1" customWidth="1"/>
    <col min="5858" max="5858" width="7.85546875" style="3" bestFit="1" customWidth="1"/>
    <col min="5859" max="5859" width="11.7109375" style="3" bestFit="1" customWidth="1"/>
    <col min="5860" max="5860" width="14.28515625" style="3" customWidth="1"/>
    <col min="5861" max="5861" width="11.7109375" style="3" bestFit="1" customWidth="1"/>
    <col min="5862" max="5862" width="14.140625" style="3" bestFit="1" customWidth="1"/>
    <col min="5863" max="5863" width="16.7109375" style="3" customWidth="1"/>
    <col min="5864" max="5864" width="16.5703125" style="3" customWidth="1"/>
    <col min="5865" max="5866" width="7.85546875" style="3" bestFit="1" customWidth="1"/>
    <col min="5867" max="5867" width="8" style="3" bestFit="1" customWidth="1"/>
    <col min="5868" max="5869" width="7.85546875" style="3" bestFit="1" customWidth="1"/>
    <col min="5870" max="5870" width="9.7109375" style="3" customWidth="1"/>
    <col min="5871" max="5871" width="12.85546875" style="3" customWidth="1"/>
    <col min="5872" max="6108" width="9.140625" style="3"/>
    <col min="6109" max="6109" width="9" style="3" bestFit="1" customWidth="1"/>
    <col min="6110" max="6110" width="9.85546875" style="3" bestFit="1" customWidth="1"/>
    <col min="6111" max="6111" width="9.140625" style="3" bestFit="1" customWidth="1"/>
    <col min="6112" max="6112" width="16" style="3" bestFit="1" customWidth="1"/>
    <col min="6113" max="6113" width="9" style="3" bestFit="1" customWidth="1"/>
    <col min="6114" max="6114" width="7.85546875" style="3" bestFit="1" customWidth="1"/>
    <col min="6115" max="6115" width="11.7109375" style="3" bestFit="1" customWidth="1"/>
    <col min="6116" max="6116" width="14.28515625" style="3" customWidth="1"/>
    <col min="6117" max="6117" width="11.7109375" style="3" bestFit="1" customWidth="1"/>
    <col min="6118" max="6118" width="14.140625" style="3" bestFit="1" customWidth="1"/>
    <col min="6119" max="6119" width="16.7109375" style="3" customWidth="1"/>
    <col min="6120" max="6120" width="16.5703125" style="3" customWidth="1"/>
    <col min="6121" max="6122" width="7.85546875" style="3" bestFit="1" customWidth="1"/>
    <col min="6123" max="6123" width="8" style="3" bestFit="1" customWidth="1"/>
    <col min="6124" max="6125" width="7.85546875" style="3" bestFit="1" customWidth="1"/>
    <col min="6126" max="6126" width="9.7109375" style="3" customWidth="1"/>
    <col min="6127" max="6127" width="12.85546875" style="3" customWidth="1"/>
    <col min="6128" max="6364" width="9.140625" style="3"/>
    <col min="6365" max="6365" width="9" style="3" bestFit="1" customWidth="1"/>
    <col min="6366" max="6366" width="9.85546875" style="3" bestFit="1" customWidth="1"/>
    <col min="6367" max="6367" width="9.140625" style="3" bestFit="1" customWidth="1"/>
    <col min="6368" max="6368" width="16" style="3" bestFit="1" customWidth="1"/>
    <col min="6369" max="6369" width="9" style="3" bestFit="1" customWidth="1"/>
    <col min="6370" max="6370" width="7.85546875" style="3" bestFit="1" customWidth="1"/>
    <col min="6371" max="6371" width="11.7109375" style="3" bestFit="1" customWidth="1"/>
    <col min="6372" max="6372" width="14.28515625" style="3" customWidth="1"/>
    <col min="6373" max="6373" width="11.7109375" style="3" bestFit="1" customWidth="1"/>
    <col min="6374" max="6374" width="14.140625" style="3" bestFit="1" customWidth="1"/>
    <col min="6375" max="6375" width="16.7109375" style="3" customWidth="1"/>
    <col min="6376" max="6376" width="16.5703125" style="3" customWidth="1"/>
    <col min="6377" max="6378" width="7.85546875" style="3" bestFit="1" customWidth="1"/>
    <col min="6379" max="6379" width="8" style="3" bestFit="1" customWidth="1"/>
    <col min="6380" max="6381" width="7.85546875" style="3" bestFit="1" customWidth="1"/>
    <col min="6382" max="6382" width="9.7109375" style="3" customWidth="1"/>
    <col min="6383" max="6383" width="12.85546875" style="3" customWidth="1"/>
    <col min="6384" max="6620" width="9.140625" style="3"/>
    <col min="6621" max="6621" width="9" style="3" bestFit="1" customWidth="1"/>
    <col min="6622" max="6622" width="9.85546875" style="3" bestFit="1" customWidth="1"/>
    <col min="6623" max="6623" width="9.140625" style="3" bestFit="1" customWidth="1"/>
    <col min="6624" max="6624" width="16" style="3" bestFit="1" customWidth="1"/>
    <col min="6625" max="6625" width="9" style="3" bestFit="1" customWidth="1"/>
    <col min="6626" max="6626" width="7.85546875" style="3" bestFit="1" customWidth="1"/>
    <col min="6627" max="6627" width="11.7109375" style="3" bestFit="1" customWidth="1"/>
    <col min="6628" max="6628" width="14.28515625" style="3" customWidth="1"/>
    <col min="6629" max="6629" width="11.7109375" style="3" bestFit="1" customWidth="1"/>
    <col min="6630" max="6630" width="14.140625" style="3" bestFit="1" customWidth="1"/>
    <col min="6631" max="6631" width="16.7109375" style="3" customWidth="1"/>
    <col min="6632" max="6632" width="16.5703125" style="3" customWidth="1"/>
    <col min="6633" max="6634" width="7.85546875" style="3" bestFit="1" customWidth="1"/>
    <col min="6635" max="6635" width="8" style="3" bestFit="1" customWidth="1"/>
    <col min="6636" max="6637" width="7.85546875" style="3" bestFit="1" customWidth="1"/>
    <col min="6638" max="6638" width="9.7109375" style="3" customWidth="1"/>
    <col min="6639" max="6639" width="12.85546875" style="3" customWidth="1"/>
    <col min="6640" max="6876" width="9.140625" style="3"/>
    <col min="6877" max="6877" width="9" style="3" bestFit="1" customWidth="1"/>
    <col min="6878" max="6878" width="9.85546875" style="3" bestFit="1" customWidth="1"/>
    <col min="6879" max="6879" width="9.140625" style="3" bestFit="1" customWidth="1"/>
    <col min="6880" max="6880" width="16" style="3" bestFit="1" customWidth="1"/>
    <col min="6881" max="6881" width="9" style="3" bestFit="1" customWidth="1"/>
    <col min="6882" max="6882" width="7.85546875" style="3" bestFit="1" customWidth="1"/>
    <col min="6883" max="6883" width="11.7109375" style="3" bestFit="1" customWidth="1"/>
    <col min="6884" max="6884" width="14.28515625" style="3" customWidth="1"/>
    <col min="6885" max="6885" width="11.7109375" style="3" bestFit="1" customWidth="1"/>
    <col min="6886" max="6886" width="14.140625" style="3" bestFit="1" customWidth="1"/>
    <col min="6887" max="6887" width="16.7109375" style="3" customWidth="1"/>
    <col min="6888" max="6888" width="16.5703125" style="3" customWidth="1"/>
    <col min="6889" max="6890" width="7.85546875" style="3" bestFit="1" customWidth="1"/>
    <col min="6891" max="6891" width="8" style="3" bestFit="1" customWidth="1"/>
    <col min="6892" max="6893" width="7.85546875" style="3" bestFit="1" customWidth="1"/>
    <col min="6894" max="6894" width="9.7109375" style="3" customWidth="1"/>
    <col min="6895" max="6895" width="12.85546875" style="3" customWidth="1"/>
    <col min="6896" max="7132" width="9.140625" style="3"/>
    <col min="7133" max="7133" width="9" style="3" bestFit="1" customWidth="1"/>
    <col min="7134" max="7134" width="9.85546875" style="3" bestFit="1" customWidth="1"/>
    <col min="7135" max="7135" width="9.140625" style="3" bestFit="1" customWidth="1"/>
    <col min="7136" max="7136" width="16" style="3" bestFit="1" customWidth="1"/>
    <col min="7137" max="7137" width="9" style="3" bestFit="1" customWidth="1"/>
    <col min="7138" max="7138" width="7.85546875" style="3" bestFit="1" customWidth="1"/>
    <col min="7139" max="7139" width="11.7109375" style="3" bestFit="1" customWidth="1"/>
    <col min="7140" max="7140" width="14.28515625" style="3" customWidth="1"/>
    <col min="7141" max="7141" width="11.7109375" style="3" bestFit="1" customWidth="1"/>
    <col min="7142" max="7142" width="14.140625" style="3" bestFit="1" customWidth="1"/>
    <col min="7143" max="7143" width="16.7109375" style="3" customWidth="1"/>
    <col min="7144" max="7144" width="16.5703125" style="3" customWidth="1"/>
    <col min="7145" max="7146" width="7.85546875" style="3" bestFit="1" customWidth="1"/>
    <col min="7147" max="7147" width="8" style="3" bestFit="1" customWidth="1"/>
    <col min="7148" max="7149" width="7.85546875" style="3" bestFit="1" customWidth="1"/>
    <col min="7150" max="7150" width="9.7109375" style="3" customWidth="1"/>
    <col min="7151" max="7151" width="12.85546875" style="3" customWidth="1"/>
    <col min="7152" max="7388" width="9.140625" style="3"/>
    <col min="7389" max="7389" width="9" style="3" bestFit="1" customWidth="1"/>
    <col min="7390" max="7390" width="9.85546875" style="3" bestFit="1" customWidth="1"/>
    <col min="7391" max="7391" width="9.140625" style="3" bestFit="1" customWidth="1"/>
    <col min="7392" max="7392" width="16" style="3" bestFit="1" customWidth="1"/>
    <col min="7393" max="7393" width="9" style="3" bestFit="1" customWidth="1"/>
    <col min="7394" max="7394" width="7.85546875" style="3" bestFit="1" customWidth="1"/>
    <col min="7395" max="7395" width="11.7109375" style="3" bestFit="1" customWidth="1"/>
    <col min="7396" max="7396" width="14.28515625" style="3" customWidth="1"/>
    <col min="7397" max="7397" width="11.7109375" style="3" bestFit="1" customWidth="1"/>
    <col min="7398" max="7398" width="14.140625" style="3" bestFit="1" customWidth="1"/>
    <col min="7399" max="7399" width="16.7109375" style="3" customWidth="1"/>
    <col min="7400" max="7400" width="16.5703125" style="3" customWidth="1"/>
    <col min="7401" max="7402" width="7.85546875" style="3" bestFit="1" customWidth="1"/>
    <col min="7403" max="7403" width="8" style="3" bestFit="1" customWidth="1"/>
    <col min="7404" max="7405" width="7.85546875" style="3" bestFit="1" customWidth="1"/>
    <col min="7406" max="7406" width="9.7109375" style="3" customWidth="1"/>
    <col min="7407" max="7407" width="12.85546875" style="3" customWidth="1"/>
    <col min="7408" max="7644" width="9.140625" style="3"/>
    <col min="7645" max="7645" width="9" style="3" bestFit="1" customWidth="1"/>
    <col min="7646" max="7646" width="9.85546875" style="3" bestFit="1" customWidth="1"/>
    <col min="7647" max="7647" width="9.140625" style="3" bestFit="1" customWidth="1"/>
    <col min="7648" max="7648" width="16" style="3" bestFit="1" customWidth="1"/>
    <col min="7649" max="7649" width="9" style="3" bestFit="1" customWidth="1"/>
    <col min="7650" max="7650" width="7.85546875" style="3" bestFit="1" customWidth="1"/>
    <col min="7651" max="7651" width="11.7109375" style="3" bestFit="1" customWidth="1"/>
    <col min="7652" max="7652" width="14.28515625" style="3" customWidth="1"/>
    <col min="7653" max="7653" width="11.7109375" style="3" bestFit="1" customWidth="1"/>
    <col min="7654" max="7654" width="14.140625" style="3" bestFit="1" customWidth="1"/>
    <col min="7655" max="7655" width="16.7109375" style="3" customWidth="1"/>
    <col min="7656" max="7656" width="16.5703125" style="3" customWidth="1"/>
    <col min="7657" max="7658" width="7.85546875" style="3" bestFit="1" customWidth="1"/>
    <col min="7659" max="7659" width="8" style="3" bestFit="1" customWidth="1"/>
    <col min="7660" max="7661" width="7.85546875" style="3" bestFit="1" customWidth="1"/>
    <col min="7662" max="7662" width="9.7109375" style="3" customWidth="1"/>
    <col min="7663" max="7663" width="12.85546875" style="3" customWidth="1"/>
    <col min="7664" max="7900" width="9.140625" style="3"/>
    <col min="7901" max="7901" width="9" style="3" bestFit="1" customWidth="1"/>
    <col min="7902" max="7902" width="9.85546875" style="3" bestFit="1" customWidth="1"/>
    <col min="7903" max="7903" width="9.140625" style="3" bestFit="1" customWidth="1"/>
    <col min="7904" max="7904" width="16" style="3" bestFit="1" customWidth="1"/>
    <col min="7905" max="7905" width="9" style="3" bestFit="1" customWidth="1"/>
    <col min="7906" max="7906" width="7.85546875" style="3" bestFit="1" customWidth="1"/>
    <col min="7907" max="7907" width="11.7109375" style="3" bestFit="1" customWidth="1"/>
    <col min="7908" max="7908" width="14.28515625" style="3" customWidth="1"/>
    <col min="7909" max="7909" width="11.7109375" style="3" bestFit="1" customWidth="1"/>
    <col min="7910" max="7910" width="14.140625" style="3" bestFit="1" customWidth="1"/>
    <col min="7911" max="7911" width="16.7109375" style="3" customWidth="1"/>
    <col min="7912" max="7912" width="16.5703125" style="3" customWidth="1"/>
    <col min="7913" max="7914" width="7.85546875" style="3" bestFit="1" customWidth="1"/>
    <col min="7915" max="7915" width="8" style="3" bestFit="1" customWidth="1"/>
    <col min="7916" max="7917" width="7.85546875" style="3" bestFit="1" customWidth="1"/>
    <col min="7918" max="7918" width="9.7109375" style="3" customWidth="1"/>
    <col min="7919" max="7919" width="12.85546875" style="3" customWidth="1"/>
    <col min="7920" max="8156" width="9.140625" style="3"/>
    <col min="8157" max="8157" width="9" style="3" bestFit="1" customWidth="1"/>
    <col min="8158" max="8158" width="9.85546875" style="3" bestFit="1" customWidth="1"/>
    <col min="8159" max="8159" width="9.140625" style="3" bestFit="1" customWidth="1"/>
    <col min="8160" max="8160" width="16" style="3" bestFit="1" customWidth="1"/>
    <col min="8161" max="8161" width="9" style="3" bestFit="1" customWidth="1"/>
    <col min="8162" max="8162" width="7.85546875" style="3" bestFit="1" customWidth="1"/>
    <col min="8163" max="8163" width="11.7109375" style="3" bestFit="1" customWidth="1"/>
    <col min="8164" max="8164" width="14.28515625" style="3" customWidth="1"/>
    <col min="8165" max="8165" width="11.7109375" style="3" bestFit="1" customWidth="1"/>
    <col min="8166" max="8166" width="14.140625" style="3" bestFit="1" customWidth="1"/>
    <col min="8167" max="8167" width="16.7109375" style="3" customWidth="1"/>
    <col min="8168" max="8168" width="16.5703125" style="3" customWidth="1"/>
    <col min="8169" max="8170" width="7.85546875" style="3" bestFit="1" customWidth="1"/>
    <col min="8171" max="8171" width="8" style="3" bestFit="1" customWidth="1"/>
    <col min="8172" max="8173" width="7.85546875" style="3" bestFit="1" customWidth="1"/>
    <col min="8174" max="8174" width="9.7109375" style="3" customWidth="1"/>
    <col min="8175" max="8175" width="12.85546875" style="3" customWidth="1"/>
    <col min="8176" max="8412" width="9.140625" style="3"/>
    <col min="8413" max="8413" width="9" style="3" bestFit="1" customWidth="1"/>
    <col min="8414" max="8414" width="9.85546875" style="3" bestFit="1" customWidth="1"/>
    <col min="8415" max="8415" width="9.140625" style="3" bestFit="1" customWidth="1"/>
    <col min="8416" max="8416" width="16" style="3" bestFit="1" customWidth="1"/>
    <col min="8417" max="8417" width="9" style="3" bestFit="1" customWidth="1"/>
    <col min="8418" max="8418" width="7.85546875" style="3" bestFit="1" customWidth="1"/>
    <col min="8419" max="8419" width="11.7109375" style="3" bestFit="1" customWidth="1"/>
    <col min="8420" max="8420" width="14.28515625" style="3" customWidth="1"/>
    <col min="8421" max="8421" width="11.7109375" style="3" bestFit="1" customWidth="1"/>
    <col min="8422" max="8422" width="14.140625" style="3" bestFit="1" customWidth="1"/>
    <col min="8423" max="8423" width="16.7109375" style="3" customWidth="1"/>
    <col min="8424" max="8424" width="16.5703125" style="3" customWidth="1"/>
    <col min="8425" max="8426" width="7.85546875" style="3" bestFit="1" customWidth="1"/>
    <col min="8427" max="8427" width="8" style="3" bestFit="1" customWidth="1"/>
    <col min="8428" max="8429" width="7.85546875" style="3" bestFit="1" customWidth="1"/>
    <col min="8430" max="8430" width="9.7109375" style="3" customWidth="1"/>
    <col min="8431" max="8431" width="12.85546875" style="3" customWidth="1"/>
    <col min="8432" max="8668" width="9.140625" style="3"/>
    <col min="8669" max="8669" width="9" style="3" bestFit="1" customWidth="1"/>
    <col min="8670" max="8670" width="9.85546875" style="3" bestFit="1" customWidth="1"/>
    <col min="8671" max="8671" width="9.140625" style="3" bestFit="1" customWidth="1"/>
    <col min="8672" max="8672" width="16" style="3" bestFit="1" customWidth="1"/>
    <col min="8673" max="8673" width="9" style="3" bestFit="1" customWidth="1"/>
    <col min="8674" max="8674" width="7.85546875" style="3" bestFit="1" customWidth="1"/>
    <col min="8675" max="8675" width="11.7109375" style="3" bestFit="1" customWidth="1"/>
    <col min="8676" max="8676" width="14.28515625" style="3" customWidth="1"/>
    <col min="8677" max="8677" width="11.7109375" style="3" bestFit="1" customWidth="1"/>
    <col min="8678" max="8678" width="14.140625" style="3" bestFit="1" customWidth="1"/>
    <col min="8679" max="8679" width="16.7109375" style="3" customWidth="1"/>
    <col min="8680" max="8680" width="16.5703125" style="3" customWidth="1"/>
    <col min="8681" max="8682" width="7.85546875" style="3" bestFit="1" customWidth="1"/>
    <col min="8683" max="8683" width="8" style="3" bestFit="1" customWidth="1"/>
    <col min="8684" max="8685" width="7.85546875" style="3" bestFit="1" customWidth="1"/>
    <col min="8686" max="8686" width="9.7109375" style="3" customWidth="1"/>
    <col min="8687" max="8687" width="12.85546875" style="3" customWidth="1"/>
    <col min="8688" max="8924" width="9.140625" style="3"/>
    <col min="8925" max="8925" width="9" style="3" bestFit="1" customWidth="1"/>
    <col min="8926" max="8926" width="9.85546875" style="3" bestFit="1" customWidth="1"/>
    <col min="8927" max="8927" width="9.140625" style="3" bestFit="1" customWidth="1"/>
    <col min="8928" max="8928" width="16" style="3" bestFit="1" customWidth="1"/>
    <col min="8929" max="8929" width="9" style="3" bestFit="1" customWidth="1"/>
    <col min="8930" max="8930" width="7.85546875" style="3" bestFit="1" customWidth="1"/>
    <col min="8931" max="8931" width="11.7109375" style="3" bestFit="1" customWidth="1"/>
    <col min="8932" max="8932" width="14.28515625" style="3" customWidth="1"/>
    <col min="8933" max="8933" width="11.7109375" style="3" bestFit="1" customWidth="1"/>
    <col min="8934" max="8934" width="14.140625" style="3" bestFit="1" customWidth="1"/>
    <col min="8935" max="8935" width="16.7109375" style="3" customWidth="1"/>
    <col min="8936" max="8936" width="16.5703125" style="3" customWidth="1"/>
    <col min="8937" max="8938" width="7.85546875" style="3" bestFit="1" customWidth="1"/>
    <col min="8939" max="8939" width="8" style="3" bestFit="1" customWidth="1"/>
    <col min="8940" max="8941" width="7.85546875" style="3" bestFit="1" customWidth="1"/>
    <col min="8942" max="8942" width="9.7109375" style="3" customWidth="1"/>
    <col min="8943" max="8943" width="12.85546875" style="3" customWidth="1"/>
    <col min="8944" max="9180" width="9.140625" style="3"/>
    <col min="9181" max="9181" width="9" style="3" bestFit="1" customWidth="1"/>
    <col min="9182" max="9182" width="9.85546875" style="3" bestFit="1" customWidth="1"/>
    <col min="9183" max="9183" width="9.140625" style="3" bestFit="1" customWidth="1"/>
    <col min="9184" max="9184" width="16" style="3" bestFit="1" customWidth="1"/>
    <col min="9185" max="9185" width="9" style="3" bestFit="1" customWidth="1"/>
    <col min="9186" max="9186" width="7.85546875" style="3" bestFit="1" customWidth="1"/>
    <col min="9187" max="9187" width="11.7109375" style="3" bestFit="1" customWidth="1"/>
    <col min="9188" max="9188" width="14.28515625" style="3" customWidth="1"/>
    <col min="9189" max="9189" width="11.7109375" style="3" bestFit="1" customWidth="1"/>
    <col min="9190" max="9190" width="14.140625" style="3" bestFit="1" customWidth="1"/>
    <col min="9191" max="9191" width="16.7109375" style="3" customWidth="1"/>
    <col min="9192" max="9192" width="16.5703125" style="3" customWidth="1"/>
    <col min="9193" max="9194" width="7.85546875" style="3" bestFit="1" customWidth="1"/>
    <col min="9195" max="9195" width="8" style="3" bestFit="1" customWidth="1"/>
    <col min="9196" max="9197" width="7.85546875" style="3" bestFit="1" customWidth="1"/>
    <col min="9198" max="9198" width="9.7109375" style="3" customWidth="1"/>
    <col min="9199" max="9199" width="12.85546875" style="3" customWidth="1"/>
    <col min="9200" max="9436" width="9.140625" style="3"/>
    <col min="9437" max="9437" width="9" style="3" bestFit="1" customWidth="1"/>
    <col min="9438" max="9438" width="9.85546875" style="3" bestFit="1" customWidth="1"/>
    <col min="9439" max="9439" width="9.140625" style="3" bestFit="1" customWidth="1"/>
    <col min="9440" max="9440" width="16" style="3" bestFit="1" customWidth="1"/>
    <col min="9441" max="9441" width="9" style="3" bestFit="1" customWidth="1"/>
    <col min="9442" max="9442" width="7.85546875" style="3" bestFit="1" customWidth="1"/>
    <col min="9443" max="9443" width="11.7109375" style="3" bestFit="1" customWidth="1"/>
    <col min="9444" max="9444" width="14.28515625" style="3" customWidth="1"/>
    <col min="9445" max="9445" width="11.7109375" style="3" bestFit="1" customWidth="1"/>
    <col min="9446" max="9446" width="14.140625" style="3" bestFit="1" customWidth="1"/>
    <col min="9447" max="9447" width="16.7109375" style="3" customWidth="1"/>
    <col min="9448" max="9448" width="16.5703125" style="3" customWidth="1"/>
    <col min="9449" max="9450" width="7.85546875" style="3" bestFit="1" customWidth="1"/>
    <col min="9451" max="9451" width="8" style="3" bestFit="1" customWidth="1"/>
    <col min="9452" max="9453" width="7.85546875" style="3" bestFit="1" customWidth="1"/>
    <col min="9454" max="9454" width="9.7109375" style="3" customWidth="1"/>
    <col min="9455" max="9455" width="12.85546875" style="3" customWidth="1"/>
    <col min="9456" max="9692" width="9.140625" style="3"/>
    <col min="9693" max="9693" width="9" style="3" bestFit="1" customWidth="1"/>
    <col min="9694" max="9694" width="9.85546875" style="3" bestFit="1" customWidth="1"/>
    <col min="9695" max="9695" width="9.140625" style="3" bestFit="1" customWidth="1"/>
    <col min="9696" max="9696" width="16" style="3" bestFit="1" customWidth="1"/>
    <col min="9697" max="9697" width="9" style="3" bestFit="1" customWidth="1"/>
    <col min="9698" max="9698" width="7.85546875" style="3" bestFit="1" customWidth="1"/>
    <col min="9699" max="9699" width="11.7109375" style="3" bestFit="1" customWidth="1"/>
    <col min="9700" max="9700" width="14.28515625" style="3" customWidth="1"/>
    <col min="9701" max="9701" width="11.7109375" style="3" bestFit="1" customWidth="1"/>
    <col min="9702" max="9702" width="14.140625" style="3" bestFit="1" customWidth="1"/>
    <col min="9703" max="9703" width="16.7109375" style="3" customWidth="1"/>
    <col min="9704" max="9704" width="16.5703125" style="3" customWidth="1"/>
    <col min="9705" max="9706" width="7.85546875" style="3" bestFit="1" customWidth="1"/>
    <col min="9707" max="9707" width="8" style="3" bestFit="1" customWidth="1"/>
    <col min="9708" max="9709" width="7.85546875" style="3" bestFit="1" customWidth="1"/>
    <col min="9710" max="9710" width="9.7109375" style="3" customWidth="1"/>
    <col min="9711" max="9711" width="12.85546875" style="3" customWidth="1"/>
    <col min="9712" max="9948" width="9.140625" style="3"/>
    <col min="9949" max="9949" width="9" style="3" bestFit="1" customWidth="1"/>
    <col min="9950" max="9950" width="9.85546875" style="3" bestFit="1" customWidth="1"/>
    <col min="9951" max="9951" width="9.140625" style="3" bestFit="1" customWidth="1"/>
    <col min="9952" max="9952" width="16" style="3" bestFit="1" customWidth="1"/>
    <col min="9953" max="9953" width="9" style="3" bestFit="1" customWidth="1"/>
    <col min="9954" max="9954" width="7.85546875" style="3" bestFit="1" customWidth="1"/>
    <col min="9955" max="9955" width="11.7109375" style="3" bestFit="1" customWidth="1"/>
    <col min="9956" max="9956" width="14.28515625" style="3" customWidth="1"/>
    <col min="9957" max="9957" width="11.7109375" style="3" bestFit="1" customWidth="1"/>
    <col min="9958" max="9958" width="14.140625" style="3" bestFit="1" customWidth="1"/>
    <col min="9959" max="9959" width="16.7109375" style="3" customWidth="1"/>
    <col min="9960" max="9960" width="16.5703125" style="3" customWidth="1"/>
    <col min="9961" max="9962" width="7.85546875" style="3" bestFit="1" customWidth="1"/>
    <col min="9963" max="9963" width="8" style="3" bestFit="1" customWidth="1"/>
    <col min="9964" max="9965" width="7.85546875" style="3" bestFit="1" customWidth="1"/>
    <col min="9966" max="9966" width="9.7109375" style="3" customWidth="1"/>
    <col min="9967" max="9967" width="12.85546875" style="3" customWidth="1"/>
    <col min="9968" max="10204" width="9.140625" style="3"/>
    <col min="10205" max="10205" width="9" style="3" bestFit="1" customWidth="1"/>
    <col min="10206" max="10206" width="9.85546875" style="3" bestFit="1" customWidth="1"/>
    <col min="10207" max="10207" width="9.140625" style="3" bestFit="1" customWidth="1"/>
    <col min="10208" max="10208" width="16" style="3" bestFit="1" customWidth="1"/>
    <col min="10209" max="10209" width="9" style="3" bestFit="1" customWidth="1"/>
    <col min="10210" max="10210" width="7.85546875" style="3" bestFit="1" customWidth="1"/>
    <col min="10211" max="10211" width="11.7109375" style="3" bestFit="1" customWidth="1"/>
    <col min="10212" max="10212" width="14.28515625" style="3" customWidth="1"/>
    <col min="10213" max="10213" width="11.7109375" style="3" bestFit="1" customWidth="1"/>
    <col min="10214" max="10214" width="14.140625" style="3" bestFit="1" customWidth="1"/>
    <col min="10215" max="10215" width="16.7109375" style="3" customWidth="1"/>
    <col min="10216" max="10216" width="16.5703125" style="3" customWidth="1"/>
    <col min="10217" max="10218" width="7.85546875" style="3" bestFit="1" customWidth="1"/>
    <col min="10219" max="10219" width="8" style="3" bestFit="1" customWidth="1"/>
    <col min="10220" max="10221" width="7.85546875" style="3" bestFit="1" customWidth="1"/>
    <col min="10222" max="10222" width="9.7109375" style="3" customWidth="1"/>
    <col min="10223" max="10223" width="12.85546875" style="3" customWidth="1"/>
    <col min="10224" max="10460" width="9.140625" style="3"/>
    <col min="10461" max="10461" width="9" style="3" bestFit="1" customWidth="1"/>
    <col min="10462" max="10462" width="9.85546875" style="3" bestFit="1" customWidth="1"/>
    <col min="10463" max="10463" width="9.140625" style="3" bestFit="1" customWidth="1"/>
    <col min="10464" max="10464" width="16" style="3" bestFit="1" customWidth="1"/>
    <col min="10465" max="10465" width="9" style="3" bestFit="1" customWidth="1"/>
    <col min="10466" max="10466" width="7.85546875" style="3" bestFit="1" customWidth="1"/>
    <col min="10467" max="10467" width="11.7109375" style="3" bestFit="1" customWidth="1"/>
    <col min="10468" max="10468" width="14.28515625" style="3" customWidth="1"/>
    <col min="10469" max="10469" width="11.7109375" style="3" bestFit="1" customWidth="1"/>
    <col min="10470" max="10470" width="14.140625" style="3" bestFit="1" customWidth="1"/>
    <col min="10471" max="10471" width="16.7109375" style="3" customWidth="1"/>
    <col min="10472" max="10472" width="16.5703125" style="3" customWidth="1"/>
    <col min="10473" max="10474" width="7.85546875" style="3" bestFit="1" customWidth="1"/>
    <col min="10475" max="10475" width="8" style="3" bestFit="1" customWidth="1"/>
    <col min="10476" max="10477" width="7.85546875" style="3" bestFit="1" customWidth="1"/>
    <col min="10478" max="10478" width="9.7109375" style="3" customWidth="1"/>
    <col min="10479" max="10479" width="12.85546875" style="3" customWidth="1"/>
    <col min="10480" max="10716" width="9.140625" style="3"/>
    <col min="10717" max="10717" width="9" style="3" bestFit="1" customWidth="1"/>
    <col min="10718" max="10718" width="9.85546875" style="3" bestFit="1" customWidth="1"/>
    <col min="10719" max="10719" width="9.140625" style="3" bestFit="1" customWidth="1"/>
    <col min="10720" max="10720" width="16" style="3" bestFit="1" customWidth="1"/>
    <col min="10721" max="10721" width="9" style="3" bestFit="1" customWidth="1"/>
    <col min="10722" max="10722" width="7.85546875" style="3" bestFit="1" customWidth="1"/>
    <col min="10723" max="10723" width="11.7109375" style="3" bestFit="1" customWidth="1"/>
    <col min="10724" max="10724" width="14.28515625" style="3" customWidth="1"/>
    <col min="10725" max="10725" width="11.7109375" style="3" bestFit="1" customWidth="1"/>
    <col min="10726" max="10726" width="14.140625" style="3" bestFit="1" customWidth="1"/>
    <col min="10727" max="10727" width="16.7109375" style="3" customWidth="1"/>
    <col min="10728" max="10728" width="16.5703125" style="3" customWidth="1"/>
    <col min="10729" max="10730" width="7.85546875" style="3" bestFit="1" customWidth="1"/>
    <col min="10731" max="10731" width="8" style="3" bestFit="1" customWidth="1"/>
    <col min="10732" max="10733" width="7.85546875" style="3" bestFit="1" customWidth="1"/>
    <col min="10734" max="10734" width="9.7109375" style="3" customWidth="1"/>
    <col min="10735" max="10735" width="12.85546875" style="3" customWidth="1"/>
    <col min="10736" max="10972" width="9.140625" style="3"/>
    <col min="10973" max="10973" width="9" style="3" bestFit="1" customWidth="1"/>
    <col min="10974" max="10974" width="9.85546875" style="3" bestFit="1" customWidth="1"/>
    <col min="10975" max="10975" width="9.140625" style="3" bestFit="1" customWidth="1"/>
    <col min="10976" max="10976" width="16" style="3" bestFit="1" customWidth="1"/>
    <col min="10977" max="10977" width="9" style="3" bestFit="1" customWidth="1"/>
    <col min="10978" max="10978" width="7.85546875" style="3" bestFit="1" customWidth="1"/>
    <col min="10979" max="10979" width="11.7109375" style="3" bestFit="1" customWidth="1"/>
    <col min="10980" max="10980" width="14.28515625" style="3" customWidth="1"/>
    <col min="10981" max="10981" width="11.7109375" style="3" bestFit="1" customWidth="1"/>
    <col min="10982" max="10982" width="14.140625" style="3" bestFit="1" customWidth="1"/>
    <col min="10983" max="10983" width="16.7109375" style="3" customWidth="1"/>
    <col min="10984" max="10984" width="16.5703125" style="3" customWidth="1"/>
    <col min="10985" max="10986" width="7.85546875" style="3" bestFit="1" customWidth="1"/>
    <col min="10987" max="10987" width="8" style="3" bestFit="1" customWidth="1"/>
    <col min="10988" max="10989" width="7.85546875" style="3" bestFit="1" customWidth="1"/>
    <col min="10990" max="10990" width="9.7109375" style="3" customWidth="1"/>
    <col min="10991" max="10991" width="12.85546875" style="3" customWidth="1"/>
    <col min="10992" max="11228" width="9.140625" style="3"/>
    <col min="11229" max="11229" width="9" style="3" bestFit="1" customWidth="1"/>
    <col min="11230" max="11230" width="9.85546875" style="3" bestFit="1" customWidth="1"/>
    <col min="11231" max="11231" width="9.140625" style="3" bestFit="1" customWidth="1"/>
    <col min="11232" max="11232" width="16" style="3" bestFit="1" customWidth="1"/>
    <col min="11233" max="11233" width="9" style="3" bestFit="1" customWidth="1"/>
    <col min="11234" max="11234" width="7.85546875" style="3" bestFit="1" customWidth="1"/>
    <col min="11235" max="11235" width="11.7109375" style="3" bestFit="1" customWidth="1"/>
    <col min="11236" max="11236" width="14.28515625" style="3" customWidth="1"/>
    <col min="11237" max="11237" width="11.7109375" style="3" bestFit="1" customWidth="1"/>
    <col min="11238" max="11238" width="14.140625" style="3" bestFit="1" customWidth="1"/>
    <col min="11239" max="11239" width="16.7109375" style="3" customWidth="1"/>
    <col min="11240" max="11240" width="16.5703125" style="3" customWidth="1"/>
    <col min="11241" max="11242" width="7.85546875" style="3" bestFit="1" customWidth="1"/>
    <col min="11243" max="11243" width="8" style="3" bestFit="1" customWidth="1"/>
    <col min="11244" max="11245" width="7.85546875" style="3" bestFit="1" customWidth="1"/>
    <col min="11246" max="11246" width="9.7109375" style="3" customWidth="1"/>
    <col min="11247" max="11247" width="12.85546875" style="3" customWidth="1"/>
    <col min="11248" max="11484" width="9.140625" style="3"/>
    <col min="11485" max="11485" width="9" style="3" bestFit="1" customWidth="1"/>
    <col min="11486" max="11486" width="9.85546875" style="3" bestFit="1" customWidth="1"/>
    <col min="11487" max="11487" width="9.140625" style="3" bestFit="1" customWidth="1"/>
    <col min="11488" max="11488" width="16" style="3" bestFit="1" customWidth="1"/>
    <col min="11489" max="11489" width="9" style="3" bestFit="1" customWidth="1"/>
    <col min="11490" max="11490" width="7.85546875" style="3" bestFit="1" customWidth="1"/>
    <col min="11491" max="11491" width="11.7109375" style="3" bestFit="1" customWidth="1"/>
    <col min="11492" max="11492" width="14.28515625" style="3" customWidth="1"/>
    <col min="11493" max="11493" width="11.7109375" style="3" bestFit="1" customWidth="1"/>
    <col min="11494" max="11494" width="14.140625" style="3" bestFit="1" customWidth="1"/>
    <col min="11495" max="11495" width="16.7109375" style="3" customWidth="1"/>
    <col min="11496" max="11496" width="16.5703125" style="3" customWidth="1"/>
    <col min="11497" max="11498" width="7.85546875" style="3" bestFit="1" customWidth="1"/>
    <col min="11499" max="11499" width="8" style="3" bestFit="1" customWidth="1"/>
    <col min="11500" max="11501" width="7.85546875" style="3" bestFit="1" customWidth="1"/>
    <col min="11502" max="11502" width="9.7109375" style="3" customWidth="1"/>
    <col min="11503" max="11503" width="12.85546875" style="3" customWidth="1"/>
    <col min="11504" max="11740" width="9.140625" style="3"/>
    <col min="11741" max="11741" width="9" style="3" bestFit="1" customWidth="1"/>
    <col min="11742" max="11742" width="9.85546875" style="3" bestFit="1" customWidth="1"/>
    <col min="11743" max="11743" width="9.140625" style="3" bestFit="1" customWidth="1"/>
    <col min="11744" max="11744" width="16" style="3" bestFit="1" customWidth="1"/>
    <col min="11745" max="11745" width="9" style="3" bestFit="1" customWidth="1"/>
    <col min="11746" max="11746" width="7.85546875" style="3" bestFit="1" customWidth="1"/>
    <col min="11747" max="11747" width="11.7109375" style="3" bestFit="1" customWidth="1"/>
    <col min="11748" max="11748" width="14.28515625" style="3" customWidth="1"/>
    <col min="11749" max="11749" width="11.7109375" style="3" bestFit="1" customWidth="1"/>
    <col min="11750" max="11750" width="14.140625" style="3" bestFit="1" customWidth="1"/>
    <col min="11751" max="11751" width="16.7109375" style="3" customWidth="1"/>
    <col min="11752" max="11752" width="16.5703125" style="3" customWidth="1"/>
    <col min="11753" max="11754" width="7.85546875" style="3" bestFit="1" customWidth="1"/>
    <col min="11755" max="11755" width="8" style="3" bestFit="1" customWidth="1"/>
    <col min="11756" max="11757" width="7.85546875" style="3" bestFit="1" customWidth="1"/>
    <col min="11758" max="11758" width="9.7109375" style="3" customWidth="1"/>
    <col min="11759" max="11759" width="12.85546875" style="3" customWidth="1"/>
    <col min="11760" max="11996" width="9.140625" style="3"/>
    <col min="11997" max="11997" width="9" style="3" bestFit="1" customWidth="1"/>
    <col min="11998" max="11998" width="9.85546875" style="3" bestFit="1" customWidth="1"/>
    <col min="11999" max="11999" width="9.140625" style="3" bestFit="1" customWidth="1"/>
    <col min="12000" max="12000" width="16" style="3" bestFit="1" customWidth="1"/>
    <col min="12001" max="12001" width="9" style="3" bestFit="1" customWidth="1"/>
    <col min="12002" max="12002" width="7.85546875" style="3" bestFit="1" customWidth="1"/>
    <col min="12003" max="12003" width="11.7109375" style="3" bestFit="1" customWidth="1"/>
    <col min="12004" max="12004" width="14.28515625" style="3" customWidth="1"/>
    <col min="12005" max="12005" width="11.7109375" style="3" bestFit="1" customWidth="1"/>
    <col min="12006" max="12006" width="14.140625" style="3" bestFit="1" customWidth="1"/>
    <col min="12007" max="12007" width="16.7109375" style="3" customWidth="1"/>
    <col min="12008" max="12008" width="16.5703125" style="3" customWidth="1"/>
    <col min="12009" max="12010" width="7.85546875" style="3" bestFit="1" customWidth="1"/>
    <col min="12011" max="12011" width="8" style="3" bestFit="1" customWidth="1"/>
    <col min="12012" max="12013" width="7.85546875" style="3" bestFit="1" customWidth="1"/>
    <col min="12014" max="12014" width="9.7109375" style="3" customWidth="1"/>
    <col min="12015" max="12015" width="12.85546875" style="3" customWidth="1"/>
    <col min="12016" max="12252" width="9.140625" style="3"/>
    <col min="12253" max="12253" width="9" style="3" bestFit="1" customWidth="1"/>
    <col min="12254" max="12254" width="9.85546875" style="3" bestFit="1" customWidth="1"/>
    <col min="12255" max="12255" width="9.140625" style="3" bestFit="1" customWidth="1"/>
    <col min="12256" max="12256" width="16" style="3" bestFit="1" customWidth="1"/>
    <col min="12257" max="12257" width="9" style="3" bestFit="1" customWidth="1"/>
    <col min="12258" max="12258" width="7.85546875" style="3" bestFit="1" customWidth="1"/>
    <col min="12259" max="12259" width="11.7109375" style="3" bestFit="1" customWidth="1"/>
    <col min="12260" max="12260" width="14.28515625" style="3" customWidth="1"/>
    <col min="12261" max="12261" width="11.7109375" style="3" bestFit="1" customWidth="1"/>
    <col min="12262" max="12262" width="14.140625" style="3" bestFit="1" customWidth="1"/>
    <col min="12263" max="12263" width="16.7109375" style="3" customWidth="1"/>
    <col min="12264" max="12264" width="16.5703125" style="3" customWidth="1"/>
    <col min="12265" max="12266" width="7.85546875" style="3" bestFit="1" customWidth="1"/>
    <col min="12267" max="12267" width="8" style="3" bestFit="1" customWidth="1"/>
    <col min="12268" max="12269" width="7.85546875" style="3" bestFit="1" customWidth="1"/>
    <col min="12270" max="12270" width="9.7109375" style="3" customWidth="1"/>
    <col min="12271" max="12271" width="12.85546875" style="3" customWidth="1"/>
    <col min="12272" max="12508" width="9.140625" style="3"/>
    <col min="12509" max="12509" width="9" style="3" bestFit="1" customWidth="1"/>
    <col min="12510" max="12510" width="9.85546875" style="3" bestFit="1" customWidth="1"/>
    <col min="12511" max="12511" width="9.140625" style="3" bestFit="1" customWidth="1"/>
    <col min="12512" max="12512" width="16" style="3" bestFit="1" customWidth="1"/>
    <col min="12513" max="12513" width="9" style="3" bestFit="1" customWidth="1"/>
    <col min="12514" max="12514" width="7.85546875" style="3" bestFit="1" customWidth="1"/>
    <col min="12515" max="12515" width="11.7109375" style="3" bestFit="1" customWidth="1"/>
    <col min="12516" max="12516" width="14.28515625" style="3" customWidth="1"/>
    <col min="12517" max="12517" width="11.7109375" style="3" bestFit="1" customWidth="1"/>
    <col min="12518" max="12518" width="14.140625" style="3" bestFit="1" customWidth="1"/>
    <col min="12519" max="12519" width="16.7109375" style="3" customWidth="1"/>
    <col min="12520" max="12520" width="16.5703125" style="3" customWidth="1"/>
    <col min="12521" max="12522" width="7.85546875" style="3" bestFit="1" customWidth="1"/>
    <col min="12523" max="12523" width="8" style="3" bestFit="1" customWidth="1"/>
    <col min="12524" max="12525" width="7.85546875" style="3" bestFit="1" customWidth="1"/>
    <col min="12526" max="12526" width="9.7109375" style="3" customWidth="1"/>
    <col min="12527" max="12527" width="12.85546875" style="3" customWidth="1"/>
    <col min="12528" max="12764" width="9.140625" style="3"/>
    <col min="12765" max="12765" width="9" style="3" bestFit="1" customWidth="1"/>
    <col min="12766" max="12766" width="9.85546875" style="3" bestFit="1" customWidth="1"/>
    <col min="12767" max="12767" width="9.140625" style="3" bestFit="1" customWidth="1"/>
    <col min="12768" max="12768" width="16" style="3" bestFit="1" customWidth="1"/>
    <col min="12769" max="12769" width="9" style="3" bestFit="1" customWidth="1"/>
    <col min="12770" max="12770" width="7.85546875" style="3" bestFit="1" customWidth="1"/>
    <col min="12771" max="12771" width="11.7109375" style="3" bestFit="1" customWidth="1"/>
    <col min="12772" max="12772" width="14.28515625" style="3" customWidth="1"/>
    <col min="12773" max="12773" width="11.7109375" style="3" bestFit="1" customWidth="1"/>
    <col min="12774" max="12774" width="14.140625" style="3" bestFit="1" customWidth="1"/>
    <col min="12775" max="12775" width="16.7109375" style="3" customWidth="1"/>
    <col min="12776" max="12776" width="16.5703125" style="3" customWidth="1"/>
    <col min="12777" max="12778" width="7.85546875" style="3" bestFit="1" customWidth="1"/>
    <col min="12779" max="12779" width="8" style="3" bestFit="1" customWidth="1"/>
    <col min="12780" max="12781" width="7.85546875" style="3" bestFit="1" customWidth="1"/>
    <col min="12782" max="12782" width="9.7109375" style="3" customWidth="1"/>
    <col min="12783" max="12783" width="12.85546875" style="3" customWidth="1"/>
    <col min="12784" max="13020" width="9.140625" style="3"/>
    <col min="13021" max="13021" width="9" style="3" bestFit="1" customWidth="1"/>
    <col min="13022" max="13022" width="9.85546875" style="3" bestFit="1" customWidth="1"/>
    <col min="13023" max="13023" width="9.140625" style="3" bestFit="1" customWidth="1"/>
    <col min="13024" max="13024" width="16" style="3" bestFit="1" customWidth="1"/>
    <col min="13025" max="13025" width="9" style="3" bestFit="1" customWidth="1"/>
    <col min="13026" max="13026" width="7.85546875" style="3" bestFit="1" customWidth="1"/>
    <col min="13027" max="13027" width="11.7109375" style="3" bestFit="1" customWidth="1"/>
    <col min="13028" max="13028" width="14.28515625" style="3" customWidth="1"/>
    <col min="13029" max="13029" width="11.7109375" style="3" bestFit="1" customWidth="1"/>
    <col min="13030" max="13030" width="14.140625" style="3" bestFit="1" customWidth="1"/>
    <col min="13031" max="13031" width="16.7109375" style="3" customWidth="1"/>
    <col min="13032" max="13032" width="16.5703125" style="3" customWidth="1"/>
    <col min="13033" max="13034" width="7.85546875" style="3" bestFit="1" customWidth="1"/>
    <col min="13035" max="13035" width="8" style="3" bestFit="1" customWidth="1"/>
    <col min="13036" max="13037" width="7.85546875" style="3" bestFit="1" customWidth="1"/>
    <col min="13038" max="13038" width="9.7109375" style="3" customWidth="1"/>
    <col min="13039" max="13039" width="12.85546875" style="3" customWidth="1"/>
    <col min="13040" max="13276" width="9.140625" style="3"/>
    <col min="13277" max="13277" width="9" style="3" bestFit="1" customWidth="1"/>
    <col min="13278" max="13278" width="9.85546875" style="3" bestFit="1" customWidth="1"/>
    <col min="13279" max="13279" width="9.140625" style="3" bestFit="1" customWidth="1"/>
    <col min="13280" max="13280" width="16" style="3" bestFit="1" customWidth="1"/>
    <col min="13281" max="13281" width="9" style="3" bestFit="1" customWidth="1"/>
    <col min="13282" max="13282" width="7.85546875" style="3" bestFit="1" customWidth="1"/>
    <col min="13283" max="13283" width="11.7109375" style="3" bestFit="1" customWidth="1"/>
    <col min="13284" max="13284" width="14.28515625" style="3" customWidth="1"/>
    <col min="13285" max="13285" width="11.7109375" style="3" bestFit="1" customWidth="1"/>
    <col min="13286" max="13286" width="14.140625" style="3" bestFit="1" customWidth="1"/>
    <col min="13287" max="13287" width="16.7109375" style="3" customWidth="1"/>
    <col min="13288" max="13288" width="16.5703125" style="3" customWidth="1"/>
    <col min="13289" max="13290" width="7.85546875" style="3" bestFit="1" customWidth="1"/>
    <col min="13291" max="13291" width="8" style="3" bestFit="1" customWidth="1"/>
    <col min="13292" max="13293" width="7.85546875" style="3" bestFit="1" customWidth="1"/>
    <col min="13294" max="13294" width="9.7109375" style="3" customWidth="1"/>
    <col min="13295" max="13295" width="12.85546875" style="3" customWidth="1"/>
    <col min="13296" max="13532" width="9.140625" style="3"/>
    <col min="13533" max="13533" width="9" style="3" bestFit="1" customWidth="1"/>
    <col min="13534" max="13534" width="9.85546875" style="3" bestFit="1" customWidth="1"/>
    <col min="13535" max="13535" width="9.140625" style="3" bestFit="1" customWidth="1"/>
    <col min="13536" max="13536" width="16" style="3" bestFit="1" customWidth="1"/>
    <col min="13537" max="13537" width="9" style="3" bestFit="1" customWidth="1"/>
    <col min="13538" max="13538" width="7.85546875" style="3" bestFit="1" customWidth="1"/>
    <col min="13539" max="13539" width="11.7109375" style="3" bestFit="1" customWidth="1"/>
    <col min="13540" max="13540" width="14.28515625" style="3" customWidth="1"/>
    <col min="13541" max="13541" width="11.7109375" style="3" bestFit="1" customWidth="1"/>
    <col min="13542" max="13542" width="14.140625" style="3" bestFit="1" customWidth="1"/>
    <col min="13543" max="13543" width="16.7109375" style="3" customWidth="1"/>
    <col min="13544" max="13544" width="16.5703125" style="3" customWidth="1"/>
    <col min="13545" max="13546" width="7.85546875" style="3" bestFit="1" customWidth="1"/>
    <col min="13547" max="13547" width="8" style="3" bestFit="1" customWidth="1"/>
    <col min="13548" max="13549" width="7.85546875" style="3" bestFit="1" customWidth="1"/>
    <col min="13550" max="13550" width="9.7109375" style="3" customWidth="1"/>
    <col min="13551" max="13551" width="12.85546875" style="3" customWidth="1"/>
    <col min="13552" max="13788" width="9.140625" style="3"/>
    <col min="13789" max="13789" width="9" style="3" bestFit="1" customWidth="1"/>
    <col min="13790" max="13790" width="9.85546875" style="3" bestFit="1" customWidth="1"/>
    <col min="13791" max="13791" width="9.140625" style="3" bestFit="1" customWidth="1"/>
    <col min="13792" max="13792" width="16" style="3" bestFit="1" customWidth="1"/>
    <col min="13793" max="13793" width="9" style="3" bestFit="1" customWidth="1"/>
    <col min="13794" max="13794" width="7.85546875" style="3" bestFit="1" customWidth="1"/>
    <col min="13795" max="13795" width="11.7109375" style="3" bestFit="1" customWidth="1"/>
    <col min="13796" max="13796" width="14.28515625" style="3" customWidth="1"/>
    <col min="13797" max="13797" width="11.7109375" style="3" bestFit="1" customWidth="1"/>
    <col min="13798" max="13798" width="14.140625" style="3" bestFit="1" customWidth="1"/>
    <col min="13799" max="13799" width="16.7109375" style="3" customWidth="1"/>
    <col min="13800" max="13800" width="16.5703125" style="3" customWidth="1"/>
    <col min="13801" max="13802" width="7.85546875" style="3" bestFit="1" customWidth="1"/>
    <col min="13803" max="13803" width="8" style="3" bestFit="1" customWidth="1"/>
    <col min="13804" max="13805" width="7.85546875" style="3" bestFit="1" customWidth="1"/>
    <col min="13806" max="13806" width="9.7109375" style="3" customWidth="1"/>
    <col min="13807" max="13807" width="12.85546875" style="3" customWidth="1"/>
    <col min="13808" max="14044" width="9.140625" style="3"/>
    <col min="14045" max="14045" width="9" style="3" bestFit="1" customWidth="1"/>
    <col min="14046" max="14046" width="9.85546875" style="3" bestFit="1" customWidth="1"/>
    <col min="14047" max="14047" width="9.140625" style="3" bestFit="1" customWidth="1"/>
    <col min="14048" max="14048" width="16" style="3" bestFit="1" customWidth="1"/>
    <col min="14049" max="14049" width="9" style="3" bestFit="1" customWidth="1"/>
    <col min="14050" max="14050" width="7.85546875" style="3" bestFit="1" customWidth="1"/>
    <col min="14051" max="14051" width="11.7109375" style="3" bestFit="1" customWidth="1"/>
    <col min="14052" max="14052" width="14.28515625" style="3" customWidth="1"/>
    <col min="14053" max="14053" width="11.7109375" style="3" bestFit="1" customWidth="1"/>
    <col min="14054" max="14054" width="14.140625" style="3" bestFit="1" customWidth="1"/>
    <col min="14055" max="14055" width="16.7109375" style="3" customWidth="1"/>
    <col min="14056" max="14056" width="16.5703125" style="3" customWidth="1"/>
    <col min="14057" max="14058" width="7.85546875" style="3" bestFit="1" customWidth="1"/>
    <col min="14059" max="14059" width="8" style="3" bestFit="1" customWidth="1"/>
    <col min="14060" max="14061" width="7.85546875" style="3" bestFit="1" customWidth="1"/>
    <col min="14062" max="14062" width="9.7109375" style="3" customWidth="1"/>
    <col min="14063" max="14063" width="12.85546875" style="3" customWidth="1"/>
    <col min="14064" max="14300" width="9.140625" style="3"/>
    <col min="14301" max="14301" width="9" style="3" bestFit="1" customWidth="1"/>
    <col min="14302" max="14302" width="9.85546875" style="3" bestFit="1" customWidth="1"/>
    <col min="14303" max="14303" width="9.140625" style="3" bestFit="1" customWidth="1"/>
    <col min="14304" max="14304" width="16" style="3" bestFit="1" customWidth="1"/>
    <col min="14305" max="14305" width="9" style="3" bestFit="1" customWidth="1"/>
    <col min="14306" max="14306" width="7.85546875" style="3" bestFit="1" customWidth="1"/>
    <col min="14307" max="14307" width="11.7109375" style="3" bestFit="1" customWidth="1"/>
    <col min="14308" max="14308" width="14.28515625" style="3" customWidth="1"/>
    <col min="14309" max="14309" width="11.7109375" style="3" bestFit="1" customWidth="1"/>
    <col min="14310" max="14310" width="14.140625" style="3" bestFit="1" customWidth="1"/>
    <col min="14311" max="14311" width="16.7109375" style="3" customWidth="1"/>
    <col min="14312" max="14312" width="16.5703125" style="3" customWidth="1"/>
    <col min="14313" max="14314" width="7.85546875" style="3" bestFit="1" customWidth="1"/>
    <col min="14315" max="14315" width="8" style="3" bestFit="1" customWidth="1"/>
    <col min="14316" max="14317" width="7.85546875" style="3" bestFit="1" customWidth="1"/>
    <col min="14318" max="14318" width="9.7109375" style="3" customWidth="1"/>
    <col min="14319" max="14319" width="12.85546875" style="3" customWidth="1"/>
    <col min="14320" max="14556" width="9.140625" style="3"/>
    <col min="14557" max="14557" width="9" style="3" bestFit="1" customWidth="1"/>
    <col min="14558" max="14558" width="9.85546875" style="3" bestFit="1" customWidth="1"/>
    <col min="14559" max="14559" width="9.140625" style="3" bestFit="1" customWidth="1"/>
    <col min="14560" max="14560" width="16" style="3" bestFit="1" customWidth="1"/>
    <col min="14561" max="14561" width="9" style="3" bestFit="1" customWidth="1"/>
    <col min="14562" max="14562" width="7.85546875" style="3" bestFit="1" customWidth="1"/>
    <col min="14563" max="14563" width="11.7109375" style="3" bestFit="1" customWidth="1"/>
    <col min="14564" max="14564" width="14.28515625" style="3" customWidth="1"/>
    <col min="14565" max="14565" width="11.7109375" style="3" bestFit="1" customWidth="1"/>
    <col min="14566" max="14566" width="14.140625" style="3" bestFit="1" customWidth="1"/>
    <col min="14567" max="14567" width="16.7109375" style="3" customWidth="1"/>
    <col min="14568" max="14568" width="16.5703125" style="3" customWidth="1"/>
    <col min="14569" max="14570" width="7.85546875" style="3" bestFit="1" customWidth="1"/>
    <col min="14571" max="14571" width="8" style="3" bestFit="1" customWidth="1"/>
    <col min="14572" max="14573" width="7.85546875" style="3" bestFit="1" customWidth="1"/>
    <col min="14574" max="14574" width="9.7109375" style="3" customWidth="1"/>
    <col min="14575" max="14575" width="12.85546875" style="3" customWidth="1"/>
    <col min="14576" max="14812" width="9.140625" style="3"/>
    <col min="14813" max="14813" width="9" style="3" bestFit="1" customWidth="1"/>
    <col min="14814" max="14814" width="9.85546875" style="3" bestFit="1" customWidth="1"/>
    <col min="14815" max="14815" width="9.140625" style="3" bestFit="1" customWidth="1"/>
    <col min="14816" max="14816" width="16" style="3" bestFit="1" customWidth="1"/>
    <col min="14817" max="14817" width="9" style="3" bestFit="1" customWidth="1"/>
    <col min="14818" max="14818" width="7.85546875" style="3" bestFit="1" customWidth="1"/>
    <col min="14819" max="14819" width="11.7109375" style="3" bestFit="1" customWidth="1"/>
    <col min="14820" max="14820" width="14.28515625" style="3" customWidth="1"/>
    <col min="14821" max="14821" width="11.7109375" style="3" bestFit="1" customWidth="1"/>
    <col min="14822" max="14822" width="14.140625" style="3" bestFit="1" customWidth="1"/>
    <col min="14823" max="14823" width="16.7109375" style="3" customWidth="1"/>
    <col min="14824" max="14824" width="16.5703125" style="3" customWidth="1"/>
    <col min="14825" max="14826" width="7.85546875" style="3" bestFit="1" customWidth="1"/>
    <col min="14827" max="14827" width="8" style="3" bestFit="1" customWidth="1"/>
    <col min="14828" max="14829" width="7.85546875" style="3" bestFit="1" customWidth="1"/>
    <col min="14830" max="14830" width="9.7109375" style="3" customWidth="1"/>
    <col min="14831" max="14831" width="12.85546875" style="3" customWidth="1"/>
    <col min="14832" max="15068" width="9.140625" style="3"/>
    <col min="15069" max="15069" width="9" style="3" bestFit="1" customWidth="1"/>
    <col min="15070" max="15070" width="9.85546875" style="3" bestFit="1" customWidth="1"/>
    <col min="15071" max="15071" width="9.140625" style="3" bestFit="1" customWidth="1"/>
    <col min="15072" max="15072" width="16" style="3" bestFit="1" customWidth="1"/>
    <col min="15073" max="15073" width="9" style="3" bestFit="1" customWidth="1"/>
    <col min="15074" max="15074" width="7.85546875" style="3" bestFit="1" customWidth="1"/>
    <col min="15075" max="15075" width="11.7109375" style="3" bestFit="1" customWidth="1"/>
    <col min="15076" max="15076" width="14.28515625" style="3" customWidth="1"/>
    <col min="15077" max="15077" width="11.7109375" style="3" bestFit="1" customWidth="1"/>
    <col min="15078" max="15078" width="14.140625" style="3" bestFit="1" customWidth="1"/>
    <col min="15079" max="15079" width="16.7109375" style="3" customWidth="1"/>
    <col min="15080" max="15080" width="16.5703125" style="3" customWidth="1"/>
    <col min="15081" max="15082" width="7.85546875" style="3" bestFit="1" customWidth="1"/>
    <col min="15083" max="15083" width="8" style="3" bestFit="1" customWidth="1"/>
    <col min="15084" max="15085" width="7.85546875" style="3" bestFit="1" customWidth="1"/>
    <col min="15086" max="15086" width="9.7109375" style="3" customWidth="1"/>
    <col min="15087" max="15087" width="12.85546875" style="3" customWidth="1"/>
    <col min="15088" max="15324" width="9.140625" style="3"/>
    <col min="15325" max="15325" width="9" style="3" bestFit="1" customWidth="1"/>
    <col min="15326" max="15326" width="9.85546875" style="3" bestFit="1" customWidth="1"/>
    <col min="15327" max="15327" width="9.140625" style="3" bestFit="1" customWidth="1"/>
    <col min="15328" max="15328" width="16" style="3" bestFit="1" customWidth="1"/>
    <col min="15329" max="15329" width="9" style="3" bestFit="1" customWidth="1"/>
    <col min="15330" max="15330" width="7.85546875" style="3" bestFit="1" customWidth="1"/>
    <col min="15331" max="15331" width="11.7109375" style="3" bestFit="1" customWidth="1"/>
    <col min="15332" max="15332" width="14.28515625" style="3" customWidth="1"/>
    <col min="15333" max="15333" width="11.7109375" style="3" bestFit="1" customWidth="1"/>
    <col min="15334" max="15334" width="14.140625" style="3" bestFit="1" customWidth="1"/>
    <col min="15335" max="15335" width="16.7109375" style="3" customWidth="1"/>
    <col min="15336" max="15336" width="16.5703125" style="3" customWidth="1"/>
    <col min="15337" max="15338" width="7.85546875" style="3" bestFit="1" customWidth="1"/>
    <col min="15339" max="15339" width="8" style="3" bestFit="1" customWidth="1"/>
    <col min="15340" max="15341" width="7.85546875" style="3" bestFit="1" customWidth="1"/>
    <col min="15342" max="15342" width="9.7109375" style="3" customWidth="1"/>
    <col min="15343" max="15343" width="12.85546875" style="3" customWidth="1"/>
    <col min="15344" max="15580" width="9.140625" style="3"/>
    <col min="15581" max="15581" width="9" style="3" bestFit="1" customWidth="1"/>
    <col min="15582" max="15582" width="9.85546875" style="3" bestFit="1" customWidth="1"/>
    <col min="15583" max="15583" width="9.140625" style="3" bestFit="1" customWidth="1"/>
    <col min="15584" max="15584" width="16" style="3" bestFit="1" customWidth="1"/>
    <col min="15585" max="15585" width="9" style="3" bestFit="1" customWidth="1"/>
    <col min="15586" max="15586" width="7.85546875" style="3" bestFit="1" customWidth="1"/>
    <col min="15587" max="15587" width="11.7109375" style="3" bestFit="1" customWidth="1"/>
    <col min="15588" max="15588" width="14.28515625" style="3" customWidth="1"/>
    <col min="15589" max="15589" width="11.7109375" style="3" bestFit="1" customWidth="1"/>
    <col min="15590" max="15590" width="14.140625" style="3" bestFit="1" customWidth="1"/>
    <col min="15591" max="15591" width="16.7109375" style="3" customWidth="1"/>
    <col min="15592" max="15592" width="16.5703125" style="3" customWidth="1"/>
    <col min="15593" max="15594" width="7.85546875" style="3" bestFit="1" customWidth="1"/>
    <col min="15595" max="15595" width="8" style="3" bestFit="1" customWidth="1"/>
    <col min="15596" max="15597" width="7.85546875" style="3" bestFit="1" customWidth="1"/>
    <col min="15598" max="15598" width="9.7109375" style="3" customWidth="1"/>
    <col min="15599" max="15599" width="12.85546875" style="3" customWidth="1"/>
    <col min="15600" max="15836" width="9.140625" style="3"/>
    <col min="15837" max="15837" width="9" style="3" bestFit="1" customWidth="1"/>
    <col min="15838" max="15838" width="9.85546875" style="3" bestFit="1" customWidth="1"/>
    <col min="15839" max="15839" width="9.140625" style="3" bestFit="1" customWidth="1"/>
    <col min="15840" max="15840" width="16" style="3" bestFit="1" customWidth="1"/>
    <col min="15841" max="15841" width="9" style="3" bestFit="1" customWidth="1"/>
    <col min="15842" max="15842" width="7.85546875" style="3" bestFit="1" customWidth="1"/>
    <col min="15843" max="15843" width="11.7109375" style="3" bestFit="1" customWidth="1"/>
    <col min="15844" max="15844" width="14.28515625" style="3" customWidth="1"/>
    <col min="15845" max="15845" width="11.7109375" style="3" bestFit="1" customWidth="1"/>
    <col min="15846" max="15846" width="14.140625" style="3" bestFit="1" customWidth="1"/>
    <col min="15847" max="15847" width="16.7109375" style="3" customWidth="1"/>
    <col min="15848" max="15848" width="16.5703125" style="3" customWidth="1"/>
    <col min="15849" max="15850" width="7.85546875" style="3" bestFit="1" customWidth="1"/>
    <col min="15851" max="15851" width="8" style="3" bestFit="1" customWidth="1"/>
    <col min="15852" max="15853" width="7.85546875" style="3" bestFit="1" customWidth="1"/>
    <col min="15854" max="15854" width="9.7109375" style="3" customWidth="1"/>
    <col min="15855" max="15855" width="12.85546875" style="3" customWidth="1"/>
    <col min="15856" max="16092" width="9.140625" style="3"/>
    <col min="16093" max="16093" width="9" style="3" bestFit="1" customWidth="1"/>
    <col min="16094" max="16094" width="9.85546875" style="3" bestFit="1" customWidth="1"/>
    <col min="16095" max="16095" width="9.140625" style="3" bestFit="1" customWidth="1"/>
    <col min="16096" max="16096" width="16" style="3" bestFit="1" customWidth="1"/>
    <col min="16097" max="16097" width="9" style="3" bestFit="1" customWidth="1"/>
    <col min="16098" max="16098" width="7.85546875" style="3" bestFit="1" customWidth="1"/>
    <col min="16099" max="16099" width="11.7109375" style="3" bestFit="1" customWidth="1"/>
    <col min="16100" max="16100" width="14.28515625" style="3" customWidth="1"/>
    <col min="16101" max="16101" width="11.7109375" style="3" bestFit="1" customWidth="1"/>
    <col min="16102" max="16102" width="14.140625" style="3" bestFit="1" customWidth="1"/>
    <col min="16103" max="16103" width="16.7109375" style="3" customWidth="1"/>
    <col min="16104" max="16104" width="16.5703125" style="3" customWidth="1"/>
    <col min="16105" max="16106" width="7.85546875" style="3" bestFit="1" customWidth="1"/>
    <col min="16107" max="16107" width="8" style="3" bestFit="1" customWidth="1"/>
    <col min="16108" max="16109" width="7.85546875" style="3" bestFit="1" customWidth="1"/>
    <col min="16110" max="16110" width="9.7109375" style="3" customWidth="1"/>
    <col min="16111" max="16111" width="12.85546875" style="3" customWidth="1"/>
    <col min="16112" max="16384" width="9.140625" style="3"/>
  </cols>
  <sheetData>
    <row r="1" spans="1:14" s="42" customFormat="1" ht="15.75" customHeight="1">
      <c r="A1" s="728" t="s">
        <v>1</v>
      </c>
      <c r="B1" s="734" t="s">
        <v>0</v>
      </c>
      <c r="C1" s="736" t="s">
        <v>91</v>
      </c>
      <c r="D1" s="730" t="s">
        <v>3</v>
      </c>
      <c r="E1" s="731"/>
      <c r="F1" s="732" t="s">
        <v>658</v>
      </c>
      <c r="G1" s="733"/>
      <c r="H1" s="719" t="s">
        <v>29</v>
      </c>
      <c r="I1" s="720"/>
      <c r="J1" s="720"/>
      <c r="K1" s="720"/>
      <c r="L1" s="720"/>
      <c r="M1" s="720"/>
      <c r="N1" s="721"/>
    </row>
    <row r="2" spans="1:14" s="9" customFormat="1" ht="23.25" customHeight="1" thickBot="1">
      <c r="A2" s="729"/>
      <c r="B2" s="735"/>
      <c r="C2" s="737"/>
      <c r="D2" s="41"/>
      <c r="E2" s="55" t="s">
        <v>9</v>
      </c>
      <c r="F2" s="110" t="s">
        <v>451</v>
      </c>
      <c r="G2" s="111" t="s">
        <v>9</v>
      </c>
      <c r="H2" s="722"/>
      <c r="I2" s="723"/>
      <c r="J2" s="723"/>
      <c r="K2" s="723"/>
      <c r="L2" s="723"/>
      <c r="M2" s="723"/>
      <c r="N2" s="724"/>
    </row>
    <row r="3" spans="1:14" s="164" customFormat="1" ht="15">
      <c r="A3" s="329">
        <f>'1-συμβολαια'!A3</f>
        <v>1</v>
      </c>
      <c r="B3" s="330" t="str">
        <f>'1-συμβολαια'!C3</f>
        <v>πληρεξούσιο</v>
      </c>
      <c r="C3" s="405">
        <f>'1-συμβολαια'!D3</f>
        <v>0</v>
      </c>
      <c r="D3" s="331">
        <v>3</v>
      </c>
      <c r="E3" s="331">
        <v>3</v>
      </c>
      <c r="F3" s="332">
        <f>(D3-1)*1000</f>
        <v>2000</v>
      </c>
      <c r="G3" s="332">
        <v>2000</v>
      </c>
      <c r="H3" s="327" t="s">
        <v>256</v>
      </c>
      <c r="I3" s="401"/>
      <c r="J3" s="401"/>
      <c r="K3" s="394"/>
      <c r="L3" s="394"/>
      <c r="M3" s="394"/>
      <c r="N3" s="394"/>
    </row>
    <row r="4" spans="1:14" s="164" customFormat="1" ht="15">
      <c r="A4" s="329">
        <f>'1-συμβολαια'!A4</f>
        <v>2</v>
      </c>
      <c r="B4" s="330" t="str">
        <f>'1-συμβολαια'!C4</f>
        <v>πληρεξούσιο</v>
      </c>
      <c r="C4" s="405">
        <f>'1-συμβολαια'!D4</f>
        <v>0</v>
      </c>
      <c r="D4" s="331">
        <v>2</v>
      </c>
      <c r="E4" s="331">
        <v>2</v>
      </c>
      <c r="F4" s="332">
        <f t="shared" ref="F4:F21" si="0">(D4-1)*1000</f>
        <v>1000</v>
      </c>
      <c r="G4" s="332">
        <v>1000</v>
      </c>
      <c r="H4" s="327" t="s">
        <v>256</v>
      </c>
      <c r="I4" s="401"/>
      <c r="J4" s="401"/>
      <c r="K4" s="394"/>
      <c r="L4" s="394"/>
      <c r="M4" s="394"/>
      <c r="N4" s="394"/>
    </row>
    <row r="5" spans="1:14" s="164" customFormat="1" ht="15">
      <c r="A5" s="738">
        <f>'1-συμβολαια'!A5</f>
        <v>3</v>
      </c>
      <c r="B5" s="330" t="str">
        <f>'1-συμβολαια'!C5</f>
        <v>γονική</v>
      </c>
      <c r="C5" s="428">
        <f>'1-συμβολαια'!D5</f>
        <v>2250000</v>
      </c>
      <c r="D5" s="331">
        <v>4</v>
      </c>
      <c r="E5" s="331">
        <v>4</v>
      </c>
      <c r="F5" s="332">
        <f t="shared" si="0"/>
        <v>3000</v>
      </c>
      <c r="G5" s="430"/>
      <c r="H5" s="327" t="s">
        <v>256</v>
      </c>
      <c r="I5" s="327" t="s">
        <v>160</v>
      </c>
      <c r="J5" s="356"/>
      <c r="K5" s="278"/>
      <c r="L5" s="278"/>
      <c r="M5" s="278"/>
      <c r="N5" s="278"/>
    </row>
    <row r="6" spans="1:14" s="164" customFormat="1" ht="15">
      <c r="A6" s="739"/>
      <c r="B6" s="487" t="str">
        <f>'1-συμβολαια'!C6</f>
        <v>χρησικτησία = δωρεά πατρός ΑΤΥΠΗ</v>
      </c>
      <c r="C6" s="428">
        <f>'1-συμβολαια'!D6</f>
        <v>2250000</v>
      </c>
      <c r="D6" s="331">
        <v>4</v>
      </c>
      <c r="E6" s="331">
        <v>4</v>
      </c>
      <c r="F6" s="332">
        <f t="shared" si="0"/>
        <v>3000</v>
      </c>
      <c r="G6" s="430"/>
      <c r="H6" s="356"/>
      <c r="I6" s="356"/>
      <c r="J6" s="356"/>
      <c r="K6" s="278"/>
      <c r="L6" s="278"/>
      <c r="M6" s="278"/>
      <c r="N6" s="278"/>
    </row>
    <row r="7" spans="1:14" s="164" customFormat="1" ht="15">
      <c r="A7" s="738">
        <f>'1-συμβολαια'!A7</f>
        <v>4</v>
      </c>
      <c r="B7" s="330" t="str">
        <f>'1-συμβολαια'!C7</f>
        <v>δήλωση {{{ ιδιοκτησίας οικοπέδου</v>
      </c>
      <c r="C7" s="482">
        <f>'1-συμβολαια'!D7</f>
        <v>0</v>
      </c>
      <c r="D7" s="331">
        <v>2</v>
      </c>
      <c r="E7" s="331">
        <v>2</v>
      </c>
      <c r="F7" s="332">
        <f t="shared" si="0"/>
        <v>1000</v>
      </c>
      <c r="G7" s="332">
        <v>1000</v>
      </c>
      <c r="H7" s="327" t="s">
        <v>256</v>
      </c>
      <c r="I7" s="356"/>
      <c r="J7" s="356"/>
      <c r="K7" s="278"/>
      <c r="L7" s="278"/>
      <c r="M7" s="278"/>
      <c r="N7" s="278"/>
    </row>
    <row r="8" spans="1:14" s="164" customFormat="1" ht="15">
      <c r="A8" s="739"/>
      <c r="B8" s="487" t="str">
        <f>'1-συμβολαια'!C8</f>
        <v>χρησικτησία = δωρεά πατρός ΑΤΥΠΗ</v>
      </c>
      <c r="C8" s="428">
        <f>'1-συμβολαια'!D8</f>
        <v>264195</v>
      </c>
      <c r="D8" s="331">
        <v>2</v>
      </c>
      <c r="E8" s="331">
        <v>2</v>
      </c>
      <c r="F8" s="332">
        <f t="shared" si="0"/>
        <v>1000</v>
      </c>
      <c r="G8" s="365"/>
      <c r="H8" s="327" t="s">
        <v>256</v>
      </c>
      <c r="I8" s="327" t="s">
        <v>160</v>
      </c>
      <c r="J8" s="356"/>
      <c r="K8" s="278"/>
      <c r="L8" s="278"/>
      <c r="M8" s="278"/>
      <c r="N8" s="278"/>
    </row>
    <row r="9" spans="1:14" s="164" customFormat="1" ht="15">
      <c r="A9" s="738">
        <f>'1-συμβολαια'!A9</f>
        <v>5</v>
      </c>
      <c r="B9" s="330" t="str">
        <f>'1-συμβολαια'!C9</f>
        <v>αγοραπωλησία τίμημα 2.000.000 Δ.Ο.Υ. =</v>
      </c>
      <c r="C9" s="428">
        <f>'1-συμβολαια'!D9</f>
        <v>2850000</v>
      </c>
      <c r="D9" s="331">
        <v>5</v>
      </c>
      <c r="E9" s="331">
        <v>5</v>
      </c>
      <c r="F9" s="332">
        <f t="shared" si="0"/>
        <v>4000</v>
      </c>
      <c r="G9" s="430"/>
      <c r="H9" s="327" t="s">
        <v>256</v>
      </c>
      <c r="I9" s="327" t="s">
        <v>160</v>
      </c>
      <c r="J9" s="356"/>
      <c r="K9" s="278"/>
      <c r="L9" s="278"/>
      <c r="M9" s="278"/>
      <c r="N9" s="278"/>
    </row>
    <row r="10" spans="1:14" s="164" customFormat="1" ht="15">
      <c r="A10" s="739"/>
      <c r="B10" s="487" t="str">
        <f>'1-συμβολαια'!C10</f>
        <v>χρησικτησία = κληρονομιά πατρός ΑΤΥΠΗ</v>
      </c>
      <c r="C10" s="428">
        <f>'1-συμβολαια'!D10</f>
        <v>264195</v>
      </c>
      <c r="D10" s="331">
        <v>5</v>
      </c>
      <c r="E10" s="331">
        <v>5</v>
      </c>
      <c r="F10" s="332">
        <f t="shared" si="0"/>
        <v>4000</v>
      </c>
      <c r="G10" s="430"/>
      <c r="H10" s="327" t="s">
        <v>256</v>
      </c>
      <c r="I10" s="327" t="s">
        <v>160</v>
      </c>
      <c r="J10" s="356"/>
      <c r="K10" s="278"/>
      <c r="L10" s="278"/>
      <c r="M10" s="278"/>
      <c r="N10" s="278"/>
    </row>
    <row r="11" spans="1:14" s="164" customFormat="1" ht="15">
      <c r="A11" s="329">
        <f>'1-συμβολαια'!A11</f>
        <v>6</v>
      </c>
      <c r="B11" s="330" t="str">
        <f>'1-συμβολαια'!C11</f>
        <v>δήλωση {{ περί υιοθετούντος τέκνου</v>
      </c>
      <c r="C11" s="482">
        <f>'1-συμβολαια'!D11</f>
        <v>0</v>
      </c>
      <c r="D11" s="331">
        <v>1</v>
      </c>
      <c r="E11" s="331">
        <v>1</v>
      </c>
      <c r="F11" s="365">
        <f t="shared" si="0"/>
        <v>0</v>
      </c>
      <c r="G11" s="365"/>
      <c r="H11" s="327" t="s">
        <v>256</v>
      </c>
      <c r="I11" s="356"/>
      <c r="J11" s="356"/>
      <c r="K11" s="278"/>
      <c r="L11" s="278"/>
      <c r="M11" s="278"/>
      <c r="N11" s="278"/>
    </row>
    <row r="12" spans="1:14" s="164" customFormat="1" ht="15">
      <c r="A12" s="329">
        <f>'1-συμβολαια'!A12</f>
        <v>7</v>
      </c>
      <c r="B12" s="330" t="str">
        <f>'1-συμβολαια'!C12</f>
        <v>πληρεξούσιο</v>
      </c>
      <c r="C12" s="482">
        <f>'1-συμβολαια'!D12</f>
        <v>0</v>
      </c>
      <c r="D12" s="331">
        <v>3</v>
      </c>
      <c r="E12" s="331">
        <v>3</v>
      </c>
      <c r="F12" s="332">
        <f t="shared" si="0"/>
        <v>2000</v>
      </c>
      <c r="G12" s="430">
        <v>1310</v>
      </c>
      <c r="H12" s="327" t="s">
        <v>256</v>
      </c>
      <c r="I12" s="356"/>
      <c r="J12" s="327" t="s">
        <v>257</v>
      </c>
      <c r="K12" s="278"/>
      <c r="L12" s="278"/>
      <c r="M12" s="336" t="s">
        <v>549</v>
      </c>
      <c r="N12" s="278"/>
    </row>
    <row r="13" spans="1:14" s="164" customFormat="1" ht="15">
      <c r="A13" s="329">
        <f>'1-συμβολαια'!A13</f>
        <v>8</v>
      </c>
      <c r="B13" s="330" t="str">
        <f>'1-συμβολαια'!C13</f>
        <v>κληρονομιάς αποδοχή</v>
      </c>
      <c r="C13" s="482">
        <f>'1-συμβολαια'!D13</f>
        <v>0</v>
      </c>
      <c r="D13" s="524">
        <v>3</v>
      </c>
      <c r="E13" s="524">
        <v>3</v>
      </c>
      <c r="F13" s="332">
        <f t="shared" si="0"/>
        <v>2000</v>
      </c>
      <c r="G13" s="525"/>
      <c r="H13" s="327" t="s">
        <v>256</v>
      </c>
      <c r="I13" s="327" t="s">
        <v>160</v>
      </c>
      <c r="J13" s="356"/>
      <c r="K13" s="278"/>
      <c r="L13" s="278"/>
      <c r="M13" s="278"/>
      <c r="N13" s="278"/>
    </row>
    <row r="14" spans="1:14" s="164" customFormat="1" ht="15">
      <c r="A14" s="738">
        <f>'1-συμβολαια'!A14</f>
        <v>9</v>
      </c>
      <c r="B14" s="330" t="str">
        <f>'1-συμβολαια'!C14</f>
        <v>δωρεά</v>
      </c>
      <c r="C14" s="428">
        <f>'1-συμβολαια'!D14</f>
        <v>3600000</v>
      </c>
      <c r="D14" s="524">
        <v>4</v>
      </c>
      <c r="E14" s="524">
        <v>4</v>
      </c>
      <c r="F14" s="332">
        <f t="shared" si="0"/>
        <v>3000</v>
      </c>
      <c r="G14" s="525"/>
      <c r="H14" s="327" t="s">
        <v>256</v>
      </c>
      <c r="I14" s="327" t="s">
        <v>160</v>
      </c>
      <c r="J14" s="356"/>
      <c r="K14" s="278"/>
      <c r="L14" s="278"/>
      <c r="M14" s="278"/>
      <c r="N14" s="278"/>
    </row>
    <row r="15" spans="1:14" s="164" customFormat="1" ht="15">
      <c r="A15" s="739"/>
      <c r="B15" s="487" t="str">
        <f>'1-συμβολαια'!C15</f>
        <v>χρησικτησία = αναδασμός εκούσιος</v>
      </c>
      <c r="C15" s="428">
        <f>'1-συμβολαια'!D15</f>
        <v>3600000</v>
      </c>
      <c r="D15" s="524">
        <v>4</v>
      </c>
      <c r="E15" s="524">
        <v>4</v>
      </c>
      <c r="F15" s="332">
        <f t="shared" si="0"/>
        <v>3000</v>
      </c>
      <c r="G15" s="525"/>
      <c r="H15" s="327" t="s">
        <v>256</v>
      </c>
      <c r="I15" s="327" t="s">
        <v>160</v>
      </c>
      <c r="J15" s="356"/>
      <c r="K15" s="278"/>
      <c r="L15" s="278"/>
      <c r="M15" s="278"/>
      <c r="N15" s="278"/>
    </row>
    <row r="16" spans="1:14" s="164" customFormat="1" ht="15">
      <c r="A16" s="329">
        <f>'1-συμβολαια'!A16</f>
        <v>10</v>
      </c>
      <c r="B16" s="330" t="str">
        <f>'1-συμβολαια'!C16</f>
        <v>χρήση κοινή ΠΑΡΑΧΩΡΗΣΗ</v>
      </c>
      <c r="C16" s="482">
        <f>'1-συμβολαια'!D16</f>
        <v>0</v>
      </c>
      <c r="D16" s="524">
        <v>2</v>
      </c>
      <c r="E16" s="524">
        <v>2</v>
      </c>
      <c r="F16" s="332">
        <f t="shared" si="0"/>
        <v>1000</v>
      </c>
      <c r="G16" s="524">
        <v>1000</v>
      </c>
      <c r="H16" s="327" t="s">
        <v>256</v>
      </c>
      <c r="I16" s="356"/>
      <c r="J16" s="356"/>
      <c r="K16" s="278"/>
      <c r="L16" s="278"/>
      <c r="M16" s="278"/>
      <c r="N16" s="278"/>
    </row>
    <row r="17" spans="1:14" s="164" customFormat="1" ht="15">
      <c r="A17" s="329">
        <f>'1-συμβολαια'!A17</f>
        <v>11</v>
      </c>
      <c r="B17" s="330" t="str">
        <f>'1-συμβολαια'!C17</f>
        <v>διαθήκη ιδιόγραφη</v>
      </c>
      <c r="C17" s="482">
        <f>'1-συμβολαια'!D17</f>
        <v>0</v>
      </c>
      <c r="D17" s="524">
        <v>1</v>
      </c>
      <c r="E17" s="524">
        <v>1</v>
      </c>
      <c r="F17" s="365">
        <f t="shared" si="0"/>
        <v>0</v>
      </c>
      <c r="G17" s="627"/>
      <c r="H17" s="327"/>
      <c r="I17" s="356"/>
      <c r="J17" s="356"/>
      <c r="K17" s="278"/>
      <c r="L17" s="278"/>
      <c r="M17" s="278"/>
      <c r="N17" s="278"/>
    </row>
    <row r="18" spans="1:14" s="164" customFormat="1" ht="15">
      <c r="A18" s="329">
        <f>'1-συμβολαια'!A18</f>
        <v>12</v>
      </c>
      <c r="B18" s="330" t="str">
        <f>'1-συμβολαια'!C18</f>
        <v>αγοραπωλησία τίμημα = Δ.Ο.Υ. =</v>
      </c>
      <c r="C18" s="428">
        <f>'1-συμβολαια'!D18</f>
        <v>7000000</v>
      </c>
      <c r="D18" s="524">
        <v>4</v>
      </c>
      <c r="E18" s="524">
        <v>4</v>
      </c>
      <c r="F18" s="332">
        <f t="shared" si="0"/>
        <v>3000</v>
      </c>
      <c r="G18" s="525"/>
      <c r="H18" s="327" t="s">
        <v>256</v>
      </c>
      <c r="I18" s="327" t="s">
        <v>160</v>
      </c>
      <c r="J18" s="356"/>
      <c r="K18" s="278"/>
      <c r="L18" s="278"/>
      <c r="M18" s="278"/>
      <c r="N18" s="278"/>
    </row>
    <row r="19" spans="1:14" s="164" customFormat="1" ht="15">
      <c r="A19" s="738">
        <f>'1-συμβολαια'!A19</f>
        <v>13</v>
      </c>
      <c r="B19" s="330" t="str">
        <f>'1-συμβολαια'!C19</f>
        <v>κληρονομιάς αποδοχή</v>
      </c>
      <c r="C19" s="482">
        <f>'1-συμβολαια'!D19</f>
        <v>0</v>
      </c>
      <c r="D19" s="524">
        <v>2</v>
      </c>
      <c r="E19" s="524">
        <v>2</v>
      </c>
      <c r="F19" s="332">
        <f t="shared" si="0"/>
        <v>1000</v>
      </c>
      <c r="G19" s="525"/>
      <c r="H19" s="327" t="s">
        <v>256</v>
      </c>
      <c r="I19" s="327" t="s">
        <v>160</v>
      </c>
      <c r="J19" s="356"/>
      <c r="K19" s="278"/>
      <c r="L19" s="278"/>
      <c r="M19" s="278"/>
      <c r="N19" s="278"/>
    </row>
    <row r="20" spans="1:14" s="164" customFormat="1" ht="15">
      <c r="A20" s="739"/>
      <c r="B20" s="487" t="str">
        <f>'1-συμβολαια'!C20</f>
        <v>χρησικτησία = αναδασμός εκούσιος</v>
      </c>
      <c r="C20" s="428">
        <f>'1-συμβολαια'!D20</f>
        <v>1</v>
      </c>
      <c r="D20" s="524">
        <v>2</v>
      </c>
      <c r="E20" s="524">
        <v>2</v>
      </c>
      <c r="F20" s="332">
        <f t="shared" si="0"/>
        <v>1000</v>
      </c>
      <c r="G20" s="525"/>
      <c r="H20" s="327" t="s">
        <v>256</v>
      </c>
      <c r="I20" s="327" t="s">
        <v>160</v>
      </c>
      <c r="J20" s="356"/>
      <c r="K20" s="278"/>
      <c r="L20" s="278"/>
      <c r="M20" s="278"/>
      <c r="N20" s="278"/>
    </row>
    <row r="21" spans="1:14" s="164" customFormat="1" ht="15">
      <c r="A21" s="329">
        <f>'1-συμβολαια'!A21</f>
        <v>14</v>
      </c>
      <c r="B21" s="330" t="str">
        <f>'1-συμβολαια'!C21</f>
        <v>γονική</v>
      </c>
      <c r="C21" s="428">
        <f>'1-συμβολαια'!D21</f>
        <v>9000000</v>
      </c>
      <c r="D21" s="524">
        <v>4</v>
      </c>
      <c r="E21" s="524">
        <v>4</v>
      </c>
      <c r="F21" s="332">
        <f t="shared" si="0"/>
        <v>3000</v>
      </c>
      <c r="G21" s="525"/>
      <c r="H21" s="327" t="s">
        <v>256</v>
      </c>
      <c r="I21" s="327" t="s">
        <v>160</v>
      </c>
      <c r="J21" s="356"/>
      <c r="K21" s="278"/>
      <c r="L21" s="278"/>
      <c r="M21" s="278"/>
      <c r="N21" s="278"/>
    </row>
    <row r="22" spans="1:14" ht="15.75">
      <c r="A22" s="725" t="s">
        <v>60</v>
      </c>
      <c r="B22" s="726"/>
      <c r="C22" s="726"/>
      <c r="D22" s="726"/>
      <c r="E22" s="727"/>
      <c r="F22" s="333">
        <f>SUM(F3:F21)</f>
        <v>38000</v>
      </c>
      <c r="G22" s="333">
        <f>SUM(G3:G21)</f>
        <v>6310</v>
      </c>
    </row>
    <row r="23" spans="1:14" ht="15.75">
      <c r="H23" s="166" t="s">
        <v>170</v>
      </c>
      <c r="I23" s="167"/>
      <c r="J23" s="167"/>
      <c r="K23" s="167"/>
      <c r="L23" s="167"/>
      <c r="M23" s="167"/>
    </row>
    <row r="24" spans="1:14" ht="15.75">
      <c r="I24" s="167" t="s">
        <v>171</v>
      </c>
      <c r="J24" s="167"/>
      <c r="K24" s="167"/>
      <c r="L24" s="167"/>
      <c r="M24" s="92"/>
    </row>
    <row r="25" spans="1:14" ht="15.75">
      <c r="J25" s="166" t="s">
        <v>172</v>
      </c>
    </row>
    <row r="28" spans="1:14" ht="15.75">
      <c r="B28" s="718" t="s">
        <v>452</v>
      </c>
      <c r="C28" s="718"/>
      <c r="D28" s="718"/>
      <c r="E28" s="718"/>
      <c r="F28" s="718"/>
      <c r="G28" s="718"/>
      <c r="H28" s="718"/>
      <c r="I28" s="718"/>
      <c r="J28" s="718"/>
    </row>
    <row r="29" spans="1:14" ht="15.75">
      <c r="B29" s="3"/>
      <c r="C29" s="266" t="s">
        <v>61</v>
      </c>
      <c r="D29" s="3"/>
      <c r="H29" s="2"/>
      <c r="I29" s="2"/>
      <c r="J29" s="2"/>
    </row>
    <row r="31" spans="1:14">
      <c r="B31" s="157" t="s">
        <v>655</v>
      </c>
      <c r="G31" s="639">
        <f>F22-G22</f>
        <v>31690</v>
      </c>
    </row>
    <row r="32" spans="1:14">
      <c r="B32" s="158" t="s">
        <v>204</v>
      </c>
    </row>
  </sheetData>
  <mergeCells count="13">
    <mergeCell ref="B28:J28"/>
    <mergeCell ref="H1:N2"/>
    <mergeCell ref="A22:E22"/>
    <mergeCell ref="A1:A2"/>
    <mergeCell ref="D1:E1"/>
    <mergeCell ref="F1:G1"/>
    <mergeCell ref="B1:B2"/>
    <mergeCell ref="C1:C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pane ySplit="2" topLeftCell="A3" activePane="bottomLeft" state="frozen"/>
      <selection pane="bottomLeft" activeCell="D13" sqref="D13"/>
    </sheetView>
  </sheetViews>
  <sheetFormatPr defaultRowHeight="11.25"/>
  <cols>
    <col min="1" max="1" width="11.5703125" style="8" bestFit="1" customWidth="1"/>
    <col min="2" max="2" width="46.85546875" style="99" bestFit="1" customWidth="1"/>
    <col min="3" max="3" width="7.28515625" style="8" bestFit="1" customWidth="1"/>
    <col min="4" max="5" width="5" style="8" bestFit="1" customWidth="1"/>
    <col min="6" max="6" width="7.28515625" style="8" customWidth="1"/>
    <col min="7" max="7" width="4.140625" style="8" bestFit="1" customWidth="1"/>
    <col min="8" max="8" width="7.28515625" style="8" bestFit="1" customWidth="1"/>
    <col min="9" max="9" width="5" style="8" bestFit="1" customWidth="1"/>
    <col min="10" max="14" width="4.140625" style="8" bestFit="1" customWidth="1"/>
    <col min="15" max="15" width="7.85546875" style="8" bestFit="1" customWidth="1"/>
    <col min="16" max="16" width="16.42578125" style="8" customWidth="1"/>
    <col min="17" max="17" width="7.140625" style="86" customWidth="1"/>
    <col min="18" max="20" width="6.7109375" style="86" customWidth="1"/>
    <col min="21" max="21" width="30.5703125" style="86" bestFit="1" customWidth="1"/>
    <col min="22" max="231" width="9.140625" style="3"/>
    <col min="232" max="232" width="9" style="3" bestFit="1" customWidth="1"/>
    <col min="233" max="233" width="9.85546875" style="3" bestFit="1" customWidth="1"/>
    <col min="234" max="234" width="9.140625" style="3" bestFit="1" customWidth="1"/>
    <col min="235" max="235" width="16" style="3" bestFit="1" customWidth="1"/>
    <col min="236" max="236" width="9" style="3" bestFit="1" customWidth="1"/>
    <col min="237" max="237" width="7.85546875" style="3" bestFit="1" customWidth="1"/>
    <col min="238" max="238" width="11.7109375" style="3" bestFit="1" customWidth="1"/>
    <col min="239" max="239" width="14.28515625" style="3" customWidth="1"/>
    <col min="240" max="240" width="11.7109375" style="3" bestFit="1" customWidth="1"/>
    <col min="241" max="241" width="14.140625" style="3" bestFit="1" customWidth="1"/>
    <col min="242" max="242" width="16.7109375" style="3" customWidth="1"/>
    <col min="243" max="243" width="16.5703125" style="3" customWidth="1"/>
    <col min="244" max="245" width="7.85546875" style="3" bestFit="1" customWidth="1"/>
    <col min="246" max="246" width="8" style="3" bestFit="1" customWidth="1"/>
    <col min="247" max="248" width="7.85546875" style="3" bestFit="1" customWidth="1"/>
    <col min="249" max="249" width="9.7109375" style="3" customWidth="1"/>
    <col min="250" max="250" width="12.85546875" style="3" customWidth="1"/>
    <col min="251" max="487" width="9.140625" style="3"/>
    <col min="488" max="488" width="9" style="3" bestFit="1" customWidth="1"/>
    <col min="489" max="489" width="9.85546875" style="3" bestFit="1" customWidth="1"/>
    <col min="490" max="490" width="9.140625" style="3" bestFit="1" customWidth="1"/>
    <col min="491" max="491" width="16" style="3" bestFit="1" customWidth="1"/>
    <col min="492" max="492" width="9" style="3" bestFit="1" customWidth="1"/>
    <col min="493" max="493" width="7.85546875" style="3" bestFit="1" customWidth="1"/>
    <col min="494" max="494" width="11.7109375" style="3" bestFit="1" customWidth="1"/>
    <col min="495" max="495" width="14.28515625" style="3" customWidth="1"/>
    <col min="496" max="496" width="11.7109375" style="3" bestFit="1" customWidth="1"/>
    <col min="497" max="497" width="14.140625" style="3" bestFit="1" customWidth="1"/>
    <col min="498" max="498" width="16.7109375" style="3" customWidth="1"/>
    <col min="499" max="499" width="16.5703125" style="3" customWidth="1"/>
    <col min="500" max="501" width="7.85546875" style="3" bestFit="1" customWidth="1"/>
    <col min="502" max="502" width="8" style="3" bestFit="1" customWidth="1"/>
    <col min="503" max="504" width="7.85546875" style="3" bestFit="1" customWidth="1"/>
    <col min="505" max="505" width="9.7109375" style="3" customWidth="1"/>
    <col min="506" max="506" width="12.85546875" style="3" customWidth="1"/>
    <col min="507" max="743" width="9.140625" style="3"/>
    <col min="744" max="744" width="9" style="3" bestFit="1" customWidth="1"/>
    <col min="745" max="745" width="9.85546875" style="3" bestFit="1" customWidth="1"/>
    <col min="746" max="746" width="9.140625" style="3" bestFit="1" customWidth="1"/>
    <col min="747" max="747" width="16" style="3" bestFit="1" customWidth="1"/>
    <col min="748" max="748" width="9" style="3" bestFit="1" customWidth="1"/>
    <col min="749" max="749" width="7.85546875" style="3" bestFit="1" customWidth="1"/>
    <col min="750" max="750" width="11.7109375" style="3" bestFit="1" customWidth="1"/>
    <col min="751" max="751" width="14.28515625" style="3" customWidth="1"/>
    <col min="752" max="752" width="11.7109375" style="3" bestFit="1" customWidth="1"/>
    <col min="753" max="753" width="14.140625" style="3" bestFit="1" customWidth="1"/>
    <col min="754" max="754" width="16.7109375" style="3" customWidth="1"/>
    <col min="755" max="755" width="16.5703125" style="3" customWidth="1"/>
    <col min="756" max="757" width="7.85546875" style="3" bestFit="1" customWidth="1"/>
    <col min="758" max="758" width="8" style="3" bestFit="1" customWidth="1"/>
    <col min="759" max="760" width="7.85546875" style="3" bestFit="1" customWidth="1"/>
    <col min="761" max="761" width="9.7109375" style="3" customWidth="1"/>
    <col min="762" max="762" width="12.85546875" style="3" customWidth="1"/>
    <col min="763" max="999" width="9.140625" style="3"/>
    <col min="1000" max="1000" width="9" style="3" bestFit="1" customWidth="1"/>
    <col min="1001" max="1001" width="9.85546875" style="3" bestFit="1" customWidth="1"/>
    <col min="1002" max="1002" width="9.140625" style="3" bestFit="1" customWidth="1"/>
    <col min="1003" max="1003" width="16" style="3" bestFit="1" customWidth="1"/>
    <col min="1004" max="1004" width="9" style="3" bestFit="1" customWidth="1"/>
    <col min="1005" max="1005" width="7.85546875" style="3" bestFit="1" customWidth="1"/>
    <col min="1006" max="1006" width="11.7109375" style="3" bestFit="1" customWidth="1"/>
    <col min="1007" max="1007" width="14.28515625" style="3" customWidth="1"/>
    <col min="1008" max="1008" width="11.7109375" style="3" bestFit="1" customWidth="1"/>
    <col min="1009" max="1009" width="14.140625" style="3" bestFit="1" customWidth="1"/>
    <col min="1010" max="1010" width="16.7109375" style="3" customWidth="1"/>
    <col min="1011" max="1011" width="16.5703125" style="3" customWidth="1"/>
    <col min="1012" max="1013" width="7.85546875" style="3" bestFit="1" customWidth="1"/>
    <col min="1014" max="1014" width="8" style="3" bestFit="1" customWidth="1"/>
    <col min="1015" max="1016" width="7.85546875" style="3" bestFit="1" customWidth="1"/>
    <col min="1017" max="1017" width="9.7109375" style="3" customWidth="1"/>
    <col min="1018" max="1018" width="12.85546875" style="3" customWidth="1"/>
    <col min="1019" max="1255" width="9.140625" style="3"/>
    <col min="1256" max="1256" width="9" style="3" bestFit="1" customWidth="1"/>
    <col min="1257" max="1257" width="9.85546875" style="3" bestFit="1" customWidth="1"/>
    <col min="1258" max="1258" width="9.140625" style="3" bestFit="1" customWidth="1"/>
    <col min="1259" max="1259" width="16" style="3" bestFit="1" customWidth="1"/>
    <col min="1260" max="1260" width="9" style="3" bestFit="1" customWidth="1"/>
    <col min="1261" max="1261" width="7.85546875" style="3" bestFit="1" customWidth="1"/>
    <col min="1262" max="1262" width="11.7109375" style="3" bestFit="1" customWidth="1"/>
    <col min="1263" max="1263" width="14.28515625" style="3" customWidth="1"/>
    <col min="1264" max="1264" width="11.7109375" style="3" bestFit="1" customWidth="1"/>
    <col min="1265" max="1265" width="14.140625" style="3" bestFit="1" customWidth="1"/>
    <col min="1266" max="1266" width="16.7109375" style="3" customWidth="1"/>
    <col min="1267" max="1267" width="16.5703125" style="3" customWidth="1"/>
    <col min="1268" max="1269" width="7.85546875" style="3" bestFit="1" customWidth="1"/>
    <col min="1270" max="1270" width="8" style="3" bestFit="1" customWidth="1"/>
    <col min="1271" max="1272" width="7.85546875" style="3" bestFit="1" customWidth="1"/>
    <col min="1273" max="1273" width="9.7109375" style="3" customWidth="1"/>
    <col min="1274" max="1274" width="12.85546875" style="3" customWidth="1"/>
    <col min="1275" max="1511" width="9.140625" style="3"/>
    <col min="1512" max="1512" width="9" style="3" bestFit="1" customWidth="1"/>
    <col min="1513" max="1513" width="9.85546875" style="3" bestFit="1" customWidth="1"/>
    <col min="1514" max="1514" width="9.140625" style="3" bestFit="1" customWidth="1"/>
    <col min="1515" max="1515" width="16" style="3" bestFit="1" customWidth="1"/>
    <col min="1516" max="1516" width="9" style="3" bestFit="1" customWidth="1"/>
    <col min="1517" max="1517" width="7.85546875" style="3" bestFit="1" customWidth="1"/>
    <col min="1518" max="1518" width="11.7109375" style="3" bestFit="1" customWidth="1"/>
    <col min="1519" max="1519" width="14.28515625" style="3" customWidth="1"/>
    <col min="1520" max="1520" width="11.7109375" style="3" bestFit="1" customWidth="1"/>
    <col min="1521" max="1521" width="14.140625" style="3" bestFit="1" customWidth="1"/>
    <col min="1522" max="1522" width="16.7109375" style="3" customWidth="1"/>
    <col min="1523" max="1523" width="16.5703125" style="3" customWidth="1"/>
    <col min="1524" max="1525" width="7.85546875" style="3" bestFit="1" customWidth="1"/>
    <col min="1526" max="1526" width="8" style="3" bestFit="1" customWidth="1"/>
    <col min="1527" max="1528" width="7.85546875" style="3" bestFit="1" customWidth="1"/>
    <col min="1529" max="1529" width="9.7109375" style="3" customWidth="1"/>
    <col min="1530" max="1530" width="12.85546875" style="3" customWidth="1"/>
    <col min="1531" max="1767" width="9.140625" style="3"/>
    <col min="1768" max="1768" width="9" style="3" bestFit="1" customWidth="1"/>
    <col min="1769" max="1769" width="9.85546875" style="3" bestFit="1" customWidth="1"/>
    <col min="1770" max="1770" width="9.140625" style="3" bestFit="1" customWidth="1"/>
    <col min="1771" max="1771" width="16" style="3" bestFit="1" customWidth="1"/>
    <col min="1772" max="1772" width="9" style="3" bestFit="1" customWidth="1"/>
    <col min="1773" max="1773" width="7.85546875" style="3" bestFit="1" customWidth="1"/>
    <col min="1774" max="1774" width="11.7109375" style="3" bestFit="1" customWidth="1"/>
    <col min="1775" max="1775" width="14.28515625" style="3" customWidth="1"/>
    <col min="1776" max="1776" width="11.7109375" style="3" bestFit="1" customWidth="1"/>
    <col min="1777" max="1777" width="14.140625" style="3" bestFit="1" customWidth="1"/>
    <col min="1778" max="1778" width="16.7109375" style="3" customWidth="1"/>
    <col min="1779" max="1779" width="16.5703125" style="3" customWidth="1"/>
    <col min="1780" max="1781" width="7.85546875" style="3" bestFit="1" customWidth="1"/>
    <col min="1782" max="1782" width="8" style="3" bestFit="1" customWidth="1"/>
    <col min="1783" max="1784" width="7.85546875" style="3" bestFit="1" customWidth="1"/>
    <col min="1785" max="1785" width="9.7109375" style="3" customWidth="1"/>
    <col min="1786" max="1786" width="12.85546875" style="3" customWidth="1"/>
    <col min="1787" max="2023" width="9.140625" style="3"/>
    <col min="2024" max="2024" width="9" style="3" bestFit="1" customWidth="1"/>
    <col min="2025" max="2025" width="9.85546875" style="3" bestFit="1" customWidth="1"/>
    <col min="2026" max="2026" width="9.140625" style="3" bestFit="1" customWidth="1"/>
    <col min="2027" max="2027" width="16" style="3" bestFit="1" customWidth="1"/>
    <col min="2028" max="2028" width="9" style="3" bestFit="1" customWidth="1"/>
    <col min="2029" max="2029" width="7.85546875" style="3" bestFit="1" customWidth="1"/>
    <col min="2030" max="2030" width="11.7109375" style="3" bestFit="1" customWidth="1"/>
    <col min="2031" max="2031" width="14.28515625" style="3" customWidth="1"/>
    <col min="2032" max="2032" width="11.7109375" style="3" bestFit="1" customWidth="1"/>
    <col min="2033" max="2033" width="14.140625" style="3" bestFit="1" customWidth="1"/>
    <col min="2034" max="2034" width="16.7109375" style="3" customWidth="1"/>
    <col min="2035" max="2035" width="16.5703125" style="3" customWidth="1"/>
    <col min="2036" max="2037" width="7.85546875" style="3" bestFit="1" customWidth="1"/>
    <col min="2038" max="2038" width="8" style="3" bestFit="1" customWidth="1"/>
    <col min="2039" max="2040" width="7.85546875" style="3" bestFit="1" customWidth="1"/>
    <col min="2041" max="2041" width="9.7109375" style="3" customWidth="1"/>
    <col min="2042" max="2042" width="12.85546875" style="3" customWidth="1"/>
    <col min="2043" max="2279" width="9.140625" style="3"/>
    <col min="2280" max="2280" width="9" style="3" bestFit="1" customWidth="1"/>
    <col min="2281" max="2281" width="9.85546875" style="3" bestFit="1" customWidth="1"/>
    <col min="2282" max="2282" width="9.140625" style="3" bestFit="1" customWidth="1"/>
    <col min="2283" max="2283" width="16" style="3" bestFit="1" customWidth="1"/>
    <col min="2284" max="2284" width="9" style="3" bestFit="1" customWidth="1"/>
    <col min="2285" max="2285" width="7.85546875" style="3" bestFit="1" customWidth="1"/>
    <col min="2286" max="2286" width="11.7109375" style="3" bestFit="1" customWidth="1"/>
    <col min="2287" max="2287" width="14.28515625" style="3" customWidth="1"/>
    <col min="2288" max="2288" width="11.7109375" style="3" bestFit="1" customWidth="1"/>
    <col min="2289" max="2289" width="14.140625" style="3" bestFit="1" customWidth="1"/>
    <col min="2290" max="2290" width="16.7109375" style="3" customWidth="1"/>
    <col min="2291" max="2291" width="16.5703125" style="3" customWidth="1"/>
    <col min="2292" max="2293" width="7.85546875" style="3" bestFit="1" customWidth="1"/>
    <col min="2294" max="2294" width="8" style="3" bestFit="1" customWidth="1"/>
    <col min="2295" max="2296" width="7.85546875" style="3" bestFit="1" customWidth="1"/>
    <col min="2297" max="2297" width="9.7109375" style="3" customWidth="1"/>
    <col min="2298" max="2298" width="12.85546875" style="3" customWidth="1"/>
    <col min="2299" max="2535" width="9.140625" style="3"/>
    <col min="2536" max="2536" width="9" style="3" bestFit="1" customWidth="1"/>
    <col min="2537" max="2537" width="9.85546875" style="3" bestFit="1" customWidth="1"/>
    <col min="2538" max="2538" width="9.140625" style="3" bestFit="1" customWidth="1"/>
    <col min="2539" max="2539" width="16" style="3" bestFit="1" customWidth="1"/>
    <col min="2540" max="2540" width="9" style="3" bestFit="1" customWidth="1"/>
    <col min="2541" max="2541" width="7.85546875" style="3" bestFit="1" customWidth="1"/>
    <col min="2542" max="2542" width="11.7109375" style="3" bestFit="1" customWidth="1"/>
    <col min="2543" max="2543" width="14.28515625" style="3" customWidth="1"/>
    <col min="2544" max="2544" width="11.7109375" style="3" bestFit="1" customWidth="1"/>
    <col min="2545" max="2545" width="14.140625" style="3" bestFit="1" customWidth="1"/>
    <col min="2546" max="2546" width="16.7109375" style="3" customWidth="1"/>
    <col min="2547" max="2547" width="16.5703125" style="3" customWidth="1"/>
    <col min="2548" max="2549" width="7.85546875" style="3" bestFit="1" customWidth="1"/>
    <col min="2550" max="2550" width="8" style="3" bestFit="1" customWidth="1"/>
    <col min="2551" max="2552" width="7.85546875" style="3" bestFit="1" customWidth="1"/>
    <col min="2553" max="2553" width="9.7109375" style="3" customWidth="1"/>
    <col min="2554" max="2554" width="12.85546875" style="3" customWidth="1"/>
    <col min="2555" max="2791" width="9.140625" style="3"/>
    <col min="2792" max="2792" width="9" style="3" bestFit="1" customWidth="1"/>
    <col min="2793" max="2793" width="9.85546875" style="3" bestFit="1" customWidth="1"/>
    <col min="2794" max="2794" width="9.140625" style="3" bestFit="1" customWidth="1"/>
    <col min="2795" max="2795" width="16" style="3" bestFit="1" customWidth="1"/>
    <col min="2796" max="2796" width="9" style="3" bestFit="1" customWidth="1"/>
    <col min="2797" max="2797" width="7.85546875" style="3" bestFit="1" customWidth="1"/>
    <col min="2798" max="2798" width="11.7109375" style="3" bestFit="1" customWidth="1"/>
    <col min="2799" max="2799" width="14.28515625" style="3" customWidth="1"/>
    <col min="2800" max="2800" width="11.7109375" style="3" bestFit="1" customWidth="1"/>
    <col min="2801" max="2801" width="14.140625" style="3" bestFit="1" customWidth="1"/>
    <col min="2802" max="2802" width="16.7109375" style="3" customWidth="1"/>
    <col min="2803" max="2803" width="16.5703125" style="3" customWidth="1"/>
    <col min="2804" max="2805" width="7.85546875" style="3" bestFit="1" customWidth="1"/>
    <col min="2806" max="2806" width="8" style="3" bestFit="1" customWidth="1"/>
    <col min="2807" max="2808" width="7.85546875" style="3" bestFit="1" customWidth="1"/>
    <col min="2809" max="2809" width="9.7109375" style="3" customWidth="1"/>
    <col min="2810" max="2810" width="12.85546875" style="3" customWidth="1"/>
    <col min="2811" max="3047" width="9.140625" style="3"/>
    <col min="3048" max="3048" width="9" style="3" bestFit="1" customWidth="1"/>
    <col min="3049" max="3049" width="9.85546875" style="3" bestFit="1" customWidth="1"/>
    <col min="3050" max="3050" width="9.140625" style="3" bestFit="1" customWidth="1"/>
    <col min="3051" max="3051" width="16" style="3" bestFit="1" customWidth="1"/>
    <col min="3052" max="3052" width="9" style="3" bestFit="1" customWidth="1"/>
    <col min="3053" max="3053" width="7.85546875" style="3" bestFit="1" customWidth="1"/>
    <col min="3054" max="3054" width="11.7109375" style="3" bestFit="1" customWidth="1"/>
    <col min="3055" max="3055" width="14.28515625" style="3" customWidth="1"/>
    <col min="3056" max="3056" width="11.7109375" style="3" bestFit="1" customWidth="1"/>
    <col min="3057" max="3057" width="14.140625" style="3" bestFit="1" customWidth="1"/>
    <col min="3058" max="3058" width="16.7109375" style="3" customWidth="1"/>
    <col min="3059" max="3059" width="16.5703125" style="3" customWidth="1"/>
    <col min="3060" max="3061" width="7.85546875" style="3" bestFit="1" customWidth="1"/>
    <col min="3062" max="3062" width="8" style="3" bestFit="1" customWidth="1"/>
    <col min="3063" max="3064" width="7.85546875" style="3" bestFit="1" customWidth="1"/>
    <col min="3065" max="3065" width="9.7109375" style="3" customWidth="1"/>
    <col min="3066" max="3066" width="12.85546875" style="3" customWidth="1"/>
    <col min="3067" max="3303" width="9.140625" style="3"/>
    <col min="3304" max="3304" width="9" style="3" bestFit="1" customWidth="1"/>
    <col min="3305" max="3305" width="9.85546875" style="3" bestFit="1" customWidth="1"/>
    <col min="3306" max="3306" width="9.140625" style="3" bestFit="1" customWidth="1"/>
    <col min="3307" max="3307" width="16" style="3" bestFit="1" customWidth="1"/>
    <col min="3308" max="3308" width="9" style="3" bestFit="1" customWidth="1"/>
    <col min="3309" max="3309" width="7.85546875" style="3" bestFit="1" customWidth="1"/>
    <col min="3310" max="3310" width="11.7109375" style="3" bestFit="1" customWidth="1"/>
    <col min="3311" max="3311" width="14.28515625" style="3" customWidth="1"/>
    <col min="3312" max="3312" width="11.7109375" style="3" bestFit="1" customWidth="1"/>
    <col min="3313" max="3313" width="14.140625" style="3" bestFit="1" customWidth="1"/>
    <col min="3314" max="3314" width="16.7109375" style="3" customWidth="1"/>
    <col min="3315" max="3315" width="16.5703125" style="3" customWidth="1"/>
    <col min="3316" max="3317" width="7.85546875" style="3" bestFit="1" customWidth="1"/>
    <col min="3318" max="3318" width="8" style="3" bestFit="1" customWidth="1"/>
    <col min="3319" max="3320" width="7.85546875" style="3" bestFit="1" customWidth="1"/>
    <col min="3321" max="3321" width="9.7109375" style="3" customWidth="1"/>
    <col min="3322" max="3322" width="12.85546875" style="3" customWidth="1"/>
    <col min="3323" max="3559" width="9.140625" style="3"/>
    <col min="3560" max="3560" width="9" style="3" bestFit="1" customWidth="1"/>
    <col min="3561" max="3561" width="9.85546875" style="3" bestFit="1" customWidth="1"/>
    <col min="3562" max="3562" width="9.140625" style="3" bestFit="1" customWidth="1"/>
    <col min="3563" max="3563" width="16" style="3" bestFit="1" customWidth="1"/>
    <col min="3564" max="3564" width="9" style="3" bestFit="1" customWidth="1"/>
    <col min="3565" max="3565" width="7.85546875" style="3" bestFit="1" customWidth="1"/>
    <col min="3566" max="3566" width="11.7109375" style="3" bestFit="1" customWidth="1"/>
    <col min="3567" max="3567" width="14.28515625" style="3" customWidth="1"/>
    <col min="3568" max="3568" width="11.7109375" style="3" bestFit="1" customWidth="1"/>
    <col min="3569" max="3569" width="14.140625" style="3" bestFit="1" customWidth="1"/>
    <col min="3570" max="3570" width="16.7109375" style="3" customWidth="1"/>
    <col min="3571" max="3571" width="16.5703125" style="3" customWidth="1"/>
    <col min="3572" max="3573" width="7.85546875" style="3" bestFit="1" customWidth="1"/>
    <col min="3574" max="3574" width="8" style="3" bestFit="1" customWidth="1"/>
    <col min="3575" max="3576" width="7.85546875" style="3" bestFit="1" customWidth="1"/>
    <col min="3577" max="3577" width="9.7109375" style="3" customWidth="1"/>
    <col min="3578" max="3578" width="12.85546875" style="3" customWidth="1"/>
    <col min="3579" max="3815" width="9.140625" style="3"/>
    <col min="3816" max="3816" width="9" style="3" bestFit="1" customWidth="1"/>
    <col min="3817" max="3817" width="9.85546875" style="3" bestFit="1" customWidth="1"/>
    <col min="3818" max="3818" width="9.140625" style="3" bestFit="1" customWidth="1"/>
    <col min="3819" max="3819" width="16" style="3" bestFit="1" customWidth="1"/>
    <col min="3820" max="3820" width="9" style="3" bestFit="1" customWidth="1"/>
    <col min="3821" max="3821" width="7.85546875" style="3" bestFit="1" customWidth="1"/>
    <col min="3822" max="3822" width="11.7109375" style="3" bestFit="1" customWidth="1"/>
    <col min="3823" max="3823" width="14.28515625" style="3" customWidth="1"/>
    <col min="3824" max="3824" width="11.7109375" style="3" bestFit="1" customWidth="1"/>
    <col min="3825" max="3825" width="14.140625" style="3" bestFit="1" customWidth="1"/>
    <col min="3826" max="3826" width="16.7109375" style="3" customWidth="1"/>
    <col min="3827" max="3827" width="16.5703125" style="3" customWidth="1"/>
    <col min="3828" max="3829" width="7.85546875" style="3" bestFit="1" customWidth="1"/>
    <col min="3830" max="3830" width="8" style="3" bestFit="1" customWidth="1"/>
    <col min="3831" max="3832" width="7.85546875" style="3" bestFit="1" customWidth="1"/>
    <col min="3833" max="3833" width="9.7109375" style="3" customWidth="1"/>
    <col min="3834" max="3834" width="12.85546875" style="3" customWidth="1"/>
    <col min="3835" max="4071" width="9.140625" style="3"/>
    <col min="4072" max="4072" width="9" style="3" bestFit="1" customWidth="1"/>
    <col min="4073" max="4073" width="9.85546875" style="3" bestFit="1" customWidth="1"/>
    <col min="4074" max="4074" width="9.140625" style="3" bestFit="1" customWidth="1"/>
    <col min="4075" max="4075" width="16" style="3" bestFit="1" customWidth="1"/>
    <col min="4076" max="4076" width="9" style="3" bestFit="1" customWidth="1"/>
    <col min="4077" max="4077" width="7.85546875" style="3" bestFit="1" customWidth="1"/>
    <col min="4078" max="4078" width="11.7109375" style="3" bestFit="1" customWidth="1"/>
    <col min="4079" max="4079" width="14.28515625" style="3" customWidth="1"/>
    <col min="4080" max="4080" width="11.7109375" style="3" bestFit="1" customWidth="1"/>
    <col min="4081" max="4081" width="14.140625" style="3" bestFit="1" customWidth="1"/>
    <col min="4082" max="4082" width="16.7109375" style="3" customWidth="1"/>
    <col min="4083" max="4083" width="16.5703125" style="3" customWidth="1"/>
    <col min="4084" max="4085" width="7.85546875" style="3" bestFit="1" customWidth="1"/>
    <col min="4086" max="4086" width="8" style="3" bestFit="1" customWidth="1"/>
    <col min="4087" max="4088" width="7.85546875" style="3" bestFit="1" customWidth="1"/>
    <col min="4089" max="4089" width="9.7109375" style="3" customWidth="1"/>
    <col min="4090" max="4090" width="12.85546875" style="3" customWidth="1"/>
    <col min="4091" max="4327" width="9.140625" style="3"/>
    <col min="4328" max="4328" width="9" style="3" bestFit="1" customWidth="1"/>
    <col min="4329" max="4329" width="9.85546875" style="3" bestFit="1" customWidth="1"/>
    <col min="4330" max="4330" width="9.140625" style="3" bestFit="1" customWidth="1"/>
    <col min="4331" max="4331" width="16" style="3" bestFit="1" customWidth="1"/>
    <col min="4332" max="4332" width="9" style="3" bestFit="1" customWidth="1"/>
    <col min="4333" max="4333" width="7.85546875" style="3" bestFit="1" customWidth="1"/>
    <col min="4334" max="4334" width="11.7109375" style="3" bestFit="1" customWidth="1"/>
    <col min="4335" max="4335" width="14.28515625" style="3" customWidth="1"/>
    <col min="4336" max="4336" width="11.7109375" style="3" bestFit="1" customWidth="1"/>
    <col min="4337" max="4337" width="14.140625" style="3" bestFit="1" customWidth="1"/>
    <col min="4338" max="4338" width="16.7109375" style="3" customWidth="1"/>
    <col min="4339" max="4339" width="16.5703125" style="3" customWidth="1"/>
    <col min="4340" max="4341" width="7.85546875" style="3" bestFit="1" customWidth="1"/>
    <col min="4342" max="4342" width="8" style="3" bestFit="1" customWidth="1"/>
    <col min="4343" max="4344" width="7.85546875" style="3" bestFit="1" customWidth="1"/>
    <col min="4345" max="4345" width="9.7109375" style="3" customWidth="1"/>
    <col min="4346" max="4346" width="12.85546875" style="3" customWidth="1"/>
    <col min="4347" max="4583" width="9.140625" style="3"/>
    <col min="4584" max="4584" width="9" style="3" bestFit="1" customWidth="1"/>
    <col min="4585" max="4585" width="9.85546875" style="3" bestFit="1" customWidth="1"/>
    <col min="4586" max="4586" width="9.140625" style="3" bestFit="1" customWidth="1"/>
    <col min="4587" max="4587" width="16" style="3" bestFit="1" customWidth="1"/>
    <col min="4588" max="4588" width="9" style="3" bestFit="1" customWidth="1"/>
    <col min="4589" max="4589" width="7.85546875" style="3" bestFit="1" customWidth="1"/>
    <col min="4590" max="4590" width="11.7109375" style="3" bestFit="1" customWidth="1"/>
    <col min="4591" max="4591" width="14.28515625" style="3" customWidth="1"/>
    <col min="4592" max="4592" width="11.7109375" style="3" bestFit="1" customWidth="1"/>
    <col min="4593" max="4593" width="14.140625" style="3" bestFit="1" customWidth="1"/>
    <col min="4594" max="4594" width="16.7109375" style="3" customWidth="1"/>
    <col min="4595" max="4595" width="16.5703125" style="3" customWidth="1"/>
    <col min="4596" max="4597" width="7.85546875" style="3" bestFit="1" customWidth="1"/>
    <col min="4598" max="4598" width="8" style="3" bestFit="1" customWidth="1"/>
    <col min="4599" max="4600" width="7.85546875" style="3" bestFit="1" customWidth="1"/>
    <col min="4601" max="4601" width="9.7109375" style="3" customWidth="1"/>
    <col min="4602" max="4602" width="12.85546875" style="3" customWidth="1"/>
    <col min="4603" max="4839" width="9.140625" style="3"/>
    <col min="4840" max="4840" width="9" style="3" bestFit="1" customWidth="1"/>
    <col min="4841" max="4841" width="9.85546875" style="3" bestFit="1" customWidth="1"/>
    <col min="4842" max="4842" width="9.140625" style="3" bestFit="1" customWidth="1"/>
    <col min="4843" max="4843" width="16" style="3" bestFit="1" customWidth="1"/>
    <col min="4844" max="4844" width="9" style="3" bestFit="1" customWidth="1"/>
    <col min="4845" max="4845" width="7.85546875" style="3" bestFit="1" customWidth="1"/>
    <col min="4846" max="4846" width="11.7109375" style="3" bestFit="1" customWidth="1"/>
    <col min="4847" max="4847" width="14.28515625" style="3" customWidth="1"/>
    <col min="4848" max="4848" width="11.7109375" style="3" bestFit="1" customWidth="1"/>
    <col min="4849" max="4849" width="14.140625" style="3" bestFit="1" customWidth="1"/>
    <col min="4850" max="4850" width="16.7109375" style="3" customWidth="1"/>
    <col min="4851" max="4851" width="16.5703125" style="3" customWidth="1"/>
    <col min="4852" max="4853" width="7.85546875" style="3" bestFit="1" customWidth="1"/>
    <col min="4854" max="4854" width="8" style="3" bestFit="1" customWidth="1"/>
    <col min="4855" max="4856" width="7.85546875" style="3" bestFit="1" customWidth="1"/>
    <col min="4857" max="4857" width="9.7109375" style="3" customWidth="1"/>
    <col min="4858" max="4858" width="12.85546875" style="3" customWidth="1"/>
    <col min="4859" max="5095" width="9.140625" style="3"/>
    <col min="5096" max="5096" width="9" style="3" bestFit="1" customWidth="1"/>
    <col min="5097" max="5097" width="9.85546875" style="3" bestFit="1" customWidth="1"/>
    <col min="5098" max="5098" width="9.140625" style="3" bestFit="1" customWidth="1"/>
    <col min="5099" max="5099" width="16" style="3" bestFit="1" customWidth="1"/>
    <col min="5100" max="5100" width="9" style="3" bestFit="1" customWidth="1"/>
    <col min="5101" max="5101" width="7.85546875" style="3" bestFit="1" customWidth="1"/>
    <col min="5102" max="5102" width="11.7109375" style="3" bestFit="1" customWidth="1"/>
    <col min="5103" max="5103" width="14.28515625" style="3" customWidth="1"/>
    <col min="5104" max="5104" width="11.7109375" style="3" bestFit="1" customWidth="1"/>
    <col min="5105" max="5105" width="14.140625" style="3" bestFit="1" customWidth="1"/>
    <col min="5106" max="5106" width="16.7109375" style="3" customWidth="1"/>
    <col min="5107" max="5107" width="16.5703125" style="3" customWidth="1"/>
    <col min="5108" max="5109" width="7.85546875" style="3" bestFit="1" customWidth="1"/>
    <col min="5110" max="5110" width="8" style="3" bestFit="1" customWidth="1"/>
    <col min="5111" max="5112" width="7.85546875" style="3" bestFit="1" customWidth="1"/>
    <col min="5113" max="5113" width="9.7109375" style="3" customWidth="1"/>
    <col min="5114" max="5114" width="12.85546875" style="3" customWidth="1"/>
    <col min="5115" max="5351" width="9.140625" style="3"/>
    <col min="5352" max="5352" width="9" style="3" bestFit="1" customWidth="1"/>
    <col min="5353" max="5353" width="9.85546875" style="3" bestFit="1" customWidth="1"/>
    <col min="5354" max="5354" width="9.140625" style="3" bestFit="1" customWidth="1"/>
    <col min="5355" max="5355" width="16" style="3" bestFit="1" customWidth="1"/>
    <col min="5356" max="5356" width="9" style="3" bestFit="1" customWidth="1"/>
    <col min="5357" max="5357" width="7.85546875" style="3" bestFit="1" customWidth="1"/>
    <col min="5358" max="5358" width="11.7109375" style="3" bestFit="1" customWidth="1"/>
    <col min="5359" max="5359" width="14.28515625" style="3" customWidth="1"/>
    <col min="5360" max="5360" width="11.7109375" style="3" bestFit="1" customWidth="1"/>
    <col min="5361" max="5361" width="14.140625" style="3" bestFit="1" customWidth="1"/>
    <col min="5362" max="5362" width="16.7109375" style="3" customWidth="1"/>
    <col min="5363" max="5363" width="16.5703125" style="3" customWidth="1"/>
    <col min="5364" max="5365" width="7.85546875" style="3" bestFit="1" customWidth="1"/>
    <col min="5366" max="5366" width="8" style="3" bestFit="1" customWidth="1"/>
    <col min="5367" max="5368" width="7.85546875" style="3" bestFit="1" customWidth="1"/>
    <col min="5369" max="5369" width="9.7109375" style="3" customWidth="1"/>
    <col min="5370" max="5370" width="12.85546875" style="3" customWidth="1"/>
    <col min="5371" max="5607" width="9.140625" style="3"/>
    <col min="5608" max="5608" width="9" style="3" bestFit="1" customWidth="1"/>
    <col min="5609" max="5609" width="9.85546875" style="3" bestFit="1" customWidth="1"/>
    <col min="5610" max="5610" width="9.140625" style="3" bestFit="1" customWidth="1"/>
    <col min="5611" max="5611" width="16" style="3" bestFit="1" customWidth="1"/>
    <col min="5612" max="5612" width="9" style="3" bestFit="1" customWidth="1"/>
    <col min="5613" max="5613" width="7.85546875" style="3" bestFit="1" customWidth="1"/>
    <col min="5614" max="5614" width="11.7109375" style="3" bestFit="1" customWidth="1"/>
    <col min="5615" max="5615" width="14.28515625" style="3" customWidth="1"/>
    <col min="5616" max="5616" width="11.7109375" style="3" bestFit="1" customWidth="1"/>
    <col min="5617" max="5617" width="14.140625" style="3" bestFit="1" customWidth="1"/>
    <col min="5618" max="5618" width="16.7109375" style="3" customWidth="1"/>
    <col min="5619" max="5619" width="16.5703125" style="3" customWidth="1"/>
    <col min="5620" max="5621" width="7.85546875" style="3" bestFit="1" customWidth="1"/>
    <col min="5622" max="5622" width="8" style="3" bestFit="1" customWidth="1"/>
    <col min="5623" max="5624" width="7.85546875" style="3" bestFit="1" customWidth="1"/>
    <col min="5625" max="5625" width="9.7109375" style="3" customWidth="1"/>
    <col min="5626" max="5626" width="12.85546875" style="3" customWidth="1"/>
    <col min="5627" max="5863" width="9.140625" style="3"/>
    <col min="5864" max="5864" width="9" style="3" bestFit="1" customWidth="1"/>
    <col min="5865" max="5865" width="9.85546875" style="3" bestFit="1" customWidth="1"/>
    <col min="5866" max="5866" width="9.140625" style="3" bestFit="1" customWidth="1"/>
    <col min="5867" max="5867" width="16" style="3" bestFit="1" customWidth="1"/>
    <col min="5868" max="5868" width="9" style="3" bestFit="1" customWidth="1"/>
    <col min="5869" max="5869" width="7.85546875" style="3" bestFit="1" customWidth="1"/>
    <col min="5870" max="5870" width="11.7109375" style="3" bestFit="1" customWidth="1"/>
    <col min="5871" max="5871" width="14.28515625" style="3" customWidth="1"/>
    <col min="5872" max="5872" width="11.7109375" style="3" bestFit="1" customWidth="1"/>
    <col min="5873" max="5873" width="14.140625" style="3" bestFit="1" customWidth="1"/>
    <col min="5874" max="5874" width="16.7109375" style="3" customWidth="1"/>
    <col min="5875" max="5875" width="16.5703125" style="3" customWidth="1"/>
    <col min="5876" max="5877" width="7.85546875" style="3" bestFit="1" customWidth="1"/>
    <col min="5878" max="5878" width="8" style="3" bestFit="1" customWidth="1"/>
    <col min="5879" max="5880" width="7.85546875" style="3" bestFit="1" customWidth="1"/>
    <col min="5881" max="5881" width="9.7109375" style="3" customWidth="1"/>
    <col min="5882" max="5882" width="12.85546875" style="3" customWidth="1"/>
    <col min="5883" max="6119" width="9.140625" style="3"/>
    <col min="6120" max="6120" width="9" style="3" bestFit="1" customWidth="1"/>
    <col min="6121" max="6121" width="9.85546875" style="3" bestFit="1" customWidth="1"/>
    <col min="6122" max="6122" width="9.140625" style="3" bestFit="1" customWidth="1"/>
    <col min="6123" max="6123" width="16" style="3" bestFit="1" customWidth="1"/>
    <col min="6124" max="6124" width="9" style="3" bestFit="1" customWidth="1"/>
    <col min="6125" max="6125" width="7.85546875" style="3" bestFit="1" customWidth="1"/>
    <col min="6126" max="6126" width="11.7109375" style="3" bestFit="1" customWidth="1"/>
    <col min="6127" max="6127" width="14.28515625" style="3" customWidth="1"/>
    <col min="6128" max="6128" width="11.7109375" style="3" bestFit="1" customWidth="1"/>
    <col min="6129" max="6129" width="14.140625" style="3" bestFit="1" customWidth="1"/>
    <col min="6130" max="6130" width="16.7109375" style="3" customWidth="1"/>
    <col min="6131" max="6131" width="16.5703125" style="3" customWidth="1"/>
    <col min="6132" max="6133" width="7.85546875" style="3" bestFit="1" customWidth="1"/>
    <col min="6134" max="6134" width="8" style="3" bestFit="1" customWidth="1"/>
    <col min="6135" max="6136" width="7.85546875" style="3" bestFit="1" customWidth="1"/>
    <col min="6137" max="6137" width="9.7109375" style="3" customWidth="1"/>
    <col min="6138" max="6138" width="12.85546875" style="3" customWidth="1"/>
    <col min="6139" max="6375" width="9.140625" style="3"/>
    <col min="6376" max="6376" width="9" style="3" bestFit="1" customWidth="1"/>
    <col min="6377" max="6377" width="9.85546875" style="3" bestFit="1" customWidth="1"/>
    <col min="6378" max="6378" width="9.140625" style="3" bestFit="1" customWidth="1"/>
    <col min="6379" max="6379" width="16" style="3" bestFit="1" customWidth="1"/>
    <col min="6380" max="6380" width="9" style="3" bestFit="1" customWidth="1"/>
    <col min="6381" max="6381" width="7.85546875" style="3" bestFit="1" customWidth="1"/>
    <col min="6382" max="6382" width="11.7109375" style="3" bestFit="1" customWidth="1"/>
    <col min="6383" max="6383" width="14.28515625" style="3" customWidth="1"/>
    <col min="6384" max="6384" width="11.7109375" style="3" bestFit="1" customWidth="1"/>
    <col min="6385" max="6385" width="14.140625" style="3" bestFit="1" customWidth="1"/>
    <col min="6386" max="6386" width="16.7109375" style="3" customWidth="1"/>
    <col min="6387" max="6387" width="16.5703125" style="3" customWidth="1"/>
    <col min="6388" max="6389" width="7.85546875" style="3" bestFit="1" customWidth="1"/>
    <col min="6390" max="6390" width="8" style="3" bestFit="1" customWidth="1"/>
    <col min="6391" max="6392" width="7.85546875" style="3" bestFit="1" customWidth="1"/>
    <col min="6393" max="6393" width="9.7109375" style="3" customWidth="1"/>
    <col min="6394" max="6394" width="12.85546875" style="3" customWidth="1"/>
    <col min="6395" max="6631" width="9.140625" style="3"/>
    <col min="6632" max="6632" width="9" style="3" bestFit="1" customWidth="1"/>
    <col min="6633" max="6633" width="9.85546875" style="3" bestFit="1" customWidth="1"/>
    <col min="6634" max="6634" width="9.140625" style="3" bestFit="1" customWidth="1"/>
    <col min="6635" max="6635" width="16" style="3" bestFit="1" customWidth="1"/>
    <col min="6636" max="6636" width="9" style="3" bestFit="1" customWidth="1"/>
    <col min="6637" max="6637" width="7.85546875" style="3" bestFit="1" customWidth="1"/>
    <col min="6638" max="6638" width="11.7109375" style="3" bestFit="1" customWidth="1"/>
    <col min="6639" max="6639" width="14.28515625" style="3" customWidth="1"/>
    <col min="6640" max="6640" width="11.7109375" style="3" bestFit="1" customWidth="1"/>
    <col min="6641" max="6641" width="14.140625" style="3" bestFit="1" customWidth="1"/>
    <col min="6642" max="6642" width="16.7109375" style="3" customWidth="1"/>
    <col min="6643" max="6643" width="16.5703125" style="3" customWidth="1"/>
    <col min="6644" max="6645" width="7.85546875" style="3" bestFit="1" customWidth="1"/>
    <col min="6646" max="6646" width="8" style="3" bestFit="1" customWidth="1"/>
    <col min="6647" max="6648" width="7.85546875" style="3" bestFit="1" customWidth="1"/>
    <col min="6649" max="6649" width="9.7109375" style="3" customWidth="1"/>
    <col min="6650" max="6650" width="12.85546875" style="3" customWidth="1"/>
    <col min="6651" max="6887" width="9.140625" style="3"/>
    <col min="6888" max="6888" width="9" style="3" bestFit="1" customWidth="1"/>
    <col min="6889" max="6889" width="9.85546875" style="3" bestFit="1" customWidth="1"/>
    <col min="6890" max="6890" width="9.140625" style="3" bestFit="1" customWidth="1"/>
    <col min="6891" max="6891" width="16" style="3" bestFit="1" customWidth="1"/>
    <col min="6892" max="6892" width="9" style="3" bestFit="1" customWidth="1"/>
    <col min="6893" max="6893" width="7.85546875" style="3" bestFit="1" customWidth="1"/>
    <col min="6894" max="6894" width="11.7109375" style="3" bestFit="1" customWidth="1"/>
    <col min="6895" max="6895" width="14.28515625" style="3" customWidth="1"/>
    <col min="6896" max="6896" width="11.7109375" style="3" bestFit="1" customWidth="1"/>
    <col min="6897" max="6897" width="14.140625" style="3" bestFit="1" customWidth="1"/>
    <col min="6898" max="6898" width="16.7109375" style="3" customWidth="1"/>
    <col min="6899" max="6899" width="16.5703125" style="3" customWidth="1"/>
    <col min="6900" max="6901" width="7.85546875" style="3" bestFit="1" customWidth="1"/>
    <col min="6902" max="6902" width="8" style="3" bestFit="1" customWidth="1"/>
    <col min="6903" max="6904" width="7.85546875" style="3" bestFit="1" customWidth="1"/>
    <col min="6905" max="6905" width="9.7109375" style="3" customWidth="1"/>
    <col min="6906" max="6906" width="12.85546875" style="3" customWidth="1"/>
    <col min="6907" max="7143" width="9.140625" style="3"/>
    <col min="7144" max="7144" width="9" style="3" bestFit="1" customWidth="1"/>
    <col min="7145" max="7145" width="9.85546875" style="3" bestFit="1" customWidth="1"/>
    <col min="7146" max="7146" width="9.140625" style="3" bestFit="1" customWidth="1"/>
    <col min="7147" max="7147" width="16" style="3" bestFit="1" customWidth="1"/>
    <col min="7148" max="7148" width="9" style="3" bestFit="1" customWidth="1"/>
    <col min="7149" max="7149" width="7.85546875" style="3" bestFit="1" customWidth="1"/>
    <col min="7150" max="7150" width="11.7109375" style="3" bestFit="1" customWidth="1"/>
    <col min="7151" max="7151" width="14.28515625" style="3" customWidth="1"/>
    <col min="7152" max="7152" width="11.7109375" style="3" bestFit="1" customWidth="1"/>
    <col min="7153" max="7153" width="14.140625" style="3" bestFit="1" customWidth="1"/>
    <col min="7154" max="7154" width="16.7109375" style="3" customWidth="1"/>
    <col min="7155" max="7155" width="16.5703125" style="3" customWidth="1"/>
    <col min="7156" max="7157" width="7.85546875" style="3" bestFit="1" customWidth="1"/>
    <col min="7158" max="7158" width="8" style="3" bestFit="1" customWidth="1"/>
    <col min="7159" max="7160" width="7.85546875" style="3" bestFit="1" customWidth="1"/>
    <col min="7161" max="7161" width="9.7109375" style="3" customWidth="1"/>
    <col min="7162" max="7162" width="12.85546875" style="3" customWidth="1"/>
    <col min="7163" max="7399" width="9.140625" style="3"/>
    <col min="7400" max="7400" width="9" style="3" bestFit="1" customWidth="1"/>
    <col min="7401" max="7401" width="9.85546875" style="3" bestFit="1" customWidth="1"/>
    <col min="7402" max="7402" width="9.140625" style="3" bestFit="1" customWidth="1"/>
    <col min="7403" max="7403" width="16" style="3" bestFit="1" customWidth="1"/>
    <col min="7404" max="7404" width="9" style="3" bestFit="1" customWidth="1"/>
    <col min="7405" max="7405" width="7.85546875" style="3" bestFit="1" customWidth="1"/>
    <col min="7406" max="7406" width="11.7109375" style="3" bestFit="1" customWidth="1"/>
    <col min="7407" max="7407" width="14.28515625" style="3" customWidth="1"/>
    <col min="7408" max="7408" width="11.7109375" style="3" bestFit="1" customWidth="1"/>
    <col min="7409" max="7409" width="14.140625" style="3" bestFit="1" customWidth="1"/>
    <col min="7410" max="7410" width="16.7109375" style="3" customWidth="1"/>
    <col min="7411" max="7411" width="16.5703125" style="3" customWidth="1"/>
    <col min="7412" max="7413" width="7.85546875" style="3" bestFit="1" customWidth="1"/>
    <col min="7414" max="7414" width="8" style="3" bestFit="1" customWidth="1"/>
    <col min="7415" max="7416" width="7.85546875" style="3" bestFit="1" customWidth="1"/>
    <col min="7417" max="7417" width="9.7109375" style="3" customWidth="1"/>
    <col min="7418" max="7418" width="12.85546875" style="3" customWidth="1"/>
    <col min="7419" max="7655" width="9.140625" style="3"/>
    <col min="7656" max="7656" width="9" style="3" bestFit="1" customWidth="1"/>
    <col min="7657" max="7657" width="9.85546875" style="3" bestFit="1" customWidth="1"/>
    <col min="7658" max="7658" width="9.140625" style="3" bestFit="1" customWidth="1"/>
    <col min="7659" max="7659" width="16" style="3" bestFit="1" customWidth="1"/>
    <col min="7660" max="7660" width="9" style="3" bestFit="1" customWidth="1"/>
    <col min="7661" max="7661" width="7.85546875" style="3" bestFit="1" customWidth="1"/>
    <col min="7662" max="7662" width="11.7109375" style="3" bestFit="1" customWidth="1"/>
    <col min="7663" max="7663" width="14.28515625" style="3" customWidth="1"/>
    <col min="7664" max="7664" width="11.7109375" style="3" bestFit="1" customWidth="1"/>
    <col min="7665" max="7665" width="14.140625" style="3" bestFit="1" customWidth="1"/>
    <col min="7666" max="7666" width="16.7109375" style="3" customWidth="1"/>
    <col min="7667" max="7667" width="16.5703125" style="3" customWidth="1"/>
    <col min="7668" max="7669" width="7.85546875" style="3" bestFit="1" customWidth="1"/>
    <col min="7670" max="7670" width="8" style="3" bestFit="1" customWidth="1"/>
    <col min="7671" max="7672" width="7.85546875" style="3" bestFit="1" customWidth="1"/>
    <col min="7673" max="7673" width="9.7109375" style="3" customWidth="1"/>
    <col min="7674" max="7674" width="12.85546875" style="3" customWidth="1"/>
    <col min="7675" max="7911" width="9.140625" style="3"/>
    <col min="7912" max="7912" width="9" style="3" bestFit="1" customWidth="1"/>
    <col min="7913" max="7913" width="9.85546875" style="3" bestFit="1" customWidth="1"/>
    <col min="7914" max="7914" width="9.140625" style="3" bestFit="1" customWidth="1"/>
    <col min="7915" max="7915" width="16" style="3" bestFit="1" customWidth="1"/>
    <col min="7916" max="7916" width="9" style="3" bestFit="1" customWidth="1"/>
    <col min="7917" max="7917" width="7.85546875" style="3" bestFit="1" customWidth="1"/>
    <col min="7918" max="7918" width="11.7109375" style="3" bestFit="1" customWidth="1"/>
    <col min="7919" max="7919" width="14.28515625" style="3" customWidth="1"/>
    <col min="7920" max="7920" width="11.7109375" style="3" bestFit="1" customWidth="1"/>
    <col min="7921" max="7921" width="14.140625" style="3" bestFit="1" customWidth="1"/>
    <col min="7922" max="7922" width="16.7109375" style="3" customWidth="1"/>
    <col min="7923" max="7923" width="16.5703125" style="3" customWidth="1"/>
    <col min="7924" max="7925" width="7.85546875" style="3" bestFit="1" customWidth="1"/>
    <col min="7926" max="7926" width="8" style="3" bestFit="1" customWidth="1"/>
    <col min="7927" max="7928" width="7.85546875" style="3" bestFit="1" customWidth="1"/>
    <col min="7929" max="7929" width="9.7109375" style="3" customWidth="1"/>
    <col min="7930" max="7930" width="12.85546875" style="3" customWidth="1"/>
    <col min="7931" max="8167" width="9.140625" style="3"/>
    <col min="8168" max="8168" width="9" style="3" bestFit="1" customWidth="1"/>
    <col min="8169" max="8169" width="9.85546875" style="3" bestFit="1" customWidth="1"/>
    <col min="8170" max="8170" width="9.140625" style="3" bestFit="1" customWidth="1"/>
    <col min="8171" max="8171" width="16" style="3" bestFit="1" customWidth="1"/>
    <col min="8172" max="8172" width="9" style="3" bestFit="1" customWidth="1"/>
    <col min="8173" max="8173" width="7.85546875" style="3" bestFit="1" customWidth="1"/>
    <col min="8174" max="8174" width="11.7109375" style="3" bestFit="1" customWidth="1"/>
    <col min="8175" max="8175" width="14.28515625" style="3" customWidth="1"/>
    <col min="8176" max="8176" width="11.7109375" style="3" bestFit="1" customWidth="1"/>
    <col min="8177" max="8177" width="14.140625" style="3" bestFit="1" customWidth="1"/>
    <col min="8178" max="8178" width="16.7109375" style="3" customWidth="1"/>
    <col min="8179" max="8179" width="16.5703125" style="3" customWidth="1"/>
    <col min="8180" max="8181" width="7.85546875" style="3" bestFit="1" customWidth="1"/>
    <col min="8182" max="8182" width="8" style="3" bestFit="1" customWidth="1"/>
    <col min="8183" max="8184" width="7.85546875" style="3" bestFit="1" customWidth="1"/>
    <col min="8185" max="8185" width="9.7109375" style="3" customWidth="1"/>
    <col min="8186" max="8186" width="12.85546875" style="3" customWidth="1"/>
    <col min="8187" max="8423" width="9.140625" style="3"/>
    <col min="8424" max="8424" width="9" style="3" bestFit="1" customWidth="1"/>
    <col min="8425" max="8425" width="9.85546875" style="3" bestFit="1" customWidth="1"/>
    <col min="8426" max="8426" width="9.140625" style="3" bestFit="1" customWidth="1"/>
    <col min="8427" max="8427" width="16" style="3" bestFit="1" customWidth="1"/>
    <col min="8428" max="8428" width="9" style="3" bestFit="1" customWidth="1"/>
    <col min="8429" max="8429" width="7.85546875" style="3" bestFit="1" customWidth="1"/>
    <col min="8430" max="8430" width="11.7109375" style="3" bestFit="1" customWidth="1"/>
    <col min="8431" max="8431" width="14.28515625" style="3" customWidth="1"/>
    <col min="8432" max="8432" width="11.7109375" style="3" bestFit="1" customWidth="1"/>
    <col min="8433" max="8433" width="14.140625" style="3" bestFit="1" customWidth="1"/>
    <col min="8434" max="8434" width="16.7109375" style="3" customWidth="1"/>
    <col min="8435" max="8435" width="16.5703125" style="3" customWidth="1"/>
    <col min="8436" max="8437" width="7.85546875" style="3" bestFit="1" customWidth="1"/>
    <col min="8438" max="8438" width="8" style="3" bestFit="1" customWidth="1"/>
    <col min="8439" max="8440" width="7.85546875" style="3" bestFit="1" customWidth="1"/>
    <col min="8441" max="8441" width="9.7109375" style="3" customWidth="1"/>
    <col min="8442" max="8442" width="12.85546875" style="3" customWidth="1"/>
    <col min="8443" max="8679" width="9.140625" style="3"/>
    <col min="8680" max="8680" width="9" style="3" bestFit="1" customWidth="1"/>
    <col min="8681" max="8681" width="9.85546875" style="3" bestFit="1" customWidth="1"/>
    <col min="8682" max="8682" width="9.140625" style="3" bestFit="1" customWidth="1"/>
    <col min="8683" max="8683" width="16" style="3" bestFit="1" customWidth="1"/>
    <col min="8684" max="8684" width="9" style="3" bestFit="1" customWidth="1"/>
    <col min="8685" max="8685" width="7.85546875" style="3" bestFit="1" customWidth="1"/>
    <col min="8686" max="8686" width="11.7109375" style="3" bestFit="1" customWidth="1"/>
    <col min="8687" max="8687" width="14.28515625" style="3" customWidth="1"/>
    <col min="8688" max="8688" width="11.7109375" style="3" bestFit="1" customWidth="1"/>
    <col min="8689" max="8689" width="14.140625" style="3" bestFit="1" customWidth="1"/>
    <col min="8690" max="8690" width="16.7109375" style="3" customWidth="1"/>
    <col min="8691" max="8691" width="16.5703125" style="3" customWidth="1"/>
    <col min="8692" max="8693" width="7.85546875" style="3" bestFit="1" customWidth="1"/>
    <col min="8694" max="8694" width="8" style="3" bestFit="1" customWidth="1"/>
    <col min="8695" max="8696" width="7.85546875" style="3" bestFit="1" customWidth="1"/>
    <col min="8697" max="8697" width="9.7109375" style="3" customWidth="1"/>
    <col min="8698" max="8698" width="12.85546875" style="3" customWidth="1"/>
    <col min="8699" max="8935" width="9.140625" style="3"/>
    <col min="8936" max="8936" width="9" style="3" bestFit="1" customWidth="1"/>
    <col min="8937" max="8937" width="9.85546875" style="3" bestFit="1" customWidth="1"/>
    <col min="8938" max="8938" width="9.140625" style="3" bestFit="1" customWidth="1"/>
    <col min="8939" max="8939" width="16" style="3" bestFit="1" customWidth="1"/>
    <col min="8940" max="8940" width="9" style="3" bestFit="1" customWidth="1"/>
    <col min="8941" max="8941" width="7.85546875" style="3" bestFit="1" customWidth="1"/>
    <col min="8942" max="8942" width="11.7109375" style="3" bestFit="1" customWidth="1"/>
    <col min="8943" max="8943" width="14.28515625" style="3" customWidth="1"/>
    <col min="8944" max="8944" width="11.7109375" style="3" bestFit="1" customWidth="1"/>
    <col min="8945" max="8945" width="14.140625" style="3" bestFit="1" customWidth="1"/>
    <col min="8946" max="8946" width="16.7109375" style="3" customWidth="1"/>
    <col min="8947" max="8947" width="16.5703125" style="3" customWidth="1"/>
    <col min="8948" max="8949" width="7.85546875" style="3" bestFit="1" customWidth="1"/>
    <col min="8950" max="8950" width="8" style="3" bestFit="1" customWidth="1"/>
    <col min="8951" max="8952" width="7.85546875" style="3" bestFit="1" customWidth="1"/>
    <col min="8953" max="8953" width="9.7109375" style="3" customWidth="1"/>
    <col min="8954" max="8954" width="12.85546875" style="3" customWidth="1"/>
    <col min="8955" max="9191" width="9.140625" style="3"/>
    <col min="9192" max="9192" width="9" style="3" bestFit="1" customWidth="1"/>
    <col min="9193" max="9193" width="9.85546875" style="3" bestFit="1" customWidth="1"/>
    <col min="9194" max="9194" width="9.140625" style="3" bestFit="1" customWidth="1"/>
    <col min="9195" max="9195" width="16" style="3" bestFit="1" customWidth="1"/>
    <col min="9196" max="9196" width="9" style="3" bestFit="1" customWidth="1"/>
    <col min="9197" max="9197" width="7.85546875" style="3" bestFit="1" customWidth="1"/>
    <col min="9198" max="9198" width="11.7109375" style="3" bestFit="1" customWidth="1"/>
    <col min="9199" max="9199" width="14.28515625" style="3" customWidth="1"/>
    <col min="9200" max="9200" width="11.7109375" style="3" bestFit="1" customWidth="1"/>
    <col min="9201" max="9201" width="14.140625" style="3" bestFit="1" customWidth="1"/>
    <col min="9202" max="9202" width="16.7109375" style="3" customWidth="1"/>
    <col min="9203" max="9203" width="16.5703125" style="3" customWidth="1"/>
    <col min="9204" max="9205" width="7.85546875" style="3" bestFit="1" customWidth="1"/>
    <col min="9206" max="9206" width="8" style="3" bestFit="1" customWidth="1"/>
    <col min="9207" max="9208" width="7.85546875" style="3" bestFit="1" customWidth="1"/>
    <col min="9209" max="9209" width="9.7109375" style="3" customWidth="1"/>
    <col min="9210" max="9210" width="12.85546875" style="3" customWidth="1"/>
    <col min="9211" max="9447" width="9.140625" style="3"/>
    <col min="9448" max="9448" width="9" style="3" bestFit="1" customWidth="1"/>
    <col min="9449" max="9449" width="9.85546875" style="3" bestFit="1" customWidth="1"/>
    <col min="9450" max="9450" width="9.140625" style="3" bestFit="1" customWidth="1"/>
    <col min="9451" max="9451" width="16" style="3" bestFit="1" customWidth="1"/>
    <col min="9452" max="9452" width="9" style="3" bestFit="1" customWidth="1"/>
    <col min="9453" max="9453" width="7.85546875" style="3" bestFit="1" customWidth="1"/>
    <col min="9454" max="9454" width="11.7109375" style="3" bestFit="1" customWidth="1"/>
    <col min="9455" max="9455" width="14.28515625" style="3" customWidth="1"/>
    <col min="9456" max="9456" width="11.7109375" style="3" bestFit="1" customWidth="1"/>
    <col min="9457" max="9457" width="14.140625" style="3" bestFit="1" customWidth="1"/>
    <col min="9458" max="9458" width="16.7109375" style="3" customWidth="1"/>
    <col min="9459" max="9459" width="16.5703125" style="3" customWidth="1"/>
    <col min="9460" max="9461" width="7.85546875" style="3" bestFit="1" customWidth="1"/>
    <col min="9462" max="9462" width="8" style="3" bestFit="1" customWidth="1"/>
    <col min="9463" max="9464" width="7.85546875" style="3" bestFit="1" customWidth="1"/>
    <col min="9465" max="9465" width="9.7109375" style="3" customWidth="1"/>
    <col min="9466" max="9466" width="12.85546875" style="3" customWidth="1"/>
    <col min="9467" max="9703" width="9.140625" style="3"/>
    <col min="9704" max="9704" width="9" style="3" bestFit="1" customWidth="1"/>
    <col min="9705" max="9705" width="9.85546875" style="3" bestFit="1" customWidth="1"/>
    <col min="9706" max="9706" width="9.140625" style="3" bestFit="1" customWidth="1"/>
    <col min="9707" max="9707" width="16" style="3" bestFit="1" customWidth="1"/>
    <col min="9708" max="9708" width="9" style="3" bestFit="1" customWidth="1"/>
    <col min="9709" max="9709" width="7.85546875" style="3" bestFit="1" customWidth="1"/>
    <col min="9710" max="9710" width="11.7109375" style="3" bestFit="1" customWidth="1"/>
    <col min="9711" max="9711" width="14.28515625" style="3" customWidth="1"/>
    <col min="9712" max="9712" width="11.7109375" style="3" bestFit="1" customWidth="1"/>
    <col min="9713" max="9713" width="14.140625" style="3" bestFit="1" customWidth="1"/>
    <col min="9714" max="9714" width="16.7109375" style="3" customWidth="1"/>
    <col min="9715" max="9715" width="16.5703125" style="3" customWidth="1"/>
    <col min="9716" max="9717" width="7.85546875" style="3" bestFit="1" customWidth="1"/>
    <col min="9718" max="9718" width="8" style="3" bestFit="1" customWidth="1"/>
    <col min="9719" max="9720" width="7.85546875" style="3" bestFit="1" customWidth="1"/>
    <col min="9721" max="9721" width="9.7109375" style="3" customWidth="1"/>
    <col min="9722" max="9722" width="12.85546875" style="3" customWidth="1"/>
    <col min="9723" max="9959" width="9.140625" style="3"/>
    <col min="9960" max="9960" width="9" style="3" bestFit="1" customWidth="1"/>
    <col min="9961" max="9961" width="9.85546875" style="3" bestFit="1" customWidth="1"/>
    <col min="9962" max="9962" width="9.140625" style="3" bestFit="1" customWidth="1"/>
    <col min="9963" max="9963" width="16" style="3" bestFit="1" customWidth="1"/>
    <col min="9964" max="9964" width="9" style="3" bestFit="1" customWidth="1"/>
    <col min="9965" max="9965" width="7.85546875" style="3" bestFit="1" customWidth="1"/>
    <col min="9966" max="9966" width="11.7109375" style="3" bestFit="1" customWidth="1"/>
    <col min="9967" max="9967" width="14.28515625" style="3" customWidth="1"/>
    <col min="9968" max="9968" width="11.7109375" style="3" bestFit="1" customWidth="1"/>
    <col min="9969" max="9969" width="14.140625" style="3" bestFit="1" customWidth="1"/>
    <col min="9970" max="9970" width="16.7109375" style="3" customWidth="1"/>
    <col min="9971" max="9971" width="16.5703125" style="3" customWidth="1"/>
    <col min="9972" max="9973" width="7.85546875" style="3" bestFit="1" customWidth="1"/>
    <col min="9974" max="9974" width="8" style="3" bestFit="1" customWidth="1"/>
    <col min="9975" max="9976" width="7.85546875" style="3" bestFit="1" customWidth="1"/>
    <col min="9977" max="9977" width="9.7109375" style="3" customWidth="1"/>
    <col min="9978" max="9978" width="12.85546875" style="3" customWidth="1"/>
    <col min="9979" max="10215" width="9.140625" style="3"/>
    <col min="10216" max="10216" width="9" style="3" bestFit="1" customWidth="1"/>
    <col min="10217" max="10217" width="9.85546875" style="3" bestFit="1" customWidth="1"/>
    <col min="10218" max="10218" width="9.140625" style="3" bestFit="1" customWidth="1"/>
    <col min="10219" max="10219" width="16" style="3" bestFit="1" customWidth="1"/>
    <col min="10220" max="10220" width="9" style="3" bestFit="1" customWidth="1"/>
    <col min="10221" max="10221" width="7.85546875" style="3" bestFit="1" customWidth="1"/>
    <col min="10222" max="10222" width="11.7109375" style="3" bestFit="1" customWidth="1"/>
    <col min="10223" max="10223" width="14.28515625" style="3" customWidth="1"/>
    <col min="10224" max="10224" width="11.7109375" style="3" bestFit="1" customWidth="1"/>
    <col min="10225" max="10225" width="14.140625" style="3" bestFit="1" customWidth="1"/>
    <col min="10226" max="10226" width="16.7109375" style="3" customWidth="1"/>
    <col min="10227" max="10227" width="16.5703125" style="3" customWidth="1"/>
    <col min="10228" max="10229" width="7.85546875" style="3" bestFit="1" customWidth="1"/>
    <col min="10230" max="10230" width="8" style="3" bestFit="1" customWidth="1"/>
    <col min="10231" max="10232" width="7.85546875" style="3" bestFit="1" customWidth="1"/>
    <col min="10233" max="10233" width="9.7109375" style="3" customWidth="1"/>
    <col min="10234" max="10234" width="12.85546875" style="3" customWidth="1"/>
    <col min="10235" max="10471" width="9.140625" style="3"/>
    <col min="10472" max="10472" width="9" style="3" bestFit="1" customWidth="1"/>
    <col min="10473" max="10473" width="9.85546875" style="3" bestFit="1" customWidth="1"/>
    <col min="10474" max="10474" width="9.140625" style="3" bestFit="1" customWidth="1"/>
    <col min="10475" max="10475" width="16" style="3" bestFit="1" customWidth="1"/>
    <col min="10476" max="10476" width="9" style="3" bestFit="1" customWidth="1"/>
    <col min="10477" max="10477" width="7.85546875" style="3" bestFit="1" customWidth="1"/>
    <col min="10478" max="10478" width="11.7109375" style="3" bestFit="1" customWidth="1"/>
    <col min="10479" max="10479" width="14.28515625" style="3" customWidth="1"/>
    <col min="10480" max="10480" width="11.7109375" style="3" bestFit="1" customWidth="1"/>
    <col min="10481" max="10481" width="14.140625" style="3" bestFit="1" customWidth="1"/>
    <col min="10482" max="10482" width="16.7109375" style="3" customWidth="1"/>
    <col min="10483" max="10483" width="16.5703125" style="3" customWidth="1"/>
    <col min="10484" max="10485" width="7.85546875" style="3" bestFit="1" customWidth="1"/>
    <col min="10486" max="10486" width="8" style="3" bestFit="1" customWidth="1"/>
    <col min="10487" max="10488" width="7.85546875" style="3" bestFit="1" customWidth="1"/>
    <col min="10489" max="10489" width="9.7109375" style="3" customWidth="1"/>
    <col min="10490" max="10490" width="12.85546875" style="3" customWidth="1"/>
    <col min="10491" max="10727" width="9.140625" style="3"/>
    <col min="10728" max="10728" width="9" style="3" bestFit="1" customWidth="1"/>
    <col min="10729" max="10729" width="9.85546875" style="3" bestFit="1" customWidth="1"/>
    <col min="10730" max="10730" width="9.140625" style="3" bestFit="1" customWidth="1"/>
    <col min="10731" max="10731" width="16" style="3" bestFit="1" customWidth="1"/>
    <col min="10732" max="10732" width="9" style="3" bestFit="1" customWidth="1"/>
    <col min="10733" max="10733" width="7.85546875" style="3" bestFit="1" customWidth="1"/>
    <col min="10734" max="10734" width="11.7109375" style="3" bestFit="1" customWidth="1"/>
    <col min="10735" max="10735" width="14.28515625" style="3" customWidth="1"/>
    <col min="10736" max="10736" width="11.7109375" style="3" bestFit="1" customWidth="1"/>
    <col min="10737" max="10737" width="14.140625" style="3" bestFit="1" customWidth="1"/>
    <col min="10738" max="10738" width="16.7109375" style="3" customWidth="1"/>
    <col min="10739" max="10739" width="16.5703125" style="3" customWidth="1"/>
    <col min="10740" max="10741" width="7.85546875" style="3" bestFit="1" customWidth="1"/>
    <col min="10742" max="10742" width="8" style="3" bestFit="1" customWidth="1"/>
    <col min="10743" max="10744" width="7.85546875" style="3" bestFit="1" customWidth="1"/>
    <col min="10745" max="10745" width="9.7109375" style="3" customWidth="1"/>
    <col min="10746" max="10746" width="12.85546875" style="3" customWidth="1"/>
    <col min="10747" max="10983" width="9.140625" style="3"/>
    <col min="10984" max="10984" width="9" style="3" bestFit="1" customWidth="1"/>
    <col min="10985" max="10985" width="9.85546875" style="3" bestFit="1" customWidth="1"/>
    <col min="10986" max="10986" width="9.140625" style="3" bestFit="1" customWidth="1"/>
    <col min="10987" max="10987" width="16" style="3" bestFit="1" customWidth="1"/>
    <col min="10988" max="10988" width="9" style="3" bestFit="1" customWidth="1"/>
    <col min="10989" max="10989" width="7.85546875" style="3" bestFit="1" customWidth="1"/>
    <col min="10990" max="10990" width="11.7109375" style="3" bestFit="1" customWidth="1"/>
    <col min="10991" max="10991" width="14.28515625" style="3" customWidth="1"/>
    <col min="10992" max="10992" width="11.7109375" style="3" bestFit="1" customWidth="1"/>
    <col min="10993" max="10993" width="14.140625" style="3" bestFit="1" customWidth="1"/>
    <col min="10994" max="10994" width="16.7109375" style="3" customWidth="1"/>
    <col min="10995" max="10995" width="16.5703125" style="3" customWidth="1"/>
    <col min="10996" max="10997" width="7.85546875" style="3" bestFit="1" customWidth="1"/>
    <col min="10998" max="10998" width="8" style="3" bestFit="1" customWidth="1"/>
    <col min="10999" max="11000" width="7.85546875" style="3" bestFit="1" customWidth="1"/>
    <col min="11001" max="11001" width="9.7109375" style="3" customWidth="1"/>
    <col min="11002" max="11002" width="12.85546875" style="3" customWidth="1"/>
    <col min="11003" max="11239" width="9.140625" style="3"/>
    <col min="11240" max="11240" width="9" style="3" bestFit="1" customWidth="1"/>
    <col min="11241" max="11241" width="9.85546875" style="3" bestFit="1" customWidth="1"/>
    <col min="11242" max="11242" width="9.140625" style="3" bestFit="1" customWidth="1"/>
    <col min="11243" max="11243" width="16" style="3" bestFit="1" customWidth="1"/>
    <col min="11244" max="11244" width="9" style="3" bestFit="1" customWidth="1"/>
    <col min="11245" max="11245" width="7.85546875" style="3" bestFit="1" customWidth="1"/>
    <col min="11246" max="11246" width="11.7109375" style="3" bestFit="1" customWidth="1"/>
    <col min="11247" max="11247" width="14.28515625" style="3" customWidth="1"/>
    <col min="11248" max="11248" width="11.7109375" style="3" bestFit="1" customWidth="1"/>
    <col min="11249" max="11249" width="14.140625" style="3" bestFit="1" customWidth="1"/>
    <col min="11250" max="11250" width="16.7109375" style="3" customWidth="1"/>
    <col min="11251" max="11251" width="16.5703125" style="3" customWidth="1"/>
    <col min="11252" max="11253" width="7.85546875" style="3" bestFit="1" customWidth="1"/>
    <col min="11254" max="11254" width="8" style="3" bestFit="1" customWidth="1"/>
    <col min="11255" max="11256" width="7.85546875" style="3" bestFit="1" customWidth="1"/>
    <col min="11257" max="11257" width="9.7109375" style="3" customWidth="1"/>
    <col min="11258" max="11258" width="12.85546875" style="3" customWidth="1"/>
    <col min="11259" max="11495" width="9.140625" style="3"/>
    <col min="11496" max="11496" width="9" style="3" bestFit="1" customWidth="1"/>
    <col min="11497" max="11497" width="9.85546875" style="3" bestFit="1" customWidth="1"/>
    <col min="11498" max="11498" width="9.140625" style="3" bestFit="1" customWidth="1"/>
    <col min="11499" max="11499" width="16" style="3" bestFit="1" customWidth="1"/>
    <col min="11500" max="11500" width="9" style="3" bestFit="1" customWidth="1"/>
    <col min="11501" max="11501" width="7.85546875" style="3" bestFit="1" customWidth="1"/>
    <col min="11502" max="11502" width="11.7109375" style="3" bestFit="1" customWidth="1"/>
    <col min="11503" max="11503" width="14.28515625" style="3" customWidth="1"/>
    <col min="11504" max="11504" width="11.7109375" style="3" bestFit="1" customWidth="1"/>
    <col min="11505" max="11505" width="14.140625" style="3" bestFit="1" customWidth="1"/>
    <col min="11506" max="11506" width="16.7109375" style="3" customWidth="1"/>
    <col min="11507" max="11507" width="16.5703125" style="3" customWidth="1"/>
    <col min="11508" max="11509" width="7.85546875" style="3" bestFit="1" customWidth="1"/>
    <col min="11510" max="11510" width="8" style="3" bestFit="1" customWidth="1"/>
    <col min="11511" max="11512" width="7.85546875" style="3" bestFit="1" customWidth="1"/>
    <col min="11513" max="11513" width="9.7109375" style="3" customWidth="1"/>
    <col min="11514" max="11514" width="12.85546875" style="3" customWidth="1"/>
    <col min="11515" max="11751" width="9.140625" style="3"/>
    <col min="11752" max="11752" width="9" style="3" bestFit="1" customWidth="1"/>
    <col min="11753" max="11753" width="9.85546875" style="3" bestFit="1" customWidth="1"/>
    <col min="11754" max="11754" width="9.140625" style="3" bestFit="1" customWidth="1"/>
    <col min="11755" max="11755" width="16" style="3" bestFit="1" customWidth="1"/>
    <col min="11756" max="11756" width="9" style="3" bestFit="1" customWidth="1"/>
    <col min="11757" max="11757" width="7.85546875" style="3" bestFit="1" customWidth="1"/>
    <col min="11758" max="11758" width="11.7109375" style="3" bestFit="1" customWidth="1"/>
    <col min="11759" max="11759" width="14.28515625" style="3" customWidth="1"/>
    <col min="11760" max="11760" width="11.7109375" style="3" bestFit="1" customWidth="1"/>
    <col min="11761" max="11761" width="14.140625" style="3" bestFit="1" customWidth="1"/>
    <col min="11762" max="11762" width="16.7109375" style="3" customWidth="1"/>
    <col min="11763" max="11763" width="16.5703125" style="3" customWidth="1"/>
    <col min="11764" max="11765" width="7.85546875" style="3" bestFit="1" customWidth="1"/>
    <col min="11766" max="11766" width="8" style="3" bestFit="1" customWidth="1"/>
    <col min="11767" max="11768" width="7.85546875" style="3" bestFit="1" customWidth="1"/>
    <col min="11769" max="11769" width="9.7109375" style="3" customWidth="1"/>
    <col min="11770" max="11770" width="12.85546875" style="3" customWidth="1"/>
    <col min="11771" max="12007" width="9.140625" style="3"/>
    <col min="12008" max="12008" width="9" style="3" bestFit="1" customWidth="1"/>
    <col min="12009" max="12009" width="9.85546875" style="3" bestFit="1" customWidth="1"/>
    <col min="12010" max="12010" width="9.140625" style="3" bestFit="1" customWidth="1"/>
    <col min="12011" max="12011" width="16" style="3" bestFit="1" customWidth="1"/>
    <col min="12012" max="12012" width="9" style="3" bestFit="1" customWidth="1"/>
    <col min="12013" max="12013" width="7.85546875" style="3" bestFit="1" customWidth="1"/>
    <col min="12014" max="12014" width="11.7109375" style="3" bestFit="1" customWidth="1"/>
    <col min="12015" max="12015" width="14.28515625" style="3" customWidth="1"/>
    <col min="12016" max="12016" width="11.7109375" style="3" bestFit="1" customWidth="1"/>
    <col min="12017" max="12017" width="14.140625" style="3" bestFit="1" customWidth="1"/>
    <col min="12018" max="12018" width="16.7109375" style="3" customWidth="1"/>
    <col min="12019" max="12019" width="16.5703125" style="3" customWidth="1"/>
    <col min="12020" max="12021" width="7.85546875" style="3" bestFit="1" customWidth="1"/>
    <col min="12022" max="12022" width="8" style="3" bestFit="1" customWidth="1"/>
    <col min="12023" max="12024" width="7.85546875" style="3" bestFit="1" customWidth="1"/>
    <col min="12025" max="12025" width="9.7109375" style="3" customWidth="1"/>
    <col min="12026" max="12026" width="12.85546875" style="3" customWidth="1"/>
    <col min="12027" max="12263" width="9.140625" style="3"/>
    <col min="12264" max="12264" width="9" style="3" bestFit="1" customWidth="1"/>
    <col min="12265" max="12265" width="9.85546875" style="3" bestFit="1" customWidth="1"/>
    <col min="12266" max="12266" width="9.140625" style="3" bestFit="1" customWidth="1"/>
    <col min="12267" max="12267" width="16" style="3" bestFit="1" customWidth="1"/>
    <col min="12268" max="12268" width="9" style="3" bestFit="1" customWidth="1"/>
    <col min="12269" max="12269" width="7.85546875" style="3" bestFit="1" customWidth="1"/>
    <col min="12270" max="12270" width="11.7109375" style="3" bestFit="1" customWidth="1"/>
    <col min="12271" max="12271" width="14.28515625" style="3" customWidth="1"/>
    <col min="12272" max="12272" width="11.7109375" style="3" bestFit="1" customWidth="1"/>
    <col min="12273" max="12273" width="14.140625" style="3" bestFit="1" customWidth="1"/>
    <col min="12274" max="12274" width="16.7109375" style="3" customWidth="1"/>
    <col min="12275" max="12275" width="16.5703125" style="3" customWidth="1"/>
    <col min="12276" max="12277" width="7.85546875" style="3" bestFit="1" customWidth="1"/>
    <col min="12278" max="12278" width="8" style="3" bestFit="1" customWidth="1"/>
    <col min="12279" max="12280" width="7.85546875" style="3" bestFit="1" customWidth="1"/>
    <col min="12281" max="12281" width="9.7109375" style="3" customWidth="1"/>
    <col min="12282" max="12282" width="12.85546875" style="3" customWidth="1"/>
    <col min="12283" max="12519" width="9.140625" style="3"/>
    <col min="12520" max="12520" width="9" style="3" bestFit="1" customWidth="1"/>
    <col min="12521" max="12521" width="9.85546875" style="3" bestFit="1" customWidth="1"/>
    <col min="12522" max="12522" width="9.140625" style="3" bestFit="1" customWidth="1"/>
    <col min="12523" max="12523" width="16" style="3" bestFit="1" customWidth="1"/>
    <col min="12524" max="12524" width="9" style="3" bestFit="1" customWidth="1"/>
    <col min="12525" max="12525" width="7.85546875" style="3" bestFit="1" customWidth="1"/>
    <col min="12526" max="12526" width="11.7109375" style="3" bestFit="1" customWidth="1"/>
    <col min="12527" max="12527" width="14.28515625" style="3" customWidth="1"/>
    <col min="12528" max="12528" width="11.7109375" style="3" bestFit="1" customWidth="1"/>
    <col min="12529" max="12529" width="14.140625" style="3" bestFit="1" customWidth="1"/>
    <col min="12530" max="12530" width="16.7109375" style="3" customWidth="1"/>
    <col min="12531" max="12531" width="16.5703125" style="3" customWidth="1"/>
    <col min="12532" max="12533" width="7.85546875" style="3" bestFit="1" customWidth="1"/>
    <col min="12534" max="12534" width="8" style="3" bestFit="1" customWidth="1"/>
    <col min="12535" max="12536" width="7.85546875" style="3" bestFit="1" customWidth="1"/>
    <col min="12537" max="12537" width="9.7109375" style="3" customWidth="1"/>
    <col min="12538" max="12538" width="12.85546875" style="3" customWidth="1"/>
    <col min="12539" max="12775" width="9.140625" style="3"/>
    <col min="12776" max="12776" width="9" style="3" bestFit="1" customWidth="1"/>
    <col min="12777" max="12777" width="9.85546875" style="3" bestFit="1" customWidth="1"/>
    <col min="12778" max="12778" width="9.140625" style="3" bestFit="1" customWidth="1"/>
    <col min="12779" max="12779" width="16" style="3" bestFit="1" customWidth="1"/>
    <col min="12780" max="12780" width="9" style="3" bestFit="1" customWidth="1"/>
    <col min="12781" max="12781" width="7.85546875" style="3" bestFit="1" customWidth="1"/>
    <col min="12782" max="12782" width="11.7109375" style="3" bestFit="1" customWidth="1"/>
    <col min="12783" max="12783" width="14.28515625" style="3" customWidth="1"/>
    <col min="12784" max="12784" width="11.7109375" style="3" bestFit="1" customWidth="1"/>
    <col min="12785" max="12785" width="14.140625" style="3" bestFit="1" customWidth="1"/>
    <col min="12786" max="12786" width="16.7109375" style="3" customWidth="1"/>
    <col min="12787" max="12787" width="16.5703125" style="3" customWidth="1"/>
    <col min="12788" max="12789" width="7.85546875" style="3" bestFit="1" customWidth="1"/>
    <col min="12790" max="12790" width="8" style="3" bestFit="1" customWidth="1"/>
    <col min="12791" max="12792" width="7.85546875" style="3" bestFit="1" customWidth="1"/>
    <col min="12793" max="12793" width="9.7109375" style="3" customWidth="1"/>
    <col min="12794" max="12794" width="12.85546875" style="3" customWidth="1"/>
    <col min="12795" max="13031" width="9.140625" style="3"/>
    <col min="13032" max="13032" width="9" style="3" bestFit="1" customWidth="1"/>
    <col min="13033" max="13033" width="9.85546875" style="3" bestFit="1" customWidth="1"/>
    <col min="13034" max="13034" width="9.140625" style="3" bestFit="1" customWidth="1"/>
    <col min="13035" max="13035" width="16" style="3" bestFit="1" customWidth="1"/>
    <col min="13036" max="13036" width="9" style="3" bestFit="1" customWidth="1"/>
    <col min="13037" max="13037" width="7.85546875" style="3" bestFit="1" customWidth="1"/>
    <col min="13038" max="13038" width="11.7109375" style="3" bestFit="1" customWidth="1"/>
    <col min="13039" max="13039" width="14.28515625" style="3" customWidth="1"/>
    <col min="13040" max="13040" width="11.7109375" style="3" bestFit="1" customWidth="1"/>
    <col min="13041" max="13041" width="14.140625" style="3" bestFit="1" customWidth="1"/>
    <col min="13042" max="13042" width="16.7109375" style="3" customWidth="1"/>
    <col min="13043" max="13043" width="16.5703125" style="3" customWidth="1"/>
    <col min="13044" max="13045" width="7.85546875" style="3" bestFit="1" customWidth="1"/>
    <col min="13046" max="13046" width="8" style="3" bestFit="1" customWidth="1"/>
    <col min="13047" max="13048" width="7.85546875" style="3" bestFit="1" customWidth="1"/>
    <col min="13049" max="13049" width="9.7109375" style="3" customWidth="1"/>
    <col min="13050" max="13050" width="12.85546875" style="3" customWidth="1"/>
    <col min="13051" max="13287" width="9.140625" style="3"/>
    <col min="13288" max="13288" width="9" style="3" bestFit="1" customWidth="1"/>
    <col min="13289" max="13289" width="9.85546875" style="3" bestFit="1" customWidth="1"/>
    <col min="13290" max="13290" width="9.140625" style="3" bestFit="1" customWidth="1"/>
    <col min="13291" max="13291" width="16" style="3" bestFit="1" customWidth="1"/>
    <col min="13292" max="13292" width="9" style="3" bestFit="1" customWidth="1"/>
    <col min="13293" max="13293" width="7.85546875" style="3" bestFit="1" customWidth="1"/>
    <col min="13294" max="13294" width="11.7109375" style="3" bestFit="1" customWidth="1"/>
    <col min="13295" max="13295" width="14.28515625" style="3" customWidth="1"/>
    <col min="13296" max="13296" width="11.7109375" style="3" bestFit="1" customWidth="1"/>
    <col min="13297" max="13297" width="14.140625" style="3" bestFit="1" customWidth="1"/>
    <col min="13298" max="13298" width="16.7109375" style="3" customWidth="1"/>
    <col min="13299" max="13299" width="16.5703125" style="3" customWidth="1"/>
    <col min="13300" max="13301" width="7.85546875" style="3" bestFit="1" customWidth="1"/>
    <col min="13302" max="13302" width="8" style="3" bestFit="1" customWidth="1"/>
    <col min="13303" max="13304" width="7.85546875" style="3" bestFit="1" customWidth="1"/>
    <col min="13305" max="13305" width="9.7109375" style="3" customWidth="1"/>
    <col min="13306" max="13306" width="12.85546875" style="3" customWidth="1"/>
    <col min="13307" max="13543" width="9.140625" style="3"/>
    <col min="13544" max="13544" width="9" style="3" bestFit="1" customWidth="1"/>
    <col min="13545" max="13545" width="9.85546875" style="3" bestFit="1" customWidth="1"/>
    <col min="13546" max="13546" width="9.140625" style="3" bestFit="1" customWidth="1"/>
    <col min="13547" max="13547" width="16" style="3" bestFit="1" customWidth="1"/>
    <col min="13548" max="13548" width="9" style="3" bestFit="1" customWidth="1"/>
    <col min="13549" max="13549" width="7.85546875" style="3" bestFit="1" customWidth="1"/>
    <col min="13550" max="13550" width="11.7109375" style="3" bestFit="1" customWidth="1"/>
    <col min="13551" max="13551" width="14.28515625" style="3" customWidth="1"/>
    <col min="13552" max="13552" width="11.7109375" style="3" bestFit="1" customWidth="1"/>
    <col min="13553" max="13553" width="14.140625" style="3" bestFit="1" customWidth="1"/>
    <col min="13554" max="13554" width="16.7109375" style="3" customWidth="1"/>
    <col min="13555" max="13555" width="16.5703125" style="3" customWidth="1"/>
    <col min="13556" max="13557" width="7.85546875" style="3" bestFit="1" customWidth="1"/>
    <col min="13558" max="13558" width="8" style="3" bestFit="1" customWidth="1"/>
    <col min="13559" max="13560" width="7.85546875" style="3" bestFit="1" customWidth="1"/>
    <col min="13561" max="13561" width="9.7109375" style="3" customWidth="1"/>
    <col min="13562" max="13562" width="12.85546875" style="3" customWidth="1"/>
    <col min="13563" max="13799" width="9.140625" style="3"/>
    <col min="13800" max="13800" width="9" style="3" bestFit="1" customWidth="1"/>
    <col min="13801" max="13801" width="9.85546875" style="3" bestFit="1" customWidth="1"/>
    <col min="13802" max="13802" width="9.140625" style="3" bestFit="1" customWidth="1"/>
    <col min="13803" max="13803" width="16" style="3" bestFit="1" customWidth="1"/>
    <col min="13804" max="13804" width="9" style="3" bestFit="1" customWidth="1"/>
    <col min="13805" max="13805" width="7.85546875" style="3" bestFit="1" customWidth="1"/>
    <col min="13806" max="13806" width="11.7109375" style="3" bestFit="1" customWidth="1"/>
    <col min="13807" max="13807" width="14.28515625" style="3" customWidth="1"/>
    <col min="13808" max="13808" width="11.7109375" style="3" bestFit="1" customWidth="1"/>
    <col min="13809" max="13809" width="14.140625" style="3" bestFit="1" customWidth="1"/>
    <col min="13810" max="13810" width="16.7109375" style="3" customWidth="1"/>
    <col min="13811" max="13811" width="16.5703125" style="3" customWidth="1"/>
    <col min="13812" max="13813" width="7.85546875" style="3" bestFit="1" customWidth="1"/>
    <col min="13814" max="13814" width="8" style="3" bestFit="1" customWidth="1"/>
    <col min="13815" max="13816" width="7.85546875" style="3" bestFit="1" customWidth="1"/>
    <col min="13817" max="13817" width="9.7109375" style="3" customWidth="1"/>
    <col min="13818" max="13818" width="12.85546875" style="3" customWidth="1"/>
    <col min="13819" max="14055" width="9.140625" style="3"/>
    <col min="14056" max="14056" width="9" style="3" bestFit="1" customWidth="1"/>
    <col min="14057" max="14057" width="9.85546875" style="3" bestFit="1" customWidth="1"/>
    <col min="14058" max="14058" width="9.140625" style="3" bestFit="1" customWidth="1"/>
    <col min="14059" max="14059" width="16" style="3" bestFit="1" customWidth="1"/>
    <col min="14060" max="14060" width="9" style="3" bestFit="1" customWidth="1"/>
    <col min="14061" max="14061" width="7.85546875" style="3" bestFit="1" customWidth="1"/>
    <col min="14062" max="14062" width="11.7109375" style="3" bestFit="1" customWidth="1"/>
    <col min="14063" max="14063" width="14.28515625" style="3" customWidth="1"/>
    <col min="14064" max="14064" width="11.7109375" style="3" bestFit="1" customWidth="1"/>
    <col min="14065" max="14065" width="14.140625" style="3" bestFit="1" customWidth="1"/>
    <col min="14066" max="14066" width="16.7109375" style="3" customWidth="1"/>
    <col min="14067" max="14067" width="16.5703125" style="3" customWidth="1"/>
    <col min="14068" max="14069" width="7.85546875" style="3" bestFit="1" customWidth="1"/>
    <col min="14070" max="14070" width="8" style="3" bestFit="1" customWidth="1"/>
    <col min="14071" max="14072" width="7.85546875" style="3" bestFit="1" customWidth="1"/>
    <col min="14073" max="14073" width="9.7109375" style="3" customWidth="1"/>
    <col min="14074" max="14074" width="12.85546875" style="3" customWidth="1"/>
    <col min="14075" max="14311" width="9.140625" style="3"/>
    <col min="14312" max="14312" width="9" style="3" bestFit="1" customWidth="1"/>
    <col min="14313" max="14313" width="9.85546875" style="3" bestFit="1" customWidth="1"/>
    <col min="14314" max="14314" width="9.140625" style="3" bestFit="1" customWidth="1"/>
    <col min="14315" max="14315" width="16" style="3" bestFit="1" customWidth="1"/>
    <col min="14316" max="14316" width="9" style="3" bestFit="1" customWidth="1"/>
    <col min="14317" max="14317" width="7.85546875" style="3" bestFit="1" customWidth="1"/>
    <col min="14318" max="14318" width="11.7109375" style="3" bestFit="1" customWidth="1"/>
    <col min="14319" max="14319" width="14.28515625" style="3" customWidth="1"/>
    <col min="14320" max="14320" width="11.7109375" style="3" bestFit="1" customWidth="1"/>
    <col min="14321" max="14321" width="14.140625" style="3" bestFit="1" customWidth="1"/>
    <col min="14322" max="14322" width="16.7109375" style="3" customWidth="1"/>
    <col min="14323" max="14323" width="16.5703125" style="3" customWidth="1"/>
    <col min="14324" max="14325" width="7.85546875" style="3" bestFit="1" customWidth="1"/>
    <col min="14326" max="14326" width="8" style="3" bestFit="1" customWidth="1"/>
    <col min="14327" max="14328" width="7.85546875" style="3" bestFit="1" customWidth="1"/>
    <col min="14329" max="14329" width="9.7109375" style="3" customWidth="1"/>
    <col min="14330" max="14330" width="12.85546875" style="3" customWidth="1"/>
    <col min="14331" max="14567" width="9.140625" style="3"/>
    <col min="14568" max="14568" width="9" style="3" bestFit="1" customWidth="1"/>
    <col min="14569" max="14569" width="9.85546875" style="3" bestFit="1" customWidth="1"/>
    <col min="14570" max="14570" width="9.140625" style="3" bestFit="1" customWidth="1"/>
    <col min="14571" max="14571" width="16" style="3" bestFit="1" customWidth="1"/>
    <col min="14572" max="14572" width="9" style="3" bestFit="1" customWidth="1"/>
    <col min="14573" max="14573" width="7.85546875" style="3" bestFit="1" customWidth="1"/>
    <col min="14574" max="14574" width="11.7109375" style="3" bestFit="1" customWidth="1"/>
    <col min="14575" max="14575" width="14.28515625" style="3" customWidth="1"/>
    <col min="14576" max="14576" width="11.7109375" style="3" bestFit="1" customWidth="1"/>
    <col min="14577" max="14577" width="14.140625" style="3" bestFit="1" customWidth="1"/>
    <col min="14578" max="14578" width="16.7109375" style="3" customWidth="1"/>
    <col min="14579" max="14579" width="16.5703125" style="3" customWidth="1"/>
    <col min="14580" max="14581" width="7.85546875" style="3" bestFit="1" customWidth="1"/>
    <col min="14582" max="14582" width="8" style="3" bestFit="1" customWidth="1"/>
    <col min="14583" max="14584" width="7.85546875" style="3" bestFit="1" customWidth="1"/>
    <col min="14585" max="14585" width="9.7109375" style="3" customWidth="1"/>
    <col min="14586" max="14586" width="12.85546875" style="3" customWidth="1"/>
    <col min="14587" max="14823" width="9.140625" style="3"/>
    <col min="14824" max="14824" width="9" style="3" bestFit="1" customWidth="1"/>
    <col min="14825" max="14825" width="9.85546875" style="3" bestFit="1" customWidth="1"/>
    <col min="14826" max="14826" width="9.140625" style="3" bestFit="1" customWidth="1"/>
    <col min="14827" max="14827" width="16" style="3" bestFit="1" customWidth="1"/>
    <col min="14828" max="14828" width="9" style="3" bestFit="1" customWidth="1"/>
    <col min="14829" max="14829" width="7.85546875" style="3" bestFit="1" customWidth="1"/>
    <col min="14830" max="14830" width="11.7109375" style="3" bestFit="1" customWidth="1"/>
    <col min="14831" max="14831" width="14.28515625" style="3" customWidth="1"/>
    <col min="14832" max="14832" width="11.7109375" style="3" bestFit="1" customWidth="1"/>
    <col min="14833" max="14833" width="14.140625" style="3" bestFit="1" customWidth="1"/>
    <col min="14834" max="14834" width="16.7109375" style="3" customWidth="1"/>
    <col min="14835" max="14835" width="16.5703125" style="3" customWidth="1"/>
    <col min="14836" max="14837" width="7.85546875" style="3" bestFit="1" customWidth="1"/>
    <col min="14838" max="14838" width="8" style="3" bestFit="1" customWidth="1"/>
    <col min="14839" max="14840" width="7.85546875" style="3" bestFit="1" customWidth="1"/>
    <col min="14841" max="14841" width="9.7109375" style="3" customWidth="1"/>
    <col min="14842" max="14842" width="12.85546875" style="3" customWidth="1"/>
    <col min="14843" max="15079" width="9.140625" style="3"/>
    <col min="15080" max="15080" width="9" style="3" bestFit="1" customWidth="1"/>
    <col min="15081" max="15081" width="9.85546875" style="3" bestFit="1" customWidth="1"/>
    <col min="15082" max="15082" width="9.140625" style="3" bestFit="1" customWidth="1"/>
    <col min="15083" max="15083" width="16" style="3" bestFit="1" customWidth="1"/>
    <col min="15084" max="15084" width="9" style="3" bestFit="1" customWidth="1"/>
    <col min="15085" max="15085" width="7.85546875" style="3" bestFit="1" customWidth="1"/>
    <col min="15086" max="15086" width="11.7109375" style="3" bestFit="1" customWidth="1"/>
    <col min="15087" max="15087" width="14.28515625" style="3" customWidth="1"/>
    <col min="15088" max="15088" width="11.7109375" style="3" bestFit="1" customWidth="1"/>
    <col min="15089" max="15089" width="14.140625" style="3" bestFit="1" customWidth="1"/>
    <col min="15090" max="15090" width="16.7109375" style="3" customWidth="1"/>
    <col min="15091" max="15091" width="16.5703125" style="3" customWidth="1"/>
    <col min="15092" max="15093" width="7.85546875" style="3" bestFit="1" customWidth="1"/>
    <col min="15094" max="15094" width="8" style="3" bestFit="1" customWidth="1"/>
    <col min="15095" max="15096" width="7.85546875" style="3" bestFit="1" customWidth="1"/>
    <col min="15097" max="15097" width="9.7109375" style="3" customWidth="1"/>
    <col min="15098" max="15098" width="12.85546875" style="3" customWidth="1"/>
    <col min="15099" max="15335" width="9.140625" style="3"/>
    <col min="15336" max="15336" width="9" style="3" bestFit="1" customWidth="1"/>
    <col min="15337" max="15337" width="9.85546875" style="3" bestFit="1" customWidth="1"/>
    <col min="15338" max="15338" width="9.140625" style="3" bestFit="1" customWidth="1"/>
    <col min="15339" max="15339" width="16" style="3" bestFit="1" customWidth="1"/>
    <col min="15340" max="15340" width="9" style="3" bestFit="1" customWidth="1"/>
    <col min="15341" max="15341" width="7.85546875" style="3" bestFit="1" customWidth="1"/>
    <col min="15342" max="15342" width="11.7109375" style="3" bestFit="1" customWidth="1"/>
    <col min="15343" max="15343" width="14.28515625" style="3" customWidth="1"/>
    <col min="15344" max="15344" width="11.7109375" style="3" bestFit="1" customWidth="1"/>
    <col min="15345" max="15345" width="14.140625" style="3" bestFit="1" customWidth="1"/>
    <col min="15346" max="15346" width="16.7109375" style="3" customWidth="1"/>
    <col min="15347" max="15347" width="16.5703125" style="3" customWidth="1"/>
    <col min="15348" max="15349" width="7.85546875" style="3" bestFit="1" customWidth="1"/>
    <col min="15350" max="15350" width="8" style="3" bestFit="1" customWidth="1"/>
    <col min="15351" max="15352" width="7.85546875" style="3" bestFit="1" customWidth="1"/>
    <col min="15353" max="15353" width="9.7109375" style="3" customWidth="1"/>
    <col min="15354" max="15354" width="12.85546875" style="3" customWidth="1"/>
    <col min="15355" max="15591" width="9.140625" style="3"/>
    <col min="15592" max="15592" width="9" style="3" bestFit="1" customWidth="1"/>
    <col min="15593" max="15593" width="9.85546875" style="3" bestFit="1" customWidth="1"/>
    <col min="15594" max="15594" width="9.140625" style="3" bestFit="1" customWidth="1"/>
    <col min="15595" max="15595" width="16" style="3" bestFit="1" customWidth="1"/>
    <col min="15596" max="15596" width="9" style="3" bestFit="1" customWidth="1"/>
    <col min="15597" max="15597" width="7.85546875" style="3" bestFit="1" customWidth="1"/>
    <col min="15598" max="15598" width="11.7109375" style="3" bestFit="1" customWidth="1"/>
    <col min="15599" max="15599" width="14.28515625" style="3" customWidth="1"/>
    <col min="15600" max="15600" width="11.7109375" style="3" bestFit="1" customWidth="1"/>
    <col min="15601" max="15601" width="14.140625" style="3" bestFit="1" customWidth="1"/>
    <col min="15602" max="15602" width="16.7109375" style="3" customWidth="1"/>
    <col min="15603" max="15603" width="16.5703125" style="3" customWidth="1"/>
    <col min="15604" max="15605" width="7.85546875" style="3" bestFit="1" customWidth="1"/>
    <col min="15606" max="15606" width="8" style="3" bestFit="1" customWidth="1"/>
    <col min="15607" max="15608" width="7.85546875" style="3" bestFit="1" customWidth="1"/>
    <col min="15609" max="15609" width="9.7109375" style="3" customWidth="1"/>
    <col min="15610" max="15610" width="12.85546875" style="3" customWidth="1"/>
    <col min="15611" max="15847" width="9.140625" style="3"/>
    <col min="15848" max="15848" width="9" style="3" bestFit="1" customWidth="1"/>
    <col min="15849" max="15849" width="9.85546875" style="3" bestFit="1" customWidth="1"/>
    <col min="15850" max="15850" width="9.140625" style="3" bestFit="1" customWidth="1"/>
    <col min="15851" max="15851" width="16" style="3" bestFit="1" customWidth="1"/>
    <col min="15852" max="15852" width="9" style="3" bestFit="1" customWidth="1"/>
    <col min="15853" max="15853" width="7.85546875" style="3" bestFit="1" customWidth="1"/>
    <col min="15854" max="15854" width="11.7109375" style="3" bestFit="1" customWidth="1"/>
    <col min="15855" max="15855" width="14.28515625" style="3" customWidth="1"/>
    <col min="15856" max="15856" width="11.7109375" style="3" bestFit="1" customWidth="1"/>
    <col min="15857" max="15857" width="14.140625" style="3" bestFit="1" customWidth="1"/>
    <col min="15858" max="15858" width="16.7109375" style="3" customWidth="1"/>
    <col min="15859" max="15859" width="16.5703125" style="3" customWidth="1"/>
    <col min="15860" max="15861" width="7.85546875" style="3" bestFit="1" customWidth="1"/>
    <col min="15862" max="15862" width="8" style="3" bestFit="1" customWidth="1"/>
    <col min="15863" max="15864" width="7.85546875" style="3" bestFit="1" customWidth="1"/>
    <col min="15865" max="15865" width="9.7109375" style="3" customWidth="1"/>
    <col min="15866" max="15866" width="12.85546875" style="3" customWidth="1"/>
    <col min="15867" max="16103" width="9.140625" style="3"/>
    <col min="16104" max="16104" width="9" style="3" bestFit="1" customWidth="1"/>
    <col min="16105" max="16105" width="9.85546875" style="3" bestFit="1" customWidth="1"/>
    <col min="16106" max="16106" width="9.140625" style="3" bestFit="1" customWidth="1"/>
    <col min="16107" max="16107" width="16" style="3" bestFit="1" customWidth="1"/>
    <col min="16108" max="16108" width="9" style="3" bestFit="1" customWidth="1"/>
    <col min="16109" max="16109" width="7.85546875" style="3" bestFit="1" customWidth="1"/>
    <col min="16110" max="16110" width="11.7109375" style="3" bestFit="1" customWidth="1"/>
    <col min="16111" max="16111" width="14.28515625" style="3" customWidth="1"/>
    <col min="16112" max="16112" width="11.7109375" style="3" bestFit="1" customWidth="1"/>
    <col min="16113" max="16113" width="14.140625" style="3" bestFit="1" customWidth="1"/>
    <col min="16114" max="16114" width="16.7109375" style="3" customWidth="1"/>
    <col min="16115" max="16115" width="16.5703125" style="3" customWidth="1"/>
    <col min="16116" max="16117" width="7.85546875" style="3" bestFit="1" customWidth="1"/>
    <col min="16118" max="16118" width="8" style="3" bestFit="1" customWidth="1"/>
    <col min="16119" max="16120" width="7.85546875" style="3" bestFit="1" customWidth="1"/>
    <col min="16121" max="16121" width="9.7109375" style="3" customWidth="1"/>
    <col min="16122" max="16122" width="12.85546875" style="3" customWidth="1"/>
    <col min="16123" max="16384" width="9.140625" style="3"/>
  </cols>
  <sheetData>
    <row r="1" spans="1:21" s="6" customFormat="1" ht="15.75">
      <c r="A1" s="708" t="s">
        <v>1</v>
      </c>
      <c r="B1" s="710" t="s">
        <v>0</v>
      </c>
      <c r="C1" s="740" t="s">
        <v>11</v>
      </c>
      <c r="D1" s="740"/>
      <c r="E1" s="740"/>
      <c r="F1" s="740"/>
      <c r="G1" s="740"/>
      <c r="H1" s="741" t="s">
        <v>12</v>
      </c>
      <c r="I1" s="741"/>
      <c r="J1" s="741"/>
      <c r="K1" s="741"/>
      <c r="L1" s="741"/>
      <c r="M1" s="741"/>
      <c r="N1" s="741"/>
      <c r="O1" s="744" t="s">
        <v>92</v>
      </c>
      <c r="P1" s="742" t="s">
        <v>258</v>
      </c>
      <c r="Q1" s="694" t="s">
        <v>29</v>
      </c>
      <c r="R1" s="695"/>
      <c r="S1" s="695"/>
      <c r="T1" s="695"/>
      <c r="U1" s="696"/>
    </row>
    <row r="2" spans="1:21" ht="24" customHeight="1" thickBot="1">
      <c r="A2" s="709"/>
      <c r="B2" s="711"/>
      <c r="C2" s="7" t="s">
        <v>47</v>
      </c>
      <c r="D2" s="7" t="s">
        <v>48</v>
      </c>
      <c r="E2" s="7" t="s">
        <v>49</v>
      </c>
      <c r="F2" s="7" t="s">
        <v>50</v>
      </c>
      <c r="G2" s="32" t="s">
        <v>51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  <c r="N2" s="33" t="s">
        <v>53</v>
      </c>
      <c r="O2" s="745"/>
      <c r="P2" s="743"/>
      <c r="Q2" s="697"/>
      <c r="R2" s="698"/>
      <c r="S2" s="698"/>
      <c r="T2" s="698"/>
      <c r="U2" s="699"/>
    </row>
    <row r="3" spans="1:21" s="337" customFormat="1" ht="15">
      <c r="A3" s="329">
        <f>'1-συμβολαια'!A3</f>
        <v>1</v>
      </c>
      <c r="B3" s="334" t="str">
        <f>'1-συμβολαια'!C3</f>
        <v>πληρεξούσιο</v>
      </c>
      <c r="C3" s="335">
        <v>2</v>
      </c>
      <c r="D3" s="316" t="s">
        <v>662</v>
      </c>
      <c r="E3" s="316" t="s">
        <v>663</v>
      </c>
      <c r="F3" s="316"/>
      <c r="G3" s="335"/>
      <c r="H3" s="335">
        <v>2</v>
      </c>
      <c r="I3" s="316"/>
      <c r="J3" s="316"/>
      <c r="K3" s="316"/>
      <c r="L3" s="316"/>
      <c r="M3" s="316"/>
      <c r="N3" s="316"/>
      <c r="O3" s="335">
        <v>3</v>
      </c>
      <c r="P3" s="332">
        <f>O3*('2-δικαιώμ'!N3+'3-φύλλα2α'!F3)</f>
        <v>15000</v>
      </c>
      <c r="Q3" s="336" t="s">
        <v>177</v>
      </c>
      <c r="R3" s="336" t="s">
        <v>176</v>
      </c>
      <c r="S3" s="403"/>
      <c r="T3" s="403"/>
      <c r="U3" s="404"/>
    </row>
    <row r="4" spans="1:21" s="337" customFormat="1" ht="15">
      <c r="A4" s="516">
        <f>'1-συμβολαια'!A4</f>
        <v>2</v>
      </c>
      <c r="B4" s="517" t="str">
        <f>'1-συμβολαια'!C4</f>
        <v>πληρεξούσιο</v>
      </c>
      <c r="C4" s="518">
        <v>1</v>
      </c>
      <c r="D4" s="342" t="s">
        <v>664</v>
      </c>
      <c r="E4" s="342" t="s">
        <v>664</v>
      </c>
      <c r="F4" s="342"/>
      <c r="G4" s="518"/>
      <c r="H4" s="518">
        <v>1</v>
      </c>
      <c r="I4" s="342"/>
      <c r="J4" s="342"/>
      <c r="K4" s="342"/>
      <c r="L4" s="342"/>
      <c r="M4" s="342"/>
      <c r="N4" s="342"/>
      <c r="O4" s="518"/>
      <c r="P4" s="392">
        <f>O4*('2-δικαιώμ'!N4+'3-φύλλα2α'!F4)</f>
        <v>0</v>
      </c>
      <c r="Q4" s="403"/>
      <c r="R4" s="403"/>
      <c r="S4" s="403"/>
      <c r="T4" s="403"/>
      <c r="U4" s="404"/>
    </row>
    <row r="5" spans="1:21" s="337" customFormat="1" ht="15">
      <c r="A5" s="746">
        <f>'1-συμβολαια'!A5</f>
        <v>3</v>
      </c>
      <c r="B5" s="517" t="str">
        <f>'1-συμβολαια'!C5</f>
        <v>γονική</v>
      </c>
      <c r="C5" s="518">
        <v>1</v>
      </c>
      <c r="D5" s="342" t="s">
        <v>665</v>
      </c>
      <c r="E5" s="342"/>
      <c r="F5" s="342"/>
      <c r="G5" s="518"/>
      <c r="H5" s="518">
        <v>1</v>
      </c>
      <c r="I5" s="342" t="s">
        <v>681</v>
      </c>
      <c r="J5" s="342"/>
      <c r="K5" s="342"/>
      <c r="L5" s="342"/>
      <c r="M5" s="342"/>
      <c r="N5" s="342"/>
      <c r="O5" s="518"/>
      <c r="P5" s="392">
        <f>O5*('2-δικαιώμ'!N5+'3-φύλλα2α'!F5)</f>
        <v>0</v>
      </c>
      <c r="Q5" s="403"/>
      <c r="R5" s="403"/>
      <c r="S5" s="403"/>
      <c r="T5" s="403"/>
      <c r="U5" s="404"/>
    </row>
    <row r="6" spans="1:21" s="337" customFormat="1" ht="15">
      <c r="A6" s="747"/>
      <c r="B6" s="517" t="str">
        <f>'1-συμβολαια'!C6</f>
        <v>χρησικτησία = δωρεά πατρός ΑΤΥΠΗ</v>
      </c>
      <c r="C6" s="518">
        <v>1</v>
      </c>
      <c r="D6" s="342" t="s">
        <v>666</v>
      </c>
      <c r="E6" s="342"/>
      <c r="F6" s="342"/>
      <c r="G6" s="518"/>
      <c r="H6" s="518">
        <v>1</v>
      </c>
      <c r="I6" s="342" t="s">
        <v>665</v>
      </c>
      <c r="J6" s="342"/>
      <c r="K6" s="342"/>
      <c r="L6" s="342"/>
      <c r="M6" s="342"/>
      <c r="N6" s="342"/>
      <c r="O6" s="518"/>
      <c r="P6" s="392">
        <f>O6*('2-δικαιώμ'!N6+'3-φύλλα2α'!F6)</f>
        <v>0</v>
      </c>
      <c r="Q6" s="403"/>
      <c r="R6" s="403"/>
      <c r="S6" s="403"/>
      <c r="T6" s="403"/>
      <c r="U6" s="404"/>
    </row>
    <row r="7" spans="1:21" s="337" customFormat="1" ht="15">
      <c r="A7" s="746">
        <f>'1-συμβολαια'!A7</f>
        <v>4</v>
      </c>
      <c r="B7" s="517" t="str">
        <f>'1-συμβολαια'!C7</f>
        <v>δήλωση {{{ ιδιοκτησίας οικοπέδου</v>
      </c>
      <c r="C7" s="518">
        <v>1</v>
      </c>
      <c r="D7" s="342" t="s">
        <v>667</v>
      </c>
      <c r="E7" s="342"/>
      <c r="F7" s="342"/>
      <c r="G7" s="518"/>
      <c r="H7" s="518"/>
      <c r="I7" s="342"/>
      <c r="J7" s="342"/>
      <c r="K7" s="342"/>
      <c r="L7" s="342"/>
      <c r="M7" s="342"/>
      <c r="N7" s="342"/>
      <c r="O7" s="518"/>
      <c r="P7" s="392">
        <f>O7*('2-δικαιώμ'!N7+'3-φύλλα2α'!F7)</f>
        <v>0</v>
      </c>
      <c r="Q7" s="403"/>
      <c r="R7" s="403"/>
      <c r="S7" s="403"/>
      <c r="T7" s="403"/>
      <c r="U7" s="404"/>
    </row>
    <row r="8" spans="1:21" s="337" customFormat="1" ht="15">
      <c r="A8" s="747"/>
      <c r="B8" s="517" t="str">
        <f>'1-συμβολαια'!C8</f>
        <v>χρησικτησία = δωρεά πατρός ΑΤΥΠΗ</v>
      </c>
      <c r="C8" s="518">
        <v>1</v>
      </c>
      <c r="D8" s="342" t="s">
        <v>668</v>
      </c>
      <c r="E8" s="342"/>
      <c r="F8" s="342"/>
      <c r="G8" s="518"/>
      <c r="H8" s="518">
        <v>1</v>
      </c>
      <c r="I8" s="342" t="s">
        <v>667</v>
      </c>
      <c r="J8" s="342"/>
      <c r="K8" s="342"/>
      <c r="L8" s="342"/>
      <c r="M8" s="342"/>
      <c r="N8" s="342"/>
      <c r="O8" s="518"/>
      <c r="P8" s="392">
        <f>O8*('2-δικαιώμ'!N8+'3-φύλλα2α'!F8)</f>
        <v>0</v>
      </c>
      <c r="Q8" s="403"/>
      <c r="R8" s="403"/>
      <c r="S8" s="403"/>
      <c r="T8" s="403"/>
      <c r="U8" s="404"/>
    </row>
    <row r="9" spans="1:21" s="337" customFormat="1" ht="15">
      <c r="A9" s="738">
        <f>'1-συμβολαια'!A9</f>
        <v>5</v>
      </c>
      <c r="B9" s="334" t="str">
        <f>'1-συμβολαια'!C9</f>
        <v>αγοραπωλησία τίμημα 2.000.000 Δ.Ο.Υ. =</v>
      </c>
      <c r="C9" s="335">
        <v>3</v>
      </c>
      <c r="D9" s="316" t="s">
        <v>667</v>
      </c>
      <c r="E9" s="316" t="s">
        <v>669</v>
      </c>
      <c r="F9" s="316" t="s">
        <v>670</v>
      </c>
      <c r="G9" s="550"/>
      <c r="H9" s="335">
        <v>1</v>
      </c>
      <c r="I9" s="316" t="s">
        <v>682</v>
      </c>
      <c r="J9" s="346"/>
      <c r="K9" s="346"/>
      <c r="L9" s="346"/>
      <c r="M9" s="346"/>
      <c r="N9" s="346"/>
      <c r="O9" s="335">
        <v>2</v>
      </c>
      <c r="P9" s="332">
        <f>O9*('2-δικαιώμ'!N9+'3-φύλλα2α'!F9)</f>
        <v>10000</v>
      </c>
      <c r="Q9" s="336" t="s">
        <v>177</v>
      </c>
      <c r="R9" s="336" t="s">
        <v>176</v>
      </c>
      <c r="S9" s="403"/>
      <c r="T9" s="403"/>
      <c r="U9" s="404"/>
    </row>
    <row r="10" spans="1:21" s="337" customFormat="1" ht="15">
      <c r="A10" s="739"/>
      <c r="B10" s="579" t="str">
        <f>'1-συμβολαια'!C10</f>
        <v>χρησικτησία = κληρονομιά πατρός ΑΤΥΠΗ</v>
      </c>
      <c r="C10" s="335">
        <v>1</v>
      </c>
      <c r="D10" s="316" t="s">
        <v>671</v>
      </c>
      <c r="E10" s="346"/>
      <c r="F10" s="346"/>
      <c r="G10" s="550"/>
      <c r="H10" s="335">
        <v>2</v>
      </c>
      <c r="I10" s="316" t="s">
        <v>669</v>
      </c>
      <c r="J10" s="316" t="s">
        <v>670</v>
      </c>
      <c r="K10" s="346"/>
      <c r="L10" s="346"/>
      <c r="M10" s="346"/>
      <c r="N10" s="346"/>
      <c r="O10" s="335">
        <v>1</v>
      </c>
      <c r="P10" s="332">
        <f>O10*('2-δικαιώμ'!N10+'3-φύλλα2α'!F10)</f>
        <v>5000</v>
      </c>
      <c r="Q10" s="336" t="s">
        <v>177</v>
      </c>
      <c r="R10" s="336" t="s">
        <v>176</v>
      </c>
      <c r="S10" s="403"/>
      <c r="T10" s="403"/>
      <c r="U10" s="404"/>
    </row>
    <row r="11" spans="1:21" s="337" customFormat="1" ht="15">
      <c r="A11" s="329">
        <f>'1-συμβολαια'!A11</f>
        <v>6</v>
      </c>
      <c r="B11" s="334" t="str">
        <f>'1-συμβολαια'!C11</f>
        <v>δήλωση {{ περί υιοθετούντος τέκνου</v>
      </c>
      <c r="C11" s="335">
        <v>2</v>
      </c>
      <c r="D11" s="316" t="s">
        <v>672</v>
      </c>
      <c r="E11" s="316" t="s">
        <v>673</v>
      </c>
      <c r="F11" s="346"/>
      <c r="G11" s="550"/>
      <c r="H11" s="335">
        <v>1</v>
      </c>
      <c r="I11" s="346"/>
      <c r="J11" s="346"/>
      <c r="K11" s="346"/>
      <c r="L11" s="346"/>
      <c r="M11" s="346"/>
      <c r="N11" s="346"/>
      <c r="O11" s="335">
        <v>1</v>
      </c>
      <c r="P11" s="332">
        <f>O11*('2-δικαιώμ'!N11+'3-φύλλα2α'!F11)</f>
        <v>3000</v>
      </c>
      <c r="Q11" s="336" t="s">
        <v>177</v>
      </c>
      <c r="R11" s="336" t="s">
        <v>176</v>
      </c>
      <c r="S11" s="403"/>
      <c r="T11" s="403"/>
      <c r="U11" s="404"/>
    </row>
    <row r="12" spans="1:21" s="337" customFormat="1" ht="15">
      <c r="A12" s="516">
        <f>'1-συμβολαια'!A12</f>
        <v>7</v>
      </c>
      <c r="B12" s="517" t="str">
        <f>'1-συμβολαια'!C12</f>
        <v>πληρεξούσιο</v>
      </c>
      <c r="C12" s="518">
        <v>1</v>
      </c>
      <c r="D12" s="342" t="s">
        <v>674</v>
      </c>
      <c r="E12" s="342"/>
      <c r="F12" s="342"/>
      <c r="G12" s="518"/>
      <c r="H12" s="518">
        <v>1</v>
      </c>
      <c r="I12" s="342"/>
      <c r="J12" s="342"/>
      <c r="K12" s="342"/>
      <c r="L12" s="342"/>
      <c r="M12" s="342"/>
      <c r="N12" s="342"/>
      <c r="O12" s="518"/>
      <c r="P12" s="392">
        <f>O12*('2-δικαιώμ'!N12+'3-φύλλα2α'!F12)</f>
        <v>0</v>
      </c>
      <c r="Q12" s="403"/>
      <c r="R12" s="403"/>
      <c r="S12" s="403"/>
      <c r="T12" s="403"/>
      <c r="U12" s="404"/>
    </row>
    <row r="13" spans="1:21" s="337" customFormat="1" ht="15">
      <c r="A13" s="329">
        <f>'1-συμβολαια'!A13</f>
        <v>8</v>
      </c>
      <c r="B13" s="334" t="str">
        <f>'1-συμβολαια'!C13</f>
        <v>κληρονομιάς αποδοχή</v>
      </c>
      <c r="C13" s="526">
        <v>1</v>
      </c>
      <c r="D13" s="383" t="s">
        <v>675</v>
      </c>
      <c r="E13" s="400"/>
      <c r="F13" s="400"/>
      <c r="G13" s="580"/>
      <c r="H13" s="526">
        <v>3</v>
      </c>
      <c r="I13" s="383" t="s">
        <v>683</v>
      </c>
      <c r="J13" s="383" t="s">
        <v>684</v>
      </c>
      <c r="K13" s="383" t="s">
        <v>685</v>
      </c>
      <c r="L13" s="400"/>
      <c r="M13" s="400"/>
      <c r="N13" s="400"/>
      <c r="O13" s="335">
        <v>2</v>
      </c>
      <c r="P13" s="332">
        <f>O13*('2-δικαιώμ'!N13+'3-φύλλα2α'!F13)</f>
        <v>24000</v>
      </c>
      <c r="Q13" s="336" t="s">
        <v>177</v>
      </c>
      <c r="R13" s="336" t="s">
        <v>176</v>
      </c>
      <c r="S13" s="403"/>
      <c r="T13" s="403"/>
      <c r="U13" s="404"/>
    </row>
    <row r="14" spans="1:21" s="337" customFormat="1" ht="15">
      <c r="A14" s="738">
        <f>'1-συμβολαια'!A14</f>
        <v>9</v>
      </c>
      <c r="B14" s="548" t="str">
        <f>'1-συμβολαια'!C14</f>
        <v>δωρεά</v>
      </c>
      <c r="C14" s="549">
        <v>1</v>
      </c>
      <c r="D14" s="409" t="s">
        <v>671</v>
      </c>
      <c r="E14" s="409"/>
      <c r="F14" s="409"/>
      <c r="G14" s="549"/>
      <c r="H14" s="549">
        <v>1</v>
      </c>
      <c r="I14" s="409" t="s">
        <v>686</v>
      </c>
      <c r="J14" s="409"/>
      <c r="K14" s="409"/>
      <c r="L14" s="409"/>
      <c r="M14" s="409"/>
      <c r="N14" s="409"/>
      <c r="O14" s="550"/>
      <c r="P14" s="365">
        <f>O14*('2-δικαιώμ'!N14+'3-φύλλα2α'!F14)</f>
        <v>0</v>
      </c>
      <c r="Q14" s="551"/>
      <c r="R14" s="551"/>
      <c r="S14" s="551"/>
      <c r="T14" s="551"/>
      <c r="U14" s="552"/>
    </row>
    <row r="15" spans="1:21" s="337" customFormat="1" ht="15">
      <c r="A15" s="739"/>
      <c r="B15" s="579" t="str">
        <f>'1-συμβολαια'!C15</f>
        <v>χρησικτησία = αναδασμός εκούσιος</v>
      </c>
      <c r="C15" s="625"/>
      <c r="D15" s="624"/>
      <c r="E15" s="624"/>
      <c r="F15" s="624"/>
      <c r="G15" s="625"/>
      <c r="H15" s="526">
        <v>1</v>
      </c>
      <c r="I15" s="383" t="s">
        <v>687</v>
      </c>
      <c r="J15" s="400"/>
      <c r="K15" s="400"/>
      <c r="L15" s="400"/>
      <c r="M15" s="400"/>
      <c r="N15" s="400"/>
      <c r="O15" s="626"/>
      <c r="P15" s="584">
        <f>O15*('2-δικαιώμ'!N15+'3-φύλλα2α'!F15)</f>
        <v>0</v>
      </c>
      <c r="Q15" s="336" t="s">
        <v>177</v>
      </c>
      <c r="R15" s="336" t="s">
        <v>176</v>
      </c>
      <c r="S15" s="551"/>
      <c r="T15" s="551"/>
      <c r="U15" s="552"/>
    </row>
    <row r="16" spans="1:21" s="337" customFormat="1" ht="15">
      <c r="A16" s="516">
        <f>'1-συμβολαια'!A16</f>
        <v>10</v>
      </c>
      <c r="B16" s="517" t="str">
        <f>'1-συμβολαια'!C16</f>
        <v>χρήση κοινή ΠΑΡΑΧΩΡΗΣΗ</v>
      </c>
      <c r="C16" s="580">
        <v>1</v>
      </c>
      <c r="D16" s="400" t="s">
        <v>676</v>
      </c>
      <c r="E16" s="400"/>
      <c r="F16" s="400" t="s">
        <v>676</v>
      </c>
      <c r="G16" s="580"/>
      <c r="H16" s="580"/>
      <c r="I16" s="400"/>
      <c r="J16" s="400"/>
      <c r="K16" s="400"/>
      <c r="L16" s="400"/>
      <c r="M16" s="400"/>
      <c r="N16" s="400"/>
      <c r="O16" s="518"/>
      <c r="P16" s="392">
        <f>O16*('2-δικαιώμ'!N16+'3-φύλλα2α'!F16)</f>
        <v>0</v>
      </c>
      <c r="Q16" s="403"/>
      <c r="R16" s="403"/>
      <c r="S16" s="551"/>
      <c r="T16" s="551"/>
      <c r="U16" s="552"/>
    </row>
    <row r="17" spans="1:25" s="337" customFormat="1" ht="15">
      <c r="A17" s="329">
        <f>'1-συμβολαια'!A17</f>
        <v>11</v>
      </c>
      <c r="B17" s="334" t="str">
        <f>'1-συμβολαια'!C17</f>
        <v>διαθήκη ιδιόγραφη</v>
      </c>
      <c r="C17" s="526">
        <v>1</v>
      </c>
      <c r="D17" s="383" t="s">
        <v>677</v>
      </c>
      <c r="E17" s="409"/>
      <c r="F17" s="409"/>
      <c r="G17" s="549"/>
      <c r="H17" s="571" t="s">
        <v>498</v>
      </c>
      <c r="I17" s="570"/>
      <c r="J17" s="624"/>
      <c r="K17" s="624"/>
      <c r="L17" s="624"/>
      <c r="M17" s="624"/>
      <c r="N17" s="624"/>
      <c r="O17" s="550"/>
      <c r="P17" s="365">
        <f>O17*('2-δικαιώμ'!N17+'3-φύλλα2α'!F17)</f>
        <v>0</v>
      </c>
      <c r="Q17" s="551"/>
      <c r="R17" s="551"/>
      <c r="S17" s="551"/>
      <c r="T17" s="551"/>
      <c r="U17" s="552"/>
      <c r="V17" s="573" t="s">
        <v>600</v>
      </c>
      <c r="W17" s="572"/>
    </row>
    <row r="18" spans="1:25" s="337" customFormat="1" ht="15">
      <c r="A18" s="329">
        <f>'1-συμβολαια'!A18</f>
        <v>12</v>
      </c>
      <c r="B18" s="334" t="str">
        <f>'1-συμβολαια'!C18</f>
        <v>αγοραπωλησία τίμημα = Δ.Ο.Υ. =</v>
      </c>
      <c r="C18" s="526">
        <v>1</v>
      </c>
      <c r="D18" s="383" t="s">
        <v>678</v>
      </c>
      <c r="E18" s="409"/>
      <c r="F18" s="409"/>
      <c r="G18" s="549"/>
      <c r="H18" s="526">
        <v>2</v>
      </c>
      <c r="I18" s="383" t="s">
        <v>688</v>
      </c>
      <c r="J18" s="383" t="s">
        <v>689</v>
      </c>
      <c r="K18" s="400"/>
      <c r="L18" s="400"/>
      <c r="M18" s="400"/>
      <c r="N18" s="400"/>
      <c r="O18" s="335">
        <v>1</v>
      </c>
      <c r="P18" s="332">
        <f>O18*('2-δικαιώμ'!N18+'3-φύλλα2α'!F18)</f>
        <v>4000</v>
      </c>
      <c r="Q18" s="336" t="s">
        <v>177</v>
      </c>
      <c r="R18" s="336" t="s">
        <v>176</v>
      </c>
      <c r="S18" s="551"/>
      <c r="T18" s="551"/>
      <c r="U18" s="552"/>
    </row>
    <row r="19" spans="1:25" s="337" customFormat="1" ht="15">
      <c r="A19" s="738">
        <f>'1-συμβολαια'!A19</f>
        <v>13</v>
      </c>
      <c r="B19" s="517" t="str">
        <f>'1-συμβολαια'!C19</f>
        <v>κληρονομιάς αποδοχή</v>
      </c>
      <c r="C19" s="580">
        <v>1</v>
      </c>
      <c r="D19" s="400" t="s">
        <v>679</v>
      </c>
      <c r="E19" s="400"/>
      <c r="F19" s="400"/>
      <c r="G19" s="580"/>
      <c r="H19" s="580">
        <v>1</v>
      </c>
      <c r="I19" s="400" t="s">
        <v>690</v>
      </c>
      <c r="J19" s="400"/>
      <c r="K19" s="400"/>
      <c r="L19" s="400"/>
      <c r="M19" s="400"/>
      <c r="N19" s="400"/>
      <c r="O19" s="518"/>
      <c r="P19" s="392">
        <f>O19*('2-δικαιώμ'!N19+'3-φύλλα2α'!F19)</f>
        <v>0</v>
      </c>
      <c r="Q19" s="403"/>
      <c r="R19" s="403"/>
      <c r="S19" s="551"/>
      <c r="T19" s="551"/>
      <c r="U19" s="552"/>
    </row>
    <row r="20" spans="1:25" s="337" customFormat="1" ht="15">
      <c r="A20" s="739"/>
      <c r="B20" s="579" t="str">
        <f>'1-συμβολαια'!C20</f>
        <v>χρησικτησία = αναδασμός εκούσιος</v>
      </c>
      <c r="C20" s="625"/>
      <c r="D20" s="624"/>
      <c r="E20" s="624"/>
      <c r="F20" s="624"/>
      <c r="G20" s="625"/>
      <c r="H20" s="526">
        <v>1</v>
      </c>
      <c r="I20" s="383" t="s">
        <v>679</v>
      </c>
      <c r="J20" s="400"/>
      <c r="K20" s="400"/>
      <c r="L20" s="400"/>
      <c r="M20" s="400"/>
      <c r="N20" s="400"/>
      <c r="O20" s="626"/>
      <c r="P20" s="584">
        <f>O20*('2-δικαιώμ'!N20+'3-φύλλα2α'!F20)</f>
        <v>0</v>
      </c>
      <c r="Q20" s="336" t="s">
        <v>177</v>
      </c>
      <c r="R20" s="336" t="s">
        <v>176</v>
      </c>
      <c r="S20" s="551"/>
      <c r="T20" s="551"/>
      <c r="U20" s="552"/>
    </row>
    <row r="21" spans="1:25" s="337" customFormat="1" ht="15">
      <c r="A21" s="329">
        <f>'1-συμβολαια'!A21</f>
        <v>14</v>
      </c>
      <c r="B21" s="334" t="str">
        <f>'1-συμβολαια'!C21</f>
        <v>γονική</v>
      </c>
      <c r="C21" s="526">
        <v>1</v>
      </c>
      <c r="D21" s="383" t="s">
        <v>680</v>
      </c>
      <c r="E21" s="409"/>
      <c r="F21" s="409"/>
      <c r="G21" s="549"/>
      <c r="H21" s="526">
        <v>3</v>
      </c>
      <c r="I21" s="383" t="s">
        <v>691</v>
      </c>
      <c r="J21" s="383" t="s">
        <v>692</v>
      </c>
      <c r="K21" s="383" t="s">
        <v>693</v>
      </c>
      <c r="L21" s="400"/>
      <c r="M21" s="400"/>
      <c r="N21" s="400"/>
      <c r="O21" s="335">
        <v>2</v>
      </c>
      <c r="P21" s="332">
        <f>O21*('2-δικαιώμ'!N21+'3-φύλλα2α'!F21)</f>
        <v>8000</v>
      </c>
      <c r="Q21" s="336" t="s">
        <v>177</v>
      </c>
      <c r="R21" s="336" t="s">
        <v>176</v>
      </c>
      <c r="S21" s="403"/>
      <c r="T21" s="403"/>
      <c r="U21" s="404"/>
    </row>
    <row r="22" spans="1:25" ht="15.75">
      <c r="A22" s="725" t="s">
        <v>47</v>
      </c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119">
        <f>SUM(P3:P21)</f>
        <v>69000</v>
      </c>
    </row>
    <row r="24" spans="1:25" ht="15.75">
      <c r="Q24" s="184" t="s">
        <v>173</v>
      </c>
      <c r="R24" s="147"/>
      <c r="S24" s="147"/>
      <c r="T24" s="147"/>
      <c r="U24" s="147"/>
      <c r="V24" s="147"/>
      <c r="W24" s="147"/>
      <c r="X24" s="147"/>
      <c r="Y24" s="128"/>
    </row>
    <row r="25" spans="1:25" ht="15.75">
      <c r="R25" s="167" t="s">
        <v>174</v>
      </c>
      <c r="S25" s="167"/>
      <c r="T25" s="167"/>
      <c r="U25" s="167"/>
      <c r="V25" s="167"/>
      <c r="W25" s="167"/>
      <c r="X25" s="167"/>
    </row>
    <row r="26" spans="1:25" ht="15.75">
      <c r="S26" s="184" t="s">
        <v>175</v>
      </c>
    </row>
    <row r="29" spans="1:25">
      <c r="B29" s="157" t="s">
        <v>655</v>
      </c>
      <c r="P29" s="639">
        <f>P22</f>
        <v>69000</v>
      </c>
    </row>
    <row r="30" spans="1:25">
      <c r="B30" s="158" t="s">
        <v>204</v>
      </c>
    </row>
  </sheetData>
  <mergeCells count="13">
    <mergeCell ref="Q1:U2"/>
    <mergeCell ref="A22:O22"/>
    <mergeCell ref="A1:A2"/>
    <mergeCell ref="B1:B2"/>
    <mergeCell ref="C1:G1"/>
    <mergeCell ref="H1:N1"/>
    <mergeCell ref="P1:P2"/>
    <mergeCell ref="O1:O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5"/>
  <sheetViews>
    <sheetView topLeftCell="I1" workbookViewId="0">
      <pane ySplit="2" topLeftCell="A3" activePane="bottomLeft" state="frozen"/>
      <selection pane="bottomLeft" activeCell="P44" sqref="P44"/>
    </sheetView>
  </sheetViews>
  <sheetFormatPr defaultRowHeight="11.25"/>
  <cols>
    <col min="1" max="1" width="5.140625" style="8" bestFit="1" customWidth="1"/>
    <col min="2" max="2" width="31.85546875" style="99" customWidth="1"/>
    <col min="3" max="3" width="10" style="2" customWidth="1"/>
    <col min="4" max="4" width="6" style="3" bestFit="1" customWidth="1"/>
    <col min="5" max="5" width="6.28515625" style="3" bestFit="1" customWidth="1"/>
    <col min="6" max="6" width="6" style="8" bestFit="1" customWidth="1"/>
    <col min="7" max="7" width="6.42578125" style="8" bestFit="1" customWidth="1"/>
    <col min="8" max="8" width="8.140625" style="2" bestFit="1" customWidth="1"/>
    <col min="9" max="9" width="9.42578125" style="2" bestFit="1" customWidth="1"/>
    <col min="10" max="11" width="7.28515625" style="2" bestFit="1" customWidth="1"/>
    <col min="12" max="12" width="6" style="2" bestFit="1" customWidth="1"/>
    <col min="13" max="13" width="8.140625" style="2" bestFit="1" customWidth="1"/>
    <col min="14" max="14" width="9.42578125" style="2" bestFit="1" customWidth="1"/>
    <col min="15" max="15" width="7.28515625" style="2" bestFit="1" customWidth="1"/>
    <col min="16" max="16" width="8.140625" style="2" bestFit="1" customWidth="1"/>
    <col min="17" max="17" width="7.85546875" style="86" customWidth="1"/>
    <col min="18" max="18" width="7.28515625" style="86" customWidth="1"/>
    <col min="19" max="19" width="8.28515625" style="86" customWidth="1"/>
    <col min="20" max="20" width="7.28515625" style="86" customWidth="1"/>
    <col min="21" max="21" width="8.28515625" style="86" customWidth="1"/>
    <col min="22" max="22" width="7.140625" style="86" customWidth="1"/>
    <col min="23" max="23" width="4.85546875" style="86" customWidth="1"/>
    <col min="24" max="24" width="5.85546875" style="86" customWidth="1"/>
    <col min="25" max="25" width="5" style="86" customWidth="1"/>
    <col min="26" max="26" width="6.7109375" style="86" customWidth="1"/>
    <col min="27" max="27" width="8" style="86" customWidth="1"/>
    <col min="28" max="28" width="7.140625" style="86" customWidth="1"/>
    <col min="29" max="29" width="7.28515625" style="86" customWidth="1"/>
    <col min="30" max="30" width="7.140625" style="86" customWidth="1"/>
    <col min="31" max="32" width="6.28515625" style="86" customWidth="1"/>
    <col min="33" max="33" width="7.28515625" style="86" customWidth="1"/>
    <col min="34" max="34" width="7.140625" style="86" customWidth="1"/>
    <col min="35" max="38" width="6.28515625" style="86" customWidth="1"/>
    <col min="39" max="39" width="11.7109375" style="86" customWidth="1"/>
    <col min="40" max="40" width="29.85546875" style="86" bestFit="1" customWidth="1"/>
    <col min="41" max="41" width="29.85546875" style="3" bestFit="1" customWidth="1"/>
    <col min="42" max="255" width="9.140625" style="3"/>
    <col min="256" max="256" width="9" style="3" bestFit="1" customWidth="1"/>
    <col min="257" max="257" width="9.85546875" style="3" bestFit="1" customWidth="1"/>
    <col min="258" max="258" width="9.140625" style="3" bestFit="1" customWidth="1"/>
    <col min="259" max="259" width="16" style="3" bestFit="1" customWidth="1"/>
    <col min="260" max="260" width="9" style="3" bestFit="1" customWidth="1"/>
    <col min="261" max="261" width="7.85546875" style="3" bestFit="1" customWidth="1"/>
    <col min="262" max="262" width="11.7109375" style="3" bestFit="1" customWidth="1"/>
    <col min="263" max="263" width="14.28515625" style="3" customWidth="1"/>
    <col min="264" max="264" width="11.7109375" style="3" bestFit="1" customWidth="1"/>
    <col min="265" max="265" width="14.140625" style="3" bestFit="1" customWidth="1"/>
    <col min="266" max="266" width="16.7109375" style="3" customWidth="1"/>
    <col min="267" max="267" width="16.5703125" style="3" customWidth="1"/>
    <col min="268" max="269" width="7.85546875" style="3" bestFit="1" customWidth="1"/>
    <col min="270" max="270" width="8" style="3" bestFit="1" customWidth="1"/>
    <col min="271" max="272" width="7.85546875" style="3" bestFit="1" customWidth="1"/>
    <col min="273" max="273" width="9.7109375" style="3" customWidth="1"/>
    <col min="274" max="274" width="12.85546875" style="3" customWidth="1"/>
    <col min="275" max="511" width="9.140625" style="3"/>
    <col min="512" max="512" width="9" style="3" bestFit="1" customWidth="1"/>
    <col min="513" max="513" width="9.85546875" style="3" bestFit="1" customWidth="1"/>
    <col min="514" max="514" width="9.140625" style="3" bestFit="1" customWidth="1"/>
    <col min="515" max="515" width="16" style="3" bestFit="1" customWidth="1"/>
    <col min="516" max="516" width="9" style="3" bestFit="1" customWidth="1"/>
    <col min="517" max="517" width="7.85546875" style="3" bestFit="1" customWidth="1"/>
    <col min="518" max="518" width="11.7109375" style="3" bestFit="1" customWidth="1"/>
    <col min="519" max="519" width="14.28515625" style="3" customWidth="1"/>
    <col min="520" max="520" width="11.7109375" style="3" bestFit="1" customWidth="1"/>
    <col min="521" max="521" width="14.140625" style="3" bestFit="1" customWidth="1"/>
    <col min="522" max="522" width="16.7109375" style="3" customWidth="1"/>
    <col min="523" max="523" width="16.5703125" style="3" customWidth="1"/>
    <col min="524" max="525" width="7.85546875" style="3" bestFit="1" customWidth="1"/>
    <col min="526" max="526" width="8" style="3" bestFit="1" customWidth="1"/>
    <col min="527" max="528" width="7.85546875" style="3" bestFit="1" customWidth="1"/>
    <col min="529" max="529" width="9.7109375" style="3" customWidth="1"/>
    <col min="530" max="530" width="12.85546875" style="3" customWidth="1"/>
    <col min="531" max="767" width="9.140625" style="3"/>
    <col min="768" max="768" width="9" style="3" bestFit="1" customWidth="1"/>
    <col min="769" max="769" width="9.85546875" style="3" bestFit="1" customWidth="1"/>
    <col min="770" max="770" width="9.140625" style="3" bestFit="1" customWidth="1"/>
    <col min="771" max="771" width="16" style="3" bestFit="1" customWidth="1"/>
    <col min="772" max="772" width="9" style="3" bestFit="1" customWidth="1"/>
    <col min="773" max="773" width="7.85546875" style="3" bestFit="1" customWidth="1"/>
    <col min="774" max="774" width="11.7109375" style="3" bestFit="1" customWidth="1"/>
    <col min="775" max="775" width="14.28515625" style="3" customWidth="1"/>
    <col min="776" max="776" width="11.7109375" style="3" bestFit="1" customWidth="1"/>
    <col min="777" max="777" width="14.140625" style="3" bestFit="1" customWidth="1"/>
    <col min="778" max="778" width="16.7109375" style="3" customWidth="1"/>
    <col min="779" max="779" width="16.5703125" style="3" customWidth="1"/>
    <col min="780" max="781" width="7.85546875" style="3" bestFit="1" customWidth="1"/>
    <col min="782" max="782" width="8" style="3" bestFit="1" customWidth="1"/>
    <col min="783" max="784" width="7.85546875" style="3" bestFit="1" customWidth="1"/>
    <col min="785" max="785" width="9.7109375" style="3" customWidth="1"/>
    <col min="786" max="786" width="12.85546875" style="3" customWidth="1"/>
    <col min="787" max="1023" width="9.140625" style="3"/>
    <col min="1024" max="1024" width="9" style="3" bestFit="1" customWidth="1"/>
    <col min="1025" max="1025" width="9.85546875" style="3" bestFit="1" customWidth="1"/>
    <col min="1026" max="1026" width="9.140625" style="3" bestFit="1" customWidth="1"/>
    <col min="1027" max="1027" width="16" style="3" bestFit="1" customWidth="1"/>
    <col min="1028" max="1028" width="9" style="3" bestFit="1" customWidth="1"/>
    <col min="1029" max="1029" width="7.85546875" style="3" bestFit="1" customWidth="1"/>
    <col min="1030" max="1030" width="11.7109375" style="3" bestFit="1" customWidth="1"/>
    <col min="1031" max="1031" width="14.28515625" style="3" customWidth="1"/>
    <col min="1032" max="1032" width="11.7109375" style="3" bestFit="1" customWidth="1"/>
    <col min="1033" max="1033" width="14.140625" style="3" bestFit="1" customWidth="1"/>
    <col min="1034" max="1034" width="16.7109375" style="3" customWidth="1"/>
    <col min="1035" max="1035" width="16.5703125" style="3" customWidth="1"/>
    <col min="1036" max="1037" width="7.85546875" style="3" bestFit="1" customWidth="1"/>
    <col min="1038" max="1038" width="8" style="3" bestFit="1" customWidth="1"/>
    <col min="1039" max="1040" width="7.85546875" style="3" bestFit="1" customWidth="1"/>
    <col min="1041" max="1041" width="9.7109375" style="3" customWidth="1"/>
    <col min="1042" max="1042" width="12.85546875" style="3" customWidth="1"/>
    <col min="1043" max="1279" width="9.140625" style="3"/>
    <col min="1280" max="1280" width="9" style="3" bestFit="1" customWidth="1"/>
    <col min="1281" max="1281" width="9.85546875" style="3" bestFit="1" customWidth="1"/>
    <col min="1282" max="1282" width="9.140625" style="3" bestFit="1" customWidth="1"/>
    <col min="1283" max="1283" width="16" style="3" bestFit="1" customWidth="1"/>
    <col min="1284" max="1284" width="9" style="3" bestFit="1" customWidth="1"/>
    <col min="1285" max="1285" width="7.85546875" style="3" bestFit="1" customWidth="1"/>
    <col min="1286" max="1286" width="11.7109375" style="3" bestFit="1" customWidth="1"/>
    <col min="1287" max="1287" width="14.28515625" style="3" customWidth="1"/>
    <col min="1288" max="1288" width="11.7109375" style="3" bestFit="1" customWidth="1"/>
    <col min="1289" max="1289" width="14.140625" style="3" bestFit="1" customWidth="1"/>
    <col min="1290" max="1290" width="16.7109375" style="3" customWidth="1"/>
    <col min="1291" max="1291" width="16.5703125" style="3" customWidth="1"/>
    <col min="1292" max="1293" width="7.85546875" style="3" bestFit="1" customWidth="1"/>
    <col min="1294" max="1294" width="8" style="3" bestFit="1" customWidth="1"/>
    <col min="1295" max="1296" width="7.85546875" style="3" bestFit="1" customWidth="1"/>
    <col min="1297" max="1297" width="9.7109375" style="3" customWidth="1"/>
    <col min="1298" max="1298" width="12.85546875" style="3" customWidth="1"/>
    <col min="1299" max="1535" width="9.140625" style="3"/>
    <col min="1536" max="1536" width="9" style="3" bestFit="1" customWidth="1"/>
    <col min="1537" max="1537" width="9.85546875" style="3" bestFit="1" customWidth="1"/>
    <col min="1538" max="1538" width="9.140625" style="3" bestFit="1" customWidth="1"/>
    <col min="1539" max="1539" width="16" style="3" bestFit="1" customWidth="1"/>
    <col min="1540" max="1540" width="9" style="3" bestFit="1" customWidth="1"/>
    <col min="1541" max="1541" width="7.85546875" style="3" bestFit="1" customWidth="1"/>
    <col min="1542" max="1542" width="11.7109375" style="3" bestFit="1" customWidth="1"/>
    <col min="1543" max="1543" width="14.28515625" style="3" customWidth="1"/>
    <col min="1544" max="1544" width="11.7109375" style="3" bestFit="1" customWidth="1"/>
    <col min="1545" max="1545" width="14.140625" style="3" bestFit="1" customWidth="1"/>
    <col min="1546" max="1546" width="16.7109375" style="3" customWidth="1"/>
    <col min="1547" max="1547" width="16.5703125" style="3" customWidth="1"/>
    <col min="1548" max="1549" width="7.85546875" style="3" bestFit="1" customWidth="1"/>
    <col min="1550" max="1550" width="8" style="3" bestFit="1" customWidth="1"/>
    <col min="1551" max="1552" width="7.85546875" style="3" bestFit="1" customWidth="1"/>
    <col min="1553" max="1553" width="9.7109375" style="3" customWidth="1"/>
    <col min="1554" max="1554" width="12.85546875" style="3" customWidth="1"/>
    <col min="1555" max="1791" width="9.140625" style="3"/>
    <col min="1792" max="1792" width="9" style="3" bestFit="1" customWidth="1"/>
    <col min="1793" max="1793" width="9.85546875" style="3" bestFit="1" customWidth="1"/>
    <col min="1794" max="1794" width="9.140625" style="3" bestFit="1" customWidth="1"/>
    <col min="1795" max="1795" width="16" style="3" bestFit="1" customWidth="1"/>
    <col min="1796" max="1796" width="9" style="3" bestFit="1" customWidth="1"/>
    <col min="1797" max="1797" width="7.85546875" style="3" bestFit="1" customWidth="1"/>
    <col min="1798" max="1798" width="11.7109375" style="3" bestFit="1" customWidth="1"/>
    <col min="1799" max="1799" width="14.28515625" style="3" customWidth="1"/>
    <col min="1800" max="1800" width="11.7109375" style="3" bestFit="1" customWidth="1"/>
    <col min="1801" max="1801" width="14.140625" style="3" bestFit="1" customWidth="1"/>
    <col min="1802" max="1802" width="16.7109375" style="3" customWidth="1"/>
    <col min="1803" max="1803" width="16.5703125" style="3" customWidth="1"/>
    <col min="1804" max="1805" width="7.85546875" style="3" bestFit="1" customWidth="1"/>
    <col min="1806" max="1806" width="8" style="3" bestFit="1" customWidth="1"/>
    <col min="1807" max="1808" width="7.85546875" style="3" bestFit="1" customWidth="1"/>
    <col min="1809" max="1809" width="9.7109375" style="3" customWidth="1"/>
    <col min="1810" max="1810" width="12.85546875" style="3" customWidth="1"/>
    <col min="1811" max="2047" width="9.140625" style="3"/>
    <col min="2048" max="2048" width="9" style="3" bestFit="1" customWidth="1"/>
    <col min="2049" max="2049" width="9.85546875" style="3" bestFit="1" customWidth="1"/>
    <col min="2050" max="2050" width="9.140625" style="3" bestFit="1" customWidth="1"/>
    <col min="2051" max="2051" width="16" style="3" bestFit="1" customWidth="1"/>
    <col min="2052" max="2052" width="9" style="3" bestFit="1" customWidth="1"/>
    <col min="2053" max="2053" width="7.85546875" style="3" bestFit="1" customWidth="1"/>
    <col min="2054" max="2054" width="11.7109375" style="3" bestFit="1" customWidth="1"/>
    <col min="2055" max="2055" width="14.28515625" style="3" customWidth="1"/>
    <col min="2056" max="2056" width="11.7109375" style="3" bestFit="1" customWidth="1"/>
    <col min="2057" max="2057" width="14.140625" style="3" bestFit="1" customWidth="1"/>
    <col min="2058" max="2058" width="16.7109375" style="3" customWidth="1"/>
    <col min="2059" max="2059" width="16.5703125" style="3" customWidth="1"/>
    <col min="2060" max="2061" width="7.85546875" style="3" bestFit="1" customWidth="1"/>
    <col min="2062" max="2062" width="8" style="3" bestFit="1" customWidth="1"/>
    <col min="2063" max="2064" width="7.85546875" style="3" bestFit="1" customWidth="1"/>
    <col min="2065" max="2065" width="9.7109375" style="3" customWidth="1"/>
    <col min="2066" max="2066" width="12.85546875" style="3" customWidth="1"/>
    <col min="2067" max="2303" width="9.140625" style="3"/>
    <col min="2304" max="2304" width="9" style="3" bestFit="1" customWidth="1"/>
    <col min="2305" max="2305" width="9.85546875" style="3" bestFit="1" customWidth="1"/>
    <col min="2306" max="2306" width="9.140625" style="3" bestFit="1" customWidth="1"/>
    <col min="2307" max="2307" width="16" style="3" bestFit="1" customWidth="1"/>
    <col min="2308" max="2308" width="9" style="3" bestFit="1" customWidth="1"/>
    <col min="2309" max="2309" width="7.85546875" style="3" bestFit="1" customWidth="1"/>
    <col min="2310" max="2310" width="11.7109375" style="3" bestFit="1" customWidth="1"/>
    <col min="2311" max="2311" width="14.28515625" style="3" customWidth="1"/>
    <col min="2312" max="2312" width="11.7109375" style="3" bestFit="1" customWidth="1"/>
    <col min="2313" max="2313" width="14.140625" style="3" bestFit="1" customWidth="1"/>
    <col min="2314" max="2314" width="16.7109375" style="3" customWidth="1"/>
    <col min="2315" max="2315" width="16.5703125" style="3" customWidth="1"/>
    <col min="2316" max="2317" width="7.85546875" style="3" bestFit="1" customWidth="1"/>
    <col min="2318" max="2318" width="8" style="3" bestFit="1" customWidth="1"/>
    <col min="2319" max="2320" width="7.85546875" style="3" bestFit="1" customWidth="1"/>
    <col min="2321" max="2321" width="9.7109375" style="3" customWidth="1"/>
    <col min="2322" max="2322" width="12.85546875" style="3" customWidth="1"/>
    <col min="2323" max="2559" width="9.140625" style="3"/>
    <col min="2560" max="2560" width="9" style="3" bestFit="1" customWidth="1"/>
    <col min="2561" max="2561" width="9.85546875" style="3" bestFit="1" customWidth="1"/>
    <col min="2562" max="2562" width="9.140625" style="3" bestFit="1" customWidth="1"/>
    <col min="2563" max="2563" width="16" style="3" bestFit="1" customWidth="1"/>
    <col min="2564" max="2564" width="9" style="3" bestFit="1" customWidth="1"/>
    <col min="2565" max="2565" width="7.85546875" style="3" bestFit="1" customWidth="1"/>
    <col min="2566" max="2566" width="11.7109375" style="3" bestFit="1" customWidth="1"/>
    <col min="2567" max="2567" width="14.28515625" style="3" customWidth="1"/>
    <col min="2568" max="2568" width="11.7109375" style="3" bestFit="1" customWidth="1"/>
    <col min="2569" max="2569" width="14.140625" style="3" bestFit="1" customWidth="1"/>
    <col min="2570" max="2570" width="16.7109375" style="3" customWidth="1"/>
    <col min="2571" max="2571" width="16.5703125" style="3" customWidth="1"/>
    <col min="2572" max="2573" width="7.85546875" style="3" bestFit="1" customWidth="1"/>
    <col min="2574" max="2574" width="8" style="3" bestFit="1" customWidth="1"/>
    <col min="2575" max="2576" width="7.85546875" style="3" bestFit="1" customWidth="1"/>
    <col min="2577" max="2577" width="9.7109375" style="3" customWidth="1"/>
    <col min="2578" max="2578" width="12.85546875" style="3" customWidth="1"/>
    <col min="2579" max="2815" width="9.140625" style="3"/>
    <col min="2816" max="2816" width="9" style="3" bestFit="1" customWidth="1"/>
    <col min="2817" max="2817" width="9.85546875" style="3" bestFit="1" customWidth="1"/>
    <col min="2818" max="2818" width="9.140625" style="3" bestFit="1" customWidth="1"/>
    <col min="2819" max="2819" width="16" style="3" bestFit="1" customWidth="1"/>
    <col min="2820" max="2820" width="9" style="3" bestFit="1" customWidth="1"/>
    <col min="2821" max="2821" width="7.85546875" style="3" bestFit="1" customWidth="1"/>
    <col min="2822" max="2822" width="11.7109375" style="3" bestFit="1" customWidth="1"/>
    <col min="2823" max="2823" width="14.28515625" style="3" customWidth="1"/>
    <col min="2824" max="2824" width="11.7109375" style="3" bestFit="1" customWidth="1"/>
    <col min="2825" max="2825" width="14.140625" style="3" bestFit="1" customWidth="1"/>
    <col min="2826" max="2826" width="16.7109375" style="3" customWidth="1"/>
    <col min="2827" max="2827" width="16.5703125" style="3" customWidth="1"/>
    <col min="2828" max="2829" width="7.85546875" style="3" bestFit="1" customWidth="1"/>
    <col min="2830" max="2830" width="8" style="3" bestFit="1" customWidth="1"/>
    <col min="2831" max="2832" width="7.85546875" style="3" bestFit="1" customWidth="1"/>
    <col min="2833" max="2833" width="9.7109375" style="3" customWidth="1"/>
    <col min="2834" max="2834" width="12.85546875" style="3" customWidth="1"/>
    <col min="2835" max="3071" width="9.140625" style="3"/>
    <col min="3072" max="3072" width="9" style="3" bestFit="1" customWidth="1"/>
    <col min="3073" max="3073" width="9.85546875" style="3" bestFit="1" customWidth="1"/>
    <col min="3074" max="3074" width="9.140625" style="3" bestFit="1" customWidth="1"/>
    <col min="3075" max="3075" width="16" style="3" bestFit="1" customWidth="1"/>
    <col min="3076" max="3076" width="9" style="3" bestFit="1" customWidth="1"/>
    <col min="3077" max="3077" width="7.85546875" style="3" bestFit="1" customWidth="1"/>
    <col min="3078" max="3078" width="11.7109375" style="3" bestFit="1" customWidth="1"/>
    <col min="3079" max="3079" width="14.28515625" style="3" customWidth="1"/>
    <col min="3080" max="3080" width="11.7109375" style="3" bestFit="1" customWidth="1"/>
    <col min="3081" max="3081" width="14.140625" style="3" bestFit="1" customWidth="1"/>
    <col min="3082" max="3082" width="16.7109375" style="3" customWidth="1"/>
    <col min="3083" max="3083" width="16.5703125" style="3" customWidth="1"/>
    <col min="3084" max="3085" width="7.85546875" style="3" bestFit="1" customWidth="1"/>
    <col min="3086" max="3086" width="8" style="3" bestFit="1" customWidth="1"/>
    <col min="3087" max="3088" width="7.85546875" style="3" bestFit="1" customWidth="1"/>
    <col min="3089" max="3089" width="9.7109375" style="3" customWidth="1"/>
    <col min="3090" max="3090" width="12.85546875" style="3" customWidth="1"/>
    <col min="3091" max="3327" width="9.140625" style="3"/>
    <col min="3328" max="3328" width="9" style="3" bestFit="1" customWidth="1"/>
    <col min="3329" max="3329" width="9.85546875" style="3" bestFit="1" customWidth="1"/>
    <col min="3330" max="3330" width="9.140625" style="3" bestFit="1" customWidth="1"/>
    <col min="3331" max="3331" width="16" style="3" bestFit="1" customWidth="1"/>
    <col min="3332" max="3332" width="9" style="3" bestFit="1" customWidth="1"/>
    <col min="3333" max="3333" width="7.85546875" style="3" bestFit="1" customWidth="1"/>
    <col min="3334" max="3334" width="11.7109375" style="3" bestFit="1" customWidth="1"/>
    <col min="3335" max="3335" width="14.28515625" style="3" customWidth="1"/>
    <col min="3336" max="3336" width="11.7109375" style="3" bestFit="1" customWidth="1"/>
    <col min="3337" max="3337" width="14.140625" style="3" bestFit="1" customWidth="1"/>
    <col min="3338" max="3338" width="16.7109375" style="3" customWidth="1"/>
    <col min="3339" max="3339" width="16.5703125" style="3" customWidth="1"/>
    <col min="3340" max="3341" width="7.85546875" style="3" bestFit="1" customWidth="1"/>
    <col min="3342" max="3342" width="8" style="3" bestFit="1" customWidth="1"/>
    <col min="3343" max="3344" width="7.85546875" style="3" bestFit="1" customWidth="1"/>
    <col min="3345" max="3345" width="9.7109375" style="3" customWidth="1"/>
    <col min="3346" max="3346" width="12.85546875" style="3" customWidth="1"/>
    <col min="3347" max="3583" width="9.140625" style="3"/>
    <col min="3584" max="3584" width="9" style="3" bestFit="1" customWidth="1"/>
    <col min="3585" max="3585" width="9.85546875" style="3" bestFit="1" customWidth="1"/>
    <col min="3586" max="3586" width="9.140625" style="3" bestFit="1" customWidth="1"/>
    <col min="3587" max="3587" width="16" style="3" bestFit="1" customWidth="1"/>
    <col min="3588" max="3588" width="9" style="3" bestFit="1" customWidth="1"/>
    <col min="3589" max="3589" width="7.85546875" style="3" bestFit="1" customWidth="1"/>
    <col min="3590" max="3590" width="11.7109375" style="3" bestFit="1" customWidth="1"/>
    <col min="3591" max="3591" width="14.28515625" style="3" customWidth="1"/>
    <col min="3592" max="3592" width="11.7109375" style="3" bestFit="1" customWidth="1"/>
    <col min="3593" max="3593" width="14.140625" style="3" bestFit="1" customWidth="1"/>
    <col min="3594" max="3594" width="16.7109375" style="3" customWidth="1"/>
    <col min="3595" max="3595" width="16.5703125" style="3" customWidth="1"/>
    <col min="3596" max="3597" width="7.85546875" style="3" bestFit="1" customWidth="1"/>
    <col min="3598" max="3598" width="8" style="3" bestFit="1" customWidth="1"/>
    <col min="3599" max="3600" width="7.85546875" style="3" bestFit="1" customWidth="1"/>
    <col min="3601" max="3601" width="9.7109375" style="3" customWidth="1"/>
    <col min="3602" max="3602" width="12.85546875" style="3" customWidth="1"/>
    <col min="3603" max="3839" width="9.140625" style="3"/>
    <col min="3840" max="3840" width="9" style="3" bestFit="1" customWidth="1"/>
    <col min="3841" max="3841" width="9.85546875" style="3" bestFit="1" customWidth="1"/>
    <col min="3842" max="3842" width="9.140625" style="3" bestFit="1" customWidth="1"/>
    <col min="3843" max="3843" width="16" style="3" bestFit="1" customWidth="1"/>
    <col min="3844" max="3844" width="9" style="3" bestFit="1" customWidth="1"/>
    <col min="3845" max="3845" width="7.85546875" style="3" bestFit="1" customWidth="1"/>
    <col min="3846" max="3846" width="11.7109375" style="3" bestFit="1" customWidth="1"/>
    <col min="3847" max="3847" width="14.28515625" style="3" customWidth="1"/>
    <col min="3848" max="3848" width="11.7109375" style="3" bestFit="1" customWidth="1"/>
    <col min="3849" max="3849" width="14.140625" style="3" bestFit="1" customWidth="1"/>
    <col min="3850" max="3850" width="16.7109375" style="3" customWidth="1"/>
    <col min="3851" max="3851" width="16.5703125" style="3" customWidth="1"/>
    <col min="3852" max="3853" width="7.85546875" style="3" bestFit="1" customWidth="1"/>
    <col min="3854" max="3854" width="8" style="3" bestFit="1" customWidth="1"/>
    <col min="3855" max="3856" width="7.85546875" style="3" bestFit="1" customWidth="1"/>
    <col min="3857" max="3857" width="9.7109375" style="3" customWidth="1"/>
    <col min="3858" max="3858" width="12.85546875" style="3" customWidth="1"/>
    <col min="3859" max="4095" width="9.140625" style="3"/>
    <col min="4096" max="4096" width="9" style="3" bestFit="1" customWidth="1"/>
    <col min="4097" max="4097" width="9.85546875" style="3" bestFit="1" customWidth="1"/>
    <col min="4098" max="4098" width="9.140625" style="3" bestFit="1" customWidth="1"/>
    <col min="4099" max="4099" width="16" style="3" bestFit="1" customWidth="1"/>
    <col min="4100" max="4100" width="9" style="3" bestFit="1" customWidth="1"/>
    <col min="4101" max="4101" width="7.85546875" style="3" bestFit="1" customWidth="1"/>
    <col min="4102" max="4102" width="11.7109375" style="3" bestFit="1" customWidth="1"/>
    <col min="4103" max="4103" width="14.28515625" style="3" customWidth="1"/>
    <col min="4104" max="4104" width="11.7109375" style="3" bestFit="1" customWidth="1"/>
    <col min="4105" max="4105" width="14.140625" style="3" bestFit="1" customWidth="1"/>
    <col min="4106" max="4106" width="16.7109375" style="3" customWidth="1"/>
    <col min="4107" max="4107" width="16.5703125" style="3" customWidth="1"/>
    <col min="4108" max="4109" width="7.85546875" style="3" bestFit="1" customWidth="1"/>
    <col min="4110" max="4110" width="8" style="3" bestFit="1" customWidth="1"/>
    <col min="4111" max="4112" width="7.85546875" style="3" bestFit="1" customWidth="1"/>
    <col min="4113" max="4113" width="9.7109375" style="3" customWidth="1"/>
    <col min="4114" max="4114" width="12.85546875" style="3" customWidth="1"/>
    <col min="4115" max="4351" width="9.140625" style="3"/>
    <col min="4352" max="4352" width="9" style="3" bestFit="1" customWidth="1"/>
    <col min="4353" max="4353" width="9.85546875" style="3" bestFit="1" customWidth="1"/>
    <col min="4354" max="4354" width="9.140625" style="3" bestFit="1" customWidth="1"/>
    <col min="4355" max="4355" width="16" style="3" bestFit="1" customWidth="1"/>
    <col min="4356" max="4356" width="9" style="3" bestFit="1" customWidth="1"/>
    <col min="4357" max="4357" width="7.85546875" style="3" bestFit="1" customWidth="1"/>
    <col min="4358" max="4358" width="11.7109375" style="3" bestFit="1" customWidth="1"/>
    <col min="4359" max="4359" width="14.28515625" style="3" customWidth="1"/>
    <col min="4360" max="4360" width="11.7109375" style="3" bestFit="1" customWidth="1"/>
    <col min="4361" max="4361" width="14.140625" style="3" bestFit="1" customWidth="1"/>
    <col min="4362" max="4362" width="16.7109375" style="3" customWidth="1"/>
    <col min="4363" max="4363" width="16.5703125" style="3" customWidth="1"/>
    <col min="4364" max="4365" width="7.85546875" style="3" bestFit="1" customWidth="1"/>
    <col min="4366" max="4366" width="8" style="3" bestFit="1" customWidth="1"/>
    <col min="4367" max="4368" width="7.85546875" style="3" bestFit="1" customWidth="1"/>
    <col min="4369" max="4369" width="9.7109375" style="3" customWidth="1"/>
    <col min="4370" max="4370" width="12.85546875" style="3" customWidth="1"/>
    <col min="4371" max="4607" width="9.140625" style="3"/>
    <col min="4608" max="4608" width="9" style="3" bestFit="1" customWidth="1"/>
    <col min="4609" max="4609" width="9.85546875" style="3" bestFit="1" customWidth="1"/>
    <col min="4610" max="4610" width="9.140625" style="3" bestFit="1" customWidth="1"/>
    <col min="4611" max="4611" width="16" style="3" bestFit="1" customWidth="1"/>
    <col min="4612" max="4612" width="9" style="3" bestFit="1" customWidth="1"/>
    <col min="4613" max="4613" width="7.85546875" style="3" bestFit="1" customWidth="1"/>
    <col min="4614" max="4614" width="11.7109375" style="3" bestFit="1" customWidth="1"/>
    <col min="4615" max="4615" width="14.28515625" style="3" customWidth="1"/>
    <col min="4616" max="4616" width="11.7109375" style="3" bestFit="1" customWidth="1"/>
    <col min="4617" max="4617" width="14.140625" style="3" bestFit="1" customWidth="1"/>
    <col min="4618" max="4618" width="16.7109375" style="3" customWidth="1"/>
    <col min="4619" max="4619" width="16.5703125" style="3" customWidth="1"/>
    <col min="4620" max="4621" width="7.85546875" style="3" bestFit="1" customWidth="1"/>
    <col min="4622" max="4622" width="8" style="3" bestFit="1" customWidth="1"/>
    <col min="4623" max="4624" width="7.85546875" style="3" bestFit="1" customWidth="1"/>
    <col min="4625" max="4625" width="9.7109375" style="3" customWidth="1"/>
    <col min="4626" max="4626" width="12.85546875" style="3" customWidth="1"/>
    <col min="4627" max="4863" width="9.140625" style="3"/>
    <col min="4864" max="4864" width="9" style="3" bestFit="1" customWidth="1"/>
    <col min="4865" max="4865" width="9.85546875" style="3" bestFit="1" customWidth="1"/>
    <col min="4866" max="4866" width="9.140625" style="3" bestFit="1" customWidth="1"/>
    <col min="4867" max="4867" width="16" style="3" bestFit="1" customWidth="1"/>
    <col min="4868" max="4868" width="9" style="3" bestFit="1" customWidth="1"/>
    <col min="4869" max="4869" width="7.85546875" style="3" bestFit="1" customWidth="1"/>
    <col min="4870" max="4870" width="11.7109375" style="3" bestFit="1" customWidth="1"/>
    <col min="4871" max="4871" width="14.28515625" style="3" customWidth="1"/>
    <col min="4872" max="4872" width="11.7109375" style="3" bestFit="1" customWidth="1"/>
    <col min="4873" max="4873" width="14.140625" style="3" bestFit="1" customWidth="1"/>
    <col min="4874" max="4874" width="16.7109375" style="3" customWidth="1"/>
    <col min="4875" max="4875" width="16.5703125" style="3" customWidth="1"/>
    <col min="4876" max="4877" width="7.85546875" style="3" bestFit="1" customWidth="1"/>
    <col min="4878" max="4878" width="8" style="3" bestFit="1" customWidth="1"/>
    <col min="4879" max="4880" width="7.85546875" style="3" bestFit="1" customWidth="1"/>
    <col min="4881" max="4881" width="9.7109375" style="3" customWidth="1"/>
    <col min="4882" max="4882" width="12.85546875" style="3" customWidth="1"/>
    <col min="4883" max="5119" width="9.140625" style="3"/>
    <col min="5120" max="5120" width="9" style="3" bestFit="1" customWidth="1"/>
    <col min="5121" max="5121" width="9.85546875" style="3" bestFit="1" customWidth="1"/>
    <col min="5122" max="5122" width="9.140625" style="3" bestFit="1" customWidth="1"/>
    <col min="5123" max="5123" width="16" style="3" bestFit="1" customWidth="1"/>
    <col min="5124" max="5124" width="9" style="3" bestFit="1" customWidth="1"/>
    <col min="5125" max="5125" width="7.85546875" style="3" bestFit="1" customWidth="1"/>
    <col min="5126" max="5126" width="11.7109375" style="3" bestFit="1" customWidth="1"/>
    <col min="5127" max="5127" width="14.28515625" style="3" customWidth="1"/>
    <col min="5128" max="5128" width="11.7109375" style="3" bestFit="1" customWidth="1"/>
    <col min="5129" max="5129" width="14.140625" style="3" bestFit="1" customWidth="1"/>
    <col min="5130" max="5130" width="16.7109375" style="3" customWidth="1"/>
    <col min="5131" max="5131" width="16.5703125" style="3" customWidth="1"/>
    <col min="5132" max="5133" width="7.85546875" style="3" bestFit="1" customWidth="1"/>
    <col min="5134" max="5134" width="8" style="3" bestFit="1" customWidth="1"/>
    <col min="5135" max="5136" width="7.85546875" style="3" bestFit="1" customWidth="1"/>
    <col min="5137" max="5137" width="9.7109375" style="3" customWidth="1"/>
    <col min="5138" max="5138" width="12.85546875" style="3" customWidth="1"/>
    <col min="5139" max="5375" width="9.140625" style="3"/>
    <col min="5376" max="5376" width="9" style="3" bestFit="1" customWidth="1"/>
    <col min="5377" max="5377" width="9.85546875" style="3" bestFit="1" customWidth="1"/>
    <col min="5378" max="5378" width="9.140625" style="3" bestFit="1" customWidth="1"/>
    <col min="5379" max="5379" width="16" style="3" bestFit="1" customWidth="1"/>
    <col min="5380" max="5380" width="9" style="3" bestFit="1" customWidth="1"/>
    <col min="5381" max="5381" width="7.85546875" style="3" bestFit="1" customWidth="1"/>
    <col min="5382" max="5382" width="11.7109375" style="3" bestFit="1" customWidth="1"/>
    <col min="5383" max="5383" width="14.28515625" style="3" customWidth="1"/>
    <col min="5384" max="5384" width="11.7109375" style="3" bestFit="1" customWidth="1"/>
    <col min="5385" max="5385" width="14.140625" style="3" bestFit="1" customWidth="1"/>
    <col min="5386" max="5386" width="16.7109375" style="3" customWidth="1"/>
    <col min="5387" max="5387" width="16.5703125" style="3" customWidth="1"/>
    <col min="5388" max="5389" width="7.85546875" style="3" bestFit="1" customWidth="1"/>
    <col min="5390" max="5390" width="8" style="3" bestFit="1" customWidth="1"/>
    <col min="5391" max="5392" width="7.85546875" style="3" bestFit="1" customWidth="1"/>
    <col min="5393" max="5393" width="9.7109375" style="3" customWidth="1"/>
    <col min="5394" max="5394" width="12.85546875" style="3" customWidth="1"/>
    <col min="5395" max="5631" width="9.140625" style="3"/>
    <col min="5632" max="5632" width="9" style="3" bestFit="1" customWidth="1"/>
    <col min="5633" max="5633" width="9.85546875" style="3" bestFit="1" customWidth="1"/>
    <col min="5634" max="5634" width="9.140625" style="3" bestFit="1" customWidth="1"/>
    <col min="5635" max="5635" width="16" style="3" bestFit="1" customWidth="1"/>
    <col min="5636" max="5636" width="9" style="3" bestFit="1" customWidth="1"/>
    <col min="5637" max="5637" width="7.85546875" style="3" bestFit="1" customWidth="1"/>
    <col min="5638" max="5638" width="11.7109375" style="3" bestFit="1" customWidth="1"/>
    <col min="5639" max="5639" width="14.28515625" style="3" customWidth="1"/>
    <col min="5640" max="5640" width="11.7109375" style="3" bestFit="1" customWidth="1"/>
    <col min="5641" max="5641" width="14.140625" style="3" bestFit="1" customWidth="1"/>
    <col min="5642" max="5642" width="16.7109375" style="3" customWidth="1"/>
    <col min="5643" max="5643" width="16.5703125" style="3" customWidth="1"/>
    <col min="5644" max="5645" width="7.85546875" style="3" bestFit="1" customWidth="1"/>
    <col min="5646" max="5646" width="8" style="3" bestFit="1" customWidth="1"/>
    <col min="5647" max="5648" width="7.85546875" style="3" bestFit="1" customWidth="1"/>
    <col min="5649" max="5649" width="9.7109375" style="3" customWidth="1"/>
    <col min="5650" max="5650" width="12.85546875" style="3" customWidth="1"/>
    <col min="5651" max="5887" width="9.140625" style="3"/>
    <col min="5888" max="5888" width="9" style="3" bestFit="1" customWidth="1"/>
    <col min="5889" max="5889" width="9.85546875" style="3" bestFit="1" customWidth="1"/>
    <col min="5890" max="5890" width="9.140625" style="3" bestFit="1" customWidth="1"/>
    <col min="5891" max="5891" width="16" style="3" bestFit="1" customWidth="1"/>
    <col min="5892" max="5892" width="9" style="3" bestFit="1" customWidth="1"/>
    <col min="5893" max="5893" width="7.85546875" style="3" bestFit="1" customWidth="1"/>
    <col min="5894" max="5894" width="11.7109375" style="3" bestFit="1" customWidth="1"/>
    <col min="5895" max="5895" width="14.28515625" style="3" customWidth="1"/>
    <col min="5896" max="5896" width="11.7109375" style="3" bestFit="1" customWidth="1"/>
    <col min="5897" max="5897" width="14.140625" style="3" bestFit="1" customWidth="1"/>
    <col min="5898" max="5898" width="16.7109375" style="3" customWidth="1"/>
    <col min="5899" max="5899" width="16.5703125" style="3" customWidth="1"/>
    <col min="5900" max="5901" width="7.85546875" style="3" bestFit="1" customWidth="1"/>
    <col min="5902" max="5902" width="8" style="3" bestFit="1" customWidth="1"/>
    <col min="5903" max="5904" width="7.85546875" style="3" bestFit="1" customWidth="1"/>
    <col min="5905" max="5905" width="9.7109375" style="3" customWidth="1"/>
    <col min="5906" max="5906" width="12.85546875" style="3" customWidth="1"/>
    <col min="5907" max="6143" width="9.140625" style="3"/>
    <col min="6144" max="6144" width="9" style="3" bestFit="1" customWidth="1"/>
    <col min="6145" max="6145" width="9.85546875" style="3" bestFit="1" customWidth="1"/>
    <col min="6146" max="6146" width="9.140625" style="3" bestFit="1" customWidth="1"/>
    <col min="6147" max="6147" width="16" style="3" bestFit="1" customWidth="1"/>
    <col min="6148" max="6148" width="9" style="3" bestFit="1" customWidth="1"/>
    <col min="6149" max="6149" width="7.85546875" style="3" bestFit="1" customWidth="1"/>
    <col min="6150" max="6150" width="11.7109375" style="3" bestFit="1" customWidth="1"/>
    <col min="6151" max="6151" width="14.28515625" style="3" customWidth="1"/>
    <col min="6152" max="6152" width="11.7109375" style="3" bestFit="1" customWidth="1"/>
    <col min="6153" max="6153" width="14.140625" style="3" bestFit="1" customWidth="1"/>
    <col min="6154" max="6154" width="16.7109375" style="3" customWidth="1"/>
    <col min="6155" max="6155" width="16.5703125" style="3" customWidth="1"/>
    <col min="6156" max="6157" width="7.85546875" style="3" bestFit="1" customWidth="1"/>
    <col min="6158" max="6158" width="8" style="3" bestFit="1" customWidth="1"/>
    <col min="6159" max="6160" width="7.85546875" style="3" bestFit="1" customWidth="1"/>
    <col min="6161" max="6161" width="9.7109375" style="3" customWidth="1"/>
    <col min="6162" max="6162" width="12.85546875" style="3" customWidth="1"/>
    <col min="6163" max="6399" width="9.140625" style="3"/>
    <col min="6400" max="6400" width="9" style="3" bestFit="1" customWidth="1"/>
    <col min="6401" max="6401" width="9.85546875" style="3" bestFit="1" customWidth="1"/>
    <col min="6402" max="6402" width="9.140625" style="3" bestFit="1" customWidth="1"/>
    <col min="6403" max="6403" width="16" style="3" bestFit="1" customWidth="1"/>
    <col min="6404" max="6404" width="9" style="3" bestFit="1" customWidth="1"/>
    <col min="6405" max="6405" width="7.85546875" style="3" bestFit="1" customWidth="1"/>
    <col min="6406" max="6406" width="11.7109375" style="3" bestFit="1" customWidth="1"/>
    <col min="6407" max="6407" width="14.28515625" style="3" customWidth="1"/>
    <col min="6408" max="6408" width="11.7109375" style="3" bestFit="1" customWidth="1"/>
    <col min="6409" max="6409" width="14.140625" style="3" bestFit="1" customWidth="1"/>
    <col min="6410" max="6410" width="16.7109375" style="3" customWidth="1"/>
    <col min="6411" max="6411" width="16.5703125" style="3" customWidth="1"/>
    <col min="6412" max="6413" width="7.85546875" style="3" bestFit="1" customWidth="1"/>
    <col min="6414" max="6414" width="8" style="3" bestFit="1" customWidth="1"/>
    <col min="6415" max="6416" width="7.85546875" style="3" bestFit="1" customWidth="1"/>
    <col min="6417" max="6417" width="9.7109375" style="3" customWidth="1"/>
    <col min="6418" max="6418" width="12.85546875" style="3" customWidth="1"/>
    <col min="6419" max="6655" width="9.140625" style="3"/>
    <col min="6656" max="6656" width="9" style="3" bestFit="1" customWidth="1"/>
    <col min="6657" max="6657" width="9.85546875" style="3" bestFit="1" customWidth="1"/>
    <col min="6658" max="6658" width="9.140625" style="3" bestFit="1" customWidth="1"/>
    <col min="6659" max="6659" width="16" style="3" bestFit="1" customWidth="1"/>
    <col min="6660" max="6660" width="9" style="3" bestFit="1" customWidth="1"/>
    <col min="6661" max="6661" width="7.85546875" style="3" bestFit="1" customWidth="1"/>
    <col min="6662" max="6662" width="11.7109375" style="3" bestFit="1" customWidth="1"/>
    <col min="6663" max="6663" width="14.28515625" style="3" customWidth="1"/>
    <col min="6664" max="6664" width="11.7109375" style="3" bestFit="1" customWidth="1"/>
    <col min="6665" max="6665" width="14.140625" style="3" bestFit="1" customWidth="1"/>
    <col min="6666" max="6666" width="16.7109375" style="3" customWidth="1"/>
    <col min="6667" max="6667" width="16.5703125" style="3" customWidth="1"/>
    <col min="6668" max="6669" width="7.85546875" style="3" bestFit="1" customWidth="1"/>
    <col min="6670" max="6670" width="8" style="3" bestFit="1" customWidth="1"/>
    <col min="6671" max="6672" width="7.85546875" style="3" bestFit="1" customWidth="1"/>
    <col min="6673" max="6673" width="9.7109375" style="3" customWidth="1"/>
    <col min="6674" max="6674" width="12.85546875" style="3" customWidth="1"/>
    <col min="6675" max="6911" width="9.140625" style="3"/>
    <col min="6912" max="6912" width="9" style="3" bestFit="1" customWidth="1"/>
    <col min="6913" max="6913" width="9.85546875" style="3" bestFit="1" customWidth="1"/>
    <col min="6914" max="6914" width="9.140625" style="3" bestFit="1" customWidth="1"/>
    <col min="6915" max="6915" width="16" style="3" bestFit="1" customWidth="1"/>
    <col min="6916" max="6916" width="9" style="3" bestFit="1" customWidth="1"/>
    <col min="6917" max="6917" width="7.85546875" style="3" bestFit="1" customWidth="1"/>
    <col min="6918" max="6918" width="11.7109375" style="3" bestFit="1" customWidth="1"/>
    <col min="6919" max="6919" width="14.28515625" style="3" customWidth="1"/>
    <col min="6920" max="6920" width="11.7109375" style="3" bestFit="1" customWidth="1"/>
    <col min="6921" max="6921" width="14.140625" style="3" bestFit="1" customWidth="1"/>
    <col min="6922" max="6922" width="16.7109375" style="3" customWidth="1"/>
    <col min="6923" max="6923" width="16.5703125" style="3" customWidth="1"/>
    <col min="6924" max="6925" width="7.85546875" style="3" bestFit="1" customWidth="1"/>
    <col min="6926" max="6926" width="8" style="3" bestFit="1" customWidth="1"/>
    <col min="6927" max="6928" width="7.85546875" style="3" bestFit="1" customWidth="1"/>
    <col min="6929" max="6929" width="9.7109375" style="3" customWidth="1"/>
    <col min="6930" max="6930" width="12.85546875" style="3" customWidth="1"/>
    <col min="6931" max="7167" width="9.140625" style="3"/>
    <col min="7168" max="7168" width="9" style="3" bestFit="1" customWidth="1"/>
    <col min="7169" max="7169" width="9.85546875" style="3" bestFit="1" customWidth="1"/>
    <col min="7170" max="7170" width="9.140625" style="3" bestFit="1" customWidth="1"/>
    <col min="7171" max="7171" width="16" style="3" bestFit="1" customWidth="1"/>
    <col min="7172" max="7172" width="9" style="3" bestFit="1" customWidth="1"/>
    <col min="7173" max="7173" width="7.85546875" style="3" bestFit="1" customWidth="1"/>
    <col min="7174" max="7174" width="11.7109375" style="3" bestFit="1" customWidth="1"/>
    <col min="7175" max="7175" width="14.28515625" style="3" customWidth="1"/>
    <col min="7176" max="7176" width="11.7109375" style="3" bestFit="1" customWidth="1"/>
    <col min="7177" max="7177" width="14.140625" style="3" bestFit="1" customWidth="1"/>
    <col min="7178" max="7178" width="16.7109375" style="3" customWidth="1"/>
    <col min="7179" max="7179" width="16.5703125" style="3" customWidth="1"/>
    <col min="7180" max="7181" width="7.85546875" style="3" bestFit="1" customWidth="1"/>
    <col min="7182" max="7182" width="8" style="3" bestFit="1" customWidth="1"/>
    <col min="7183" max="7184" width="7.85546875" style="3" bestFit="1" customWidth="1"/>
    <col min="7185" max="7185" width="9.7109375" style="3" customWidth="1"/>
    <col min="7186" max="7186" width="12.85546875" style="3" customWidth="1"/>
    <col min="7187" max="7423" width="9.140625" style="3"/>
    <col min="7424" max="7424" width="9" style="3" bestFit="1" customWidth="1"/>
    <col min="7425" max="7425" width="9.85546875" style="3" bestFit="1" customWidth="1"/>
    <col min="7426" max="7426" width="9.140625" style="3" bestFit="1" customWidth="1"/>
    <col min="7427" max="7427" width="16" style="3" bestFit="1" customWidth="1"/>
    <col min="7428" max="7428" width="9" style="3" bestFit="1" customWidth="1"/>
    <col min="7429" max="7429" width="7.85546875" style="3" bestFit="1" customWidth="1"/>
    <col min="7430" max="7430" width="11.7109375" style="3" bestFit="1" customWidth="1"/>
    <col min="7431" max="7431" width="14.28515625" style="3" customWidth="1"/>
    <col min="7432" max="7432" width="11.7109375" style="3" bestFit="1" customWidth="1"/>
    <col min="7433" max="7433" width="14.140625" style="3" bestFit="1" customWidth="1"/>
    <col min="7434" max="7434" width="16.7109375" style="3" customWidth="1"/>
    <col min="7435" max="7435" width="16.5703125" style="3" customWidth="1"/>
    <col min="7436" max="7437" width="7.85546875" style="3" bestFit="1" customWidth="1"/>
    <col min="7438" max="7438" width="8" style="3" bestFit="1" customWidth="1"/>
    <col min="7439" max="7440" width="7.85546875" style="3" bestFit="1" customWidth="1"/>
    <col min="7441" max="7441" width="9.7109375" style="3" customWidth="1"/>
    <col min="7442" max="7442" width="12.85546875" style="3" customWidth="1"/>
    <col min="7443" max="7679" width="9.140625" style="3"/>
    <col min="7680" max="7680" width="9" style="3" bestFit="1" customWidth="1"/>
    <col min="7681" max="7681" width="9.85546875" style="3" bestFit="1" customWidth="1"/>
    <col min="7682" max="7682" width="9.140625" style="3" bestFit="1" customWidth="1"/>
    <col min="7683" max="7683" width="16" style="3" bestFit="1" customWidth="1"/>
    <col min="7684" max="7684" width="9" style="3" bestFit="1" customWidth="1"/>
    <col min="7685" max="7685" width="7.85546875" style="3" bestFit="1" customWidth="1"/>
    <col min="7686" max="7686" width="11.7109375" style="3" bestFit="1" customWidth="1"/>
    <col min="7687" max="7687" width="14.28515625" style="3" customWidth="1"/>
    <col min="7688" max="7688" width="11.7109375" style="3" bestFit="1" customWidth="1"/>
    <col min="7689" max="7689" width="14.140625" style="3" bestFit="1" customWidth="1"/>
    <col min="7690" max="7690" width="16.7109375" style="3" customWidth="1"/>
    <col min="7691" max="7691" width="16.5703125" style="3" customWidth="1"/>
    <col min="7692" max="7693" width="7.85546875" style="3" bestFit="1" customWidth="1"/>
    <col min="7694" max="7694" width="8" style="3" bestFit="1" customWidth="1"/>
    <col min="7695" max="7696" width="7.85546875" style="3" bestFit="1" customWidth="1"/>
    <col min="7697" max="7697" width="9.7109375" style="3" customWidth="1"/>
    <col min="7698" max="7698" width="12.85546875" style="3" customWidth="1"/>
    <col min="7699" max="7935" width="9.140625" style="3"/>
    <col min="7936" max="7936" width="9" style="3" bestFit="1" customWidth="1"/>
    <col min="7937" max="7937" width="9.85546875" style="3" bestFit="1" customWidth="1"/>
    <col min="7938" max="7938" width="9.140625" style="3" bestFit="1" customWidth="1"/>
    <col min="7939" max="7939" width="16" style="3" bestFit="1" customWidth="1"/>
    <col min="7940" max="7940" width="9" style="3" bestFit="1" customWidth="1"/>
    <col min="7941" max="7941" width="7.85546875" style="3" bestFit="1" customWidth="1"/>
    <col min="7942" max="7942" width="11.7109375" style="3" bestFit="1" customWidth="1"/>
    <col min="7943" max="7943" width="14.28515625" style="3" customWidth="1"/>
    <col min="7944" max="7944" width="11.7109375" style="3" bestFit="1" customWidth="1"/>
    <col min="7945" max="7945" width="14.140625" style="3" bestFit="1" customWidth="1"/>
    <col min="7946" max="7946" width="16.7109375" style="3" customWidth="1"/>
    <col min="7947" max="7947" width="16.5703125" style="3" customWidth="1"/>
    <col min="7948" max="7949" width="7.85546875" style="3" bestFit="1" customWidth="1"/>
    <col min="7950" max="7950" width="8" style="3" bestFit="1" customWidth="1"/>
    <col min="7951" max="7952" width="7.85546875" style="3" bestFit="1" customWidth="1"/>
    <col min="7953" max="7953" width="9.7109375" style="3" customWidth="1"/>
    <col min="7954" max="7954" width="12.85546875" style="3" customWidth="1"/>
    <col min="7955" max="8191" width="9.140625" style="3"/>
    <col min="8192" max="8192" width="9" style="3" bestFit="1" customWidth="1"/>
    <col min="8193" max="8193" width="9.85546875" style="3" bestFit="1" customWidth="1"/>
    <col min="8194" max="8194" width="9.140625" style="3" bestFit="1" customWidth="1"/>
    <col min="8195" max="8195" width="16" style="3" bestFit="1" customWidth="1"/>
    <col min="8196" max="8196" width="9" style="3" bestFit="1" customWidth="1"/>
    <col min="8197" max="8197" width="7.85546875" style="3" bestFit="1" customWidth="1"/>
    <col min="8198" max="8198" width="11.7109375" style="3" bestFit="1" customWidth="1"/>
    <col min="8199" max="8199" width="14.28515625" style="3" customWidth="1"/>
    <col min="8200" max="8200" width="11.7109375" style="3" bestFit="1" customWidth="1"/>
    <col min="8201" max="8201" width="14.140625" style="3" bestFit="1" customWidth="1"/>
    <col min="8202" max="8202" width="16.7109375" style="3" customWidth="1"/>
    <col min="8203" max="8203" width="16.5703125" style="3" customWidth="1"/>
    <col min="8204" max="8205" width="7.85546875" style="3" bestFit="1" customWidth="1"/>
    <col min="8206" max="8206" width="8" style="3" bestFit="1" customWidth="1"/>
    <col min="8207" max="8208" width="7.85546875" style="3" bestFit="1" customWidth="1"/>
    <col min="8209" max="8209" width="9.7109375" style="3" customWidth="1"/>
    <col min="8210" max="8210" width="12.85546875" style="3" customWidth="1"/>
    <col min="8211" max="8447" width="9.140625" style="3"/>
    <col min="8448" max="8448" width="9" style="3" bestFit="1" customWidth="1"/>
    <col min="8449" max="8449" width="9.85546875" style="3" bestFit="1" customWidth="1"/>
    <col min="8450" max="8450" width="9.140625" style="3" bestFit="1" customWidth="1"/>
    <col min="8451" max="8451" width="16" style="3" bestFit="1" customWidth="1"/>
    <col min="8452" max="8452" width="9" style="3" bestFit="1" customWidth="1"/>
    <col min="8453" max="8453" width="7.85546875" style="3" bestFit="1" customWidth="1"/>
    <col min="8454" max="8454" width="11.7109375" style="3" bestFit="1" customWidth="1"/>
    <col min="8455" max="8455" width="14.28515625" style="3" customWidth="1"/>
    <col min="8456" max="8456" width="11.7109375" style="3" bestFit="1" customWidth="1"/>
    <col min="8457" max="8457" width="14.140625" style="3" bestFit="1" customWidth="1"/>
    <col min="8458" max="8458" width="16.7109375" style="3" customWidth="1"/>
    <col min="8459" max="8459" width="16.5703125" style="3" customWidth="1"/>
    <col min="8460" max="8461" width="7.85546875" style="3" bestFit="1" customWidth="1"/>
    <col min="8462" max="8462" width="8" style="3" bestFit="1" customWidth="1"/>
    <col min="8463" max="8464" width="7.85546875" style="3" bestFit="1" customWidth="1"/>
    <col min="8465" max="8465" width="9.7109375" style="3" customWidth="1"/>
    <col min="8466" max="8466" width="12.85546875" style="3" customWidth="1"/>
    <col min="8467" max="8703" width="9.140625" style="3"/>
    <col min="8704" max="8704" width="9" style="3" bestFit="1" customWidth="1"/>
    <col min="8705" max="8705" width="9.85546875" style="3" bestFit="1" customWidth="1"/>
    <col min="8706" max="8706" width="9.140625" style="3" bestFit="1" customWidth="1"/>
    <col min="8707" max="8707" width="16" style="3" bestFit="1" customWidth="1"/>
    <col min="8708" max="8708" width="9" style="3" bestFit="1" customWidth="1"/>
    <col min="8709" max="8709" width="7.85546875" style="3" bestFit="1" customWidth="1"/>
    <col min="8710" max="8710" width="11.7109375" style="3" bestFit="1" customWidth="1"/>
    <col min="8711" max="8711" width="14.28515625" style="3" customWidth="1"/>
    <col min="8712" max="8712" width="11.7109375" style="3" bestFit="1" customWidth="1"/>
    <col min="8713" max="8713" width="14.140625" style="3" bestFit="1" customWidth="1"/>
    <col min="8714" max="8714" width="16.7109375" style="3" customWidth="1"/>
    <col min="8715" max="8715" width="16.5703125" style="3" customWidth="1"/>
    <col min="8716" max="8717" width="7.85546875" style="3" bestFit="1" customWidth="1"/>
    <col min="8718" max="8718" width="8" style="3" bestFit="1" customWidth="1"/>
    <col min="8719" max="8720" width="7.85546875" style="3" bestFit="1" customWidth="1"/>
    <col min="8721" max="8721" width="9.7109375" style="3" customWidth="1"/>
    <col min="8722" max="8722" width="12.85546875" style="3" customWidth="1"/>
    <col min="8723" max="8959" width="9.140625" style="3"/>
    <col min="8960" max="8960" width="9" style="3" bestFit="1" customWidth="1"/>
    <col min="8961" max="8961" width="9.85546875" style="3" bestFit="1" customWidth="1"/>
    <col min="8962" max="8962" width="9.140625" style="3" bestFit="1" customWidth="1"/>
    <col min="8963" max="8963" width="16" style="3" bestFit="1" customWidth="1"/>
    <col min="8964" max="8964" width="9" style="3" bestFit="1" customWidth="1"/>
    <col min="8965" max="8965" width="7.85546875" style="3" bestFit="1" customWidth="1"/>
    <col min="8966" max="8966" width="11.7109375" style="3" bestFit="1" customWidth="1"/>
    <col min="8967" max="8967" width="14.28515625" style="3" customWidth="1"/>
    <col min="8968" max="8968" width="11.7109375" style="3" bestFit="1" customWidth="1"/>
    <col min="8969" max="8969" width="14.140625" style="3" bestFit="1" customWidth="1"/>
    <col min="8970" max="8970" width="16.7109375" style="3" customWidth="1"/>
    <col min="8971" max="8971" width="16.5703125" style="3" customWidth="1"/>
    <col min="8972" max="8973" width="7.85546875" style="3" bestFit="1" customWidth="1"/>
    <col min="8974" max="8974" width="8" style="3" bestFit="1" customWidth="1"/>
    <col min="8975" max="8976" width="7.85546875" style="3" bestFit="1" customWidth="1"/>
    <col min="8977" max="8977" width="9.7109375" style="3" customWidth="1"/>
    <col min="8978" max="8978" width="12.85546875" style="3" customWidth="1"/>
    <col min="8979" max="9215" width="9.140625" style="3"/>
    <col min="9216" max="9216" width="9" style="3" bestFit="1" customWidth="1"/>
    <col min="9217" max="9217" width="9.85546875" style="3" bestFit="1" customWidth="1"/>
    <col min="9218" max="9218" width="9.140625" style="3" bestFit="1" customWidth="1"/>
    <col min="9219" max="9219" width="16" style="3" bestFit="1" customWidth="1"/>
    <col min="9220" max="9220" width="9" style="3" bestFit="1" customWidth="1"/>
    <col min="9221" max="9221" width="7.85546875" style="3" bestFit="1" customWidth="1"/>
    <col min="9222" max="9222" width="11.7109375" style="3" bestFit="1" customWidth="1"/>
    <col min="9223" max="9223" width="14.28515625" style="3" customWidth="1"/>
    <col min="9224" max="9224" width="11.7109375" style="3" bestFit="1" customWidth="1"/>
    <col min="9225" max="9225" width="14.140625" style="3" bestFit="1" customWidth="1"/>
    <col min="9226" max="9226" width="16.7109375" style="3" customWidth="1"/>
    <col min="9227" max="9227" width="16.5703125" style="3" customWidth="1"/>
    <col min="9228" max="9229" width="7.85546875" style="3" bestFit="1" customWidth="1"/>
    <col min="9230" max="9230" width="8" style="3" bestFit="1" customWidth="1"/>
    <col min="9231" max="9232" width="7.85546875" style="3" bestFit="1" customWidth="1"/>
    <col min="9233" max="9233" width="9.7109375" style="3" customWidth="1"/>
    <col min="9234" max="9234" width="12.85546875" style="3" customWidth="1"/>
    <col min="9235" max="9471" width="9.140625" style="3"/>
    <col min="9472" max="9472" width="9" style="3" bestFit="1" customWidth="1"/>
    <col min="9473" max="9473" width="9.85546875" style="3" bestFit="1" customWidth="1"/>
    <col min="9474" max="9474" width="9.140625" style="3" bestFit="1" customWidth="1"/>
    <col min="9475" max="9475" width="16" style="3" bestFit="1" customWidth="1"/>
    <col min="9476" max="9476" width="9" style="3" bestFit="1" customWidth="1"/>
    <col min="9477" max="9477" width="7.85546875" style="3" bestFit="1" customWidth="1"/>
    <col min="9478" max="9478" width="11.7109375" style="3" bestFit="1" customWidth="1"/>
    <col min="9479" max="9479" width="14.28515625" style="3" customWidth="1"/>
    <col min="9480" max="9480" width="11.7109375" style="3" bestFit="1" customWidth="1"/>
    <col min="9481" max="9481" width="14.140625" style="3" bestFit="1" customWidth="1"/>
    <col min="9482" max="9482" width="16.7109375" style="3" customWidth="1"/>
    <col min="9483" max="9483" width="16.5703125" style="3" customWidth="1"/>
    <col min="9484" max="9485" width="7.85546875" style="3" bestFit="1" customWidth="1"/>
    <col min="9486" max="9486" width="8" style="3" bestFit="1" customWidth="1"/>
    <col min="9487" max="9488" width="7.85546875" style="3" bestFit="1" customWidth="1"/>
    <col min="9489" max="9489" width="9.7109375" style="3" customWidth="1"/>
    <col min="9490" max="9490" width="12.85546875" style="3" customWidth="1"/>
    <col min="9491" max="9727" width="9.140625" style="3"/>
    <col min="9728" max="9728" width="9" style="3" bestFit="1" customWidth="1"/>
    <col min="9729" max="9729" width="9.85546875" style="3" bestFit="1" customWidth="1"/>
    <col min="9730" max="9730" width="9.140625" style="3" bestFit="1" customWidth="1"/>
    <col min="9731" max="9731" width="16" style="3" bestFit="1" customWidth="1"/>
    <col min="9732" max="9732" width="9" style="3" bestFit="1" customWidth="1"/>
    <col min="9733" max="9733" width="7.85546875" style="3" bestFit="1" customWidth="1"/>
    <col min="9734" max="9734" width="11.7109375" style="3" bestFit="1" customWidth="1"/>
    <col min="9735" max="9735" width="14.28515625" style="3" customWidth="1"/>
    <col min="9736" max="9736" width="11.7109375" style="3" bestFit="1" customWidth="1"/>
    <col min="9737" max="9737" width="14.140625" style="3" bestFit="1" customWidth="1"/>
    <col min="9738" max="9738" width="16.7109375" style="3" customWidth="1"/>
    <col min="9739" max="9739" width="16.5703125" style="3" customWidth="1"/>
    <col min="9740" max="9741" width="7.85546875" style="3" bestFit="1" customWidth="1"/>
    <col min="9742" max="9742" width="8" style="3" bestFit="1" customWidth="1"/>
    <col min="9743" max="9744" width="7.85546875" style="3" bestFit="1" customWidth="1"/>
    <col min="9745" max="9745" width="9.7109375" style="3" customWidth="1"/>
    <col min="9746" max="9746" width="12.85546875" style="3" customWidth="1"/>
    <col min="9747" max="9983" width="9.140625" style="3"/>
    <col min="9984" max="9984" width="9" style="3" bestFit="1" customWidth="1"/>
    <col min="9985" max="9985" width="9.85546875" style="3" bestFit="1" customWidth="1"/>
    <col min="9986" max="9986" width="9.140625" style="3" bestFit="1" customWidth="1"/>
    <col min="9987" max="9987" width="16" style="3" bestFit="1" customWidth="1"/>
    <col min="9988" max="9988" width="9" style="3" bestFit="1" customWidth="1"/>
    <col min="9989" max="9989" width="7.85546875" style="3" bestFit="1" customWidth="1"/>
    <col min="9990" max="9990" width="11.7109375" style="3" bestFit="1" customWidth="1"/>
    <col min="9991" max="9991" width="14.28515625" style="3" customWidth="1"/>
    <col min="9992" max="9992" width="11.7109375" style="3" bestFit="1" customWidth="1"/>
    <col min="9993" max="9993" width="14.140625" style="3" bestFit="1" customWidth="1"/>
    <col min="9994" max="9994" width="16.7109375" style="3" customWidth="1"/>
    <col min="9995" max="9995" width="16.5703125" style="3" customWidth="1"/>
    <col min="9996" max="9997" width="7.85546875" style="3" bestFit="1" customWidth="1"/>
    <col min="9998" max="9998" width="8" style="3" bestFit="1" customWidth="1"/>
    <col min="9999" max="10000" width="7.85546875" style="3" bestFit="1" customWidth="1"/>
    <col min="10001" max="10001" width="9.7109375" style="3" customWidth="1"/>
    <col min="10002" max="10002" width="12.85546875" style="3" customWidth="1"/>
    <col min="10003" max="10239" width="9.140625" style="3"/>
    <col min="10240" max="10240" width="9" style="3" bestFit="1" customWidth="1"/>
    <col min="10241" max="10241" width="9.85546875" style="3" bestFit="1" customWidth="1"/>
    <col min="10242" max="10242" width="9.140625" style="3" bestFit="1" customWidth="1"/>
    <col min="10243" max="10243" width="16" style="3" bestFit="1" customWidth="1"/>
    <col min="10244" max="10244" width="9" style="3" bestFit="1" customWidth="1"/>
    <col min="10245" max="10245" width="7.85546875" style="3" bestFit="1" customWidth="1"/>
    <col min="10246" max="10246" width="11.7109375" style="3" bestFit="1" customWidth="1"/>
    <col min="10247" max="10247" width="14.28515625" style="3" customWidth="1"/>
    <col min="10248" max="10248" width="11.7109375" style="3" bestFit="1" customWidth="1"/>
    <col min="10249" max="10249" width="14.140625" style="3" bestFit="1" customWidth="1"/>
    <col min="10250" max="10250" width="16.7109375" style="3" customWidth="1"/>
    <col min="10251" max="10251" width="16.5703125" style="3" customWidth="1"/>
    <col min="10252" max="10253" width="7.85546875" style="3" bestFit="1" customWidth="1"/>
    <col min="10254" max="10254" width="8" style="3" bestFit="1" customWidth="1"/>
    <col min="10255" max="10256" width="7.85546875" style="3" bestFit="1" customWidth="1"/>
    <col min="10257" max="10257" width="9.7109375" style="3" customWidth="1"/>
    <col min="10258" max="10258" width="12.85546875" style="3" customWidth="1"/>
    <col min="10259" max="10495" width="9.140625" style="3"/>
    <col min="10496" max="10496" width="9" style="3" bestFit="1" customWidth="1"/>
    <col min="10497" max="10497" width="9.85546875" style="3" bestFit="1" customWidth="1"/>
    <col min="10498" max="10498" width="9.140625" style="3" bestFit="1" customWidth="1"/>
    <col min="10499" max="10499" width="16" style="3" bestFit="1" customWidth="1"/>
    <col min="10500" max="10500" width="9" style="3" bestFit="1" customWidth="1"/>
    <col min="10501" max="10501" width="7.85546875" style="3" bestFit="1" customWidth="1"/>
    <col min="10502" max="10502" width="11.7109375" style="3" bestFit="1" customWidth="1"/>
    <col min="10503" max="10503" width="14.28515625" style="3" customWidth="1"/>
    <col min="10504" max="10504" width="11.7109375" style="3" bestFit="1" customWidth="1"/>
    <col min="10505" max="10505" width="14.140625" style="3" bestFit="1" customWidth="1"/>
    <col min="10506" max="10506" width="16.7109375" style="3" customWidth="1"/>
    <col min="10507" max="10507" width="16.5703125" style="3" customWidth="1"/>
    <col min="10508" max="10509" width="7.85546875" style="3" bestFit="1" customWidth="1"/>
    <col min="10510" max="10510" width="8" style="3" bestFit="1" customWidth="1"/>
    <col min="10511" max="10512" width="7.85546875" style="3" bestFit="1" customWidth="1"/>
    <col min="10513" max="10513" width="9.7109375" style="3" customWidth="1"/>
    <col min="10514" max="10514" width="12.85546875" style="3" customWidth="1"/>
    <col min="10515" max="10751" width="9.140625" style="3"/>
    <col min="10752" max="10752" width="9" style="3" bestFit="1" customWidth="1"/>
    <col min="10753" max="10753" width="9.85546875" style="3" bestFit="1" customWidth="1"/>
    <col min="10754" max="10754" width="9.140625" style="3" bestFit="1" customWidth="1"/>
    <col min="10755" max="10755" width="16" style="3" bestFit="1" customWidth="1"/>
    <col min="10756" max="10756" width="9" style="3" bestFit="1" customWidth="1"/>
    <col min="10757" max="10757" width="7.85546875" style="3" bestFit="1" customWidth="1"/>
    <col min="10758" max="10758" width="11.7109375" style="3" bestFit="1" customWidth="1"/>
    <col min="10759" max="10759" width="14.28515625" style="3" customWidth="1"/>
    <col min="10760" max="10760" width="11.7109375" style="3" bestFit="1" customWidth="1"/>
    <col min="10761" max="10761" width="14.140625" style="3" bestFit="1" customWidth="1"/>
    <col min="10762" max="10762" width="16.7109375" style="3" customWidth="1"/>
    <col min="10763" max="10763" width="16.5703125" style="3" customWidth="1"/>
    <col min="10764" max="10765" width="7.85546875" style="3" bestFit="1" customWidth="1"/>
    <col min="10766" max="10766" width="8" style="3" bestFit="1" customWidth="1"/>
    <col min="10767" max="10768" width="7.85546875" style="3" bestFit="1" customWidth="1"/>
    <col min="10769" max="10769" width="9.7109375" style="3" customWidth="1"/>
    <col min="10770" max="10770" width="12.85546875" style="3" customWidth="1"/>
    <col min="10771" max="11007" width="9.140625" style="3"/>
    <col min="11008" max="11008" width="9" style="3" bestFit="1" customWidth="1"/>
    <col min="11009" max="11009" width="9.85546875" style="3" bestFit="1" customWidth="1"/>
    <col min="11010" max="11010" width="9.140625" style="3" bestFit="1" customWidth="1"/>
    <col min="11011" max="11011" width="16" style="3" bestFit="1" customWidth="1"/>
    <col min="11012" max="11012" width="9" style="3" bestFit="1" customWidth="1"/>
    <col min="11013" max="11013" width="7.85546875" style="3" bestFit="1" customWidth="1"/>
    <col min="11014" max="11014" width="11.7109375" style="3" bestFit="1" customWidth="1"/>
    <col min="11015" max="11015" width="14.28515625" style="3" customWidth="1"/>
    <col min="11016" max="11016" width="11.7109375" style="3" bestFit="1" customWidth="1"/>
    <col min="11017" max="11017" width="14.140625" style="3" bestFit="1" customWidth="1"/>
    <col min="11018" max="11018" width="16.7109375" style="3" customWidth="1"/>
    <col min="11019" max="11019" width="16.5703125" style="3" customWidth="1"/>
    <col min="11020" max="11021" width="7.85546875" style="3" bestFit="1" customWidth="1"/>
    <col min="11022" max="11022" width="8" style="3" bestFit="1" customWidth="1"/>
    <col min="11023" max="11024" width="7.85546875" style="3" bestFit="1" customWidth="1"/>
    <col min="11025" max="11025" width="9.7109375" style="3" customWidth="1"/>
    <col min="11026" max="11026" width="12.85546875" style="3" customWidth="1"/>
    <col min="11027" max="11263" width="9.140625" style="3"/>
    <col min="11264" max="11264" width="9" style="3" bestFit="1" customWidth="1"/>
    <col min="11265" max="11265" width="9.85546875" style="3" bestFit="1" customWidth="1"/>
    <col min="11266" max="11266" width="9.140625" style="3" bestFit="1" customWidth="1"/>
    <col min="11267" max="11267" width="16" style="3" bestFit="1" customWidth="1"/>
    <col min="11268" max="11268" width="9" style="3" bestFit="1" customWidth="1"/>
    <col min="11269" max="11269" width="7.85546875" style="3" bestFit="1" customWidth="1"/>
    <col min="11270" max="11270" width="11.7109375" style="3" bestFit="1" customWidth="1"/>
    <col min="11271" max="11271" width="14.28515625" style="3" customWidth="1"/>
    <col min="11272" max="11272" width="11.7109375" style="3" bestFit="1" customWidth="1"/>
    <col min="11273" max="11273" width="14.140625" style="3" bestFit="1" customWidth="1"/>
    <col min="11274" max="11274" width="16.7109375" style="3" customWidth="1"/>
    <col min="11275" max="11275" width="16.5703125" style="3" customWidth="1"/>
    <col min="11276" max="11277" width="7.85546875" style="3" bestFit="1" customWidth="1"/>
    <col min="11278" max="11278" width="8" style="3" bestFit="1" customWidth="1"/>
    <col min="11279" max="11280" width="7.85546875" style="3" bestFit="1" customWidth="1"/>
    <col min="11281" max="11281" width="9.7109375" style="3" customWidth="1"/>
    <col min="11282" max="11282" width="12.85546875" style="3" customWidth="1"/>
    <col min="11283" max="11519" width="9.140625" style="3"/>
    <col min="11520" max="11520" width="9" style="3" bestFit="1" customWidth="1"/>
    <col min="11521" max="11521" width="9.85546875" style="3" bestFit="1" customWidth="1"/>
    <col min="11522" max="11522" width="9.140625" style="3" bestFit="1" customWidth="1"/>
    <col min="11523" max="11523" width="16" style="3" bestFit="1" customWidth="1"/>
    <col min="11524" max="11524" width="9" style="3" bestFit="1" customWidth="1"/>
    <col min="11525" max="11525" width="7.85546875" style="3" bestFit="1" customWidth="1"/>
    <col min="11526" max="11526" width="11.7109375" style="3" bestFit="1" customWidth="1"/>
    <col min="11527" max="11527" width="14.28515625" style="3" customWidth="1"/>
    <col min="11528" max="11528" width="11.7109375" style="3" bestFit="1" customWidth="1"/>
    <col min="11529" max="11529" width="14.140625" style="3" bestFit="1" customWidth="1"/>
    <col min="11530" max="11530" width="16.7109375" style="3" customWidth="1"/>
    <col min="11531" max="11531" width="16.5703125" style="3" customWidth="1"/>
    <col min="11532" max="11533" width="7.85546875" style="3" bestFit="1" customWidth="1"/>
    <col min="11534" max="11534" width="8" style="3" bestFit="1" customWidth="1"/>
    <col min="11535" max="11536" width="7.85546875" style="3" bestFit="1" customWidth="1"/>
    <col min="11537" max="11537" width="9.7109375" style="3" customWidth="1"/>
    <col min="11538" max="11538" width="12.85546875" style="3" customWidth="1"/>
    <col min="11539" max="11775" width="9.140625" style="3"/>
    <col min="11776" max="11776" width="9" style="3" bestFit="1" customWidth="1"/>
    <col min="11777" max="11777" width="9.85546875" style="3" bestFit="1" customWidth="1"/>
    <col min="11778" max="11778" width="9.140625" style="3" bestFit="1" customWidth="1"/>
    <col min="11779" max="11779" width="16" style="3" bestFit="1" customWidth="1"/>
    <col min="11780" max="11780" width="9" style="3" bestFit="1" customWidth="1"/>
    <col min="11781" max="11781" width="7.85546875" style="3" bestFit="1" customWidth="1"/>
    <col min="11782" max="11782" width="11.7109375" style="3" bestFit="1" customWidth="1"/>
    <col min="11783" max="11783" width="14.28515625" style="3" customWidth="1"/>
    <col min="11784" max="11784" width="11.7109375" style="3" bestFit="1" customWidth="1"/>
    <col min="11785" max="11785" width="14.140625" style="3" bestFit="1" customWidth="1"/>
    <col min="11786" max="11786" width="16.7109375" style="3" customWidth="1"/>
    <col min="11787" max="11787" width="16.5703125" style="3" customWidth="1"/>
    <col min="11788" max="11789" width="7.85546875" style="3" bestFit="1" customWidth="1"/>
    <col min="11790" max="11790" width="8" style="3" bestFit="1" customWidth="1"/>
    <col min="11791" max="11792" width="7.85546875" style="3" bestFit="1" customWidth="1"/>
    <col min="11793" max="11793" width="9.7109375" style="3" customWidth="1"/>
    <col min="11794" max="11794" width="12.85546875" style="3" customWidth="1"/>
    <col min="11795" max="12031" width="9.140625" style="3"/>
    <col min="12032" max="12032" width="9" style="3" bestFit="1" customWidth="1"/>
    <col min="12033" max="12033" width="9.85546875" style="3" bestFit="1" customWidth="1"/>
    <col min="12034" max="12034" width="9.140625" style="3" bestFit="1" customWidth="1"/>
    <col min="12035" max="12035" width="16" style="3" bestFit="1" customWidth="1"/>
    <col min="12036" max="12036" width="9" style="3" bestFit="1" customWidth="1"/>
    <col min="12037" max="12037" width="7.85546875" style="3" bestFit="1" customWidth="1"/>
    <col min="12038" max="12038" width="11.7109375" style="3" bestFit="1" customWidth="1"/>
    <col min="12039" max="12039" width="14.28515625" style="3" customWidth="1"/>
    <col min="12040" max="12040" width="11.7109375" style="3" bestFit="1" customWidth="1"/>
    <col min="12041" max="12041" width="14.140625" style="3" bestFit="1" customWidth="1"/>
    <col min="12042" max="12042" width="16.7109375" style="3" customWidth="1"/>
    <col min="12043" max="12043" width="16.5703125" style="3" customWidth="1"/>
    <col min="12044" max="12045" width="7.85546875" style="3" bestFit="1" customWidth="1"/>
    <col min="12046" max="12046" width="8" style="3" bestFit="1" customWidth="1"/>
    <col min="12047" max="12048" width="7.85546875" style="3" bestFit="1" customWidth="1"/>
    <col min="12049" max="12049" width="9.7109375" style="3" customWidth="1"/>
    <col min="12050" max="12050" width="12.85546875" style="3" customWidth="1"/>
    <col min="12051" max="12287" width="9.140625" style="3"/>
    <col min="12288" max="12288" width="9" style="3" bestFit="1" customWidth="1"/>
    <col min="12289" max="12289" width="9.85546875" style="3" bestFit="1" customWidth="1"/>
    <col min="12290" max="12290" width="9.140625" style="3" bestFit="1" customWidth="1"/>
    <col min="12291" max="12291" width="16" style="3" bestFit="1" customWidth="1"/>
    <col min="12292" max="12292" width="9" style="3" bestFit="1" customWidth="1"/>
    <col min="12293" max="12293" width="7.85546875" style="3" bestFit="1" customWidth="1"/>
    <col min="12294" max="12294" width="11.7109375" style="3" bestFit="1" customWidth="1"/>
    <col min="12295" max="12295" width="14.28515625" style="3" customWidth="1"/>
    <col min="12296" max="12296" width="11.7109375" style="3" bestFit="1" customWidth="1"/>
    <col min="12297" max="12297" width="14.140625" style="3" bestFit="1" customWidth="1"/>
    <col min="12298" max="12298" width="16.7109375" style="3" customWidth="1"/>
    <col min="12299" max="12299" width="16.5703125" style="3" customWidth="1"/>
    <col min="12300" max="12301" width="7.85546875" style="3" bestFit="1" customWidth="1"/>
    <col min="12302" max="12302" width="8" style="3" bestFit="1" customWidth="1"/>
    <col min="12303" max="12304" width="7.85546875" style="3" bestFit="1" customWidth="1"/>
    <col min="12305" max="12305" width="9.7109375" style="3" customWidth="1"/>
    <col min="12306" max="12306" width="12.85546875" style="3" customWidth="1"/>
    <col min="12307" max="12543" width="9.140625" style="3"/>
    <col min="12544" max="12544" width="9" style="3" bestFit="1" customWidth="1"/>
    <col min="12545" max="12545" width="9.85546875" style="3" bestFit="1" customWidth="1"/>
    <col min="12546" max="12546" width="9.140625" style="3" bestFit="1" customWidth="1"/>
    <col min="12547" max="12547" width="16" style="3" bestFit="1" customWidth="1"/>
    <col min="12548" max="12548" width="9" style="3" bestFit="1" customWidth="1"/>
    <col min="12549" max="12549" width="7.85546875" style="3" bestFit="1" customWidth="1"/>
    <col min="12550" max="12550" width="11.7109375" style="3" bestFit="1" customWidth="1"/>
    <col min="12551" max="12551" width="14.28515625" style="3" customWidth="1"/>
    <col min="12552" max="12552" width="11.7109375" style="3" bestFit="1" customWidth="1"/>
    <col min="12553" max="12553" width="14.140625" style="3" bestFit="1" customWidth="1"/>
    <col min="12554" max="12554" width="16.7109375" style="3" customWidth="1"/>
    <col min="12555" max="12555" width="16.5703125" style="3" customWidth="1"/>
    <col min="12556" max="12557" width="7.85546875" style="3" bestFit="1" customWidth="1"/>
    <col min="12558" max="12558" width="8" style="3" bestFit="1" customWidth="1"/>
    <col min="12559" max="12560" width="7.85546875" style="3" bestFit="1" customWidth="1"/>
    <col min="12561" max="12561" width="9.7109375" style="3" customWidth="1"/>
    <col min="12562" max="12562" width="12.85546875" style="3" customWidth="1"/>
    <col min="12563" max="12799" width="9.140625" style="3"/>
    <col min="12800" max="12800" width="9" style="3" bestFit="1" customWidth="1"/>
    <col min="12801" max="12801" width="9.85546875" style="3" bestFit="1" customWidth="1"/>
    <col min="12802" max="12802" width="9.140625" style="3" bestFit="1" customWidth="1"/>
    <col min="12803" max="12803" width="16" style="3" bestFit="1" customWidth="1"/>
    <col min="12804" max="12804" width="9" style="3" bestFit="1" customWidth="1"/>
    <col min="12805" max="12805" width="7.85546875" style="3" bestFit="1" customWidth="1"/>
    <col min="12806" max="12806" width="11.7109375" style="3" bestFit="1" customWidth="1"/>
    <col min="12807" max="12807" width="14.28515625" style="3" customWidth="1"/>
    <col min="12808" max="12808" width="11.7109375" style="3" bestFit="1" customWidth="1"/>
    <col min="12809" max="12809" width="14.140625" style="3" bestFit="1" customWidth="1"/>
    <col min="12810" max="12810" width="16.7109375" style="3" customWidth="1"/>
    <col min="12811" max="12811" width="16.5703125" style="3" customWidth="1"/>
    <col min="12812" max="12813" width="7.85546875" style="3" bestFit="1" customWidth="1"/>
    <col min="12814" max="12814" width="8" style="3" bestFit="1" customWidth="1"/>
    <col min="12815" max="12816" width="7.85546875" style="3" bestFit="1" customWidth="1"/>
    <col min="12817" max="12817" width="9.7109375" style="3" customWidth="1"/>
    <col min="12818" max="12818" width="12.85546875" style="3" customWidth="1"/>
    <col min="12819" max="13055" width="9.140625" style="3"/>
    <col min="13056" max="13056" width="9" style="3" bestFit="1" customWidth="1"/>
    <col min="13057" max="13057" width="9.85546875" style="3" bestFit="1" customWidth="1"/>
    <col min="13058" max="13058" width="9.140625" style="3" bestFit="1" customWidth="1"/>
    <col min="13059" max="13059" width="16" style="3" bestFit="1" customWidth="1"/>
    <col min="13060" max="13060" width="9" style="3" bestFit="1" customWidth="1"/>
    <col min="13061" max="13061" width="7.85546875" style="3" bestFit="1" customWidth="1"/>
    <col min="13062" max="13062" width="11.7109375" style="3" bestFit="1" customWidth="1"/>
    <col min="13063" max="13063" width="14.28515625" style="3" customWidth="1"/>
    <col min="13064" max="13064" width="11.7109375" style="3" bestFit="1" customWidth="1"/>
    <col min="13065" max="13065" width="14.140625" style="3" bestFit="1" customWidth="1"/>
    <col min="13066" max="13066" width="16.7109375" style="3" customWidth="1"/>
    <col min="13067" max="13067" width="16.5703125" style="3" customWidth="1"/>
    <col min="13068" max="13069" width="7.85546875" style="3" bestFit="1" customWidth="1"/>
    <col min="13070" max="13070" width="8" style="3" bestFit="1" customWidth="1"/>
    <col min="13071" max="13072" width="7.85546875" style="3" bestFit="1" customWidth="1"/>
    <col min="13073" max="13073" width="9.7109375" style="3" customWidth="1"/>
    <col min="13074" max="13074" width="12.85546875" style="3" customWidth="1"/>
    <col min="13075" max="13311" width="9.140625" style="3"/>
    <col min="13312" max="13312" width="9" style="3" bestFit="1" customWidth="1"/>
    <col min="13313" max="13313" width="9.85546875" style="3" bestFit="1" customWidth="1"/>
    <col min="13314" max="13314" width="9.140625" style="3" bestFit="1" customWidth="1"/>
    <col min="13315" max="13315" width="16" style="3" bestFit="1" customWidth="1"/>
    <col min="13316" max="13316" width="9" style="3" bestFit="1" customWidth="1"/>
    <col min="13317" max="13317" width="7.85546875" style="3" bestFit="1" customWidth="1"/>
    <col min="13318" max="13318" width="11.7109375" style="3" bestFit="1" customWidth="1"/>
    <col min="13319" max="13319" width="14.28515625" style="3" customWidth="1"/>
    <col min="13320" max="13320" width="11.7109375" style="3" bestFit="1" customWidth="1"/>
    <col min="13321" max="13321" width="14.140625" style="3" bestFit="1" customWidth="1"/>
    <col min="13322" max="13322" width="16.7109375" style="3" customWidth="1"/>
    <col min="13323" max="13323" width="16.5703125" style="3" customWidth="1"/>
    <col min="13324" max="13325" width="7.85546875" style="3" bestFit="1" customWidth="1"/>
    <col min="13326" max="13326" width="8" style="3" bestFit="1" customWidth="1"/>
    <col min="13327" max="13328" width="7.85546875" style="3" bestFit="1" customWidth="1"/>
    <col min="13329" max="13329" width="9.7109375" style="3" customWidth="1"/>
    <col min="13330" max="13330" width="12.85546875" style="3" customWidth="1"/>
    <col min="13331" max="13567" width="9.140625" style="3"/>
    <col min="13568" max="13568" width="9" style="3" bestFit="1" customWidth="1"/>
    <col min="13569" max="13569" width="9.85546875" style="3" bestFit="1" customWidth="1"/>
    <col min="13570" max="13570" width="9.140625" style="3" bestFit="1" customWidth="1"/>
    <col min="13571" max="13571" width="16" style="3" bestFit="1" customWidth="1"/>
    <col min="13572" max="13572" width="9" style="3" bestFit="1" customWidth="1"/>
    <col min="13573" max="13573" width="7.85546875" style="3" bestFit="1" customWidth="1"/>
    <col min="13574" max="13574" width="11.7109375" style="3" bestFit="1" customWidth="1"/>
    <col min="13575" max="13575" width="14.28515625" style="3" customWidth="1"/>
    <col min="13576" max="13576" width="11.7109375" style="3" bestFit="1" customWidth="1"/>
    <col min="13577" max="13577" width="14.140625" style="3" bestFit="1" customWidth="1"/>
    <col min="13578" max="13578" width="16.7109375" style="3" customWidth="1"/>
    <col min="13579" max="13579" width="16.5703125" style="3" customWidth="1"/>
    <col min="13580" max="13581" width="7.85546875" style="3" bestFit="1" customWidth="1"/>
    <col min="13582" max="13582" width="8" style="3" bestFit="1" customWidth="1"/>
    <col min="13583" max="13584" width="7.85546875" style="3" bestFit="1" customWidth="1"/>
    <col min="13585" max="13585" width="9.7109375" style="3" customWidth="1"/>
    <col min="13586" max="13586" width="12.85546875" style="3" customWidth="1"/>
    <col min="13587" max="13823" width="9.140625" style="3"/>
    <col min="13824" max="13824" width="9" style="3" bestFit="1" customWidth="1"/>
    <col min="13825" max="13825" width="9.85546875" style="3" bestFit="1" customWidth="1"/>
    <col min="13826" max="13826" width="9.140625" style="3" bestFit="1" customWidth="1"/>
    <col min="13827" max="13827" width="16" style="3" bestFit="1" customWidth="1"/>
    <col min="13828" max="13828" width="9" style="3" bestFit="1" customWidth="1"/>
    <col min="13829" max="13829" width="7.85546875" style="3" bestFit="1" customWidth="1"/>
    <col min="13830" max="13830" width="11.7109375" style="3" bestFit="1" customWidth="1"/>
    <col min="13831" max="13831" width="14.28515625" style="3" customWidth="1"/>
    <col min="13832" max="13832" width="11.7109375" style="3" bestFit="1" customWidth="1"/>
    <col min="13833" max="13833" width="14.140625" style="3" bestFit="1" customWidth="1"/>
    <col min="13834" max="13834" width="16.7109375" style="3" customWidth="1"/>
    <col min="13835" max="13835" width="16.5703125" style="3" customWidth="1"/>
    <col min="13836" max="13837" width="7.85546875" style="3" bestFit="1" customWidth="1"/>
    <col min="13838" max="13838" width="8" style="3" bestFit="1" customWidth="1"/>
    <col min="13839" max="13840" width="7.85546875" style="3" bestFit="1" customWidth="1"/>
    <col min="13841" max="13841" width="9.7109375" style="3" customWidth="1"/>
    <col min="13842" max="13842" width="12.85546875" style="3" customWidth="1"/>
    <col min="13843" max="14079" width="9.140625" style="3"/>
    <col min="14080" max="14080" width="9" style="3" bestFit="1" customWidth="1"/>
    <col min="14081" max="14081" width="9.85546875" style="3" bestFit="1" customWidth="1"/>
    <col min="14082" max="14082" width="9.140625" style="3" bestFit="1" customWidth="1"/>
    <col min="14083" max="14083" width="16" style="3" bestFit="1" customWidth="1"/>
    <col min="14084" max="14084" width="9" style="3" bestFit="1" customWidth="1"/>
    <col min="14085" max="14085" width="7.85546875" style="3" bestFit="1" customWidth="1"/>
    <col min="14086" max="14086" width="11.7109375" style="3" bestFit="1" customWidth="1"/>
    <col min="14087" max="14087" width="14.28515625" style="3" customWidth="1"/>
    <col min="14088" max="14088" width="11.7109375" style="3" bestFit="1" customWidth="1"/>
    <col min="14089" max="14089" width="14.140625" style="3" bestFit="1" customWidth="1"/>
    <col min="14090" max="14090" width="16.7109375" style="3" customWidth="1"/>
    <col min="14091" max="14091" width="16.5703125" style="3" customWidth="1"/>
    <col min="14092" max="14093" width="7.85546875" style="3" bestFit="1" customWidth="1"/>
    <col min="14094" max="14094" width="8" style="3" bestFit="1" customWidth="1"/>
    <col min="14095" max="14096" width="7.85546875" style="3" bestFit="1" customWidth="1"/>
    <col min="14097" max="14097" width="9.7109375" style="3" customWidth="1"/>
    <col min="14098" max="14098" width="12.85546875" style="3" customWidth="1"/>
    <col min="14099" max="14335" width="9.140625" style="3"/>
    <col min="14336" max="14336" width="9" style="3" bestFit="1" customWidth="1"/>
    <col min="14337" max="14337" width="9.85546875" style="3" bestFit="1" customWidth="1"/>
    <col min="14338" max="14338" width="9.140625" style="3" bestFit="1" customWidth="1"/>
    <col min="14339" max="14339" width="16" style="3" bestFit="1" customWidth="1"/>
    <col min="14340" max="14340" width="9" style="3" bestFit="1" customWidth="1"/>
    <col min="14341" max="14341" width="7.85546875" style="3" bestFit="1" customWidth="1"/>
    <col min="14342" max="14342" width="11.7109375" style="3" bestFit="1" customWidth="1"/>
    <col min="14343" max="14343" width="14.28515625" style="3" customWidth="1"/>
    <col min="14344" max="14344" width="11.7109375" style="3" bestFit="1" customWidth="1"/>
    <col min="14345" max="14345" width="14.140625" style="3" bestFit="1" customWidth="1"/>
    <col min="14346" max="14346" width="16.7109375" style="3" customWidth="1"/>
    <col min="14347" max="14347" width="16.5703125" style="3" customWidth="1"/>
    <col min="14348" max="14349" width="7.85546875" style="3" bestFit="1" customWidth="1"/>
    <col min="14350" max="14350" width="8" style="3" bestFit="1" customWidth="1"/>
    <col min="14351" max="14352" width="7.85546875" style="3" bestFit="1" customWidth="1"/>
    <col min="14353" max="14353" width="9.7109375" style="3" customWidth="1"/>
    <col min="14354" max="14354" width="12.85546875" style="3" customWidth="1"/>
    <col min="14355" max="14591" width="9.140625" style="3"/>
    <col min="14592" max="14592" width="9" style="3" bestFit="1" customWidth="1"/>
    <col min="14593" max="14593" width="9.85546875" style="3" bestFit="1" customWidth="1"/>
    <col min="14594" max="14594" width="9.140625" style="3" bestFit="1" customWidth="1"/>
    <col min="14595" max="14595" width="16" style="3" bestFit="1" customWidth="1"/>
    <col min="14596" max="14596" width="9" style="3" bestFit="1" customWidth="1"/>
    <col min="14597" max="14597" width="7.85546875" style="3" bestFit="1" customWidth="1"/>
    <col min="14598" max="14598" width="11.7109375" style="3" bestFit="1" customWidth="1"/>
    <col min="14599" max="14599" width="14.28515625" style="3" customWidth="1"/>
    <col min="14600" max="14600" width="11.7109375" style="3" bestFit="1" customWidth="1"/>
    <col min="14601" max="14601" width="14.140625" style="3" bestFit="1" customWidth="1"/>
    <col min="14602" max="14602" width="16.7109375" style="3" customWidth="1"/>
    <col min="14603" max="14603" width="16.5703125" style="3" customWidth="1"/>
    <col min="14604" max="14605" width="7.85546875" style="3" bestFit="1" customWidth="1"/>
    <col min="14606" max="14606" width="8" style="3" bestFit="1" customWidth="1"/>
    <col min="14607" max="14608" width="7.85546875" style="3" bestFit="1" customWidth="1"/>
    <col min="14609" max="14609" width="9.7109375" style="3" customWidth="1"/>
    <col min="14610" max="14610" width="12.85546875" style="3" customWidth="1"/>
    <col min="14611" max="14847" width="9.140625" style="3"/>
    <col min="14848" max="14848" width="9" style="3" bestFit="1" customWidth="1"/>
    <col min="14849" max="14849" width="9.85546875" style="3" bestFit="1" customWidth="1"/>
    <col min="14850" max="14850" width="9.140625" style="3" bestFit="1" customWidth="1"/>
    <col min="14851" max="14851" width="16" style="3" bestFit="1" customWidth="1"/>
    <col min="14852" max="14852" width="9" style="3" bestFit="1" customWidth="1"/>
    <col min="14853" max="14853" width="7.85546875" style="3" bestFit="1" customWidth="1"/>
    <col min="14854" max="14854" width="11.7109375" style="3" bestFit="1" customWidth="1"/>
    <col min="14855" max="14855" width="14.28515625" style="3" customWidth="1"/>
    <col min="14856" max="14856" width="11.7109375" style="3" bestFit="1" customWidth="1"/>
    <col min="14857" max="14857" width="14.140625" style="3" bestFit="1" customWidth="1"/>
    <col min="14858" max="14858" width="16.7109375" style="3" customWidth="1"/>
    <col min="14859" max="14859" width="16.5703125" style="3" customWidth="1"/>
    <col min="14860" max="14861" width="7.85546875" style="3" bestFit="1" customWidth="1"/>
    <col min="14862" max="14862" width="8" style="3" bestFit="1" customWidth="1"/>
    <col min="14863" max="14864" width="7.85546875" style="3" bestFit="1" customWidth="1"/>
    <col min="14865" max="14865" width="9.7109375" style="3" customWidth="1"/>
    <col min="14866" max="14866" width="12.85546875" style="3" customWidth="1"/>
    <col min="14867" max="15103" width="9.140625" style="3"/>
    <col min="15104" max="15104" width="9" style="3" bestFit="1" customWidth="1"/>
    <col min="15105" max="15105" width="9.85546875" style="3" bestFit="1" customWidth="1"/>
    <col min="15106" max="15106" width="9.140625" style="3" bestFit="1" customWidth="1"/>
    <col min="15107" max="15107" width="16" style="3" bestFit="1" customWidth="1"/>
    <col min="15108" max="15108" width="9" style="3" bestFit="1" customWidth="1"/>
    <col min="15109" max="15109" width="7.85546875" style="3" bestFit="1" customWidth="1"/>
    <col min="15110" max="15110" width="11.7109375" style="3" bestFit="1" customWidth="1"/>
    <col min="15111" max="15111" width="14.28515625" style="3" customWidth="1"/>
    <col min="15112" max="15112" width="11.7109375" style="3" bestFit="1" customWidth="1"/>
    <col min="15113" max="15113" width="14.140625" style="3" bestFit="1" customWidth="1"/>
    <col min="15114" max="15114" width="16.7109375" style="3" customWidth="1"/>
    <col min="15115" max="15115" width="16.5703125" style="3" customWidth="1"/>
    <col min="15116" max="15117" width="7.85546875" style="3" bestFit="1" customWidth="1"/>
    <col min="15118" max="15118" width="8" style="3" bestFit="1" customWidth="1"/>
    <col min="15119" max="15120" width="7.85546875" style="3" bestFit="1" customWidth="1"/>
    <col min="15121" max="15121" width="9.7109375" style="3" customWidth="1"/>
    <col min="15122" max="15122" width="12.85546875" style="3" customWidth="1"/>
    <col min="15123" max="15359" width="9.140625" style="3"/>
    <col min="15360" max="15360" width="9" style="3" bestFit="1" customWidth="1"/>
    <col min="15361" max="15361" width="9.85546875" style="3" bestFit="1" customWidth="1"/>
    <col min="15362" max="15362" width="9.140625" style="3" bestFit="1" customWidth="1"/>
    <col min="15363" max="15363" width="16" style="3" bestFit="1" customWidth="1"/>
    <col min="15364" max="15364" width="9" style="3" bestFit="1" customWidth="1"/>
    <col min="15365" max="15365" width="7.85546875" style="3" bestFit="1" customWidth="1"/>
    <col min="15366" max="15366" width="11.7109375" style="3" bestFit="1" customWidth="1"/>
    <col min="15367" max="15367" width="14.28515625" style="3" customWidth="1"/>
    <col min="15368" max="15368" width="11.7109375" style="3" bestFit="1" customWidth="1"/>
    <col min="15369" max="15369" width="14.140625" style="3" bestFit="1" customWidth="1"/>
    <col min="15370" max="15370" width="16.7109375" style="3" customWidth="1"/>
    <col min="15371" max="15371" width="16.5703125" style="3" customWidth="1"/>
    <col min="15372" max="15373" width="7.85546875" style="3" bestFit="1" customWidth="1"/>
    <col min="15374" max="15374" width="8" style="3" bestFit="1" customWidth="1"/>
    <col min="15375" max="15376" width="7.85546875" style="3" bestFit="1" customWidth="1"/>
    <col min="15377" max="15377" width="9.7109375" style="3" customWidth="1"/>
    <col min="15378" max="15378" width="12.85546875" style="3" customWidth="1"/>
    <col min="15379" max="15615" width="9.140625" style="3"/>
    <col min="15616" max="15616" width="9" style="3" bestFit="1" customWidth="1"/>
    <col min="15617" max="15617" width="9.85546875" style="3" bestFit="1" customWidth="1"/>
    <col min="15618" max="15618" width="9.140625" style="3" bestFit="1" customWidth="1"/>
    <col min="15619" max="15619" width="16" style="3" bestFit="1" customWidth="1"/>
    <col min="15620" max="15620" width="9" style="3" bestFit="1" customWidth="1"/>
    <col min="15621" max="15621" width="7.85546875" style="3" bestFit="1" customWidth="1"/>
    <col min="15622" max="15622" width="11.7109375" style="3" bestFit="1" customWidth="1"/>
    <col min="15623" max="15623" width="14.28515625" style="3" customWidth="1"/>
    <col min="15624" max="15624" width="11.7109375" style="3" bestFit="1" customWidth="1"/>
    <col min="15625" max="15625" width="14.140625" style="3" bestFit="1" customWidth="1"/>
    <col min="15626" max="15626" width="16.7109375" style="3" customWidth="1"/>
    <col min="15627" max="15627" width="16.5703125" style="3" customWidth="1"/>
    <col min="15628" max="15629" width="7.85546875" style="3" bestFit="1" customWidth="1"/>
    <col min="15630" max="15630" width="8" style="3" bestFit="1" customWidth="1"/>
    <col min="15631" max="15632" width="7.85546875" style="3" bestFit="1" customWidth="1"/>
    <col min="15633" max="15633" width="9.7109375" style="3" customWidth="1"/>
    <col min="15634" max="15634" width="12.85546875" style="3" customWidth="1"/>
    <col min="15635" max="15871" width="9.140625" style="3"/>
    <col min="15872" max="15872" width="9" style="3" bestFit="1" customWidth="1"/>
    <col min="15873" max="15873" width="9.85546875" style="3" bestFit="1" customWidth="1"/>
    <col min="15874" max="15874" width="9.140625" style="3" bestFit="1" customWidth="1"/>
    <col min="15875" max="15875" width="16" style="3" bestFit="1" customWidth="1"/>
    <col min="15876" max="15876" width="9" style="3" bestFit="1" customWidth="1"/>
    <col min="15877" max="15877" width="7.85546875" style="3" bestFit="1" customWidth="1"/>
    <col min="15878" max="15878" width="11.7109375" style="3" bestFit="1" customWidth="1"/>
    <col min="15879" max="15879" width="14.28515625" style="3" customWidth="1"/>
    <col min="15880" max="15880" width="11.7109375" style="3" bestFit="1" customWidth="1"/>
    <col min="15881" max="15881" width="14.140625" style="3" bestFit="1" customWidth="1"/>
    <col min="15882" max="15882" width="16.7109375" style="3" customWidth="1"/>
    <col min="15883" max="15883" width="16.5703125" style="3" customWidth="1"/>
    <col min="15884" max="15885" width="7.85546875" style="3" bestFit="1" customWidth="1"/>
    <col min="15886" max="15886" width="8" style="3" bestFit="1" customWidth="1"/>
    <col min="15887" max="15888" width="7.85546875" style="3" bestFit="1" customWidth="1"/>
    <col min="15889" max="15889" width="9.7109375" style="3" customWidth="1"/>
    <col min="15890" max="15890" width="12.85546875" style="3" customWidth="1"/>
    <col min="15891" max="16127" width="9.140625" style="3"/>
    <col min="16128" max="16128" width="9" style="3" bestFit="1" customWidth="1"/>
    <col min="16129" max="16129" width="9.85546875" style="3" bestFit="1" customWidth="1"/>
    <col min="16130" max="16130" width="9.140625" style="3" bestFit="1" customWidth="1"/>
    <col min="16131" max="16131" width="16" style="3" bestFit="1" customWidth="1"/>
    <col min="16132" max="16132" width="9" style="3" bestFit="1" customWidth="1"/>
    <col min="16133" max="16133" width="7.85546875" style="3" bestFit="1" customWidth="1"/>
    <col min="16134" max="16134" width="11.7109375" style="3" bestFit="1" customWidth="1"/>
    <col min="16135" max="16135" width="14.28515625" style="3" customWidth="1"/>
    <col min="16136" max="16136" width="11.7109375" style="3" bestFit="1" customWidth="1"/>
    <col min="16137" max="16137" width="14.140625" style="3" bestFit="1" customWidth="1"/>
    <col min="16138" max="16138" width="16.7109375" style="3" customWidth="1"/>
    <col min="16139" max="16139" width="16.5703125" style="3" customWidth="1"/>
    <col min="16140" max="16141" width="7.85546875" style="3" bestFit="1" customWidth="1"/>
    <col min="16142" max="16142" width="8" style="3" bestFit="1" customWidth="1"/>
    <col min="16143" max="16144" width="7.85546875" style="3" bestFit="1" customWidth="1"/>
    <col min="16145" max="16145" width="9.7109375" style="3" customWidth="1"/>
    <col min="16146" max="16146" width="12.85546875" style="3" customWidth="1"/>
    <col min="16147" max="16384" width="9.140625" style="3"/>
  </cols>
  <sheetData>
    <row r="1" spans="1:40" s="6" customFormat="1" ht="12.75" customHeight="1">
      <c r="A1" s="667" t="s">
        <v>1</v>
      </c>
      <c r="B1" s="756" t="s">
        <v>0</v>
      </c>
      <c r="C1" s="673" t="s">
        <v>7</v>
      </c>
      <c r="D1" s="758" t="s">
        <v>3</v>
      </c>
      <c r="E1" s="759"/>
      <c r="F1" s="748" t="s">
        <v>453</v>
      </c>
      <c r="G1" s="749"/>
      <c r="H1" s="749"/>
      <c r="I1" s="749"/>
      <c r="J1" s="749"/>
      <c r="K1" s="749"/>
      <c r="L1" s="750"/>
      <c r="M1" s="751" t="s">
        <v>455</v>
      </c>
      <c r="N1" s="752"/>
      <c r="O1" s="753" t="s">
        <v>283</v>
      </c>
      <c r="P1" s="754"/>
      <c r="Q1" s="755" t="s">
        <v>201</v>
      </c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</row>
    <row r="2" spans="1:40" ht="23.25" thickBot="1">
      <c r="A2" s="668"/>
      <c r="B2" s="757"/>
      <c r="C2" s="674"/>
      <c r="D2" s="190" t="s">
        <v>4</v>
      </c>
      <c r="E2" s="174" t="s">
        <v>9</v>
      </c>
      <c r="F2" s="268" t="s">
        <v>4</v>
      </c>
      <c r="G2" s="191" t="s">
        <v>9</v>
      </c>
      <c r="H2" s="172" t="s">
        <v>47</v>
      </c>
      <c r="I2" s="267" t="s">
        <v>9</v>
      </c>
      <c r="J2" s="241" t="s">
        <v>391</v>
      </c>
      <c r="K2" s="241" t="s">
        <v>417</v>
      </c>
      <c r="L2" s="243" t="s">
        <v>393</v>
      </c>
      <c r="M2" s="267" t="s">
        <v>23</v>
      </c>
      <c r="N2" s="269" t="s">
        <v>93</v>
      </c>
      <c r="O2" s="267" t="s">
        <v>23</v>
      </c>
      <c r="P2" s="265" t="s">
        <v>9</v>
      </c>
      <c r="Q2" s="193" t="s">
        <v>153</v>
      </c>
      <c r="R2" s="193" t="s">
        <v>199</v>
      </c>
      <c r="S2" s="193" t="s">
        <v>154</v>
      </c>
      <c r="T2" s="193" t="s">
        <v>285</v>
      </c>
      <c r="U2" s="193" t="s">
        <v>155</v>
      </c>
      <c r="V2" s="193" t="s">
        <v>286</v>
      </c>
      <c r="W2" s="193" t="s">
        <v>178</v>
      </c>
      <c r="X2" s="193" t="s">
        <v>200</v>
      </c>
      <c r="Y2" s="193" t="s">
        <v>179</v>
      </c>
      <c r="Z2" s="193" t="s">
        <v>287</v>
      </c>
      <c r="AA2" s="193" t="s">
        <v>180</v>
      </c>
      <c r="AB2" s="193" t="s">
        <v>288</v>
      </c>
      <c r="AC2" s="193" t="s">
        <v>181</v>
      </c>
      <c r="AD2" s="193" t="s">
        <v>302</v>
      </c>
      <c r="AE2" s="193" t="s">
        <v>303</v>
      </c>
      <c r="AF2" s="433" t="s">
        <v>304</v>
      </c>
      <c r="AG2" s="193" t="s">
        <v>305</v>
      </c>
      <c r="AH2" s="193" t="s">
        <v>306</v>
      </c>
      <c r="AI2" s="193" t="s">
        <v>619</v>
      </c>
      <c r="AJ2" s="193" t="s">
        <v>620</v>
      </c>
      <c r="AK2" s="193"/>
      <c r="AL2" s="303" t="s">
        <v>283</v>
      </c>
      <c r="AM2" s="301" t="s">
        <v>47</v>
      </c>
      <c r="AN2" s="302" t="s">
        <v>29</v>
      </c>
    </row>
    <row r="3" spans="1:40" s="5" customFormat="1">
      <c r="A3" s="324">
        <f>'1-συμβολαια'!A3</f>
        <v>1</v>
      </c>
      <c r="B3" s="325" t="str">
        <f>'1-συμβολαια'!C3</f>
        <v>πληρεξούσιο</v>
      </c>
      <c r="C3" s="343">
        <f>'1-συμβολαια'!D3</f>
        <v>0</v>
      </c>
      <c r="D3" s="338">
        <f>'3-φύλλα2α'!D3</f>
        <v>3</v>
      </c>
      <c r="E3" s="338">
        <f>'3-φύλλα2α'!E3</f>
        <v>3</v>
      </c>
      <c r="F3" s="339">
        <v>1</v>
      </c>
      <c r="G3" s="339">
        <v>1</v>
      </c>
      <c r="H3" s="314">
        <f>F3*D3*1100</f>
        <v>3300</v>
      </c>
      <c r="I3" s="340">
        <f>E3*G3*1100</f>
        <v>3300</v>
      </c>
      <c r="J3" s="340">
        <f>H3*5%</f>
        <v>165</v>
      </c>
      <c r="K3" s="340">
        <f>H3*5%</f>
        <v>165</v>
      </c>
      <c r="L3" s="340">
        <f>H3*1%</f>
        <v>33</v>
      </c>
      <c r="M3" s="340">
        <f>H3-O3</f>
        <v>2937</v>
      </c>
      <c r="N3" s="340">
        <f>I3-P3</f>
        <v>2937</v>
      </c>
      <c r="O3" s="340">
        <f>J3+K3+L3</f>
        <v>363</v>
      </c>
      <c r="P3" s="340">
        <f>I3*11%</f>
        <v>363</v>
      </c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1"/>
      <c r="AF3" s="492"/>
      <c r="AG3" s="491"/>
      <c r="AH3" s="491"/>
      <c r="AI3" s="491"/>
      <c r="AJ3" s="491"/>
      <c r="AK3" s="491"/>
      <c r="AL3" s="491"/>
      <c r="AM3" s="491">
        <f t="shared" ref="AM3:AM21" si="0">SUM(Q3:AL3)</f>
        <v>0</v>
      </c>
      <c r="AN3" s="402"/>
    </row>
    <row r="4" spans="1:40" s="5" customFormat="1">
      <c r="A4" s="324">
        <f>'1-συμβολαια'!A4</f>
        <v>2</v>
      </c>
      <c r="B4" s="325" t="str">
        <f>'1-συμβολαια'!C4</f>
        <v>πληρεξούσιο</v>
      </c>
      <c r="C4" s="343">
        <f>'1-συμβολαια'!D4</f>
        <v>0</v>
      </c>
      <c r="D4" s="338">
        <f>'3-φύλλα2α'!D4</f>
        <v>2</v>
      </c>
      <c r="E4" s="338">
        <f>'3-φύλλα2α'!E4</f>
        <v>2</v>
      </c>
      <c r="F4" s="339">
        <v>1</v>
      </c>
      <c r="G4" s="339">
        <v>1</v>
      </c>
      <c r="H4" s="314">
        <f t="shared" ref="H4:H21" si="1">F4*D4*1100</f>
        <v>2200</v>
      </c>
      <c r="I4" s="340">
        <f t="shared" ref="I4:I19" si="2">E4*G4*1100</f>
        <v>2200</v>
      </c>
      <c r="J4" s="340">
        <f t="shared" ref="J4:J21" si="3">H4*5%</f>
        <v>110</v>
      </c>
      <c r="K4" s="340">
        <f t="shared" ref="K4:K21" si="4">H4*5%</f>
        <v>110</v>
      </c>
      <c r="L4" s="340">
        <f t="shared" ref="L4:L21" si="5">H4*1%</f>
        <v>22</v>
      </c>
      <c r="M4" s="340">
        <f t="shared" ref="M4:M21" si="6">H4-O4</f>
        <v>1958</v>
      </c>
      <c r="N4" s="340">
        <f t="shared" ref="N4:N21" si="7">I4-P4</f>
        <v>1958</v>
      </c>
      <c r="O4" s="340">
        <f t="shared" ref="O4:O21" si="8">J4+K4+L4</f>
        <v>242</v>
      </c>
      <c r="P4" s="340">
        <f t="shared" ref="P4:P19" si="9">I4*11%</f>
        <v>242</v>
      </c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3"/>
      <c r="AD4" s="493"/>
      <c r="AE4" s="492"/>
      <c r="AF4" s="492"/>
      <c r="AG4" s="491"/>
      <c r="AH4" s="491"/>
      <c r="AI4" s="491"/>
      <c r="AJ4" s="491"/>
      <c r="AK4" s="491"/>
      <c r="AL4" s="491"/>
      <c r="AM4" s="491">
        <f t="shared" si="0"/>
        <v>0</v>
      </c>
      <c r="AN4" s="402"/>
    </row>
    <row r="5" spans="1:40" s="5" customFormat="1">
      <c r="A5" s="716">
        <f>'1-συμβολαια'!A5</f>
        <v>3</v>
      </c>
      <c r="B5" s="325" t="str">
        <f>'1-συμβολαια'!C5</f>
        <v>γονική</v>
      </c>
      <c r="C5" s="326">
        <f>'1-συμβολαια'!D5</f>
        <v>2250000</v>
      </c>
      <c r="D5" s="338">
        <f>'3-φύλλα2α'!D5</f>
        <v>4</v>
      </c>
      <c r="E5" s="338">
        <f>'3-φύλλα2α'!E5</f>
        <v>4</v>
      </c>
      <c r="F5" s="339">
        <v>2</v>
      </c>
      <c r="G5" s="339">
        <v>2</v>
      </c>
      <c r="H5" s="314">
        <f t="shared" si="1"/>
        <v>8800</v>
      </c>
      <c r="I5" s="340">
        <f t="shared" si="2"/>
        <v>8800</v>
      </c>
      <c r="J5" s="340">
        <f t="shared" si="3"/>
        <v>440</v>
      </c>
      <c r="K5" s="340">
        <f t="shared" si="4"/>
        <v>440</v>
      </c>
      <c r="L5" s="340">
        <f t="shared" si="5"/>
        <v>88</v>
      </c>
      <c r="M5" s="340">
        <f t="shared" si="6"/>
        <v>7832</v>
      </c>
      <c r="N5" s="340">
        <f t="shared" si="7"/>
        <v>8120</v>
      </c>
      <c r="O5" s="340">
        <f t="shared" si="8"/>
        <v>968</v>
      </c>
      <c r="P5" s="340">
        <v>680</v>
      </c>
      <c r="Q5" s="493"/>
      <c r="R5" s="493"/>
      <c r="S5" s="494">
        <v>4400</v>
      </c>
      <c r="T5" s="494">
        <v>800</v>
      </c>
      <c r="U5" s="494">
        <v>4400</v>
      </c>
      <c r="V5" s="494">
        <v>800</v>
      </c>
      <c r="W5" s="493"/>
      <c r="X5" s="493"/>
      <c r="Y5" s="493"/>
      <c r="Z5" s="493"/>
      <c r="AA5" s="494">
        <v>13200</v>
      </c>
      <c r="AB5" s="494">
        <v>200</v>
      </c>
      <c r="AC5" s="493"/>
      <c r="AD5" s="493"/>
      <c r="AE5" s="492"/>
      <c r="AF5" s="492"/>
      <c r="AG5" s="495">
        <v>1000</v>
      </c>
      <c r="AH5" s="495">
        <v>200</v>
      </c>
      <c r="AI5" s="492"/>
      <c r="AJ5" s="492"/>
      <c r="AK5" s="492"/>
      <c r="AL5" s="492"/>
      <c r="AM5" s="495">
        <f t="shared" si="0"/>
        <v>25000</v>
      </c>
      <c r="AN5" s="418"/>
    </row>
    <row r="6" spans="1:40" s="5" customFormat="1">
      <c r="A6" s="717"/>
      <c r="B6" s="325" t="str">
        <f>'1-συμβολαια'!C6</f>
        <v>χρησικτησία = δωρεά πατρός ΑΤΥΠΗ</v>
      </c>
      <c r="C6" s="326">
        <f>'1-συμβολαια'!D6</f>
        <v>2250000</v>
      </c>
      <c r="D6" s="338">
        <f>'3-φύλλα2α'!D6</f>
        <v>4</v>
      </c>
      <c r="E6" s="338">
        <f>'3-φύλλα2α'!E6</f>
        <v>4</v>
      </c>
      <c r="F6" s="488"/>
      <c r="G6" s="488"/>
      <c r="H6" s="486"/>
      <c r="I6" s="489"/>
      <c r="J6" s="489"/>
      <c r="K6" s="489"/>
      <c r="L6" s="489"/>
      <c r="M6" s="489"/>
      <c r="N6" s="489"/>
      <c r="O6" s="489"/>
      <c r="P6" s="489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2"/>
      <c r="AF6" s="492"/>
      <c r="AG6" s="492"/>
      <c r="AH6" s="492"/>
      <c r="AI6" s="492"/>
      <c r="AJ6" s="492"/>
      <c r="AK6" s="492"/>
      <c r="AL6" s="492"/>
      <c r="AM6" s="492">
        <f t="shared" si="0"/>
        <v>0</v>
      </c>
      <c r="AN6" s="418"/>
    </row>
    <row r="7" spans="1:40" s="5" customFormat="1">
      <c r="A7" s="716">
        <f>'1-συμβολαια'!A7</f>
        <v>4</v>
      </c>
      <c r="B7" s="325" t="str">
        <f>'1-συμβολαια'!C7</f>
        <v>δήλωση {{{ ιδιοκτησίας οικοπέδου</v>
      </c>
      <c r="C7" s="271">
        <f>'1-συμβολαια'!D7</f>
        <v>0</v>
      </c>
      <c r="D7" s="338">
        <f>'3-φύλλα2α'!D7</f>
        <v>2</v>
      </c>
      <c r="E7" s="338">
        <f>'3-φύλλα2α'!E7</f>
        <v>2</v>
      </c>
      <c r="F7" s="339">
        <v>1</v>
      </c>
      <c r="G7" s="339">
        <v>1</v>
      </c>
      <c r="H7" s="314">
        <f t="shared" si="1"/>
        <v>2200</v>
      </c>
      <c r="I7" s="340">
        <f t="shared" si="2"/>
        <v>2200</v>
      </c>
      <c r="J7" s="340">
        <f t="shared" si="3"/>
        <v>110</v>
      </c>
      <c r="K7" s="340">
        <f t="shared" si="4"/>
        <v>110</v>
      </c>
      <c r="L7" s="340">
        <f t="shared" si="5"/>
        <v>22</v>
      </c>
      <c r="M7" s="340">
        <f t="shared" si="6"/>
        <v>1958</v>
      </c>
      <c r="N7" s="340">
        <f t="shared" si="7"/>
        <v>1958</v>
      </c>
      <c r="O7" s="340">
        <f t="shared" si="8"/>
        <v>242</v>
      </c>
      <c r="P7" s="340">
        <f t="shared" si="9"/>
        <v>242</v>
      </c>
      <c r="Q7" s="490"/>
      <c r="R7" s="490"/>
      <c r="S7" s="494">
        <v>2200</v>
      </c>
      <c r="T7" s="494">
        <v>800</v>
      </c>
      <c r="U7" s="494">
        <v>2200</v>
      </c>
      <c r="V7" s="494">
        <v>800</v>
      </c>
      <c r="W7" s="493"/>
      <c r="X7" s="493"/>
      <c r="Y7" s="493"/>
      <c r="Z7" s="493"/>
      <c r="AA7" s="490"/>
      <c r="AB7" s="490"/>
      <c r="AC7" s="493"/>
      <c r="AD7" s="493"/>
      <c r="AE7" s="492"/>
      <c r="AF7" s="492"/>
      <c r="AG7" s="492"/>
      <c r="AH7" s="492"/>
      <c r="AI7" s="492"/>
      <c r="AJ7" s="492"/>
      <c r="AK7" s="492"/>
      <c r="AL7" s="492"/>
      <c r="AM7" s="495">
        <f t="shared" si="0"/>
        <v>6000</v>
      </c>
      <c r="AN7" s="418"/>
    </row>
    <row r="8" spans="1:40" s="5" customFormat="1">
      <c r="A8" s="717"/>
      <c r="B8" s="325" t="str">
        <f>'1-συμβολαια'!C8</f>
        <v>χρησικτησία = δωρεά πατρός ΑΤΥΠΗ</v>
      </c>
      <c r="C8" s="326">
        <f>'1-συμβολαια'!D8</f>
        <v>264195</v>
      </c>
      <c r="D8" s="338">
        <f>'3-φύλλα2α'!D8</f>
        <v>2</v>
      </c>
      <c r="E8" s="338">
        <f>'3-φύλλα2α'!E8</f>
        <v>2</v>
      </c>
      <c r="F8" s="488"/>
      <c r="G8" s="488"/>
      <c r="H8" s="486">
        <f t="shared" si="1"/>
        <v>0</v>
      </c>
      <c r="I8" s="489">
        <f t="shared" si="2"/>
        <v>0</v>
      </c>
      <c r="J8" s="489">
        <f t="shared" si="3"/>
        <v>0</v>
      </c>
      <c r="K8" s="489">
        <f t="shared" si="4"/>
        <v>0</v>
      </c>
      <c r="L8" s="489">
        <f t="shared" si="5"/>
        <v>0</v>
      </c>
      <c r="M8" s="489">
        <f t="shared" si="6"/>
        <v>0</v>
      </c>
      <c r="N8" s="489">
        <f t="shared" si="7"/>
        <v>0</v>
      </c>
      <c r="O8" s="489">
        <f t="shared" si="8"/>
        <v>0</v>
      </c>
      <c r="P8" s="489">
        <f t="shared" si="9"/>
        <v>0</v>
      </c>
      <c r="Q8" s="493"/>
      <c r="R8" s="493"/>
      <c r="S8" s="493"/>
      <c r="T8" s="493"/>
      <c r="U8" s="490"/>
      <c r="V8" s="490"/>
      <c r="W8" s="493"/>
      <c r="X8" s="493"/>
      <c r="Y8" s="493"/>
      <c r="Z8" s="493"/>
      <c r="AA8" s="493"/>
      <c r="AB8" s="493"/>
      <c r="AC8" s="493"/>
      <c r="AD8" s="493"/>
      <c r="AE8" s="492"/>
      <c r="AF8" s="492"/>
      <c r="AG8" s="492"/>
      <c r="AH8" s="492"/>
      <c r="AI8" s="492"/>
      <c r="AJ8" s="492"/>
      <c r="AK8" s="492"/>
      <c r="AL8" s="492"/>
      <c r="AM8" s="491">
        <f t="shared" si="0"/>
        <v>0</v>
      </c>
      <c r="AN8" s="418"/>
    </row>
    <row r="9" spans="1:40" s="5" customFormat="1">
      <c r="A9" s="519">
        <f>'1-συμβολαια'!A9</f>
        <v>5</v>
      </c>
      <c r="B9" s="325" t="str">
        <f>'1-συμβολαια'!C9</f>
        <v>αγοραπωλησία τίμημα 2.000.000 Δ.Ο.Υ. =</v>
      </c>
      <c r="C9" s="326">
        <f>'1-συμβολαια'!D9</f>
        <v>2850000</v>
      </c>
      <c r="D9" s="338">
        <f>'3-φύλλα2α'!D9</f>
        <v>5</v>
      </c>
      <c r="E9" s="338">
        <f>'3-φύλλα2α'!E9</f>
        <v>5</v>
      </c>
      <c r="F9" s="339">
        <v>2</v>
      </c>
      <c r="G9" s="339">
        <v>2</v>
      </c>
      <c r="H9" s="314">
        <f t="shared" si="1"/>
        <v>11000</v>
      </c>
      <c r="I9" s="520">
        <v>10650</v>
      </c>
      <c r="J9" s="340">
        <f t="shared" si="3"/>
        <v>550</v>
      </c>
      <c r="K9" s="340">
        <f t="shared" si="4"/>
        <v>550</v>
      </c>
      <c r="L9" s="340">
        <f t="shared" si="5"/>
        <v>110</v>
      </c>
      <c r="M9" s="340">
        <f t="shared" si="6"/>
        <v>9790</v>
      </c>
      <c r="N9" s="340">
        <f t="shared" si="7"/>
        <v>9478.5</v>
      </c>
      <c r="O9" s="340">
        <f t="shared" si="8"/>
        <v>1210</v>
      </c>
      <c r="P9" s="340">
        <f t="shared" si="9"/>
        <v>1171.5</v>
      </c>
      <c r="Q9" s="494">
        <v>4400</v>
      </c>
      <c r="R9" s="494">
        <v>500</v>
      </c>
      <c r="S9" s="494">
        <v>5500</v>
      </c>
      <c r="T9" s="494">
        <v>800</v>
      </c>
      <c r="U9" s="494">
        <v>5500</v>
      </c>
      <c r="V9" s="494">
        <v>800</v>
      </c>
      <c r="W9" s="490"/>
      <c r="X9" s="490"/>
      <c r="Y9" s="490"/>
      <c r="Z9" s="490"/>
      <c r="AA9" s="494">
        <v>22000</v>
      </c>
      <c r="AB9" s="494">
        <v>800</v>
      </c>
      <c r="AC9" s="490"/>
      <c r="AD9" s="490"/>
      <c r="AE9" s="490"/>
      <c r="AF9" s="491"/>
      <c r="AG9" s="495">
        <v>1000</v>
      </c>
      <c r="AH9" s="495">
        <v>200</v>
      </c>
      <c r="AI9" s="491"/>
      <c r="AJ9" s="491"/>
      <c r="AK9" s="491"/>
      <c r="AL9" s="491"/>
      <c r="AM9" s="495">
        <f t="shared" si="0"/>
        <v>41500</v>
      </c>
      <c r="AN9" s="402"/>
    </row>
    <row r="10" spans="1:40" s="5" customFormat="1">
      <c r="A10" s="519"/>
      <c r="B10" s="325" t="str">
        <f>'1-συμβολαια'!C10</f>
        <v>χρησικτησία = κληρονομιά πατρός ΑΤΥΠΗ</v>
      </c>
      <c r="C10" s="326">
        <f>'1-συμβολαια'!D10</f>
        <v>264195</v>
      </c>
      <c r="D10" s="338">
        <f>'3-φύλλα2α'!D10</f>
        <v>5</v>
      </c>
      <c r="E10" s="338">
        <f>'3-φύλλα2α'!E10</f>
        <v>5</v>
      </c>
      <c r="F10" s="554"/>
      <c r="G10" s="554"/>
      <c r="H10" s="406"/>
      <c r="I10" s="553"/>
      <c r="J10" s="553"/>
      <c r="K10" s="553"/>
      <c r="L10" s="553"/>
      <c r="M10" s="553"/>
      <c r="N10" s="553"/>
      <c r="O10" s="553"/>
      <c r="P10" s="553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1"/>
      <c r="AG10" s="491"/>
      <c r="AH10" s="491"/>
      <c r="AI10" s="491"/>
      <c r="AJ10" s="491"/>
      <c r="AK10" s="491"/>
      <c r="AL10" s="491"/>
      <c r="AM10" s="491"/>
      <c r="AN10" s="402"/>
    </row>
    <row r="11" spans="1:40" s="5" customFormat="1">
      <c r="A11" s="324">
        <f>'1-συμβολαια'!A11</f>
        <v>6</v>
      </c>
      <c r="B11" s="325" t="str">
        <f>'1-συμβολαια'!C11</f>
        <v>δήλωση {{ περί υιοθετούντος τέκνου</v>
      </c>
      <c r="C11" s="344">
        <f>'1-συμβολαια'!D11</f>
        <v>0</v>
      </c>
      <c r="D11" s="338">
        <f>'3-φύλλα2α'!D11</f>
        <v>1</v>
      </c>
      <c r="E11" s="338">
        <f>'3-φύλλα2α'!E11</f>
        <v>1</v>
      </c>
      <c r="F11" s="339">
        <v>1</v>
      </c>
      <c r="G11" s="339">
        <v>1</v>
      </c>
      <c r="H11" s="314">
        <f t="shared" si="1"/>
        <v>1100</v>
      </c>
      <c r="I11" s="340">
        <f t="shared" si="2"/>
        <v>1100</v>
      </c>
      <c r="J11" s="340">
        <f t="shared" si="3"/>
        <v>55</v>
      </c>
      <c r="K11" s="340">
        <f t="shared" si="4"/>
        <v>55</v>
      </c>
      <c r="L11" s="340">
        <f t="shared" si="5"/>
        <v>11</v>
      </c>
      <c r="M11" s="340">
        <f t="shared" si="6"/>
        <v>979</v>
      </c>
      <c r="N11" s="340">
        <f t="shared" si="7"/>
        <v>979</v>
      </c>
      <c r="O11" s="340">
        <f t="shared" si="8"/>
        <v>121</v>
      </c>
      <c r="P11" s="340">
        <f t="shared" si="9"/>
        <v>121</v>
      </c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1"/>
      <c r="AG11" s="492"/>
      <c r="AH11" s="492"/>
      <c r="AI11" s="495">
        <v>1100</v>
      </c>
      <c r="AJ11" s="495">
        <v>121</v>
      </c>
      <c r="AK11" s="492"/>
      <c r="AL11" s="492"/>
      <c r="AM11" s="495">
        <f t="shared" si="0"/>
        <v>1221</v>
      </c>
      <c r="AN11" s="328" t="s">
        <v>548</v>
      </c>
    </row>
    <row r="12" spans="1:40" s="5" customFormat="1">
      <c r="A12" s="324">
        <f>'1-συμβολαια'!A12</f>
        <v>7</v>
      </c>
      <c r="B12" s="325" t="str">
        <f>'1-συμβολαια'!C12</f>
        <v>πληρεξούσιο</v>
      </c>
      <c r="C12" s="344">
        <f>'1-συμβολαια'!D12</f>
        <v>0</v>
      </c>
      <c r="D12" s="338">
        <f>'3-φύλλα2α'!D12</f>
        <v>3</v>
      </c>
      <c r="E12" s="338">
        <f>'3-φύλλα2α'!E12</f>
        <v>3</v>
      </c>
      <c r="F12" s="339">
        <v>1</v>
      </c>
      <c r="G12" s="523"/>
      <c r="H12" s="314">
        <f t="shared" si="1"/>
        <v>3300</v>
      </c>
      <c r="I12" s="520">
        <f t="shared" si="2"/>
        <v>0</v>
      </c>
      <c r="J12" s="340">
        <f t="shared" si="3"/>
        <v>165</v>
      </c>
      <c r="K12" s="340">
        <f t="shared" si="4"/>
        <v>165</v>
      </c>
      <c r="L12" s="340">
        <f t="shared" si="5"/>
        <v>33</v>
      </c>
      <c r="M12" s="340">
        <f t="shared" si="6"/>
        <v>2937</v>
      </c>
      <c r="N12" s="520">
        <f t="shared" si="7"/>
        <v>0</v>
      </c>
      <c r="O12" s="340">
        <f t="shared" si="8"/>
        <v>363</v>
      </c>
      <c r="P12" s="553">
        <f t="shared" si="9"/>
        <v>0</v>
      </c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1"/>
      <c r="AG12" s="491"/>
      <c r="AH12" s="491"/>
      <c r="AI12" s="491"/>
      <c r="AJ12" s="491"/>
      <c r="AK12" s="491"/>
      <c r="AL12" s="491"/>
      <c r="AM12" s="491">
        <f t="shared" si="0"/>
        <v>0</v>
      </c>
      <c r="AN12" s="402"/>
    </row>
    <row r="13" spans="1:40" s="5" customFormat="1">
      <c r="A13" s="324">
        <f>'1-συμβολαια'!A13</f>
        <v>8</v>
      </c>
      <c r="B13" s="325" t="str">
        <f>'1-συμβολαια'!C13</f>
        <v>κληρονομιάς αποδοχή</v>
      </c>
      <c r="C13" s="344">
        <f>'1-συμβολαια'!D13</f>
        <v>0</v>
      </c>
      <c r="D13" s="338">
        <f>'3-φύλλα2α'!D13</f>
        <v>3</v>
      </c>
      <c r="E13" s="338">
        <f>'3-φύλλα2α'!E13</f>
        <v>3</v>
      </c>
      <c r="F13" s="383">
        <v>3</v>
      </c>
      <c r="G13" s="483"/>
      <c r="H13" s="314">
        <f t="shared" si="1"/>
        <v>9900</v>
      </c>
      <c r="I13" s="520">
        <f t="shared" si="2"/>
        <v>0</v>
      </c>
      <c r="J13" s="340">
        <f t="shared" si="3"/>
        <v>495</v>
      </c>
      <c r="K13" s="340">
        <f t="shared" si="4"/>
        <v>495</v>
      </c>
      <c r="L13" s="340">
        <f t="shared" si="5"/>
        <v>99</v>
      </c>
      <c r="M13" s="340">
        <f t="shared" si="6"/>
        <v>8811</v>
      </c>
      <c r="N13" s="520">
        <f t="shared" si="7"/>
        <v>0</v>
      </c>
      <c r="O13" s="340">
        <f t="shared" si="8"/>
        <v>1089</v>
      </c>
      <c r="P13" s="520">
        <f t="shared" si="9"/>
        <v>0</v>
      </c>
      <c r="Q13" s="494">
        <v>2500</v>
      </c>
      <c r="R13" s="494">
        <v>500</v>
      </c>
      <c r="S13" s="494">
        <v>3300</v>
      </c>
      <c r="T13" s="494">
        <v>800</v>
      </c>
      <c r="U13" s="490"/>
      <c r="V13" s="490"/>
      <c r="W13" s="490"/>
      <c r="X13" s="490"/>
      <c r="Y13" s="490"/>
      <c r="Z13" s="490"/>
      <c r="AA13" s="494">
        <v>9900</v>
      </c>
      <c r="AB13" s="494">
        <v>600</v>
      </c>
      <c r="AC13" s="494">
        <v>1100</v>
      </c>
      <c r="AD13" s="494">
        <v>2200</v>
      </c>
      <c r="AE13" s="494">
        <v>200</v>
      </c>
      <c r="AF13" s="491"/>
      <c r="AG13" s="495">
        <v>1000</v>
      </c>
      <c r="AH13" s="495">
        <v>200</v>
      </c>
      <c r="AI13" s="491"/>
      <c r="AJ13" s="491"/>
      <c r="AK13" s="491"/>
      <c r="AL13" s="491"/>
      <c r="AM13" s="495">
        <f t="shared" si="0"/>
        <v>22300</v>
      </c>
      <c r="AN13" s="327" t="s">
        <v>554</v>
      </c>
    </row>
    <row r="14" spans="1:40" s="5" customFormat="1">
      <c r="A14" s="716">
        <f>'1-συμβολαια'!A14</f>
        <v>9</v>
      </c>
      <c r="B14" s="325" t="str">
        <f>'1-συμβολαια'!C14</f>
        <v>δωρεά</v>
      </c>
      <c r="C14" s="326">
        <f>'1-συμβολαια'!D14</f>
        <v>3600000</v>
      </c>
      <c r="D14" s="338">
        <f>'3-φύλλα2α'!D14</f>
        <v>4</v>
      </c>
      <c r="E14" s="338">
        <f>'3-φύλλα2α'!E14</f>
        <v>4</v>
      </c>
      <c r="F14" s="383">
        <v>2</v>
      </c>
      <c r="G14" s="383">
        <v>2</v>
      </c>
      <c r="H14" s="314">
        <f t="shared" si="1"/>
        <v>8800</v>
      </c>
      <c r="I14" s="340">
        <f t="shared" si="2"/>
        <v>8800</v>
      </c>
      <c r="J14" s="340">
        <f t="shared" si="3"/>
        <v>440</v>
      </c>
      <c r="K14" s="340">
        <f t="shared" si="4"/>
        <v>440</v>
      </c>
      <c r="L14" s="340">
        <f t="shared" si="5"/>
        <v>88</v>
      </c>
      <c r="M14" s="340">
        <f t="shared" si="6"/>
        <v>7832</v>
      </c>
      <c r="N14" s="340">
        <f t="shared" si="7"/>
        <v>7832</v>
      </c>
      <c r="O14" s="340">
        <f t="shared" si="8"/>
        <v>968</v>
      </c>
      <c r="P14" s="340">
        <f t="shared" si="9"/>
        <v>968</v>
      </c>
      <c r="Q14" s="493"/>
      <c r="R14" s="493"/>
      <c r="S14" s="494">
        <v>4400</v>
      </c>
      <c r="T14" s="494">
        <v>800</v>
      </c>
      <c r="U14" s="494">
        <v>4400</v>
      </c>
      <c r="V14" s="494">
        <v>800</v>
      </c>
      <c r="W14" s="494"/>
      <c r="X14" s="494"/>
      <c r="Y14" s="494"/>
      <c r="Z14" s="494"/>
      <c r="AA14" s="494">
        <v>8800</v>
      </c>
      <c r="AB14" s="494">
        <v>200</v>
      </c>
      <c r="AC14" s="493"/>
      <c r="AD14" s="493"/>
      <c r="AE14" s="493"/>
      <c r="AF14" s="491"/>
      <c r="AG14" s="492"/>
      <c r="AH14" s="492"/>
      <c r="AI14" s="492"/>
      <c r="AJ14" s="492"/>
      <c r="AK14" s="492"/>
      <c r="AL14" s="492"/>
      <c r="AM14" s="495">
        <f t="shared" si="0"/>
        <v>19400</v>
      </c>
      <c r="AN14" s="418"/>
    </row>
    <row r="15" spans="1:40" s="5" customFormat="1">
      <c r="A15" s="717"/>
      <c r="B15" s="325" t="str">
        <f>'1-συμβολαια'!C15</f>
        <v>χρησικτησία = αναδασμός εκούσιος</v>
      </c>
      <c r="C15" s="326">
        <f>'1-συμβολαια'!D15</f>
        <v>3600000</v>
      </c>
      <c r="D15" s="338">
        <f>'3-φύλλα2α'!D15</f>
        <v>4</v>
      </c>
      <c r="E15" s="338">
        <f>'3-φύλλα2α'!E15</f>
        <v>4</v>
      </c>
      <c r="F15" s="400"/>
      <c r="G15" s="400"/>
      <c r="H15" s="406"/>
      <c r="I15" s="553"/>
      <c r="J15" s="553"/>
      <c r="K15" s="553"/>
      <c r="L15" s="553"/>
      <c r="M15" s="553"/>
      <c r="N15" s="553"/>
      <c r="O15" s="553"/>
      <c r="P15" s="553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1"/>
      <c r="AG15" s="492"/>
      <c r="AH15" s="492"/>
      <c r="AI15" s="492"/>
      <c r="AJ15" s="492"/>
      <c r="AK15" s="492"/>
      <c r="AL15" s="492"/>
      <c r="AM15" s="491"/>
      <c r="AN15" s="402"/>
    </row>
    <row r="16" spans="1:40" s="5" customFormat="1">
      <c r="A16" s="324">
        <f>'1-συμβολαια'!A16</f>
        <v>10</v>
      </c>
      <c r="B16" s="325" t="str">
        <f>'1-συμβολαια'!C16</f>
        <v>χρήση κοινή ΠΑΡΑΧΩΡΗΣΗ</v>
      </c>
      <c r="C16" s="271">
        <f>'1-συμβολαια'!D16</f>
        <v>0</v>
      </c>
      <c r="D16" s="338">
        <f>'3-φύλλα2α'!D16</f>
        <v>2</v>
      </c>
      <c r="E16" s="338">
        <f>'3-φύλλα2α'!E16</f>
        <v>2</v>
      </c>
      <c r="F16" s="383">
        <v>1</v>
      </c>
      <c r="G16" s="483"/>
      <c r="H16" s="314">
        <f t="shared" si="1"/>
        <v>2200</v>
      </c>
      <c r="I16" s="520">
        <f t="shared" si="2"/>
        <v>0</v>
      </c>
      <c r="J16" s="340">
        <f t="shared" si="3"/>
        <v>110</v>
      </c>
      <c r="K16" s="340">
        <f t="shared" si="4"/>
        <v>110</v>
      </c>
      <c r="L16" s="340">
        <f t="shared" si="5"/>
        <v>22</v>
      </c>
      <c r="M16" s="340">
        <f t="shared" si="6"/>
        <v>1958</v>
      </c>
      <c r="N16" s="520"/>
      <c r="O16" s="340">
        <f t="shared" si="8"/>
        <v>242</v>
      </c>
      <c r="P16" s="340">
        <v>242</v>
      </c>
      <c r="Q16" s="494">
        <v>11000</v>
      </c>
      <c r="R16" s="494">
        <v>1000</v>
      </c>
      <c r="S16" s="494">
        <v>2200</v>
      </c>
      <c r="T16" s="494">
        <v>800</v>
      </c>
      <c r="U16" s="493"/>
      <c r="V16" s="493"/>
      <c r="W16" s="493"/>
      <c r="X16" s="493"/>
      <c r="Y16" s="493"/>
      <c r="Z16" s="493"/>
      <c r="AA16" s="494">
        <v>2200</v>
      </c>
      <c r="AB16" s="494">
        <v>200</v>
      </c>
      <c r="AC16" s="494">
        <v>2200</v>
      </c>
      <c r="AD16" s="494">
        <v>2200</v>
      </c>
      <c r="AE16" s="494">
        <v>200</v>
      </c>
      <c r="AF16" s="492"/>
      <c r="AG16" s="492"/>
      <c r="AH16" s="492"/>
      <c r="AI16" s="492"/>
      <c r="AJ16" s="492"/>
      <c r="AK16" s="492"/>
      <c r="AL16" s="492"/>
      <c r="AM16" s="495">
        <f t="shared" si="0"/>
        <v>22000</v>
      </c>
      <c r="AN16" s="328" t="s">
        <v>592</v>
      </c>
    </row>
    <row r="17" spans="1:41" s="5" customFormat="1">
      <c r="A17" s="324">
        <f>'1-συμβολαια'!A17</f>
        <v>11</v>
      </c>
      <c r="B17" s="325" t="str">
        <f>'1-συμβολαια'!C17</f>
        <v>διαθήκη ιδιόγραφη</v>
      </c>
      <c r="C17" s="271">
        <f>'1-συμβολαια'!D17</f>
        <v>0</v>
      </c>
      <c r="D17" s="338">
        <f>'3-φύλλα2α'!D17</f>
        <v>1</v>
      </c>
      <c r="E17" s="338">
        <f>'3-φύλλα2α'!E17</f>
        <v>1</v>
      </c>
      <c r="F17" s="383">
        <v>1</v>
      </c>
      <c r="G17" s="383">
        <v>1</v>
      </c>
      <c r="H17" s="314">
        <f t="shared" si="1"/>
        <v>1100</v>
      </c>
      <c r="I17" s="340">
        <f t="shared" si="2"/>
        <v>1100</v>
      </c>
      <c r="J17" s="340">
        <f t="shared" si="3"/>
        <v>55</v>
      </c>
      <c r="K17" s="340">
        <f t="shared" si="4"/>
        <v>55</v>
      </c>
      <c r="L17" s="340">
        <f t="shared" si="5"/>
        <v>11</v>
      </c>
      <c r="M17" s="340">
        <f t="shared" si="6"/>
        <v>979</v>
      </c>
      <c r="N17" s="340">
        <f t="shared" si="7"/>
        <v>979</v>
      </c>
      <c r="O17" s="340">
        <f t="shared" si="8"/>
        <v>121</v>
      </c>
      <c r="P17" s="340">
        <f t="shared" si="9"/>
        <v>121</v>
      </c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2"/>
      <c r="AG17" s="492"/>
      <c r="AH17" s="492"/>
      <c r="AI17" s="492"/>
      <c r="AJ17" s="492"/>
      <c r="AK17" s="492"/>
      <c r="AL17" s="492"/>
      <c r="AM17" s="492">
        <f t="shared" si="0"/>
        <v>0</v>
      </c>
      <c r="AN17" s="418"/>
    </row>
    <row r="18" spans="1:41" s="5" customFormat="1">
      <c r="A18" s="324">
        <f>'1-συμβολαια'!A18</f>
        <v>12</v>
      </c>
      <c r="B18" s="325" t="str">
        <f>'1-συμβολαια'!C18</f>
        <v>αγοραπωλησία τίμημα = Δ.Ο.Υ. =</v>
      </c>
      <c r="C18" s="326">
        <f>'1-συμβολαια'!D18</f>
        <v>7000000</v>
      </c>
      <c r="D18" s="338">
        <f>'3-φύλλα2α'!D18</f>
        <v>4</v>
      </c>
      <c r="E18" s="338">
        <f>'3-φύλλα2α'!E18</f>
        <v>4</v>
      </c>
      <c r="F18" s="383">
        <v>2</v>
      </c>
      <c r="G18" s="383">
        <v>2</v>
      </c>
      <c r="H18" s="314">
        <f t="shared" si="1"/>
        <v>8800</v>
      </c>
      <c r="I18" s="520">
        <v>8560</v>
      </c>
      <c r="J18" s="340">
        <f t="shared" si="3"/>
        <v>440</v>
      </c>
      <c r="K18" s="340">
        <f t="shared" si="4"/>
        <v>440</v>
      </c>
      <c r="L18" s="340">
        <f t="shared" si="5"/>
        <v>88</v>
      </c>
      <c r="M18" s="340">
        <f t="shared" si="6"/>
        <v>7832</v>
      </c>
      <c r="N18" s="520">
        <f t="shared" si="7"/>
        <v>7880</v>
      </c>
      <c r="O18" s="340">
        <f t="shared" si="8"/>
        <v>968</v>
      </c>
      <c r="P18" s="340">
        <v>680</v>
      </c>
      <c r="Q18" s="494">
        <v>2500</v>
      </c>
      <c r="R18" s="494">
        <v>500</v>
      </c>
      <c r="S18" s="494">
        <v>4400</v>
      </c>
      <c r="T18" s="494">
        <v>800</v>
      </c>
      <c r="U18" s="494">
        <v>4400</v>
      </c>
      <c r="V18" s="494">
        <v>800</v>
      </c>
      <c r="W18" s="493"/>
      <c r="X18" s="493"/>
      <c r="Y18" s="493"/>
      <c r="Z18" s="493"/>
      <c r="AA18" s="494">
        <v>8800</v>
      </c>
      <c r="AB18" s="494">
        <v>400</v>
      </c>
      <c r="AC18" s="494">
        <v>500</v>
      </c>
      <c r="AD18" s="494">
        <v>1500</v>
      </c>
      <c r="AE18" s="494">
        <v>200</v>
      </c>
      <c r="AF18" s="492"/>
      <c r="AG18" s="495">
        <v>1000</v>
      </c>
      <c r="AH18" s="495">
        <v>200</v>
      </c>
      <c r="AI18" s="492"/>
      <c r="AJ18" s="492"/>
      <c r="AK18" s="492"/>
      <c r="AL18" s="492"/>
      <c r="AM18" s="495">
        <f t="shared" si="0"/>
        <v>26000</v>
      </c>
      <c r="AN18" s="418"/>
    </row>
    <row r="19" spans="1:41" s="5" customFormat="1">
      <c r="A19" s="716">
        <f>'1-συμβολαια'!A19</f>
        <v>13</v>
      </c>
      <c r="B19" s="325" t="str">
        <f>'1-συμβολαια'!C19</f>
        <v>κληρονομιάς αποδοχή</v>
      </c>
      <c r="C19" s="271">
        <f>'1-συμβολαια'!D19</f>
        <v>0</v>
      </c>
      <c r="D19" s="338">
        <f>'3-φύλλα2α'!D19</f>
        <v>2</v>
      </c>
      <c r="E19" s="338">
        <f>'3-φύλλα2α'!E19</f>
        <v>2</v>
      </c>
      <c r="F19" s="383">
        <v>1</v>
      </c>
      <c r="G19" s="483"/>
      <c r="H19" s="314">
        <f t="shared" si="1"/>
        <v>2200</v>
      </c>
      <c r="I19" s="520">
        <f t="shared" si="2"/>
        <v>0</v>
      </c>
      <c r="J19" s="340">
        <f t="shared" si="3"/>
        <v>110</v>
      </c>
      <c r="K19" s="340">
        <f t="shared" si="4"/>
        <v>110</v>
      </c>
      <c r="L19" s="340">
        <f t="shared" si="5"/>
        <v>22</v>
      </c>
      <c r="M19" s="340">
        <f t="shared" si="6"/>
        <v>1958</v>
      </c>
      <c r="N19" s="520">
        <f t="shared" si="7"/>
        <v>0</v>
      </c>
      <c r="O19" s="340">
        <f t="shared" si="8"/>
        <v>242</v>
      </c>
      <c r="P19" s="520">
        <f t="shared" si="9"/>
        <v>0</v>
      </c>
      <c r="Q19" s="493"/>
      <c r="R19" s="493"/>
      <c r="S19" s="494">
        <v>2200</v>
      </c>
      <c r="T19" s="494">
        <v>800</v>
      </c>
      <c r="U19" s="494">
        <v>2200</v>
      </c>
      <c r="V19" s="494">
        <v>800</v>
      </c>
      <c r="W19" s="493"/>
      <c r="X19" s="493"/>
      <c r="Y19" s="493"/>
      <c r="Z19" s="493"/>
      <c r="AA19" s="494">
        <v>2200</v>
      </c>
      <c r="AB19" s="494">
        <v>200</v>
      </c>
      <c r="AC19" s="493"/>
      <c r="AD19" s="493"/>
      <c r="AE19" s="493"/>
      <c r="AF19" s="492"/>
      <c r="AG19" s="495">
        <v>1000</v>
      </c>
      <c r="AH19" s="495">
        <v>200</v>
      </c>
      <c r="AI19" s="492"/>
      <c r="AJ19" s="492"/>
      <c r="AK19" s="492"/>
      <c r="AL19" s="492"/>
      <c r="AM19" s="495">
        <f t="shared" si="0"/>
        <v>9600</v>
      </c>
      <c r="AN19" s="327" t="s">
        <v>554</v>
      </c>
    </row>
    <row r="20" spans="1:41" s="5" customFormat="1">
      <c r="A20" s="717"/>
      <c r="B20" s="325" t="str">
        <f>'1-συμβολαια'!C20</f>
        <v>χρησικτησία = αναδασμός εκούσιος</v>
      </c>
      <c r="C20" s="326">
        <f>'1-συμβολαια'!D20</f>
        <v>1</v>
      </c>
      <c r="D20" s="338">
        <f>'3-φύλλα2α'!D20</f>
        <v>2</v>
      </c>
      <c r="E20" s="338">
        <f>'3-φύλλα2α'!E20</f>
        <v>2</v>
      </c>
      <c r="F20" s="409"/>
      <c r="G20" s="409"/>
      <c r="H20" s="486"/>
      <c r="I20" s="489"/>
      <c r="J20" s="489"/>
      <c r="K20" s="489"/>
      <c r="L20" s="489"/>
      <c r="M20" s="489"/>
      <c r="N20" s="489"/>
      <c r="O20" s="489"/>
      <c r="P20" s="489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2"/>
      <c r="AG20" s="492"/>
      <c r="AH20" s="492"/>
      <c r="AI20" s="492"/>
      <c r="AJ20" s="492"/>
      <c r="AK20" s="492"/>
      <c r="AL20" s="492"/>
      <c r="AM20" s="492"/>
      <c r="AN20" s="418"/>
    </row>
    <row r="21" spans="1:41" s="5" customFormat="1" ht="20.25">
      <c r="A21" s="324">
        <f>'1-συμβολαια'!A21</f>
        <v>14</v>
      </c>
      <c r="B21" s="325" t="str">
        <f>'1-συμβολαια'!C21</f>
        <v>γονική</v>
      </c>
      <c r="C21" s="326">
        <f>'1-συμβολαια'!D21</f>
        <v>9000000</v>
      </c>
      <c r="D21" s="338">
        <f>'3-φύλλα2α'!D21</f>
        <v>4</v>
      </c>
      <c r="E21" s="338">
        <f>'3-φύλλα2α'!E21</f>
        <v>4</v>
      </c>
      <c r="F21" s="383">
        <v>3</v>
      </c>
      <c r="G21" s="483">
        <v>2</v>
      </c>
      <c r="H21" s="314">
        <f t="shared" si="1"/>
        <v>13200</v>
      </c>
      <c r="I21" s="520">
        <v>10850</v>
      </c>
      <c r="J21" s="340">
        <f t="shared" si="3"/>
        <v>660</v>
      </c>
      <c r="K21" s="340">
        <f t="shared" si="4"/>
        <v>660</v>
      </c>
      <c r="L21" s="340">
        <f t="shared" si="5"/>
        <v>132</v>
      </c>
      <c r="M21" s="340">
        <f t="shared" si="6"/>
        <v>11748</v>
      </c>
      <c r="N21" s="520">
        <f t="shared" si="7"/>
        <v>10050</v>
      </c>
      <c r="O21" s="340">
        <f t="shared" si="8"/>
        <v>1452</v>
      </c>
      <c r="P21" s="520">
        <v>800</v>
      </c>
      <c r="Q21" s="494">
        <v>9900</v>
      </c>
      <c r="R21" s="494">
        <v>1000</v>
      </c>
      <c r="S21" s="494">
        <v>4400</v>
      </c>
      <c r="T21" s="494">
        <v>800</v>
      </c>
      <c r="U21" s="494">
        <v>4400</v>
      </c>
      <c r="V21" s="494">
        <v>800</v>
      </c>
      <c r="W21" s="493"/>
      <c r="X21" s="493"/>
      <c r="Y21" s="493"/>
      <c r="Z21" s="493"/>
      <c r="AA21" s="623">
        <v>17600</v>
      </c>
      <c r="AB21" s="494">
        <v>800</v>
      </c>
      <c r="AC21" s="494">
        <v>1000</v>
      </c>
      <c r="AD21" s="493"/>
      <c r="AE21" s="493"/>
      <c r="AF21" s="492"/>
      <c r="AG21" s="495">
        <v>1000</v>
      </c>
      <c r="AH21" s="495">
        <v>200</v>
      </c>
      <c r="AI21" s="492"/>
      <c r="AJ21" s="492"/>
      <c r="AK21" s="492"/>
      <c r="AL21" s="492"/>
      <c r="AM21" s="495">
        <f t="shared" si="0"/>
        <v>41900</v>
      </c>
      <c r="AN21" s="328" t="s">
        <v>639</v>
      </c>
      <c r="AO21" s="589" t="s">
        <v>638</v>
      </c>
    </row>
    <row r="22" spans="1:41">
      <c r="A22" s="665" t="s">
        <v>47</v>
      </c>
      <c r="B22" s="666"/>
      <c r="C22" s="666"/>
      <c r="D22" s="666"/>
      <c r="E22" s="666"/>
      <c r="F22" s="181">
        <f t="shared" ref="F22:AH22" si="10">SUM(F3:F21)</f>
        <v>22</v>
      </c>
      <c r="G22" s="181">
        <f t="shared" si="10"/>
        <v>15</v>
      </c>
      <c r="H22" s="181">
        <f t="shared" si="10"/>
        <v>78100</v>
      </c>
      <c r="I22" s="181">
        <f t="shared" si="10"/>
        <v>57560</v>
      </c>
      <c r="J22" s="181">
        <f t="shared" si="10"/>
        <v>3905</v>
      </c>
      <c r="K22" s="181">
        <f t="shared" si="10"/>
        <v>3905</v>
      </c>
      <c r="L22" s="181">
        <f t="shared" si="10"/>
        <v>781</v>
      </c>
      <c r="M22" s="181">
        <f t="shared" si="10"/>
        <v>69509</v>
      </c>
      <c r="N22" s="181">
        <f t="shared" si="10"/>
        <v>52171.5</v>
      </c>
      <c r="O22" s="181">
        <f t="shared" si="10"/>
        <v>8591</v>
      </c>
      <c r="P22" s="181">
        <f t="shared" si="10"/>
        <v>5630.5</v>
      </c>
      <c r="Q22" s="181">
        <f t="shared" si="10"/>
        <v>30300</v>
      </c>
      <c r="R22" s="181">
        <f t="shared" si="10"/>
        <v>3500</v>
      </c>
      <c r="S22" s="181">
        <f t="shared" si="10"/>
        <v>33000</v>
      </c>
      <c r="T22" s="181">
        <f t="shared" si="10"/>
        <v>7200</v>
      </c>
      <c r="U22" s="181">
        <f t="shared" si="10"/>
        <v>27500</v>
      </c>
      <c r="V22" s="181">
        <f t="shared" si="10"/>
        <v>5600</v>
      </c>
      <c r="W22" s="181">
        <f t="shared" si="10"/>
        <v>0</v>
      </c>
      <c r="X22" s="181">
        <f t="shared" si="10"/>
        <v>0</v>
      </c>
      <c r="Y22" s="181">
        <f t="shared" si="10"/>
        <v>0</v>
      </c>
      <c r="Z22" s="181">
        <f t="shared" si="10"/>
        <v>0</v>
      </c>
      <c r="AA22" s="181">
        <f t="shared" si="10"/>
        <v>84700</v>
      </c>
      <c r="AB22" s="181">
        <f t="shared" si="10"/>
        <v>3400</v>
      </c>
      <c r="AC22" s="181">
        <f t="shared" si="10"/>
        <v>4800</v>
      </c>
      <c r="AD22" s="181">
        <f t="shared" si="10"/>
        <v>5900</v>
      </c>
      <c r="AE22" s="181">
        <f t="shared" si="10"/>
        <v>600</v>
      </c>
      <c r="AF22" s="181">
        <f t="shared" si="10"/>
        <v>0</v>
      </c>
      <c r="AG22" s="181">
        <f t="shared" si="10"/>
        <v>6000</v>
      </c>
      <c r="AH22" s="181">
        <f t="shared" si="10"/>
        <v>1200</v>
      </c>
      <c r="AI22" s="181"/>
      <c r="AJ22" s="181"/>
      <c r="AK22" s="181">
        <f>SUM(AK3:AK21)</f>
        <v>0</v>
      </c>
      <c r="AL22" s="181">
        <f>SUM(AL3:AL21)</f>
        <v>0</v>
      </c>
      <c r="AM22" s="181">
        <f>SUM(AM3:AM21)</f>
        <v>214921</v>
      </c>
    </row>
    <row r="24" spans="1:41">
      <c r="Q24" s="186" t="s">
        <v>610</v>
      </c>
      <c r="R24" s="196"/>
      <c r="S24" s="196"/>
      <c r="T24" s="196"/>
      <c r="U24" s="196"/>
      <c r="V24" s="196"/>
      <c r="W24" s="197"/>
      <c r="X24" s="197"/>
      <c r="Y24" s="197"/>
      <c r="Z24" s="197"/>
      <c r="AA24" s="197"/>
      <c r="AB24" s="197"/>
      <c r="AC24" s="197"/>
      <c r="AD24" s="92"/>
      <c r="AE24" s="92"/>
      <c r="AF24" s="92"/>
      <c r="AG24" s="92"/>
      <c r="AH24" s="92"/>
      <c r="AI24" s="92"/>
      <c r="AJ24" s="92"/>
      <c r="AK24" s="92"/>
      <c r="AL24" s="92"/>
      <c r="AM24" s="92"/>
    </row>
    <row r="25" spans="1:41" ht="15.75">
      <c r="B25" s="718" t="s">
        <v>454</v>
      </c>
      <c r="C25" s="718"/>
      <c r="D25" s="718"/>
      <c r="E25" s="718"/>
      <c r="Q25" s="197"/>
      <c r="R25" s="198" t="s">
        <v>530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92"/>
      <c r="AE25" s="92"/>
      <c r="AF25" s="92"/>
      <c r="AG25" s="92"/>
      <c r="AH25" s="92"/>
      <c r="AI25" s="92"/>
      <c r="AJ25" s="92"/>
      <c r="AK25" s="92"/>
      <c r="AL25" s="92"/>
      <c r="AM25" s="92"/>
    </row>
    <row r="26" spans="1:41">
      <c r="Q26" s="197"/>
      <c r="R26" s="197"/>
      <c r="S26" s="195" t="s">
        <v>259</v>
      </c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1:41">
      <c r="Q27" s="197"/>
      <c r="R27" s="197"/>
      <c r="S27" s="197"/>
      <c r="T27" s="198" t="s">
        <v>260</v>
      </c>
      <c r="U27" s="197"/>
      <c r="V27" s="197"/>
      <c r="W27" s="197"/>
      <c r="X27" s="197"/>
      <c r="Y27" s="197"/>
      <c r="Z27" s="197"/>
      <c r="AA27" s="197"/>
      <c r="AB27" s="197"/>
      <c r="AC27" s="197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1:41">
      <c r="Q28" s="197"/>
      <c r="R28" s="197"/>
      <c r="S28" s="197"/>
      <c r="T28" s="197"/>
      <c r="U28" s="195" t="s">
        <v>537</v>
      </c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92"/>
      <c r="AM28" s="92"/>
    </row>
    <row r="29" spans="1:41">
      <c r="Q29" s="197"/>
      <c r="R29" s="197"/>
      <c r="S29" s="197"/>
      <c r="T29" s="197"/>
      <c r="U29" s="197"/>
      <c r="V29" s="198" t="s">
        <v>538</v>
      </c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92"/>
      <c r="AM29" s="92"/>
    </row>
    <row r="30" spans="1:41">
      <c r="Q30" s="197"/>
      <c r="R30" s="197"/>
      <c r="S30" s="197"/>
      <c r="T30" s="197"/>
      <c r="U30" s="197"/>
      <c r="V30" s="197"/>
      <c r="W30" s="195" t="s">
        <v>261</v>
      </c>
      <c r="X30" s="195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92"/>
      <c r="AM30" s="92"/>
    </row>
    <row r="31" spans="1:41">
      <c r="Q31" s="197"/>
      <c r="R31" s="197"/>
      <c r="S31" s="197"/>
      <c r="T31" s="197"/>
      <c r="U31" s="197"/>
      <c r="V31" s="197"/>
      <c r="W31" s="197"/>
      <c r="X31" s="198" t="s">
        <v>289</v>
      </c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92"/>
      <c r="AM31" s="92"/>
    </row>
    <row r="32" spans="1:41">
      <c r="I32" s="258"/>
      <c r="M32" s="258"/>
      <c r="N32" s="258"/>
      <c r="P32" s="258"/>
      <c r="Q32" s="197"/>
      <c r="R32" s="197"/>
      <c r="S32" s="197"/>
      <c r="T32" s="197"/>
      <c r="U32" s="197"/>
      <c r="V32" s="197"/>
      <c r="W32" s="197"/>
      <c r="X32" s="197"/>
      <c r="Y32" s="195" t="s">
        <v>262</v>
      </c>
      <c r="Z32" s="198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92"/>
      <c r="AM32" s="92"/>
      <c r="AN32" s="194"/>
    </row>
    <row r="33" spans="2:40">
      <c r="Q33" s="197"/>
      <c r="R33" s="197"/>
      <c r="S33" s="197"/>
      <c r="T33" s="197"/>
      <c r="U33" s="197"/>
      <c r="V33" s="197"/>
      <c r="W33" s="197"/>
      <c r="X33" s="197"/>
      <c r="Y33" s="198"/>
      <c r="Z33" s="198" t="s">
        <v>290</v>
      </c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92"/>
      <c r="AM33" s="92"/>
      <c r="AN33" s="194"/>
    </row>
    <row r="34" spans="2:40"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5" t="s">
        <v>263</v>
      </c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92"/>
      <c r="AM34" s="198"/>
    </row>
    <row r="35" spans="2:40"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8" t="s">
        <v>264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L35" s="92"/>
      <c r="AM35" s="92"/>
    </row>
    <row r="36" spans="2:40"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5" t="s">
        <v>307</v>
      </c>
      <c r="AD36" s="199"/>
      <c r="AE36" s="199"/>
      <c r="AF36" s="199"/>
      <c r="AG36" s="199"/>
      <c r="AH36" s="199"/>
      <c r="AI36" s="199"/>
      <c r="AJ36" s="199"/>
      <c r="AK36" s="199"/>
      <c r="AL36" s="198"/>
    </row>
    <row r="37" spans="2:40">
      <c r="Q37" s="92"/>
      <c r="R37" s="92"/>
      <c r="S37" s="92"/>
      <c r="T37" s="92"/>
      <c r="U37" s="197"/>
      <c r="V37" s="197"/>
      <c r="W37" s="197"/>
      <c r="X37" s="197"/>
      <c r="Y37" s="197"/>
      <c r="Z37" s="197"/>
      <c r="AA37" s="197"/>
      <c r="AB37" s="197"/>
      <c r="AC37" s="197"/>
      <c r="AD37" s="195" t="s">
        <v>308</v>
      </c>
      <c r="AE37" s="198"/>
      <c r="AF37" s="198"/>
      <c r="AG37" s="198"/>
      <c r="AH37" s="198"/>
      <c r="AI37" s="198"/>
      <c r="AJ37" s="198"/>
      <c r="AK37" s="198"/>
      <c r="AL37" s="92"/>
    </row>
    <row r="38" spans="2:40">
      <c r="Q38" s="2"/>
      <c r="R38" s="2"/>
      <c r="S38" s="2"/>
      <c r="T38" s="2"/>
      <c r="AE38" s="198" t="s">
        <v>309</v>
      </c>
      <c r="AF38" s="199"/>
      <c r="AG38" s="199"/>
      <c r="AH38" s="199"/>
      <c r="AI38" s="199"/>
      <c r="AJ38" s="199"/>
    </row>
    <row r="39" spans="2:40" ht="11.25" customHeight="1">
      <c r="AF39" s="434" t="s">
        <v>310</v>
      </c>
      <c r="AG39" s="434"/>
      <c r="AH39" s="434"/>
      <c r="AI39" s="434"/>
      <c r="AJ39" s="434"/>
      <c r="AK39" s="434"/>
      <c r="AL39" s="435"/>
      <c r="AM39" s="435"/>
    </row>
    <row r="40" spans="2:40">
      <c r="AF40" s="197"/>
      <c r="AG40" s="195" t="s">
        <v>618</v>
      </c>
      <c r="AH40" s="197"/>
      <c r="AI40" s="197"/>
      <c r="AJ40" s="197"/>
      <c r="AK40" s="198"/>
    </row>
    <row r="41" spans="2:40">
      <c r="AH41" s="198" t="s">
        <v>615</v>
      </c>
      <c r="AI41" s="198"/>
      <c r="AJ41" s="198"/>
    </row>
    <row r="42" spans="2:40">
      <c r="AI42" s="195" t="s">
        <v>616</v>
      </c>
      <c r="AJ42" s="197"/>
    </row>
    <row r="43" spans="2:40">
      <c r="AJ43" s="198" t="s">
        <v>617</v>
      </c>
    </row>
    <row r="44" spans="2:40">
      <c r="B44" s="157" t="s">
        <v>655</v>
      </c>
      <c r="M44" s="258"/>
      <c r="N44" s="258">
        <f>M22-N22</f>
        <v>17337.5</v>
      </c>
      <c r="P44" s="258"/>
      <c r="Q44" s="636"/>
      <c r="S44" s="636">
        <f>S22</f>
        <v>33000</v>
      </c>
      <c r="AM44" s="640">
        <f>SUM(N44:AL44)</f>
        <v>50337.5</v>
      </c>
    </row>
    <row r="45" spans="2:40">
      <c r="B45" s="158" t="s">
        <v>204</v>
      </c>
      <c r="Q45" s="637">
        <f>Q22</f>
        <v>30300</v>
      </c>
      <c r="R45" s="637">
        <f t="shared" ref="R45:AL45" si="11">R22</f>
        <v>3500</v>
      </c>
      <c r="S45" s="637"/>
      <c r="T45" s="637">
        <f t="shared" si="11"/>
        <v>7200</v>
      </c>
      <c r="U45" s="637">
        <f t="shared" si="11"/>
        <v>27500</v>
      </c>
      <c r="V45" s="637">
        <f t="shared" si="11"/>
        <v>5600</v>
      </c>
      <c r="W45" s="637">
        <f t="shared" si="11"/>
        <v>0</v>
      </c>
      <c r="X45" s="637">
        <f t="shared" si="11"/>
        <v>0</v>
      </c>
      <c r="Y45" s="637">
        <f t="shared" si="11"/>
        <v>0</v>
      </c>
      <c r="Z45" s="637">
        <f t="shared" si="11"/>
        <v>0</v>
      </c>
      <c r="AA45" s="637">
        <f t="shared" si="11"/>
        <v>84700</v>
      </c>
      <c r="AB45" s="637">
        <f t="shared" si="11"/>
        <v>3400</v>
      </c>
      <c r="AC45" s="637">
        <f t="shared" si="11"/>
        <v>4800</v>
      </c>
      <c r="AD45" s="637">
        <f t="shared" si="11"/>
        <v>5900</v>
      </c>
      <c r="AE45" s="637">
        <f t="shared" si="11"/>
        <v>600</v>
      </c>
      <c r="AF45" s="637">
        <f t="shared" si="11"/>
        <v>0</v>
      </c>
      <c r="AG45" s="637">
        <f t="shared" si="11"/>
        <v>6000</v>
      </c>
      <c r="AH45" s="637">
        <f t="shared" si="11"/>
        <v>1200</v>
      </c>
      <c r="AI45" s="637">
        <f t="shared" si="11"/>
        <v>0</v>
      </c>
      <c r="AJ45" s="637">
        <f t="shared" si="11"/>
        <v>0</v>
      </c>
      <c r="AK45" s="637">
        <f t="shared" si="11"/>
        <v>0</v>
      </c>
      <c r="AL45" s="637">
        <f t="shared" si="11"/>
        <v>0</v>
      </c>
      <c r="AM45" s="641">
        <f>SUM(N45:AL45)</f>
        <v>180700</v>
      </c>
    </row>
  </sheetData>
  <mergeCells count="14">
    <mergeCell ref="B25:E25"/>
    <mergeCell ref="F1:L1"/>
    <mergeCell ref="M1:N1"/>
    <mergeCell ref="O1:P1"/>
    <mergeCell ref="Q1:AN1"/>
    <mergeCell ref="A22:E22"/>
    <mergeCell ref="A1:A2"/>
    <mergeCell ref="B1:B2"/>
    <mergeCell ref="D1:E1"/>
    <mergeCell ref="C1:C2"/>
    <mergeCell ref="A5:A6"/>
    <mergeCell ref="A7:A8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34"/>
  <sheetViews>
    <sheetView workbookViewId="0">
      <pane ySplit="2" topLeftCell="A3" activePane="bottomLeft" state="frozen"/>
      <selection pane="bottomLeft" activeCell="N46" sqref="N46"/>
    </sheetView>
  </sheetViews>
  <sheetFormatPr defaultRowHeight="11.25"/>
  <cols>
    <col min="1" max="1" width="7.5703125" style="8" bestFit="1" customWidth="1"/>
    <col min="2" max="2" width="37.7109375" style="97" customWidth="1"/>
    <col min="3" max="3" width="11.7109375" style="3" customWidth="1"/>
    <col min="4" max="4" width="13.140625" style="3" customWidth="1"/>
    <col min="5" max="5" width="10.28515625" style="3" customWidth="1"/>
    <col min="6" max="6" width="9.5703125" style="2" bestFit="1" customWidth="1"/>
    <col min="7" max="11" width="9.5703125" style="2" customWidth="1"/>
    <col min="12" max="12" width="10.7109375" style="2" bestFit="1" customWidth="1"/>
    <col min="13" max="13" width="10.140625" style="2" bestFit="1" customWidth="1"/>
    <col min="14" max="14" width="7.85546875" style="2" customWidth="1"/>
    <col min="15" max="15" width="10" style="2" customWidth="1"/>
    <col min="16" max="16" width="11.85546875" style="3" customWidth="1"/>
    <col min="17" max="17" width="14.28515625" style="3" customWidth="1"/>
    <col min="18" max="19" width="11.28515625" style="3" customWidth="1"/>
    <col min="20" max="20" width="9.28515625" style="26" bestFit="1" customWidth="1"/>
    <col min="21" max="21" width="5.7109375" style="3" bestFit="1" customWidth="1"/>
    <col min="22" max="22" width="10.7109375" style="3" customWidth="1"/>
    <col min="23" max="23" width="8.85546875" style="3" bestFit="1" customWidth="1"/>
    <col min="24" max="24" width="12.5703125" style="3" customWidth="1"/>
    <col min="25" max="25" width="8.140625" style="2" bestFit="1" customWidth="1"/>
    <col min="26" max="26" width="22.42578125" style="3" bestFit="1" customWidth="1"/>
    <col min="27" max="27" width="12.7109375" style="3" customWidth="1"/>
    <col min="28" max="28" width="5.7109375" style="3" customWidth="1"/>
    <col min="29" max="29" width="7.42578125" style="3" customWidth="1"/>
    <col min="30" max="30" width="10.7109375" style="26" bestFit="1" customWidth="1"/>
    <col min="31" max="31" width="8.28515625" style="3" bestFit="1" customWidth="1"/>
    <col min="32" max="32" width="9.7109375" style="3" bestFit="1" customWidth="1"/>
    <col min="33" max="33" width="6" style="3" bestFit="1" customWidth="1"/>
    <col min="34" max="34" width="3.5703125" style="3" bestFit="1" customWidth="1"/>
    <col min="35" max="36" width="10.5703125" style="8" customWidth="1"/>
    <col min="37" max="37" width="6.85546875" style="8" customWidth="1"/>
    <col min="38" max="38" width="6.7109375" style="3" customWidth="1"/>
    <col min="39" max="39" width="5.7109375" style="3" bestFit="1" customWidth="1"/>
    <col min="40" max="40" width="3.140625" style="3" bestFit="1" customWidth="1"/>
    <col min="41" max="41" width="10.7109375" style="3" customWidth="1"/>
    <col min="42" max="42" width="8.85546875" style="3" bestFit="1" customWidth="1"/>
    <col min="43" max="43" width="12.5703125" style="3" customWidth="1"/>
    <col min="44" max="44" width="5.7109375" style="3" bestFit="1" customWidth="1"/>
    <col min="45" max="45" width="8.28515625" style="3" customWidth="1"/>
    <col min="46" max="46" width="16.85546875" style="3" customWidth="1"/>
    <col min="47" max="48" width="8.85546875" style="3" bestFit="1" customWidth="1"/>
    <col min="49" max="49" width="7.5703125" style="3" bestFit="1" customWidth="1"/>
    <col min="50" max="50" width="3.5703125" style="3" bestFit="1" customWidth="1"/>
    <col min="51" max="51" width="7.140625" style="3" bestFit="1" customWidth="1"/>
    <col min="52" max="52" width="14.7109375" style="3" customWidth="1"/>
    <col min="53" max="53" width="6" style="3" bestFit="1" customWidth="1"/>
    <col min="54" max="54" width="3.5703125" style="3" bestFit="1" customWidth="1"/>
    <col min="55" max="55" width="10.42578125" style="3" bestFit="1" customWidth="1"/>
    <col min="56" max="56" width="8.85546875" style="3" bestFit="1" customWidth="1"/>
    <col min="57" max="58" width="6.7109375" style="3" bestFit="1" customWidth="1"/>
    <col min="59" max="59" width="8.7109375" style="26" bestFit="1" customWidth="1"/>
    <col min="60" max="60" width="8.85546875" style="3" bestFit="1" customWidth="1"/>
    <col min="61" max="61" width="11.7109375" style="3" bestFit="1" customWidth="1"/>
    <col min="62" max="16384" width="9.140625" style="3"/>
  </cols>
  <sheetData>
    <row r="1" spans="1:61" s="67" customFormat="1" ht="15.75" customHeight="1">
      <c r="A1" s="763" t="s">
        <v>31</v>
      </c>
      <c r="B1" s="764"/>
      <c r="C1" s="764"/>
      <c r="D1" s="765"/>
      <c r="E1" s="767" t="s">
        <v>456</v>
      </c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9" t="s">
        <v>70</v>
      </c>
      <c r="S1" s="778" t="s">
        <v>189</v>
      </c>
      <c r="T1" s="763" t="s">
        <v>13</v>
      </c>
      <c r="U1" s="764"/>
      <c r="V1" s="764"/>
      <c r="W1" s="764"/>
      <c r="X1" s="764"/>
      <c r="Y1" s="764"/>
      <c r="Z1" s="764"/>
      <c r="AA1" s="764"/>
      <c r="AB1" s="764"/>
      <c r="AC1" s="765"/>
      <c r="AD1" s="766" t="s">
        <v>14</v>
      </c>
      <c r="AE1" s="766"/>
      <c r="AF1" s="766"/>
      <c r="AG1" s="766"/>
      <c r="AH1" s="766"/>
      <c r="AI1" s="766"/>
      <c r="AJ1" s="766"/>
      <c r="AK1" s="766"/>
      <c r="AL1" s="766"/>
      <c r="AM1" s="763" t="s">
        <v>15</v>
      </c>
      <c r="AN1" s="764"/>
      <c r="AO1" s="764"/>
      <c r="AP1" s="764"/>
      <c r="AQ1" s="764"/>
      <c r="AR1" s="764"/>
      <c r="AS1" s="764"/>
      <c r="AT1" s="764"/>
      <c r="AU1" s="764"/>
      <c r="AV1" s="765"/>
      <c r="AW1" s="782" t="s">
        <v>16</v>
      </c>
      <c r="AX1" s="782"/>
      <c r="AY1" s="782"/>
      <c r="AZ1" s="782"/>
      <c r="BA1" s="782"/>
      <c r="BB1" s="782"/>
      <c r="BC1" s="782"/>
      <c r="BD1" s="782"/>
      <c r="BE1" s="783" t="s">
        <v>17</v>
      </c>
      <c r="BF1" s="784"/>
      <c r="BG1" s="784"/>
      <c r="BH1" s="784"/>
      <c r="BI1" s="785"/>
    </row>
    <row r="2" spans="1:61" s="4" customFormat="1" ht="45.75" customHeight="1" thickBot="1">
      <c r="A2" s="83" t="s">
        <v>19</v>
      </c>
      <c r="B2" s="96" t="s">
        <v>0</v>
      </c>
      <c r="C2" s="68" t="s">
        <v>11</v>
      </c>
      <c r="D2" s="69" t="s">
        <v>12</v>
      </c>
      <c r="E2" s="51" t="s">
        <v>71</v>
      </c>
      <c r="F2" s="34" t="s">
        <v>72</v>
      </c>
      <c r="G2" s="34" t="s">
        <v>284</v>
      </c>
      <c r="H2" s="34" t="s">
        <v>73</v>
      </c>
      <c r="I2" s="775" t="s">
        <v>29</v>
      </c>
      <c r="J2" s="776"/>
      <c r="K2" s="777"/>
      <c r="L2" s="34" t="s">
        <v>510</v>
      </c>
      <c r="M2" s="34" t="s">
        <v>511</v>
      </c>
      <c r="N2" s="34" t="s">
        <v>99</v>
      </c>
      <c r="O2" s="34" t="s">
        <v>188</v>
      </c>
      <c r="P2" s="101" t="s">
        <v>105</v>
      </c>
      <c r="Q2" s="125" t="s">
        <v>104</v>
      </c>
      <c r="R2" s="770"/>
      <c r="S2" s="779"/>
      <c r="T2" s="51" t="s">
        <v>32</v>
      </c>
      <c r="U2" s="51" t="s">
        <v>19</v>
      </c>
      <c r="V2" s="34" t="s">
        <v>20</v>
      </c>
      <c r="W2" s="10" t="s">
        <v>21</v>
      </c>
      <c r="X2" s="10" t="s">
        <v>22</v>
      </c>
      <c r="Y2" s="34" t="s">
        <v>23</v>
      </c>
      <c r="Z2" s="34" t="s">
        <v>24</v>
      </c>
      <c r="AA2" s="34" t="s">
        <v>25</v>
      </c>
      <c r="AB2" s="771" t="s">
        <v>29</v>
      </c>
      <c r="AC2" s="772"/>
      <c r="AD2" s="51" t="s">
        <v>28</v>
      </c>
      <c r="AE2" s="51" t="s">
        <v>19</v>
      </c>
      <c r="AF2" s="34" t="s">
        <v>20</v>
      </c>
      <c r="AG2" s="10" t="s">
        <v>27</v>
      </c>
      <c r="AH2" s="10" t="s">
        <v>19</v>
      </c>
      <c r="AI2" s="73" t="s">
        <v>74</v>
      </c>
      <c r="AJ2" s="73" t="s">
        <v>75</v>
      </c>
      <c r="AK2" s="773" t="s">
        <v>29</v>
      </c>
      <c r="AL2" s="774"/>
      <c r="AM2" s="51" t="s">
        <v>18</v>
      </c>
      <c r="AN2" s="51" t="s">
        <v>19</v>
      </c>
      <c r="AO2" s="34" t="s">
        <v>20</v>
      </c>
      <c r="AP2" s="10" t="s">
        <v>21</v>
      </c>
      <c r="AQ2" s="10" t="s">
        <v>22</v>
      </c>
      <c r="AR2" s="34" t="s">
        <v>23</v>
      </c>
      <c r="AS2" s="34" t="s">
        <v>24</v>
      </c>
      <c r="AT2" s="34" t="s">
        <v>25</v>
      </c>
      <c r="AU2" s="771" t="s">
        <v>29</v>
      </c>
      <c r="AV2" s="772"/>
      <c r="AW2" s="51" t="s">
        <v>18</v>
      </c>
      <c r="AX2" s="34" t="s">
        <v>19</v>
      </c>
      <c r="AY2" s="34" t="s">
        <v>20</v>
      </c>
      <c r="AZ2" s="34" t="s">
        <v>26</v>
      </c>
      <c r="BA2" s="10" t="s">
        <v>27</v>
      </c>
      <c r="BB2" s="10" t="s">
        <v>19</v>
      </c>
      <c r="BC2" s="34" t="s">
        <v>28</v>
      </c>
      <c r="BD2" s="35" t="s">
        <v>29</v>
      </c>
      <c r="BE2" s="52" t="s">
        <v>30</v>
      </c>
      <c r="BF2" s="52" t="s">
        <v>19</v>
      </c>
      <c r="BG2" s="53" t="s">
        <v>18</v>
      </c>
      <c r="BH2" s="771" t="s">
        <v>29</v>
      </c>
      <c r="BI2" s="772"/>
    </row>
    <row r="3" spans="1:61" s="224" customFormat="1">
      <c r="A3" s="350">
        <f>'1-συμβολαια'!A3</f>
        <v>1</v>
      </c>
      <c r="B3" s="353" t="str">
        <f>'1-συμβολαια'!C3</f>
        <v>πληρεξούσιο</v>
      </c>
      <c r="C3" s="346"/>
      <c r="D3" s="346"/>
      <c r="E3" s="346"/>
      <c r="F3" s="347"/>
      <c r="G3" s="271"/>
      <c r="H3" s="271"/>
      <c r="I3" s="348"/>
      <c r="J3" s="348"/>
      <c r="K3" s="348"/>
      <c r="L3" s="271"/>
      <c r="M3" s="271"/>
      <c r="N3" s="271"/>
      <c r="O3" s="271"/>
      <c r="P3" s="346"/>
      <c r="Q3" s="346"/>
      <c r="R3" s="346"/>
      <c r="S3" s="346"/>
      <c r="T3" s="349"/>
      <c r="U3" s="350"/>
      <c r="V3" s="351"/>
      <c r="W3" s="351"/>
      <c r="X3" s="351"/>
      <c r="Y3" s="352"/>
      <c r="Z3" s="351"/>
      <c r="AA3" s="351"/>
      <c r="AB3" s="351"/>
      <c r="AC3" s="350"/>
      <c r="AD3" s="349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1"/>
      <c r="AP3" s="323"/>
      <c r="AQ3" s="351"/>
      <c r="AR3" s="350"/>
      <c r="AS3" s="350"/>
      <c r="AT3" s="350"/>
      <c r="AU3" s="350"/>
      <c r="AV3" s="349"/>
      <c r="AW3" s="350"/>
      <c r="AX3" s="350"/>
      <c r="AY3" s="350"/>
      <c r="AZ3" s="352"/>
      <c r="BA3" s="352"/>
      <c r="BB3" s="352"/>
      <c r="BC3" s="352"/>
      <c r="BD3" s="352"/>
      <c r="BE3" s="350"/>
      <c r="BF3" s="350"/>
      <c r="BG3" s="349"/>
      <c r="BH3" s="352"/>
      <c r="BI3" s="352"/>
    </row>
    <row r="4" spans="1:61" s="224" customFormat="1">
      <c r="A4" s="350">
        <f>'1-συμβολαια'!A4</f>
        <v>2</v>
      </c>
      <c r="B4" s="353" t="str">
        <f>'1-συμβολαια'!C4</f>
        <v>πληρεξούσιο</v>
      </c>
      <c r="C4" s="346"/>
      <c r="D4" s="346"/>
      <c r="E4" s="346"/>
      <c r="F4" s="347"/>
      <c r="G4" s="271"/>
      <c r="H4" s="271"/>
      <c r="I4" s="348"/>
      <c r="J4" s="348"/>
      <c r="K4" s="348"/>
      <c r="L4" s="271"/>
      <c r="M4" s="271"/>
      <c r="N4" s="271"/>
      <c r="O4" s="271"/>
      <c r="P4" s="346"/>
      <c r="Q4" s="346"/>
      <c r="R4" s="346"/>
      <c r="S4" s="346"/>
      <c r="T4" s="349"/>
      <c r="U4" s="350"/>
      <c r="V4" s="351"/>
      <c r="W4" s="351"/>
      <c r="X4" s="351"/>
      <c r="Y4" s="352"/>
      <c r="Z4" s="351"/>
      <c r="AA4" s="351"/>
      <c r="AB4" s="351"/>
      <c r="AC4" s="350"/>
      <c r="AD4" s="349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1"/>
      <c r="AP4" s="350"/>
      <c r="AQ4" s="351"/>
      <c r="AR4" s="350"/>
      <c r="AS4" s="350"/>
      <c r="AT4" s="350"/>
      <c r="AU4" s="350"/>
      <c r="AV4" s="349"/>
      <c r="AW4" s="350"/>
      <c r="AX4" s="350"/>
      <c r="AY4" s="350"/>
      <c r="AZ4" s="352"/>
      <c r="BA4" s="352"/>
      <c r="BB4" s="352"/>
      <c r="BC4" s="352"/>
      <c r="BD4" s="352"/>
      <c r="BE4" s="350"/>
      <c r="BF4" s="350"/>
      <c r="BG4" s="349"/>
      <c r="BH4" s="352"/>
      <c r="BI4" s="352"/>
    </row>
    <row r="5" spans="1:61" s="224" customFormat="1">
      <c r="A5" s="780">
        <f>'1-συμβολαια'!A5</f>
        <v>3</v>
      </c>
      <c r="B5" s="436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316">
        <v>2</v>
      </c>
      <c r="F5" s="437">
        <f t="shared" ref="F5:F21" si="0">E5*1100</f>
        <v>2200</v>
      </c>
      <c r="G5" s="326">
        <v>1100</v>
      </c>
      <c r="H5" s="326">
        <f t="shared" ref="H5:H21" si="1">F5+G5</f>
        <v>3300</v>
      </c>
      <c r="I5" s="438" t="s">
        <v>186</v>
      </c>
      <c r="J5" s="438" t="s">
        <v>187</v>
      </c>
      <c r="K5" s="521"/>
      <c r="L5" s="326">
        <v>2000</v>
      </c>
      <c r="M5" s="326">
        <v>2000</v>
      </c>
      <c r="N5" s="326">
        <v>800</v>
      </c>
      <c r="O5" s="326">
        <f t="shared" ref="O5:O21" si="2">L5+M5+N5</f>
        <v>4800</v>
      </c>
      <c r="P5" s="443" t="s">
        <v>544</v>
      </c>
      <c r="Q5" s="569"/>
      <c r="R5" s="569"/>
      <c r="S5" s="569"/>
      <c r="T5" s="444"/>
      <c r="U5" s="341"/>
      <c r="V5" s="440" t="s">
        <v>457</v>
      </c>
      <c r="W5" s="440"/>
      <c r="X5" s="440" t="s">
        <v>9</v>
      </c>
      <c r="Y5" s="441"/>
      <c r="Z5" s="440"/>
      <c r="AA5" s="440"/>
      <c r="AB5" s="440"/>
      <c r="AC5" s="341"/>
      <c r="AD5" s="439"/>
      <c r="AE5" s="341"/>
      <c r="AF5" s="341"/>
      <c r="AG5" s="341"/>
      <c r="AH5" s="341"/>
      <c r="AI5" s="341"/>
      <c r="AJ5" s="341"/>
      <c r="AK5" s="341"/>
      <c r="AL5" s="341"/>
      <c r="AM5" s="350"/>
      <c r="AN5" s="350"/>
      <c r="AO5" s="351" t="s">
        <v>457</v>
      </c>
      <c r="AP5" s="350"/>
      <c r="AQ5" s="351" t="s">
        <v>9</v>
      </c>
      <c r="AR5" s="350"/>
      <c r="AS5" s="350"/>
      <c r="AT5" s="350"/>
      <c r="AU5" s="350"/>
      <c r="AV5" s="349"/>
      <c r="AW5" s="350"/>
      <c r="AX5" s="350"/>
      <c r="AY5" s="350"/>
      <c r="AZ5" s="352"/>
      <c r="BA5" s="352"/>
      <c r="BB5" s="352"/>
      <c r="BC5" s="352"/>
      <c r="BD5" s="352"/>
      <c r="BE5" s="512"/>
      <c r="BF5" s="512"/>
      <c r="BG5" s="444"/>
      <c r="BH5" s="513"/>
      <c r="BI5" s="513"/>
    </row>
    <row r="6" spans="1:61" s="224" customFormat="1">
      <c r="A6" s="781"/>
      <c r="B6" s="496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346"/>
      <c r="F6" s="347"/>
      <c r="G6" s="271"/>
      <c r="H6" s="271"/>
      <c r="I6" s="438" t="s">
        <v>186</v>
      </c>
      <c r="J6" s="438" t="s">
        <v>187</v>
      </c>
      <c r="K6" s="521"/>
      <c r="L6" s="271"/>
      <c r="M6" s="271"/>
      <c r="N6" s="271"/>
      <c r="O6" s="271"/>
      <c r="P6" s="530"/>
      <c r="Q6" s="346"/>
      <c r="R6" s="346"/>
      <c r="S6" s="346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50"/>
      <c r="AN6" s="350"/>
      <c r="AO6" s="351" t="s">
        <v>457</v>
      </c>
      <c r="AP6" s="350"/>
      <c r="AQ6" s="351" t="s">
        <v>9</v>
      </c>
      <c r="AR6" s="350"/>
      <c r="AS6" s="350"/>
      <c r="AT6" s="350"/>
      <c r="AU6" s="350"/>
      <c r="AV6" s="349"/>
      <c r="AW6" s="350"/>
      <c r="AX6" s="350"/>
      <c r="AY6" s="350"/>
      <c r="AZ6" s="352"/>
      <c r="BA6" s="352"/>
      <c r="BB6" s="352"/>
      <c r="BC6" s="352"/>
      <c r="BD6" s="352"/>
      <c r="BE6" s="350"/>
      <c r="BF6" s="350"/>
      <c r="BG6" s="349"/>
      <c r="BH6" s="352"/>
      <c r="BI6" s="352"/>
    </row>
    <row r="7" spans="1:61" s="224" customFormat="1">
      <c r="A7" s="780">
        <f>'1-συμβολαια'!A7</f>
        <v>4</v>
      </c>
      <c r="B7" s="436" t="str">
        <f>'1-συμβολαια'!C7</f>
        <v>δήλωση {{{ ιδιοκτησίας οικοπέδου</v>
      </c>
      <c r="C7" s="316" t="str">
        <f>'4-πολλυπρ'!D7</f>
        <v>μΙ</v>
      </c>
      <c r="D7" s="316">
        <f>'4-πολλυπρ'!I7</f>
        <v>0</v>
      </c>
      <c r="E7" s="316">
        <v>2</v>
      </c>
      <c r="F7" s="437">
        <f t="shared" si="0"/>
        <v>2200</v>
      </c>
      <c r="G7" s="326">
        <v>1100</v>
      </c>
      <c r="H7" s="326">
        <f t="shared" si="1"/>
        <v>3300</v>
      </c>
      <c r="I7" s="438" t="s">
        <v>186</v>
      </c>
      <c r="J7" s="438" t="s">
        <v>187</v>
      </c>
      <c r="K7" s="521"/>
      <c r="L7" s="522"/>
      <c r="M7" s="522"/>
      <c r="N7" s="522">
        <v>800</v>
      </c>
      <c r="O7" s="522">
        <f t="shared" si="2"/>
        <v>800</v>
      </c>
      <c r="P7" s="443" t="s">
        <v>544</v>
      </c>
      <c r="Q7" s="569"/>
      <c r="R7" s="569"/>
      <c r="S7" s="569"/>
      <c r="T7" s="444"/>
      <c r="U7" s="341"/>
      <c r="V7" s="440" t="s">
        <v>457</v>
      </c>
      <c r="W7" s="440"/>
      <c r="X7" s="440" t="s">
        <v>9</v>
      </c>
      <c r="Y7" s="441"/>
      <c r="Z7" s="440"/>
      <c r="AA7" s="440"/>
      <c r="AB7" s="440"/>
      <c r="AC7" s="341"/>
      <c r="AD7" s="439"/>
      <c r="AE7" s="341"/>
      <c r="AF7" s="341"/>
      <c r="AG7" s="341"/>
      <c r="AH7" s="341"/>
      <c r="AI7" s="341"/>
      <c r="AJ7" s="341"/>
      <c r="AK7" s="341"/>
      <c r="AL7" s="341"/>
      <c r="AM7" s="350"/>
      <c r="AN7" s="350"/>
      <c r="AO7" s="351" t="s">
        <v>457</v>
      </c>
      <c r="AP7" s="350"/>
      <c r="AQ7" s="351" t="s">
        <v>9</v>
      </c>
      <c r="AR7" s="350"/>
      <c r="AS7" s="350"/>
      <c r="AT7" s="350"/>
      <c r="AU7" s="350"/>
      <c r="AV7" s="349"/>
      <c r="AW7" s="350"/>
      <c r="AX7" s="350"/>
      <c r="AY7" s="350"/>
      <c r="AZ7" s="352"/>
      <c r="BA7" s="352"/>
      <c r="BB7" s="352"/>
      <c r="BC7" s="352"/>
      <c r="BD7" s="352"/>
      <c r="BE7" s="350"/>
      <c r="BF7" s="350"/>
      <c r="BG7" s="349"/>
      <c r="BH7" s="352"/>
      <c r="BI7" s="352"/>
    </row>
    <row r="8" spans="1:61" s="224" customFormat="1">
      <c r="A8" s="781"/>
      <c r="B8" s="496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346"/>
      <c r="F8" s="347"/>
      <c r="G8" s="271"/>
      <c r="H8" s="271"/>
      <c r="I8" s="438" t="s">
        <v>186</v>
      </c>
      <c r="J8" s="438" t="s">
        <v>187</v>
      </c>
      <c r="K8" s="521"/>
      <c r="L8" s="522"/>
      <c r="M8" s="522"/>
      <c r="N8" s="522"/>
      <c r="O8" s="522"/>
      <c r="P8" s="530"/>
      <c r="Q8" s="346"/>
      <c r="R8" s="346"/>
      <c r="S8" s="346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50"/>
      <c r="AN8" s="350"/>
      <c r="AO8" s="351" t="s">
        <v>457</v>
      </c>
      <c r="AP8" s="350"/>
      <c r="AQ8" s="351" t="s">
        <v>9</v>
      </c>
      <c r="AR8" s="350"/>
      <c r="AS8" s="350"/>
      <c r="AT8" s="350"/>
      <c r="AU8" s="350"/>
      <c r="AV8" s="349"/>
      <c r="AW8" s="350"/>
      <c r="AX8" s="350"/>
      <c r="AY8" s="350"/>
      <c r="AZ8" s="352"/>
      <c r="BA8" s="352"/>
      <c r="BB8" s="352"/>
      <c r="BC8" s="352"/>
      <c r="BD8" s="352"/>
      <c r="BE8" s="350"/>
      <c r="BF8" s="350"/>
      <c r="BG8" s="349"/>
      <c r="BH8" s="352"/>
      <c r="BI8" s="352"/>
    </row>
    <row r="9" spans="1:61" s="224" customFormat="1">
      <c r="A9" s="780">
        <f>'1-συμβολαια'!A9</f>
        <v>5</v>
      </c>
      <c r="B9" s="436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316">
        <v>3</v>
      </c>
      <c r="F9" s="437">
        <f t="shared" si="0"/>
        <v>3300</v>
      </c>
      <c r="G9" s="326">
        <v>1100</v>
      </c>
      <c r="H9" s="326">
        <f t="shared" si="1"/>
        <v>4400</v>
      </c>
      <c r="I9" s="438" t="s">
        <v>186</v>
      </c>
      <c r="J9" s="438" t="s">
        <v>187</v>
      </c>
      <c r="K9" s="521"/>
      <c r="L9" s="522">
        <v>2000</v>
      </c>
      <c r="M9" s="522">
        <v>2000</v>
      </c>
      <c r="N9" s="522">
        <v>800</v>
      </c>
      <c r="O9" s="522">
        <f t="shared" si="2"/>
        <v>4800</v>
      </c>
      <c r="P9" s="443" t="s">
        <v>544</v>
      </c>
      <c r="Q9" s="569"/>
      <c r="R9" s="569"/>
      <c r="S9" s="569"/>
      <c r="T9" s="444"/>
      <c r="U9" s="341"/>
      <c r="V9" s="440" t="s">
        <v>457</v>
      </c>
      <c r="W9" s="440"/>
      <c r="X9" s="440" t="s">
        <v>9</v>
      </c>
      <c r="Y9" s="441"/>
      <c r="Z9" s="440"/>
      <c r="AA9" s="440"/>
      <c r="AB9" s="440"/>
      <c r="AC9" s="341"/>
      <c r="AD9" s="439"/>
      <c r="AE9" s="341"/>
      <c r="AF9" s="341"/>
      <c r="AG9" s="341"/>
      <c r="AH9" s="341"/>
      <c r="AI9" s="341"/>
      <c r="AJ9" s="341"/>
      <c r="AK9" s="341"/>
      <c r="AL9" s="341"/>
      <c r="AM9" s="350"/>
      <c r="AN9" s="350"/>
      <c r="AO9" s="351" t="s">
        <v>457</v>
      </c>
      <c r="AP9" s="350"/>
      <c r="AQ9" s="351" t="s">
        <v>9</v>
      </c>
      <c r="AR9" s="350"/>
      <c r="AS9" s="350"/>
      <c r="AT9" s="350"/>
      <c r="AU9" s="350"/>
      <c r="AV9" s="349"/>
      <c r="AW9" s="350"/>
      <c r="AX9" s="350"/>
      <c r="AY9" s="350"/>
      <c r="AZ9" s="352"/>
      <c r="BA9" s="352"/>
      <c r="BB9" s="352"/>
      <c r="BC9" s="352"/>
      <c r="BD9" s="352"/>
      <c r="BE9" s="512"/>
      <c r="BF9" s="512"/>
      <c r="BG9" s="444"/>
      <c r="BH9" s="513"/>
      <c r="BI9" s="513"/>
    </row>
    <row r="10" spans="1:61" s="224" customFormat="1">
      <c r="A10" s="781"/>
      <c r="B10" s="496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346"/>
      <c r="F10" s="347">
        <f t="shared" si="0"/>
        <v>0</v>
      </c>
      <c r="G10" s="271"/>
      <c r="H10" s="271"/>
      <c r="I10" s="438" t="s">
        <v>186</v>
      </c>
      <c r="J10" s="438" t="s">
        <v>187</v>
      </c>
      <c r="K10" s="521"/>
      <c r="L10" s="522"/>
      <c r="M10" s="522"/>
      <c r="N10" s="522"/>
      <c r="O10" s="522"/>
      <c r="P10" s="530"/>
      <c r="Q10" s="346"/>
      <c r="R10" s="346"/>
      <c r="S10" s="346"/>
      <c r="T10" s="349"/>
      <c r="U10" s="350"/>
      <c r="V10" s="351" t="s">
        <v>457</v>
      </c>
      <c r="W10" s="351"/>
      <c r="X10" s="351" t="s">
        <v>9</v>
      </c>
      <c r="Y10" s="352"/>
      <c r="Z10" s="351"/>
      <c r="AA10" s="351"/>
      <c r="AB10" s="351"/>
      <c r="AC10" s="350"/>
      <c r="AD10" s="349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1" t="s">
        <v>457</v>
      </c>
      <c r="AP10" s="350"/>
      <c r="AQ10" s="351" t="s">
        <v>9</v>
      </c>
      <c r="AR10" s="350"/>
      <c r="AS10" s="350"/>
      <c r="AT10" s="350"/>
      <c r="AU10" s="350"/>
      <c r="AV10" s="349"/>
      <c r="AW10" s="350"/>
      <c r="AX10" s="350"/>
      <c r="AY10" s="350"/>
      <c r="AZ10" s="352"/>
      <c r="BA10" s="352"/>
      <c r="BB10" s="352"/>
      <c r="BC10" s="352"/>
      <c r="BD10" s="352"/>
      <c r="BE10" s="350"/>
      <c r="BF10" s="350"/>
      <c r="BG10" s="349"/>
      <c r="BH10" s="352"/>
      <c r="BI10" s="352"/>
    </row>
    <row r="11" spans="1:61" s="224" customFormat="1">
      <c r="A11" s="350">
        <f>'1-συμβολαια'!A11</f>
        <v>6</v>
      </c>
      <c r="B11" s="353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346"/>
      <c r="F11" s="347"/>
      <c r="G11" s="271"/>
      <c r="H11" s="271"/>
      <c r="I11" s="348"/>
      <c r="J11" s="348"/>
      <c r="K11" s="348"/>
      <c r="L11" s="271"/>
      <c r="M11" s="271"/>
      <c r="N11" s="271"/>
      <c r="O11" s="271"/>
      <c r="P11" s="530"/>
      <c r="Q11" s="346"/>
      <c r="R11" s="346"/>
      <c r="S11" s="346"/>
      <c r="T11" s="349"/>
      <c r="U11" s="350"/>
      <c r="V11" s="351"/>
      <c r="W11" s="351"/>
      <c r="X11" s="351"/>
      <c r="Y11" s="352"/>
      <c r="Z11" s="351"/>
      <c r="AA11" s="351"/>
      <c r="AB11" s="351"/>
      <c r="AC11" s="350"/>
      <c r="AD11" s="349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1" t="s">
        <v>457</v>
      </c>
      <c r="AP11" s="350"/>
      <c r="AQ11" s="351" t="s">
        <v>9</v>
      </c>
      <c r="AR11" s="350"/>
      <c r="AS11" s="350"/>
      <c r="AT11" s="350"/>
      <c r="AU11" s="350"/>
      <c r="AV11" s="349"/>
      <c r="AW11" s="350"/>
      <c r="AX11" s="350"/>
      <c r="AY11" s="350"/>
      <c r="AZ11" s="352"/>
      <c r="BA11" s="352"/>
      <c r="BB11" s="352"/>
      <c r="BC11" s="352"/>
      <c r="BD11" s="352"/>
      <c r="BE11" s="350"/>
      <c r="BF11" s="350"/>
      <c r="BG11" s="349"/>
      <c r="BH11" s="352"/>
      <c r="BI11" s="352"/>
    </row>
    <row r="12" spans="1:61" s="224" customFormat="1">
      <c r="A12" s="350">
        <f>'1-συμβολαια'!A12</f>
        <v>7</v>
      </c>
      <c r="B12" s="353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346"/>
      <c r="F12" s="347"/>
      <c r="G12" s="271"/>
      <c r="H12" s="271"/>
      <c r="I12" s="348"/>
      <c r="J12" s="348"/>
      <c r="K12" s="348"/>
      <c r="L12" s="271"/>
      <c r="M12" s="271"/>
      <c r="N12" s="271"/>
      <c r="O12" s="271"/>
      <c r="P12" s="530"/>
      <c r="Q12" s="346"/>
      <c r="R12" s="346"/>
      <c r="S12" s="346"/>
      <c r="T12" s="349"/>
      <c r="U12" s="350"/>
      <c r="V12" s="351"/>
      <c r="W12" s="351"/>
      <c r="X12" s="351"/>
      <c r="Y12" s="352"/>
      <c r="Z12" s="351"/>
      <c r="AA12" s="351"/>
      <c r="AB12" s="351"/>
      <c r="AC12" s="350"/>
      <c r="AD12" s="349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1" t="s">
        <v>457</v>
      </c>
      <c r="AP12" s="350"/>
      <c r="AQ12" s="351" t="s">
        <v>9</v>
      </c>
      <c r="AR12" s="350"/>
      <c r="AS12" s="350"/>
      <c r="AT12" s="350"/>
      <c r="AU12" s="350"/>
      <c r="AV12" s="349"/>
      <c r="AW12" s="350"/>
      <c r="AX12" s="350"/>
      <c r="AY12" s="350"/>
      <c r="AZ12" s="352"/>
      <c r="BA12" s="352"/>
      <c r="BB12" s="352"/>
      <c r="BC12" s="352"/>
      <c r="BD12" s="352"/>
      <c r="BE12" s="350"/>
      <c r="BF12" s="350"/>
      <c r="BG12" s="349"/>
      <c r="BH12" s="352"/>
      <c r="BI12" s="352"/>
    </row>
    <row r="13" spans="1:61" s="5" customFormat="1">
      <c r="A13" s="341">
        <f>'1-συμβολαια'!A13</f>
        <v>8</v>
      </c>
      <c r="B13" s="436" t="str">
        <f>'1-συμβολαια'!C13</f>
        <v>κληρονομιάς αποδοχή</v>
      </c>
      <c r="C13" s="316" t="str">
        <f>'4-πολλυπρ'!D13</f>
        <v>ρΓ</v>
      </c>
      <c r="D13" s="316" t="str">
        <f>'4-πολλυπρ'!I13</f>
        <v>εΡε</v>
      </c>
      <c r="E13" s="316">
        <v>2</v>
      </c>
      <c r="F13" s="437">
        <f t="shared" si="0"/>
        <v>2200</v>
      </c>
      <c r="G13" s="326">
        <v>1100</v>
      </c>
      <c r="H13" s="326">
        <f t="shared" si="1"/>
        <v>3300</v>
      </c>
      <c r="I13" s="438" t="s">
        <v>186</v>
      </c>
      <c r="J13" s="438" t="s">
        <v>187</v>
      </c>
      <c r="K13" s="438"/>
      <c r="L13" s="326">
        <v>2000</v>
      </c>
      <c r="M13" s="326">
        <v>2000</v>
      </c>
      <c r="N13" s="326">
        <v>800</v>
      </c>
      <c r="O13" s="326">
        <f t="shared" si="2"/>
        <v>4800</v>
      </c>
      <c r="P13" s="530"/>
      <c r="Q13" s="346"/>
      <c r="R13" s="316" t="s">
        <v>555</v>
      </c>
      <c r="S13" s="569"/>
      <c r="T13" s="527"/>
      <c r="U13" s="427"/>
      <c r="V13" s="528" t="s">
        <v>457</v>
      </c>
      <c r="W13" s="427"/>
      <c r="X13" s="528" t="s">
        <v>9</v>
      </c>
      <c r="Y13" s="529"/>
      <c r="Z13" s="427"/>
      <c r="AA13" s="427"/>
      <c r="AB13" s="427"/>
      <c r="AC13" s="427"/>
      <c r="AD13" s="527"/>
      <c r="AE13" s="427"/>
      <c r="AF13" s="427"/>
      <c r="AG13" s="427"/>
      <c r="AH13" s="427"/>
      <c r="AI13" s="483"/>
      <c r="AJ13" s="483"/>
      <c r="AK13" s="483"/>
      <c r="AL13" s="427"/>
      <c r="AM13" s="323"/>
      <c r="AN13" s="323"/>
      <c r="AO13" s="351" t="s">
        <v>457</v>
      </c>
      <c r="AP13" s="323"/>
      <c r="AQ13" s="351" t="s">
        <v>9</v>
      </c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77">
        <v>326</v>
      </c>
      <c r="BF13" s="77">
        <v>90</v>
      </c>
      <c r="BG13" s="384">
        <v>36056</v>
      </c>
      <c r="BH13" s="323"/>
      <c r="BI13" s="323"/>
    </row>
    <row r="14" spans="1:61" s="5" customFormat="1">
      <c r="A14" s="780">
        <f>'1-συμβολαια'!A14</f>
        <v>9</v>
      </c>
      <c r="B14" s="436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316">
        <v>2</v>
      </c>
      <c r="F14" s="437">
        <f t="shared" si="0"/>
        <v>2200</v>
      </c>
      <c r="G14" s="326">
        <v>1100</v>
      </c>
      <c r="H14" s="326">
        <f t="shared" si="1"/>
        <v>3300</v>
      </c>
      <c r="I14" s="438" t="s">
        <v>186</v>
      </c>
      <c r="J14" s="438" t="s">
        <v>187</v>
      </c>
      <c r="K14" s="438"/>
      <c r="L14" s="326">
        <v>2000</v>
      </c>
      <c r="M14" s="326">
        <v>2000</v>
      </c>
      <c r="N14" s="326">
        <v>800</v>
      </c>
      <c r="O14" s="326">
        <f t="shared" si="2"/>
        <v>4800</v>
      </c>
      <c r="P14" s="443"/>
      <c r="Q14" s="316"/>
      <c r="R14" s="316"/>
      <c r="S14" s="569"/>
      <c r="T14" s="557"/>
      <c r="U14" s="77"/>
      <c r="V14" s="440" t="s">
        <v>457</v>
      </c>
      <c r="W14" s="77"/>
      <c r="X14" s="440" t="s">
        <v>9</v>
      </c>
      <c r="Y14" s="432"/>
      <c r="Z14" s="77"/>
      <c r="AA14" s="77"/>
      <c r="AB14" s="77"/>
      <c r="AC14" s="77"/>
      <c r="AD14" s="384"/>
      <c r="AE14" s="77"/>
      <c r="AF14" s="77"/>
      <c r="AG14" s="77"/>
      <c r="AH14" s="77"/>
      <c r="AI14" s="383"/>
      <c r="AJ14" s="383"/>
      <c r="AK14" s="383"/>
      <c r="AL14" s="77"/>
      <c r="AM14" s="323"/>
      <c r="AN14" s="323"/>
      <c r="AO14" s="351" t="s">
        <v>457</v>
      </c>
      <c r="AP14" s="323"/>
      <c r="AQ14" s="351" t="s">
        <v>9</v>
      </c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556"/>
      <c r="BF14" s="556"/>
      <c r="BG14" s="557"/>
      <c r="BH14" s="556"/>
      <c r="BI14" s="556"/>
    </row>
    <row r="15" spans="1:61" s="5" customFormat="1">
      <c r="A15" s="781"/>
      <c r="B15" s="496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346"/>
      <c r="F15" s="347"/>
      <c r="G15" s="271"/>
      <c r="H15" s="271"/>
      <c r="I15" s="348"/>
      <c r="J15" s="348"/>
      <c r="K15" s="348"/>
      <c r="L15" s="271"/>
      <c r="M15" s="271"/>
      <c r="N15" s="271"/>
      <c r="O15" s="271"/>
      <c r="P15" s="530"/>
      <c r="Q15" s="346"/>
      <c r="R15" s="346"/>
      <c r="S15" s="346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323"/>
      <c r="AN15" s="323"/>
      <c r="AO15" s="351" t="s">
        <v>457</v>
      </c>
      <c r="AP15" s="323"/>
      <c r="AQ15" s="351" t="s">
        <v>9</v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622"/>
      <c r="BH15" s="323"/>
      <c r="BI15" s="323"/>
    </row>
    <row r="16" spans="1:61" s="5" customFormat="1">
      <c r="A16" s="341">
        <f>'1-συμβολαια'!A16</f>
        <v>10</v>
      </c>
      <c r="B16" s="436" t="str">
        <f>'1-συμβολαια'!C16</f>
        <v>χρήση κοινή ΠΑΡΑΧΩΡΗΣΗ</v>
      </c>
      <c r="C16" s="316" t="str">
        <f>'4-πολλυπρ'!D16</f>
        <v>κΜτ</v>
      </c>
      <c r="D16" s="316">
        <f>'4-πολλυπρ'!I16</f>
        <v>0</v>
      </c>
      <c r="E16" s="316">
        <v>1</v>
      </c>
      <c r="F16" s="437">
        <f t="shared" si="0"/>
        <v>1100</v>
      </c>
      <c r="G16" s="326">
        <v>1100</v>
      </c>
      <c r="H16" s="326">
        <f t="shared" si="1"/>
        <v>2200</v>
      </c>
      <c r="I16" s="438" t="s">
        <v>186</v>
      </c>
      <c r="J16" s="438" t="s">
        <v>187</v>
      </c>
      <c r="K16" s="438"/>
      <c r="L16" s="326">
        <v>2000</v>
      </c>
      <c r="M16" s="326">
        <v>2000</v>
      </c>
      <c r="N16" s="326">
        <v>800</v>
      </c>
      <c r="O16" s="326">
        <f t="shared" si="2"/>
        <v>4800</v>
      </c>
      <c r="P16" s="568"/>
      <c r="Q16" s="569"/>
      <c r="R16" s="318" t="s">
        <v>593</v>
      </c>
      <c r="S16" s="569"/>
      <c r="T16" s="384">
        <v>41867</v>
      </c>
      <c r="U16" s="427"/>
      <c r="V16" s="440" t="s">
        <v>457</v>
      </c>
      <c r="W16" s="77"/>
      <c r="X16" s="440" t="s">
        <v>9</v>
      </c>
      <c r="Y16" s="529"/>
      <c r="Z16" s="77"/>
      <c r="AA16" s="77"/>
      <c r="AB16" s="77"/>
      <c r="AC16" s="77"/>
      <c r="AD16" s="384">
        <v>41867</v>
      </c>
      <c r="AE16" s="77" t="s">
        <v>594</v>
      </c>
      <c r="AF16" s="440" t="s">
        <v>457</v>
      </c>
      <c r="AG16" s="77">
        <v>544</v>
      </c>
      <c r="AH16" s="77">
        <v>25</v>
      </c>
      <c r="AI16" s="383">
        <v>7</v>
      </c>
      <c r="AJ16" s="383">
        <v>15</v>
      </c>
      <c r="AK16" s="383"/>
      <c r="AL16" s="77"/>
      <c r="AM16" s="323"/>
      <c r="AN16" s="323"/>
      <c r="AO16" s="351" t="s">
        <v>457</v>
      </c>
      <c r="AP16" s="323"/>
      <c r="AQ16" s="351" t="s">
        <v>9</v>
      </c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77">
        <v>544</v>
      </c>
      <c r="BF16" s="77">
        <v>25</v>
      </c>
      <c r="BG16" s="557"/>
      <c r="BH16" s="77" t="s">
        <v>595</v>
      </c>
      <c r="BI16" s="77" t="s">
        <v>596</v>
      </c>
    </row>
    <row r="17" spans="1:61" s="5" customFormat="1">
      <c r="A17" s="350">
        <f>'1-συμβολαια'!A17</f>
        <v>11</v>
      </c>
      <c r="B17" s="353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346"/>
      <c r="F17" s="347"/>
      <c r="G17" s="271"/>
      <c r="H17" s="271"/>
      <c r="I17" s="348"/>
      <c r="J17" s="348"/>
      <c r="K17" s="348"/>
      <c r="L17" s="271"/>
      <c r="M17" s="271"/>
      <c r="N17" s="271"/>
      <c r="O17" s="271"/>
      <c r="P17" s="530"/>
      <c r="Q17" s="346"/>
      <c r="R17" s="346"/>
      <c r="S17" s="346"/>
      <c r="T17" s="622"/>
      <c r="U17" s="323"/>
      <c r="V17" s="351"/>
      <c r="W17" s="323"/>
      <c r="X17" s="351"/>
      <c r="Y17" s="408"/>
      <c r="Z17" s="323"/>
      <c r="AA17" s="323"/>
      <c r="AB17" s="323"/>
      <c r="AC17" s="323"/>
      <c r="AD17" s="622"/>
      <c r="AE17" s="323"/>
      <c r="AF17" s="323"/>
      <c r="AG17" s="323"/>
      <c r="AH17" s="323"/>
      <c r="AI17" s="409"/>
      <c r="AJ17" s="409"/>
      <c r="AK17" s="409"/>
      <c r="AL17" s="323"/>
      <c r="AM17" s="323"/>
      <c r="AN17" s="323"/>
      <c r="AO17" s="351" t="s">
        <v>457</v>
      </c>
      <c r="AP17" s="323"/>
      <c r="AQ17" s="351" t="s">
        <v>9</v>
      </c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622"/>
      <c r="BH17" s="323"/>
      <c r="BI17" s="323"/>
    </row>
    <row r="18" spans="1:61" s="5" customFormat="1">
      <c r="A18" s="341">
        <f>'1-συμβολαια'!A18</f>
        <v>12</v>
      </c>
      <c r="B18" s="436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316">
        <v>2</v>
      </c>
      <c r="F18" s="437">
        <f t="shared" si="0"/>
        <v>2200</v>
      </c>
      <c r="G18" s="326">
        <v>1100</v>
      </c>
      <c r="H18" s="326">
        <f t="shared" si="1"/>
        <v>3300</v>
      </c>
      <c r="I18" s="438" t="s">
        <v>186</v>
      </c>
      <c r="J18" s="438" t="s">
        <v>187</v>
      </c>
      <c r="K18" s="438"/>
      <c r="L18" s="326">
        <v>2000</v>
      </c>
      <c r="M18" s="326">
        <v>2000</v>
      </c>
      <c r="N18" s="326">
        <v>800</v>
      </c>
      <c r="O18" s="326">
        <f t="shared" si="2"/>
        <v>4800</v>
      </c>
      <c r="P18" s="568" t="s">
        <v>614</v>
      </c>
      <c r="Q18" s="569"/>
      <c r="R18" s="318" t="s">
        <v>611</v>
      </c>
      <c r="S18" s="569"/>
      <c r="T18" s="384">
        <v>39028</v>
      </c>
      <c r="U18" s="77">
        <v>9847</v>
      </c>
      <c r="V18" s="440" t="s">
        <v>457</v>
      </c>
      <c r="W18" s="77" t="s">
        <v>9</v>
      </c>
      <c r="X18" s="440" t="s">
        <v>9</v>
      </c>
      <c r="Y18" s="432">
        <v>259.81</v>
      </c>
      <c r="Z18" s="77" t="s">
        <v>612</v>
      </c>
      <c r="AA18" s="77"/>
      <c r="AB18" s="319" t="s">
        <v>613</v>
      </c>
      <c r="AC18" s="77"/>
      <c r="AD18" s="574"/>
      <c r="AE18" s="77"/>
      <c r="AF18" s="77"/>
      <c r="AG18" s="77"/>
      <c r="AH18" s="77"/>
      <c r="AI18" s="383"/>
      <c r="AJ18" s="383"/>
      <c r="AK18" s="383"/>
      <c r="AL18" s="77"/>
      <c r="AM18" s="323"/>
      <c r="AN18" s="323"/>
      <c r="AO18" s="351" t="s">
        <v>457</v>
      </c>
      <c r="AP18" s="323"/>
      <c r="AQ18" s="351" t="s">
        <v>9</v>
      </c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556"/>
      <c r="BF18" s="556"/>
      <c r="BG18" s="557"/>
      <c r="BH18" s="556"/>
      <c r="BI18" s="556"/>
    </row>
    <row r="19" spans="1:61" s="5" customFormat="1">
      <c r="A19" s="780">
        <f>'1-συμβολαια'!A19</f>
        <v>13</v>
      </c>
      <c r="B19" s="436" t="str">
        <f>'1-συμβολαια'!C19</f>
        <v>κληρονομιάς αποδοχή</v>
      </c>
      <c r="C19" s="316" t="str">
        <f>'4-πολλυπρ'!D19</f>
        <v>δΙ</v>
      </c>
      <c r="D19" s="316" t="str">
        <f>'4-πολλυπρ'!I19</f>
        <v>δΚσ</v>
      </c>
      <c r="E19" s="316">
        <v>1</v>
      </c>
      <c r="F19" s="437">
        <f t="shared" si="0"/>
        <v>1100</v>
      </c>
      <c r="G19" s="326">
        <v>1100</v>
      </c>
      <c r="H19" s="326">
        <f t="shared" si="1"/>
        <v>2200</v>
      </c>
      <c r="I19" s="438" t="s">
        <v>186</v>
      </c>
      <c r="J19" s="438" t="s">
        <v>187</v>
      </c>
      <c r="K19" s="438"/>
      <c r="L19" s="326">
        <v>2000</v>
      </c>
      <c r="M19" s="326">
        <v>2000</v>
      </c>
      <c r="N19" s="326">
        <v>800</v>
      </c>
      <c r="O19" s="326">
        <f t="shared" si="2"/>
        <v>4800</v>
      </c>
      <c r="P19" s="530"/>
      <c r="Q19" s="346"/>
      <c r="R19" s="316" t="s">
        <v>555</v>
      </c>
      <c r="S19" s="569"/>
      <c r="T19" s="581"/>
      <c r="U19" s="445"/>
      <c r="V19" s="582" t="s">
        <v>457</v>
      </c>
      <c r="W19" s="445"/>
      <c r="X19" s="582" t="s">
        <v>9</v>
      </c>
      <c r="Y19" s="583"/>
      <c r="Z19" s="445"/>
      <c r="AA19" s="445"/>
      <c r="AB19" s="445"/>
      <c r="AC19" s="445"/>
      <c r="AD19" s="574"/>
      <c r="AE19" s="445"/>
      <c r="AF19" s="445"/>
      <c r="AG19" s="77">
        <v>327</v>
      </c>
      <c r="AH19" s="77">
        <v>56</v>
      </c>
      <c r="AI19" s="383"/>
      <c r="AJ19" s="383"/>
      <c r="AK19" s="383"/>
      <c r="AL19" s="77"/>
      <c r="AM19" s="323"/>
      <c r="AN19" s="323"/>
      <c r="AO19" s="351" t="s">
        <v>457</v>
      </c>
      <c r="AP19" s="323"/>
      <c r="AQ19" s="351" t="s">
        <v>9</v>
      </c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77">
        <v>327</v>
      </c>
      <c r="BF19" s="77">
        <v>59</v>
      </c>
      <c r="BG19" s="557"/>
      <c r="BH19" s="323"/>
      <c r="BI19" s="323"/>
    </row>
    <row r="20" spans="1:61" s="5" customFormat="1">
      <c r="A20" s="781"/>
      <c r="B20" s="496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346"/>
      <c r="F20" s="347"/>
      <c r="G20" s="271"/>
      <c r="H20" s="271"/>
      <c r="I20" s="348"/>
      <c r="J20" s="348"/>
      <c r="K20" s="348"/>
      <c r="L20" s="271"/>
      <c r="M20" s="271"/>
      <c r="N20" s="271"/>
      <c r="O20" s="271">
        <f t="shared" si="2"/>
        <v>0</v>
      </c>
      <c r="P20" s="530"/>
      <c r="Q20" s="346"/>
      <c r="R20" s="346"/>
      <c r="S20" s="346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323"/>
      <c r="AN20" s="323"/>
      <c r="AO20" s="351" t="s">
        <v>457</v>
      </c>
      <c r="AP20" s="323"/>
      <c r="AQ20" s="351" t="s">
        <v>9</v>
      </c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622"/>
      <c r="BH20" s="323"/>
      <c r="BI20" s="323"/>
    </row>
    <row r="21" spans="1:61" s="5" customFormat="1">
      <c r="A21" s="341">
        <f>'1-συμβολαια'!A21</f>
        <v>14</v>
      </c>
      <c r="B21" s="436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316">
        <v>2</v>
      </c>
      <c r="F21" s="437">
        <f t="shared" si="0"/>
        <v>2200</v>
      </c>
      <c r="G21" s="326">
        <v>1100</v>
      </c>
      <c r="H21" s="326">
        <f t="shared" si="1"/>
        <v>3300</v>
      </c>
      <c r="I21" s="438" t="s">
        <v>186</v>
      </c>
      <c r="J21" s="438" t="s">
        <v>187</v>
      </c>
      <c r="K21" s="438"/>
      <c r="L21" s="326">
        <v>2000</v>
      </c>
      <c r="M21" s="326">
        <v>2000</v>
      </c>
      <c r="N21" s="326">
        <v>800</v>
      </c>
      <c r="O21" s="326">
        <f t="shared" si="2"/>
        <v>4800</v>
      </c>
      <c r="P21" s="530"/>
      <c r="Q21" s="346"/>
      <c r="R21" s="316" t="s">
        <v>640</v>
      </c>
      <c r="S21" s="569"/>
      <c r="T21" s="384">
        <v>36104</v>
      </c>
      <c r="U21" s="77"/>
      <c r="V21" s="440" t="s">
        <v>457</v>
      </c>
      <c r="W21" s="77"/>
      <c r="X21" s="440" t="s">
        <v>9</v>
      </c>
      <c r="Y21" s="432"/>
      <c r="Z21" s="77"/>
      <c r="AA21" s="77"/>
      <c r="AB21" s="77"/>
      <c r="AC21" s="77"/>
      <c r="AD21" s="384">
        <v>36104</v>
      </c>
      <c r="AE21" s="77" t="s">
        <v>641</v>
      </c>
      <c r="AF21" s="440" t="s">
        <v>457</v>
      </c>
      <c r="AG21" s="77">
        <v>328</v>
      </c>
      <c r="AH21" s="77">
        <v>67</v>
      </c>
      <c r="AI21" s="383">
        <v>2</v>
      </c>
      <c r="AJ21" s="383"/>
      <c r="AK21" s="383"/>
      <c r="AL21" s="77"/>
      <c r="AM21" s="323"/>
      <c r="AN21" s="323"/>
      <c r="AO21" s="351" t="s">
        <v>457</v>
      </c>
      <c r="AP21" s="323"/>
      <c r="AQ21" s="351" t="s">
        <v>9</v>
      </c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77">
        <v>328</v>
      </c>
      <c r="BF21" s="77">
        <v>67</v>
      </c>
      <c r="BG21" s="384">
        <v>36104</v>
      </c>
      <c r="BH21" s="323"/>
      <c r="BI21" s="323"/>
    </row>
    <row r="22" spans="1:61">
      <c r="A22" s="760" t="s">
        <v>35</v>
      </c>
      <c r="B22" s="761"/>
      <c r="C22" s="761"/>
      <c r="D22" s="762"/>
      <c r="E22" s="74">
        <f>SUM(E3:E21)</f>
        <v>17</v>
      </c>
      <c r="F22" s="74">
        <f>SUM(F3:F21)</f>
        <v>18700</v>
      </c>
      <c r="G22" s="74">
        <f>SUM(G3:G21)</f>
        <v>9900</v>
      </c>
      <c r="H22" s="74">
        <f>SUM(H3:H21)</f>
        <v>28600</v>
      </c>
      <c r="I22" s="74"/>
      <c r="J22" s="74"/>
      <c r="K22" s="442"/>
      <c r="L22" s="74">
        <f t="shared" ref="L22:R22" si="3">SUM(L3:L21)</f>
        <v>16000</v>
      </c>
      <c r="M22" s="74">
        <f t="shared" si="3"/>
        <v>16000</v>
      </c>
      <c r="N22" s="74">
        <f t="shared" si="3"/>
        <v>7200</v>
      </c>
      <c r="O22" s="74">
        <f t="shared" si="3"/>
        <v>39200</v>
      </c>
      <c r="P22" s="70">
        <f t="shared" si="3"/>
        <v>0</v>
      </c>
      <c r="Q22" s="70">
        <f t="shared" si="3"/>
        <v>0</v>
      </c>
      <c r="R22" s="70">
        <f t="shared" si="3"/>
        <v>0</v>
      </c>
      <c r="S22" s="70"/>
      <c r="T22" s="161"/>
      <c r="U22" s="70"/>
      <c r="V22" s="70"/>
      <c r="W22" s="70">
        <f>SUM(W3:W21)</f>
        <v>0</v>
      </c>
      <c r="X22" s="70"/>
      <c r="Y22" s="70">
        <f t="shared" ref="Y22:AJ22" si="4">SUM(Y3:Y21)</f>
        <v>259.81</v>
      </c>
      <c r="Z22" s="70">
        <f t="shared" si="4"/>
        <v>0</v>
      </c>
      <c r="AA22" s="70">
        <f t="shared" si="4"/>
        <v>0</v>
      </c>
      <c r="AB22" s="70">
        <f t="shared" si="4"/>
        <v>0</v>
      </c>
      <c r="AC22" s="70">
        <f t="shared" si="4"/>
        <v>0</v>
      </c>
      <c r="AD22" s="161">
        <f t="shared" si="4"/>
        <v>77971</v>
      </c>
      <c r="AE22" s="70">
        <f t="shared" si="4"/>
        <v>0</v>
      </c>
      <c r="AF22" s="70">
        <f t="shared" si="4"/>
        <v>0</v>
      </c>
      <c r="AG22" s="70">
        <f t="shared" si="4"/>
        <v>1199</v>
      </c>
      <c r="AH22" s="70">
        <f t="shared" si="4"/>
        <v>148</v>
      </c>
      <c r="AI22" s="74">
        <f t="shared" si="4"/>
        <v>9</v>
      </c>
      <c r="AJ22" s="74">
        <f t="shared" si="4"/>
        <v>15</v>
      </c>
      <c r="AK22" s="74"/>
      <c r="AL22" s="70">
        <f>SUM(AL3:AL21)</f>
        <v>0</v>
      </c>
      <c r="AM22" s="70">
        <f>SUM(AM3:AM21)</f>
        <v>0</v>
      </c>
      <c r="AN22" s="70">
        <f>SUM(AN3:AN21)</f>
        <v>0</v>
      </c>
      <c r="AO22" s="70"/>
      <c r="AP22" s="70">
        <f t="shared" ref="AP22:BD22" si="5">SUM(AP3:AP21)</f>
        <v>0</v>
      </c>
      <c r="AQ22" s="70">
        <f t="shared" si="5"/>
        <v>0</v>
      </c>
      <c r="AR22" s="70">
        <f t="shared" si="5"/>
        <v>0</v>
      </c>
      <c r="AS22" s="70">
        <f t="shared" si="5"/>
        <v>0</v>
      </c>
      <c r="AT22" s="70">
        <f t="shared" si="5"/>
        <v>0</v>
      </c>
      <c r="AU22" s="70">
        <f t="shared" si="5"/>
        <v>0</v>
      </c>
      <c r="AV22" s="70">
        <f t="shared" si="5"/>
        <v>0</v>
      </c>
      <c r="AW22" s="70">
        <f t="shared" si="5"/>
        <v>0</v>
      </c>
      <c r="AX22" s="70">
        <f t="shared" si="5"/>
        <v>0</v>
      </c>
      <c r="AY22" s="70">
        <f t="shared" si="5"/>
        <v>0</v>
      </c>
      <c r="AZ22" s="70">
        <f t="shared" si="5"/>
        <v>0</v>
      </c>
      <c r="BA22" s="70">
        <f t="shared" si="5"/>
        <v>0</v>
      </c>
      <c r="BB22" s="70">
        <f t="shared" si="5"/>
        <v>0</v>
      </c>
      <c r="BC22" s="70">
        <f t="shared" si="5"/>
        <v>0</v>
      </c>
      <c r="BD22" s="70">
        <f t="shared" si="5"/>
        <v>0</v>
      </c>
      <c r="BG22" s="3"/>
    </row>
    <row r="24" spans="1:61">
      <c r="G24" s="165" t="s">
        <v>458</v>
      </c>
      <c r="H24" s="165"/>
      <c r="I24" s="165"/>
      <c r="J24" s="165"/>
      <c r="K24" s="165"/>
      <c r="L24" s="165" t="s">
        <v>458</v>
      </c>
      <c r="M24" s="130"/>
      <c r="N24" s="130"/>
      <c r="S24" s="208" t="s">
        <v>189</v>
      </c>
      <c r="Z24" s="2"/>
      <c r="AB24" s="130" t="s">
        <v>114</v>
      </c>
      <c r="AI24" s="258" t="s">
        <v>115</v>
      </c>
    </row>
    <row r="25" spans="1:61">
      <c r="F25" s="3"/>
      <c r="G25" s="3"/>
      <c r="H25" s="3"/>
      <c r="I25" s="185" t="s">
        <v>182</v>
      </c>
      <c r="J25" s="132"/>
      <c r="K25" s="132"/>
      <c r="M25" s="165" t="s">
        <v>458</v>
      </c>
      <c r="N25" s="3"/>
      <c r="O25" s="3"/>
      <c r="P25" s="185" t="s">
        <v>190</v>
      </c>
      <c r="S25" s="9"/>
    </row>
    <row r="26" spans="1:61">
      <c r="E26" s="131"/>
      <c r="F26" s="3"/>
      <c r="G26" s="3"/>
      <c r="H26" s="3"/>
      <c r="I26" s="132" t="s">
        <v>183</v>
      </c>
      <c r="J26" s="132"/>
      <c r="K26" s="209"/>
      <c r="M26" s="3"/>
      <c r="N26" s="3"/>
      <c r="O26" s="3"/>
      <c r="Q26" s="132" t="s">
        <v>191</v>
      </c>
      <c r="S26" s="9"/>
    </row>
    <row r="27" spans="1:61">
      <c r="I27" s="132"/>
      <c r="J27" s="185" t="s">
        <v>184</v>
      </c>
      <c r="K27" s="132"/>
      <c r="N27" s="179" t="s">
        <v>473</v>
      </c>
      <c r="S27" s="9"/>
    </row>
    <row r="28" spans="1:61">
      <c r="J28" s="132" t="s">
        <v>185</v>
      </c>
      <c r="K28" s="132"/>
      <c r="S28" s="9"/>
    </row>
    <row r="29" spans="1:61">
      <c r="K29" s="185" t="s">
        <v>291</v>
      </c>
      <c r="S29" s="9"/>
    </row>
    <row r="30" spans="1:61">
      <c r="K30" s="132" t="s">
        <v>292</v>
      </c>
      <c r="S30" s="9"/>
    </row>
    <row r="31" spans="1:61">
      <c r="B31" s="157" t="s">
        <v>655</v>
      </c>
      <c r="E31" s="130"/>
      <c r="F31" s="258">
        <f>F22</f>
        <v>18700</v>
      </c>
      <c r="O31" s="639">
        <f>SUM(F31:N31)</f>
        <v>18700</v>
      </c>
      <c r="S31" s="9"/>
    </row>
    <row r="32" spans="1:61">
      <c r="B32" s="158" t="s">
        <v>204</v>
      </c>
      <c r="G32" s="634">
        <f>G22</f>
        <v>9900</v>
      </c>
      <c r="L32" s="634">
        <f>L22</f>
        <v>16000</v>
      </c>
      <c r="M32" s="634">
        <f t="shared" ref="M32:N32" si="6">M22</f>
        <v>16000</v>
      </c>
      <c r="N32" s="634">
        <f t="shared" si="6"/>
        <v>7200</v>
      </c>
      <c r="O32" s="643">
        <f>SUM(F32:N32)</f>
        <v>49100</v>
      </c>
    </row>
    <row r="34" spans="16:20">
      <c r="P34" s="2"/>
      <c r="Q34" s="2"/>
      <c r="R34" s="2"/>
      <c r="S34" s="2"/>
      <c r="T34" s="162"/>
    </row>
  </sheetData>
  <mergeCells count="20">
    <mergeCell ref="AM1:AV1"/>
    <mergeCell ref="AW1:BD1"/>
    <mergeCell ref="BE1:BI1"/>
    <mergeCell ref="T1:AC1"/>
    <mergeCell ref="BH2:BI2"/>
    <mergeCell ref="AU2:AV2"/>
    <mergeCell ref="A22:D22"/>
    <mergeCell ref="A1:D1"/>
    <mergeCell ref="AD1:AL1"/>
    <mergeCell ref="E1:Q1"/>
    <mergeCell ref="R1:R2"/>
    <mergeCell ref="AB2:AC2"/>
    <mergeCell ref="AK2:AL2"/>
    <mergeCell ref="I2:K2"/>
    <mergeCell ref="S1:S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ySplit="2" topLeftCell="A3" activePane="bottomLeft" state="frozen"/>
      <selection pane="bottomLeft" activeCell="K38" sqref="K38"/>
    </sheetView>
  </sheetViews>
  <sheetFormatPr defaultRowHeight="11.25"/>
  <cols>
    <col min="1" max="1" width="4.42578125" style="8" bestFit="1" customWidth="1"/>
    <col min="2" max="2" width="30.7109375" style="97" bestFit="1" customWidth="1"/>
    <col min="3" max="3" width="9.5703125" style="3" customWidth="1"/>
    <col min="4" max="4" width="10.5703125" style="3" customWidth="1"/>
    <col min="5" max="5" width="10.28515625" style="2" bestFit="1" customWidth="1"/>
    <col min="6" max="7" width="6.42578125" style="2" customWidth="1"/>
    <col min="8" max="8" width="6.140625" style="2" customWidth="1"/>
    <col min="9" max="9" width="9.28515625" style="2" customWidth="1"/>
    <col min="10" max="10" width="9.85546875" style="2" customWidth="1"/>
    <col min="11" max="11" width="8.85546875" style="2" customWidth="1"/>
    <col min="12" max="12" width="7.85546875" style="2" customWidth="1"/>
    <col min="13" max="15" width="8.85546875" style="2" customWidth="1"/>
    <col min="16" max="16" width="12" style="2" customWidth="1"/>
    <col min="17" max="18" width="7.42578125" style="86" customWidth="1"/>
    <col min="19" max="19" width="11.42578125" style="86" bestFit="1" customWidth="1"/>
    <col min="20" max="20" width="13" style="86" customWidth="1"/>
    <col min="21" max="16384" width="9.140625" style="3"/>
  </cols>
  <sheetData>
    <row r="1" spans="1:20" s="4" customFormat="1" ht="15.75" customHeight="1">
      <c r="A1" s="793" t="s">
        <v>31</v>
      </c>
      <c r="B1" s="794"/>
      <c r="C1" s="794"/>
      <c r="D1" s="795"/>
      <c r="E1" s="796" t="s">
        <v>194</v>
      </c>
      <c r="F1" s="797"/>
      <c r="G1" s="797"/>
      <c r="H1" s="797"/>
      <c r="I1" s="786" t="s">
        <v>188</v>
      </c>
      <c r="J1" s="786"/>
      <c r="K1" s="786"/>
      <c r="L1" s="786"/>
      <c r="M1" s="786"/>
      <c r="N1" s="786"/>
      <c r="O1" s="786"/>
      <c r="P1" s="786"/>
      <c r="Q1" s="787" t="s">
        <v>29</v>
      </c>
      <c r="R1" s="788"/>
      <c r="S1" s="788"/>
      <c r="T1" s="789"/>
    </row>
    <row r="2" spans="1:20" s="4" customFormat="1" ht="23.25" thickBot="1">
      <c r="A2" s="10" t="s">
        <v>19</v>
      </c>
      <c r="B2" s="176" t="s">
        <v>0</v>
      </c>
      <c r="C2" s="51" t="s">
        <v>11</v>
      </c>
      <c r="D2" s="177" t="s">
        <v>12</v>
      </c>
      <c r="E2" s="34" t="s">
        <v>459</v>
      </c>
      <c r="F2" s="798" t="s">
        <v>29</v>
      </c>
      <c r="G2" s="799"/>
      <c r="H2" s="800"/>
      <c r="I2" s="34" t="s">
        <v>95</v>
      </c>
      <c r="J2" s="51" t="s">
        <v>96</v>
      </c>
      <c r="K2" s="51" t="s">
        <v>99</v>
      </c>
      <c r="L2" s="51" t="s">
        <v>265</v>
      </c>
      <c r="M2" s="51" t="s">
        <v>266</v>
      </c>
      <c r="N2" s="51" t="s">
        <v>267</v>
      </c>
      <c r="O2" s="51"/>
      <c r="P2" s="372" t="s">
        <v>47</v>
      </c>
      <c r="Q2" s="790"/>
      <c r="R2" s="791"/>
      <c r="S2" s="791"/>
      <c r="T2" s="792"/>
    </row>
    <row r="3" spans="1:20" s="224" customFormat="1">
      <c r="A3" s="350">
        <f>'1-συμβολαια'!A3</f>
        <v>1</v>
      </c>
      <c r="B3" s="353" t="str">
        <f>'1-συμβολαια'!C3</f>
        <v>πληρεξούσιο</v>
      </c>
      <c r="C3" s="346"/>
      <c r="D3" s="346"/>
      <c r="E3" s="271"/>
      <c r="F3" s="348"/>
      <c r="G3" s="348"/>
      <c r="H3" s="347"/>
      <c r="I3" s="271"/>
      <c r="J3" s="271"/>
      <c r="K3" s="271"/>
      <c r="L3" s="271"/>
      <c r="M3" s="271"/>
      <c r="N3" s="271"/>
      <c r="O3" s="271"/>
      <c r="P3" s="271"/>
      <c r="Q3" s="356"/>
      <c r="R3" s="356"/>
      <c r="S3" s="357"/>
      <c r="T3" s="289"/>
    </row>
    <row r="4" spans="1:20" s="224" customFormat="1">
      <c r="A4" s="350">
        <f>'1-συμβολαια'!A4</f>
        <v>2</v>
      </c>
      <c r="B4" s="353" t="str">
        <f>'1-συμβολαια'!C4</f>
        <v>πληρεξούσιο</v>
      </c>
      <c r="C4" s="346"/>
      <c r="D4" s="346"/>
      <c r="E4" s="271"/>
      <c r="F4" s="348"/>
      <c r="G4" s="348"/>
      <c r="H4" s="347"/>
      <c r="I4" s="271"/>
      <c r="J4" s="271"/>
      <c r="K4" s="271"/>
      <c r="L4" s="271"/>
      <c r="M4" s="271"/>
      <c r="N4" s="271"/>
      <c r="O4" s="271"/>
      <c r="P4" s="271"/>
      <c r="Q4" s="356"/>
      <c r="R4" s="356"/>
      <c r="S4" s="357"/>
      <c r="T4" s="289"/>
    </row>
    <row r="5" spans="1:20" s="224" customFormat="1">
      <c r="A5" s="780">
        <f>'1-συμβολαια'!A5</f>
        <v>3</v>
      </c>
      <c r="B5" s="436" t="str">
        <f>'1-συμβολαια'!C5</f>
        <v>γονική</v>
      </c>
      <c r="C5" s="316" t="str">
        <f>'4-πολλυπρ'!D5</f>
        <v>θΔ</v>
      </c>
      <c r="D5" s="316" t="str">
        <f>'4-πολλυπρ'!I5</f>
        <v>θΚβ</v>
      </c>
      <c r="E5" s="326">
        <v>5500</v>
      </c>
      <c r="F5" s="438" t="s">
        <v>195</v>
      </c>
      <c r="G5" s="438" t="s">
        <v>196</v>
      </c>
      <c r="H5" s="347"/>
      <c r="I5" s="326">
        <v>2000</v>
      </c>
      <c r="J5" s="326">
        <v>2000</v>
      </c>
      <c r="K5" s="326">
        <v>605</v>
      </c>
      <c r="L5" s="326">
        <v>2200</v>
      </c>
      <c r="M5" s="271"/>
      <c r="N5" s="326">
        <v>5000</v>
      </c>
      <c r="O5" s="271"/>
      <c r="P5" s="326">
        <f>SUM(I5:O5)</f>
        <v>11805</v>
      </c>
      <c r="Q5" s="356"/>
      <c r="R5" s="356"/>
      <c r="S5" s="357"/>
      <c r="T5" s="289"/>
    </row>
    <row r="6" spans="1:20" s="224" customFormat="1">
      <c r="A6" s="781"/>
      <c r="B6" s="496" t="str">
        <f>'1-συμβολαια'!C6</f>
        <v>χρησικτησία = δωρεά πατρός ΑΤΥΠΗ</v>
      </c>
      <c r="C6" s="316" t="str">
        <f>'4-πολλυπρ'!D6</f>
        <v>θΘ</v>
      </c>
      <c r="D6" s="316" t="str">
        <f>'4-πολλυπρ'!I6</f>
        <v>θΔ</v>
      </c>
      <c r="E6" s="326">
        <v>5500</v>
      </c>
      <c r="F6" s="438" t="s">
        <v>195</v>
      </c>
      <c r="G6" s="438" t="s">
        <v>196</v>
      </c>
      <c r="H6" s="621"/>
      <c r="I6" s="270"/>
      <c r="J6" s="270"/>
      <c r="K6" s="270"/>
      <c r="L6" s="270"/>
      <c r="M6" s="270"/>
      <c r="N6" s="270"/>
      <c r="O6" s="270"/>
      <c r="P6" s="270">
        <f>SUM(I6:O6)</f>
        <v>0</v>
      </c>
      <c r="Q6" s="356"/>
      <c r="R6" s="356"/>
      <c r="S6" s="357"/>
      <c r="T6" s="289"/>
    </row>
    <row r="7" spans="1:20" s="224" customFormat="1">
      <c r="A7" s="780">
        <f>'1-συμβολαια'!A7</f>
        <v>4</v>
      </c>
      <c r="B7" s="436" t="str">
        <f>'1-συμβολαια'!C7</f>
        <v>δήλωση {{{ ιδιοκτησίας οικοπέδου</v>
      </c>
      <c r="C7" s="316" t="str">
        <f>'4-πολλυπρ'!D7</f>
        <v>μΙ</v>
      </c>
      <c r="D7" s="316">
        <f>'4-πολλυπρ'!I7</f>
        <v>0</v>
      </c>
      <c r="E7" s="326">
        <v>5500</v>
      </c>
      <c r="F7" s="438" t="s">
        <v>195</v>
      </c>
      <c r="G7" s="438" t="s">
        <v>196</v>
      </c>
      <c r="H7" s="347"/>
      <c r="I7" s="326">
        <v>2000</v>
      </c>
      <c r="J7" s="326">
        <v>2000</v>
      </c>
      <c r="K7" s="326">
        <v>605</v>
      </c>
      <c r="L7" s="326">
        <v>2200</v>
      </c>
      <c r="M7" s="271"/>
      <c r="N7" s="326">
        <v>5000</v>
      </c>
      <c r="O7" s="271"/>
      <c r="P7" s="326">
        <f>SUM(I7:O7)</f>
        <v>11805</v>
      </c>
      <c r="Q7" s="356"/>
      <c r="R7" s="356"/>
      <c r="S7" s="357"/>
      <c r="T7" s="289"/>
    </row>
    <row r="8" spans="1:20" s="224" customFormat="1">
      <c r="A8" s="781"/>
      <c r="B8" s="496" t="str">
        <f>'1-συμβολαια'!C8</f>
        <v>χρησικτησία = δωρεά πατρός ΑΤΥΠΗ</v>
      </c>
      <c r="C8" s="316" t="str">
        <f>'4-πολλυπρ'!D8</f>
        <v>μΓ</v>
      </c>
      <c r="D8" s="316" t="str">
        <f>'4-πολλυπρ'!I8</f>
        <v>μΙ</v>
      </c>
      <c r="E8" s="326">
        <v>5500</v>
      </c>
      <c r="F8" s="438" t="s">
        <v>195</v>
      </c>
      <c r="G8" s="438" t="s">
        <v>196</v>
      </c>
      <c r="H8" s="621"/>
      <c r="I8" s="270"/>
      <c r="J8" s="270"/>
      <c r="K8" s="270"/>
      <c r="L8" s="270"/>
      <c r="M8" s="270"/>
      <c r="N8" s="270"/>
      <c r="O8" s="270"/>
      <c r="P8" s="270">
        <f t="shared" ref="P8:P21" si="0">SUM(I8:O8)</f>
        <v>0</v>
      </c>
      <c r="Q8" s="356"/>
      <c r="R8" s="356"/>
      <c r="S8" s="357"/>
      <c r="T8" s="289"/>
    </row>
    <row r="9" spans="1:20" s="224" customFormat="1">
      <c r="A9" s="780">
        <f>'1-συμβολαια'!A9</f>
        <v>5</v>
      </c>
      <c r="B9" s="436" t="str">
        <f>'1-συμβολαια'!C9</f>
        <v>αγοραπωλησία τίμημα 2.000.000 Δ.Ο.Υ. =</v>
      </c>
      <c r="C9" s="316" t="str">
        <f>'4-πολλυπρ'!D9</f>
        <v>μΙ</v>
      </c>
      <c r="D9" s="316" t="str">
        <f>'4-πολλυπρ'!I9</f>
        <v>κΛα</v>
      </c>
      <c r="E9" s="326">
        <v>5500</v>
      </c>
      <c r="F9" s="438" t="s">
        <v>195</v>
      </c>
      <c r="G9" s="438" t="s">
        <v>196</v>
      </c>
      <c r="H9" s="347"/>
      <c r="I9" s="326">
        <v>2000</v>
      </c>
      <c r="J9" s="326">
        <v>2000</v>
      </c>
      <c r="K9" s="326">
        <v>605</v>
      </c>
      <c r="L9" s="326">
        <v>2200</v>
      </c>
      <c r="M9" s="271"/>
      <c r="N9" s="326">
        <v>5000</v>
      </c>
      <c r="O9" s="271"/>
      <c r="P9" s="326">
        <f t="shared" si="0"/>
        <v>11805</v>
      </c>
      <c r="Q9" s="356"/>
      <c r="R9" s="356"/>
      <c r="S9" s="357"/>
      <c r="T9" s="289"/>
    </row>
    <row r="10" spans="1:20" s="224" customFormat="1">
      <c r="A10" s="781"/>
      <c r="B10" s="496" t="str">
        <f>'1-συμβολαια'!C10</f>
        <v>χρησικτησία = κληρονομιά πατρός ΑΤΥΠΗ</v>
      </c>
      <c r="C10" s="316" t="str">
        <f>'4-πολλυπρ'!D10</f>
        <v xml:space="preserve">μΑ </v>
      </c>
      <c r="D10" s="316" t="str">
        <f>'4-πολλυπρ'!I10</f>
        <v>μΔε</v>
      </c>
      <c r="E10" s="326">
        <v>5500</v>
      </c>
      <c r="F10" s="438" t="s">
        <v>195</v>
      </c>
      <c r="G10" s="438" t="s">
        <v>196</v>
      </c>
      <c r="H10" s="621"/>
      <c r="I10" s="270"/>
      <c r="J10" s="270"/>
      <c r="K10" s="270"/>
      <c r="L10" s="270"/>
      <c r="M10" s="270"/>
      <c r="N10" s="270"/>
      <c r="O10" s="270"/>
      <c r="P10" s="270">
        <f t="shared" si="0"/>
        <v>0</v>
      </c>
      <c r="Q10" s="356"/>
      <c r="R10" s="356"/>
      <c r="S10" s="357"/>
      <c r="T10" s="289"/>
    </row>
    <row r="11" spans="1:20" s="224" customFormat="1">
      <c r="A11" s="350">
        <f>'1-συμβολαια'!A11</f>
        <v>6</v>
      </c>
      <c r="B11" s="353" t="str">
        <f>'1-συμβολαια'!C11</f>
        <v>δήλωση {{ περί υιοθετούντος τέκνου</v>
      </c>
      <c r="C11" s="346" t="str">
        <f>'4-πολλυπρ'!D11</f>
        <v>βΑ</v>
      </c>
      <c r="D11" s="346">
        <f>'4-πολλυπρ'!I11</f>
        <v>0</v>
      </c>
      <c r="E11" s="271"/>
      <c r="F11" s="348"/>
      <c r="G11" s="348"/>
      <c r="H11" s="347"/>
      <c r="I11" s="271"/>
      <c r="J11" s="271"/>
      <c r="K11" s="271"/>
      <c r="L11" s="271"/>
      <c r="M11" s="271"/>
      <c r="N11" s="271"/>
      <c r="O11" s="271"/>
      <c r="P11" s="271"/>
      <c r="Q11" s="356"/>
      <c r="R11" s="356"/>
      <c r="S11" s="357"/>
      <c r="T11" s="289"/>
    </row>
    <row r="12" spans="1:20" s="224" customFormat="1">
      <c r="A12" s="350">
        <f>'1-συμβολαια'!A12</f>
        <v>7</v>
      </c>
      <c r="B12" s="353" t="str">
        <f>'1-συμβολαια'!C12</f>
        <v>πληρεξούσιο</v>
      </c>
      <c r="C12" s="346" t="str">
        <f>'4-πολλυπρ'!D12</f>
        <v>δΠε</v>
      </c>
      <c r="D12" s="346">
        <f>'4-πολλυπρ'!I12</f>
        <v>0</v>
      </c>
      <c r="E12" s="271"/>
      <c r="F12" s="348"/>
      <c r="G12" s="348"/>
      <c r="H12" s="347"/>
      <c r="I12" s="271"/>
      <c r="J12" s="271"/>
      <c r="K12" s="271"/>
      <c r="L12" s="271"/>
      <c r="M12" s="271"/>
      <c r="N12" s="271"/>
      <c r="O12" s="271"/>
      <c r="P12" s="271">
        <f t="shared" si="0"/>
        <v>0</v>
      </c>
      <c r="Q12" s="356"/>
      <c r="R12" s="356"/>
      <c r="S12" s="357"/>
      <c r="T12" s="289"/>
    </row>
    <row r="13" spans="1:20" s="5" customFormat="1">
      <c r="A13" s="341">
        <f>'1-συμβολαια'!A13</f>
        <v>8</v>
      </c>
      <c r="B13" s="436" t="str">
        <f>'1-συμβολαια'!C13</f>
        <v>κληρονομιάς αποδοχή</v>
      </c>
      <c r="C13" s="316" t="str">
        <f>'4-πολλυπρ'!D13</f>
        <v>ρΓ</v>
      </c>
      <c r="D13" s="316" t="str">
        <f>'4-πολλυπρ'!I13</f>
        <v>εΡε</v>
      </c>
      <c r="E13" s="326">
        <v>5500</v>
      </c>
      <c r="F13" s="438" t="s">
        <v>195</v>
      </c>
      <c r="G13" s="438" t="s">
        <v>196</v>
      </c>
      <c r="H13" s="347"/>
      <c r="I13" s="326">
        <v>2000</v>
      </c>
      <c r="J13" s="326">
        <v>2000</v>
      </c>
      <c r="K13" s="326">
        <v>605</v>
      </c>
      <c r="L13" s="326">
        <v>2200</v>
      </c>
      <c r="M13" s="326">
        <v>2200</v>
      </c>
      <c r="N13" s="326">
        <v>17600</v>
      </c>
      <c r="O13" s="271"/>
      <c r="P13" s="326">
        <f t="shared" si="0"/>
        <v>26605</v>
      </c>
      <c r="Q13" s="356"/>
      <c r="R13" s="356"/>
      <c r="S13" s="357"/>
      <c r="T13" s="418"/>
    </row>
    <row r="14" spans="1:20" s="5" customFormat="1">
      <c r="A14" s="780">
        <f>'1-συμβολαια'!A14</f>
        <v>9</v>
      </c>
      <c r="B14" s="436" t="str">
        <f>'1-συμβολαια'!C14</f>
        <v>δωρεά</v>
      </c>
      <c r="C14" s="316" t="str">
        <f>'4-πολλυπρ'!D14</f>
        <v xml:space="preserve">μΑ </v>
      </c>
      <c r="D14" s="316" t="str">
        <f>'4-πολλυπρ'!I14</f>
        <v>μΧ</v>
      </c>
      <c r="E14" s="326">
        <v>5500</v>
      </c>
      <c r="F14" s="438" t="s">
        <v>195</v>
      </c>
      <c r="G14" s="438" t="s">
        <v>196</v>
      </c>
      <c r="H14" s="347"/>
      <c r="I14" s="326">
        <v>2000</v>
      </c>
      <c r="J14" s="326">
        <v>2000</v>
      </c>
      <c r="K14" s="326">
        <v>605</v>
      </c>
      <c r="L14" s="271"/>
      <c r="M14" s="271"/>
      <c r="N14" s="271"/>
      <c r="O14" s="271"/>
      <c r="P14" s="326">
        <f t="shared" si="0"/>
        <v>4605</v>
      </c>
      <c r="Q14" s="356"/>
      <c r="R14" s="356"/>
      <c r="S14" s="357"/>
      <c r="T14" s="418"/>
    </row>
    <row r="15" spans="1:20" s="5" customFormat="1">
      <c r="A15" s="781"/>
      <c r="B15" s="496" t="str">
        <f>'1-συμβολαια'!C15</f>
        <v>χρησικτησία = αναδασμός εκούσιος</v>
      </c>
      <c r="C15" s="316">
        <f>'4-πολλυπρ'!D15</f>
        <v>0</v>
      </c>
      <c r="D15" s="316" t="str">
        <f>'4-πολλυπρ'!I15</f>
        <v>μΑ</v>
      </c>
      <c r="E15" s="522"/>
      <c r="F15" s="438" t="s">
        <v>195</v>
      </c>
      <c r="G15" s="438" t="s">
        <v>196</v>
      </c>
      <c r="H15" s="621"/>
      <c r="I15" s="270"/>
      <c r="J15" s="270"/>
      <c r="K15" s="270"/>
      <c r="L15" s="270"/>
      <c r="M15" s="270"/>
      <c r="N15" s="270"/>
      <c r="O15" s="270"/>
      <c r="P15" s="270">
        <f t="shared" si="0"/>
        <v>0</v>
      </c>
      <c r="Q15" s="356"/>
      <c r="R15" s="356"/>
      <c r="S15" s="357"/>
      <c r="T15" s="418"/>
    </row>
    <row r="16" spans="1:20" s="5" customFormat="1">
      <c r="A16" s="350">
        <f>'1-συμβολαια'!A16</f>
        <v>10</v>
      </c>
      <c r="B16" s="353" t="str">
        <f>'1-συμβολαια'!C16</f>
        <v>χρήση κοινή ΠΑΡΑΧΩΡΗΣΗ</v>
      </c>
      <c r="C16" s="346" t="str">
        <f>'4-πολλυπρ'!D16</f>
        <v>κΜτ</v>
      </c>
      <c r="D16" s="346">
        <f>'4-πολλυπρ'!I16</f>
        <v>0</v>
      </c>
      <c r="E16" s="271"/>
      <c r="F16" s="348"/>
      <c r="G16" s="348"/>
      <c r="H16" s="347"/>
      <c r="I16" s="271"/>
      <c r="J16" s="271"/>
      <c r="K16" s="271"/>
      <c r="L16" s="271"/>
      <c r="M16" s="271"/>
      <c r="N16" s="271"/>
      <c r="O16" s="271"/>
      <c r="P16" s="271"/>
      <c r="Q16" s="356"/>
      <c r="R16" s="356"/>
      <c r="S16" s="357"/>
      <c r="T16" s="418"/>
    </row>
    <row r="17" spans="1:20" s="5" customFormat="1">
      <c r="A17" s="350">
        <f>'1-συμβολαια'!A17</f>
        <v>11</v>
      </c>
      <c r="B17" s="353" t="str">
        <f>'1-συμβολαια'!C17</f>
        <v>διαθήκη ιδιόγραφη</v>
      </c>
      <c r="C17" s="346" t="str">
        <f>'4-πολλυπρ'!D17</f>
        <v>κΕ</v>
      </c>
      <c r="D17" s="346">
        <f>'4-πολλυπρ'!I17</f>
        <v>0</v>
      </c>
      <c r="E17" s="271"/>
      <c r="F17" s="348"/>
      <c r="G17" s="348"/>
      <c r="H17" s="347"/>
      <c r="I17" s="271"/>
      <c r="J17" s="271"/>
      <c r="K17" s="271"/>
      <c r="L17" s="271"/>
      <c r="M17" s="271"/>
      <c r="N17" s="271"/>
      <c r="O17" s="271"/>
      <c r="P17" s="271">
        <f t="shared" si="0"/>
        <v>0</v>
      </c>
      <c r="Q17" s="356"/>
      <c r="R17" s="356"/>
      <c r="S17" s="357"/>
      <c r="T17" s="418"/>
    </row>
    <row r="18" spans="1:20" s="5" customFormat="1">
      <c r="A18" s="341">
        <f>'1-συμβολαια'!A18</f>
        <v>12</v>
      </c>
      <c r="B18" s="436" t="str">
        <f>'1-συμβολαια'!C18</f>
        <v>αγοραπωλησία τίμημα = Δ.Ο.Υ. =</v>
      </c>
      <c r="C18" s="316" t="str">
        <f>'4-πολλυπρ'!D18</f>
        <v>χΙ</v>
      </c>
      <c r="D18" s="316" t="str">
        <f>'4-πολλυπρ'!I18</f>
        <v>πΣ</v>
      </c>
      <c r="E18" s="326">
        <v>5500</v>
      </c>
      <c r="F18" s="438" t="s">
        <v>195</v>
      </c>
      <c r="G18" s="438" t="s">
        <v>196</v>
      </c>
      <c r="H18" s="347"/>
      <c r="I18" s="326">
        <v>2000</v>
      </c>
      <c r="J18" s="326">
        <v>2000</v>
      </c>
      <c r="K18" s="326">
        <v>605</v>
      </c>
      <c r="L18" s="326">
        <v>2200</v>
      </c>
      <c r="M18" s="271"/>
      <c r="N18" s="271"/>
      <c r="O18" s="271"/>
      <c r="P18" s="326">
        <f t="shared" si="0"/>
        <v>6805</v>
      </c>
      <c r="Q18" s="356"/>
      <c r="R18" s="356"/>
      <c r="S18" s="357"/>
      <c r="T18" s="418"/>
    </row>
    <row r="19" spans="1:20" s="5" customFormat="1">
      <c r="A19" s="780">
        <f>'1-συμβολαια'!A19</f>
        <v>13</v>
      </c>
      <c r="B19" s="436" t="str">
        <f>'1-συμβολαια'!C19</f>
        <v>κληρονομιάς αποδοχή</v>
      </c>
      <c r="C19" s="316" t="str">
        <f>'4-πολλυπρ'!D19</f>
        <v>δΙ</v>
      </c>
      <c r="D19" s="316" t="str">
        <f>'4-πολλυπρ'!I19</f>
        <v>δΚσ</v>
      </c>
      <c r="E19" s="326">
        <v>5500</v>
      </c>
      <c r="F19" s="438" t="s">
        <v>195</v>
      </c>
      <c r="G19" s="438" t="s">
        <v>196</v>
      </c>
      <c r="H19" s="347"/>
      <c r="I19" s="326">
        <v>2000</v>
      </c>
      <c r="J19" s="326">
        <v>2000</v>
      </c>
      <c r="K19" s="326">
        <v>605</v>
      </c>
      <c r="L19" s="271"/>
      <c r="M19" s="271"/>
      <c r="N19" s="271"/>
      <c r="O19" s="271"/>
      <c r="P19" s="326">
        <f t="shared" si="0"/>
        <v>4605</v>
      </c>
      <c r="Q19" s="356"/>
      <c r="R19" s="356"/>
      <c r="S19" s="357"/>
      <c r="T19" s="418"/>
    </row>
    <row r="20" spans="1:20" s="5" customFormat="1">
      <c r="A20" s="781"/>
      <c r="B20" s="496" t="str">
        <f>'1-συμβολαια'!C20</f>
        <v>χρησικτησία = αναδασμός εκούσιος</v>
      </c>
      <c r="C20" s="316">
        <f>'4-πολλυπρ'!D20</f>
        <v>0</v>
      </c>
      <c r="D20" s="316" t="str">
        <f>'4-πολλυπρ'!I20</f>
        <v>δΙ</v>
      </c>
      <c r="E20" s="326"/>
      <c r="F20" s="438"/>
      <c r="G20" s="438"/>
      <c r="H20" s="621"/>
      <c r="I20" s="270"/>
      <c r="J20" s="270"/>
      <c r="K20" s="270"/>
      <c r="L20" s="270"/>
      <c r="M20" s="270"/>
      <c r="N20" s="270"/>
      <c r="O20" s="270"/>
      <c r="P20" s="270">
        <f t="shared" si="0"/>
        <v>0</v>
      </c>
      <c r="Q20" s="356"/>
      <c r="R20" s="356"/>
      <c r="S20" s="357"/>
      <c r="T20" s="418"/>
    </row>
    <row r="21" spans="1:20" s="5" customFormat="1">
      <c r="A21" s="341">
        <f>'1-συμβολαια'!A21</f>
        <v>14</v>
      </c>
      <c r="B21" s="436" t="str">
        <f>'1-συμβολαια'!C21</f>
        <v>γονική</v>
      </c>
      <c r="C21" s="316" t="str">
        <f>'4-πολλυπρ'!D21</f>
        <v>κΔ</v>
      </c>
      <c r="D21" s="316" t="str">
        <f>'4-πολλυπρ'!I21</f>
        <v>κΙ</v>
      </c>
      <c r="E21" s="326">
        <v>5500</v>
      </c>
      <c r="F21" s="438" t="s">
        <v>195</v>
      </c>
      <c r="G21" s="438" t="s">
        <v>196</v>
      </c>
      <c r="H21" s="347"/>
      <c r="I21" s="326">
        <v>2000</v>
      </c>
      <c r="J21" s="326">
        <v>2000</v>
      </c>
      <c r="K21" s="326">
        <v>605</v>
      </c>
      <c r="L21" s="326">
        <v>2200</v>
      </c>
      <c r="M21" s="271"/>
      <c r="N21" s="271"/>
      <c r="O21" s="271"/>
      <c r="P21" s="326">
        <f t="shared" si="0"/>
        <v>6805</v>
      </c>
      <c r="Q21" s="356"/>
      <c r="R21" s="356"/>
      <c r="S21" s="357"/>
      <c r="T21" s="418"/>
    </row>
    <row r="22" spans="1:20">
      <c r="A22" s="760" t="s">
        <v>35</v>
      </c>
      <c r="B22" s="761"/>
      <c r="C22" s="761"/>
      <c r="D22" s="762"/>
      <c r="E22" s="74">
        <f>SUM(E3:E21)</f>
        <v>60500</v>
      </c>
      <c r="F22" s="70"/>
      <c r="G22" s="70"/>
      <c r="H22" s="70"/>
      <c r="I22" s="74">
        <f t="shared" ref="I22:Q22" si="1">SUM(I3:I21)</f>
        <v>16000</v>
      </c>
      <c r="J22" s="74">
        <f t="shared" si="1"/>
        <v>16000</v>
      </c>
      <c r="K22" s="74">
        <f t="shared" si="1"/>
        <v>4840</v>
      </c>
      <c r="L22" s="74">
        <f t="shared" si="1"/>
        <v>13200</v>
      </c>
      <c r="M22" s="74">
        <f t="shared" si="1"/>
        <v>2200</v>
      </c>
      <c r="N22" s="74">
        <f t="shared" si="1"/>
        <v>32600</v>
      </c>
      <c r="O22" s="74">
        <f t="shared" si="1"/>
        <v>0</v>
      </c>
      <c r="P22" s="74">
        <f t="shared" si="1"/>
        <v>84840</v>
      </c>
      <c r="Q22" s="87">
        <f t="shared" si="1"/>
        <v>0</v>
      </c>
      <c r="R22" s="168"/>
      <c r="S22" s="3"/>
      <c r="T22" s="3"/>
    </row>
    <row r="24" spans="1:20" ht="15.75" customHeight="1">
      <c r="I24" s="159" t="s">
        <v>458</v>
      </c>
      <c r="L24" s="159" t="s">
        <v>460</v>
      </c>
      <c r="R24" s="178"/>
      <c r="S24" s="92"/>
      <c r="T24" s="178"/>
    </row>
    <row r="25" spans="1:20">
      <c r="F25" s="185" t="s">
        <v>192</v>
      </c>
      <c r="G25" s="132"/>
      <c r="H25" s="86"/>
      <c r="L25" s="201" t="s">
        <v>235</v>
      </c>
      <c r="R25" s="2"/>
    </row>
    <row r="26" spans="1:20">
      <c r="F26" s="86"/>
      <c r="G26" s="132" t="s">
        <v>193</v>
      </c>
      <c r="M26" s="200" t="s">
        <v>236</v>
      </c>
      <c r="Q26" s="2"/>
      <c r="R26" s="2"/>
    </row>
    <row r="27" spans="1:20">
      <c r="N27" s="179" t="s">
        <v>237</v>
      </c>
      <c r="Q27" s="2"/>
      <c r="R27" s="2"/>
    </row>
    <row r="28" spans="1:20">
      <c r="Q28" s="2"/>
      <c r="R28" s="2"/>
    </row>
    <row r="29" spans="1:20">
      <c r="B29" s="157" t="s">
        <v>655</v>
      </c>
      <c r="E29" s="258"/>
    </row>
    <row r="30" spans="1:20">
      <c r="B30" s="158" t="s">
        <v>204</v>
      </c>
      <c r="E30" s="634">
        <f>E22</f>
        <v>60500</v>
      </c>
      <c r="I30" s="634">
        <f>I22</f>
        <v>16000</v>
      </c>
      <c r="J30" s="634">
        <f t="shared" ref="J30:O30" si="2">J22</f>
        <v>16000</v>
      </c>
      <c r="K30" s="634">
        <f t="shared" si="2"/>
        <v>4840</v>
      </c>
      <c r="L30" s="634">
        <f t="shared" si="2"/>
        <v>13200</v>
      </c>
      <c r="M30" s="634">
        <f t="shared" si="2"/>
        <v>2200</v>
      </c>
      <c r="N30" s="634">
        <f t="shared" si="2"/>
        <v>32600</v>
      </c>
      <c r="O30" s="634">
        <f t="shared" si="2"/>
        <v>0</v>
      </c>
      <c r="P30" s="642">
        <f>SUM(E30:O30)</f>
        <v>145340</v>
      </c>
      <c r="Q30" s="2"/>
    </row>
  </sheetData>
  <mergeCells count="11">
    <mergeCell ref="I1:P1"/>
    <mergeCell ref="Q1:T2"/>
    <mergeCell ref="A1:D1"/>
    <mergeCell ref="A22:D22"/>
    <mergeCell ref="E1:H1"/>
    <mergeCell ref="F2:H2"/>
    <mergeCell ref="A5:A6"/>
    <mergeCell ref="A7:A8"/>
    <mergeCell ref="A9:A10"/>
    <mergeCell ref="A14:A15"/>
    <mergeCell ref="A19:A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pane ySplit="2" topLeftCell="A3" activePane="bottomLeft" state="frozen"/>
      <selection pane="bottomLeft" activeCell="C35" sqref="C35"/>
    </sheetView>
  </sheetViews>
  <sheetFormatPr defaultRowHeight="11.25"/>
  <cols>
    <col min="1" max="1" width="2.7109375" style="3" bestFit="1" customWidth="1"/>
    <col min="2" max="2" width="30.7109375" style="3" bestFit="1" customWidth="1"/>
    <col min="3" max="3" width="10.28515625" style="3" bestFit="1" customWidth="1"/>
    <col min="4" max="4" width="9" style="3" bestFit="1" customWidth="1"/>
    <col min="5" max="5" width="10" style="3" customWidth="1"/>
    <col min="6" max="6" width="4.42578125" style="3" customWidth="1"/>
    <col min="7" max="7" width="9.140625" style="3"/>
    <col min="8" max="8" width="4.28515625" style="3" customWidth="1"/>
    <col min="9" max="9" width="3.7109375" style="3" customWidth="1"/>
    <col min="10" max="10" width="4" style="3" customWidth="1"/>
    <col min="11" max="11" width="6.7109375" style="3" customWidth="1"/>
    <col min="12" max="12" width="6.5703125" style="3" customWidth="1"/>
    <col min="13" max="13" width="9.85546875" style="3" bestFit="1" customWidth="1"/>
    <col min="14" max="14" width="10.5703125" style="3" customWidth="1"/>
    <col min="15" max="19" width="9.140625" style="3"/>
    <col min="20" max="20" width="11.140625" style="3" customWidth="1"/>
    <col min="21" max="21" width="9.140625" style="3"/>
    <col min="22" max="22" width="10.7109375" style="3" bestFit="1" customWidth="1"/>
    <col min="23" max="23" width="9.85546875" style="3" bestFit="1" customWidth="1"/>
    <col min="24" max="24" width="9.42578125" style="3" bestFit="1" customWidth="1"/>
    <col min="25" max="30" width="9.140625" style="3"/>
    <col min="31" max="31" width="9" style="3" bestFit="1" customWidth="1"/>
    <col min="32" max="32" width="9.28515625" style="3" bestFit="1" customWidth="1"/>
    <col min="33" max="33" width="10.28515625" style="3" bestFit="1" customWidth="1"/>
    <col min="34" max="34" width="11.85546875" style="3" customWidth="1"/>
    <col min="35" max="16384" width="9.140625" style="3"/>
  </cols>
  <sheetData>
    <row r="1" spans="1:38" ht="15.75">
      <c r="A1" s="812" t="s">
        <v>360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4" t="s">
        <v>47</v>
      </c>
      <c r="AF1" s="816" t="s">
        <v>9</v>
      </c>
      <c r="AG1" s="818" t="s">
        <v>33</v>
      </c>
      <c r="AH1" s="801" t="s">
        <v>370</v>
      </c>
      <c r="AI1" s="803" t="s">
        <v>90</v>
      </c>
      <c r="AJ1" s="804"/>
      <c r="AK1" s="804"/>
      <c r="AL1" s="805"/>
    </row>
    <row r="2" spans="1:38" ht="12" thickBot="1">
      <c r="A2" s="229"/>
      <c r="B2" s="230" t="s">
        <v>369</v>
      </c>
      <c r="C2" s="230" t="s">
        <v>91</v>
      </c>
      <c r="D2" s="231" t="s">
        <v>361</v>
      </c>
      <c r="E2" s="203" t="s">
        <v>31</v>
      </c>
      <c r="F2" s="203" t="s">
        <v>362</v>
      </c>
      <c r="G2" s="203" t="s">
        <v>363</v>
      </c>
      <c r="H2" s="203" t="s">
        <v>364</v>
      </c>
      <c r="I2" s="203" t="s">
        <v>365</v>
      </c>
      <c r="J2" s="203" t="s">
        <v>366</v>
      </c>
      <c r="K2" s="771" t="s">
        <v>29</v>
      </c>
      <c r="L2" s="772"/>
      <c r="M2" s="216" t="s">
        <v>367</v>
      </c>
      <c r="N2" s="216" t="s">
        <v>31</v>
      </c>
      <c r="O2" s="216" t="s">
        <v>362</v>
      </c>
      <c r="P2" s="216" t="s">
        <v>363</v>
      </c>
      <c r="Q2" s="216" t="s">
        <v>364</v>
      </c>
      <c r="R2" s="216" t="s">
        <v>365</v>
      </c>
      <c r="S2" s="216" t="s">
        <v>366</v>
      </c>
      <c r="T2" s="773" t="s">
        <v>29</v>
      </c>
      <c r="U2" s="774"/>
      <c r="V2" s="203" t="s">
        <v>368</v>
      </c>
      <c r="W2" s="203" t="s">
        <v>31</v>
      </c>
      <c r="X2" s="203" t="s">
        <v>362</v>
      </c>
      <c r="Y2" s="203" t="s">
        <v>363</v>
      </c>
      <c r="Z2" s="203" t="s">
        <v>364</v>
      </c>
      <c r="AA2" s="203" t="s">
        <v>365</v>
      </c>
      <c r="AB2" s="203" t="s">
        <v>366</v>
      </c>
      <c r="AC2" s="771" t="s">
        <v>29</v>
      </c>
      <c r="AD2" s="772"/>
      <c r="AE2" s="815"/>
      <c r="AF2" s="817"/>
      <c r="AG2" s="819"/>
      <c r="AH2" s="802"/>
      <c r="AI2" s="806"/>
      <c r="AJ2" s="807"/>
      <c r="AK2" s="807"/>
      <c r="AL2" s="808"/>
    </row>
    <row r="3" spans="1:38" s="5" customFormat="1">
      <c r="A3" s="386">
        <f>'1-συμβολαια'!A3</f>
        <v>1</v>
      </c>
      <c r="B3" s="386" t="str">
        <f>'1-συμβολαια'!C3</f>
        <v>πληρεξούσιο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>
        <f>C3*0.65%</f>
        <v>0</v>
      </c>
      <c r="N3" s="387"/>
      <c r="O3" s="387"/>
      <c r="P3" s="387"/>
      <c r="Q3" s="387"/>
      <c r="R3" s="448"/>
      <c r="S3" s="387"/>
      <c r="T3" s="387"/>
      <c r="U3" s="387"/>
      <c r="V3" s="387">
        <f>C3*0.125%</f>
        <v>0</v>
      </c>
      <c r="W3" s="386"/>
      <c r="X3" s="386"/>
      <c r="Y3" s="386"/>
      <c r="Z3" s="386"/>
      <c r="AA3" s="386"/>
      <c r="AB3" s="386"/>
      <c r="AC3" s="386"/>
      <c r="AD3" s="386"/>
      <c r="AE3" s="388">
        <f>D3+M3+V3</f>
        <v>0</v>
      </c>
      <c r="AF3" s="386">
        <f>E3+N3+W3</f>
        <v>0</v>
      </c>
      <c r="AG3" s="388">
        <f>AE3-AF3</f>
        <v>0</v>
      </c>
      <c r="AH3" s="386"/>
      <c r="AI3" s="386"/>
      <c r="AJ3" s="386"/>
      <c r="AK3" s="386"/>
      <c r="AL3" s="386"/>
    </row>
    <row r="4" spans="1:38" s="5" customFormat="1">
      <c r="A4" s="322">
        <f>'1-συμβολαια'!A4</f>
        <v>2</v>
      </c>
      <c r="B4" s="322" t="str">
        <f>'1-συμβολαια'!C4</f>
        <v>πληρεξούσιο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>
        <f t="shared" ref="M4:M21" si="0">C4*0.65%</f>
        <v>0</v>
      </c>
      <c r="N4" s="389"/>
      <c r="O4" s="389"/>
      <c r="P4" s="389"/>
      <c r="Q4" s="389"/>
      <c r="R4" s="449"/>
      <c r="S4" s="389"/>
      <c r="T4" s="389"/>
      <c r="U4" s="389"/>
      <c r="V4" s="389">
        <f t="shared" ref="V4:V21" si="1">C4*0.125%</f>
        <v>0</v>
      </c>
      <c r="W4" s="451"/>
      <c r="X4" s="451"/>
      <c r="Y4" s="451"/>
      <c r="Z4" s="322"/>
      <c r="AA4" s="322"/>
      <c r="AB4" s="322"/>
      <c r="AC4" s="322"/>
      <c r="AD4" s="322"/>
      <c r="AE4" s="387">
        <f t="shared" ref="AE4:AE21" si="2">D4+M4+V4</f>
        <v>0</v>
      </c>
      <c r="AF4" s="387">
        <f t="shared" ref="AF4:AF21" si="3">E4+N4+W4</f>
        <v>0</v>
      </c>
      <c r="AG4" s="387">
        <f t="shared" ref="AG4:AG21" si="4">AE4-AF4</f>
        <v>0</v>
      </c>
      <c r="AH4" s="322"/>
      <c r="AI4" s="322"/>
      <c r="AJ4" s="322"/>
      <c r="AK4" s="322"/>
      <c r="AL4" s="322"/>
    </row>
    <row r="5" spans="1:38" s="5" customFormat="1">
      <c r="A5" s="820">
        <f>'1-συμβολαια'!A5</f>
        <v>3</v>
      </c>
      <c r="B5" s="77" t="str">
        <f>'1-συμβολαια'!C5</f>
        <v>γονική</v>
      </c>
      <c r="C5" s="447">
        <f>'1-συμβολαια'!D5</f>
        <v>2250000</v>
      </c>
      <c r="D5" s="481"/>
      <c r="E5" s="481"/>
      <c r="F5" s="481"/>
      <c r="G5" s="481"/>
      <c r="H5" s="481"/>
      <c r="I5" s="481"/>
      <c r="J5" s="481"/>
      <c r="K5" s="481"/>
      <c r="L5" s="481"/>
      <c r="M5" s="447">
        <f t="shared" si="0"/>
        <v>14625.000000000002</v>
      </c>
      <c r="N5" s="447">
        <v>14652</v>
      </c>
      <c r="O5" s="447">
        <v>14652</v>
      </c>
      <c r="P5" s="447">
        <v>14625</v>
      </c>
      <c r="Q5" s="446"/>
      <c r="R5" s="450" t="s">
        <v>365</v>
      </c>
      <c r="S5" s="446"/>
      <c r="T5" s="447"/>
      <c r="U5" s="447"/>
      <c r="V5" s="447">
        <f t="shared" si="1"/>
        <v>2812.5</v>
      </c>
      <c r="W5" s="383">
        <v>2813</v>
      </c>
      <c r="X5" s="383">
        <v>2714</v>
      </c>
      <c r="Y5" s="383">
        <v>2811</v>
      </c>
      <c r="Z5" s="445"/>
      <c r="AA5" s="445"/>
      <c r="AB5" s="445"/>
      <c r="AC5" s="77" t="s">
        <v>531</v>
      </c>
      <c r="AD5" s="323"/>
      <c r="AE5" s="358">
        <f t="shared" si="2"/>
        <v>17437.5</v>
      </c>
      <c r="AF5" s="358">
        <f t="shared" si="3"/>
        <v>17465</v>
      </c>
      <c r="AG5" s="358">
        <f t="shared" si="4"/>
        <v>-27.5</v>
      </c>
      <c r="AH5" s="77" t="s">
        <v>532</v>
      </c>
      <c r="AI5" s="323"/>
      <c r="AJ5" s="323"/>
      <c r="AK5" s="323"/>
      <c r="AL5" s="323"/>
    </row>
    <row r="6" spans="1:38" s="5" customFormat="1">
      <c r="A6" s="821"/>
      <c r="B6" s="77" t="str">
        <f>'1-συμβολαια'!C6</f>
        <v>χρησικτησία = δωρεά πατρός ΑΤΥΠΗ</v>
      </c>
      <c r="C6" s="447">
        <f>'1-συμβολαια'!D6</f>
        <v>2250000</v>
      </c>
      <c r="D6" s="481"/>
      <c r="E6" s="481"/>
      <c r="F6" s="481"/>
      <c r="G6" s="481"/>
      <c r="H6" s="481"/>
      <c r="I6" s="481"/>
      <c r="J6" s="481"/>
      <c r="K6" s="481"/>
      <c r="L6" s="481"/>
      <c r="M6" s="447">
        <f t="shared" si="0"/>
        <v>14625.000000000002</v>
      </c>
      <c r="N6" s="499"/>
      <c r="O6" s="499"/>
      <c r="P6" s="499"/>
      <c r="Q6" s="499"/>
      <c r="R6" s="500"/>
      <c r="S6" s="499"/>
      <c r="T6" s="499"/>
      <c r="U6" s="499"/>
      <c r="V6" s="447">
        <f t="shared" si="1"/>
        <v>2812.5</v>
      </c>
      <c r="W6" s="483"/>
      <c r="X6" s="483"/>
      <c r="Y6" s="483"/>
      <c r="Z6" s="427"/>
      <c r="AA6" s="427"/>
      <c r="AB6" s="427"/>
      <c r="AC6" s="427"/>
      <c r="AD6" s="427"/>
      <c r="AE6" s="358">
        <f t="shared" si="2"/>
        <v>17437.5</v>
      </c>
      <c r="AF6" s="501">
        <f t="shared" si="3"/>
        <v>0</v>
      </c>
      <c r="AG6" s="358">
        <f t="shared" si="4"/>
        <v>17437.5</v>
      </c>
      <c r="AH6" s="427"/>
      <c r="AI6" s="323"/>
      <c r="AJ6" s="323"/>
      <c r="AK6" s="323"/>
      <c r="AL6" s="323"/>
    </row>
    <row r="7" spans="1:38" s="5" customFormat="1">
      <c r="A7" s="820">
        <f>'1-συμβολαια'!A7</f>
        <v>4</v>
      </c>
      <c r="B7" s="323" t="str">
        <f>'1-συμβολαια'!C7</f>
        <v>δήλωση {{{ ιδιοκτησίας οικοπέδου</v>
      </c>
      <c r="C7" s="481">
        <f>'1-συμβολαια'!D7</f>
        <v>0</v>
      </c>
      <c r="D7" s="481"/>
      <c r="E7" s="481"/>
      <c r="F7" s="481"/>
      <c r="G7" s="481"/>
      <c r="H7" s="481"/>
      <c r="I7" s="481"/>
      <c r="J7" s="481"/>
      <c r="K7" s="481"/>
      <c r="L7" s="481"/>
      <c r="M7" s="481">
        <f t="shared" si="0"/>
        <v>0</v>
      </c>
      <c r="N7" s="481"/>
      <c r="O7" s="481"/>
      <c r="P7" s="481"/>
      <c r="Q7" s="481"/>
      <c r="R7" s="497"/>
      <c r="S7" s="481"/>
      <c r="T7" s="481"/>
      <c r="U7" s="481"/>
      <c r="V7" s="481">
        <f t="shared" si="1"/>
        <v>0</v>
      </c>
      <c r="W7" s="409"/>
      <c r="X7" s="409"/>
      <c r="Y7" s="409"/>
      <c r="Z7" s="323"/>
      <c r="AA7" s="323"/>
      <c r="AB7" s="323"/>
      <c r="AC7" s="323"/>
      <c r="AD7" s="323"/>
      <c r="AE7" s="498">
        <f t="shared" si="2"/>
        <v>0</v>
      </c>
      <c r="AF7" s="498">
        <f t="shared" si="3"/>
        <v>0</v>
      </c>
      <c r="AG7" s="498">
        <f t="shared" si="4"/>
        <v>0</v>
      </c>
      <c r="AH7" s="323"/>
      <c r="AI7" s="323"/>
      <c r="AJ7" s="323"/>
      <c r="AK7" s="323"/>
      <c r="AL7" s="323"/>
    </row>
    <row r="8" spans="1:38" s="5" customFormat="1">
      <c r="A8" s="821"/>
      <c r="B8" s="77" t="str">
        <f>'1-συμβολαια'!C8</f>
        <v>χρησικτησία = δωρεά πατρός ΑΤΥΠΗ</v>
      </c>
      <c r="C8" s="447">
        <f>'1-συμβολαια'!D8</f>
        <v>264195</v>
      </c>
      <c r="D8" s="481"/>
      <c r="E8" s="481"/>
      <c r="F8" s="481"/>
      <c r="G8" s="481"/>
      <c r="H8" s="481"/>
      <c r="I8" s="481"/>
      <c r="J8" s="481"/>
      <c r="K8" s="481"/>
      <c r="L8" s="481"/>
      <c r="M8" s="447">
        <f t="shared" si="0"/>
        <v>1717.2675000000002</v>
      </c>
      <c r="N8" s="499"/>
      <c r="O8" s="499"/>
      <c r="P8" s="499"/>
      <c r="Q8" s="499"/>
      <c r="R8" s="500"/>
      <c r="S8" s="499"/>
      <c r="T8" s="499"/>
      <c r="U8" s="499"/>
      <c r="V8" s="447">
        <f t="shared" si="1"/>
        <v>330.24375000000003</v>
      </c>
      <c r="W8" s="483"/>
      <c r="X8" s="483"/>
      <c r="Y8" s="483"/>
      <c r="Z8" s="427"/>
      <c r="AA8" s="427"/>
      <c r="AB8" s="427"/>
      <c r="AC8" s="427"/>
      <c r="AD8" s="427"/>
      <c r="AE8" s="358">
        <f t="shared" si="2"/>
        <v>2047.5112500000002</v>
      </c>
      <c r="AF8" s="501">
        <f t="shared" si="3"/>
        <v>0</v>
      </c>
      <c r="AG8" s="358">
        <f t="shared" si="4"/>
        <v>2047.5112500000002</v>
      </c>
      <c r="AH8" s="323"/>
      <c r="AI8" s="323"/>
      <c r="AJ8" s="323"/>
      <c r="AK8" s="323"/>
      <c r="AL8" s="323"/>
    </row>
    <row r="9" spans="1:38" s="5" customFormat="1">
      <c r="A9" s="820">
        <f>'1-συμβολαια'!A9</f>
        <v>5</v>
      </c>
      <c r="B9" s="323" t="str">
        <f>'1-συμβολαια'!C9</f>
        <v>αγοραπωλησία τίμημα 2.000.000 Δ.Ο.Υ. =</v>
      </c>
      <c r="C9" s="481">
        <f>'1-συμβολαια'!D9</f>
        <v>2850000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97"/>
      <c r="S9" s="481"/>
      <c r="T9" s="481"/>
      <c r="U9" s="481"/>
      <c r="V9" s="481"/>
      <c r="W9" s="409"/>
      <c r="X9" s="409"/>
      <c r="Y9" s="409"/>
      <c r="Z9" s="323"/>
      <c r="AA9" s="323"/>
      <c r="AB9" s="323"/>
      <c r="AC9" s="323"/>
      <c r="AD9" s="323"/>
      <c r="AE9" s="498">
        <f t="shared" si="2"/>
        <v>0</v>
      </c>
      <c r="AF9" s="498">
        <f t="shared" si="3"/>
        <v>0</v>
      </c>
      <c r="AG9" s="498">
        <f t="shared" si="4"/>
        <v>0</v>
      </c>
      <c r="AH9" s="323"/>
      <c r="AI9" s="323"/>
      <c r="AJ9" s="323"/>
      <c r="AK9" s="323"/>
      <c r="AL9" s="323"/>
    </row>
    <row r="10" spans="1:38" s="5" customFormat="1">
      <c r="A10" s="821"/>
      <c r="B10" s="77" t="str">
        <f>'1-συμβολαια'!C10</f>
        <v>χρησικτησία = κληρονομιά πατρός ΑΤΥΠΗ</v>
      </c>
      <c r="C10" s="447">
        <f>'1-συμβολαια'!D10</f>
        <v>264195</v>
      </c>
      <c r="D10" s="481"/>
      <c r="E10" s="481"/>
      <c r="F10" s="481"/>
      <c r="G10" s="481"/>
      <c r="H10" s="481"/>
      <c r="I10" s="481"/>
      <c r="J10" s="481"/>
      <c r="K10" s="481"/>
      <c r="L10" s="481"/>
      <c r="M10" s="447">
        <f t="shared" si="0"/>
        <v>1717.2675000000002</v>
      </c>
      <c r="N10" s="499"/>
      <c r="O10" s="499"/>
      <c r="P10" s="499"/>
      <c r="Q10" s="499"/>
      <c r="R10" s="500"/>
      <c r="S10" s="499"/>
      <c r="T10" s="499"/>
      <c r="U10" s="499"/>
      <c r="V10" s="447">
        <f t="shared" si="1"/>
        <v>330.24375000000003</v>
      </c>
      <c r="W10" s="483"/>
      <c r="X10" s="483"/>
      <c r="Y10" s="483"/>
      <c r="Z10" s="427"/>
      <c r="AA10" s="427"/>
      <c r="AB10" s="427"/>
      <c r="AC10" s="427"/>
      <c r="AD10" s="427"/>
      <c r="AE10" s="358">
        <f t="shared" si="2"/>
        <v>2047.5112500000002</v>
      </c>
      <c r="AF10" s="501">
        <f t="shared" si="3"/>
        <v>0</v>
      </c>
      <c r="AG10" s="358">
        <f t="shared" si="4"/>
        <v>2047.5112500000002</v>
      </c>
      <c r="AH10" s="427"/>
      <c r="AI10" s="323"/>
      <c r="AJ10" s="323"/>
      <c r="AK10" s="323"/>
      <c r="AL10" s="323"/>
    </row>
    <row r="11" spans="1:38" s="5" customFormat="1">
      <c r="A11" s="323">
        <f>'1-συμβολαια'!A11</f>
        <v>6</v>
      </c>
      <c r="B11" s="323" t="str">
        <f>'1-συμβολαια'!C11</f>
        <v>δήλωση {{ περί υιοθετούντος τέκνου</v>
      </c>
      <c r="C11" s="481">
        <f>'1-συμβολαια'!D11</f>
        <v>0</v>
      </c>
      <c r="D11" s="481"/>
      <c r="E11" s="481"/>
      <c r="F11" s="481"/>
      <c r="G11" s="481"/>
      <c r="H11" s="481"/>
      <c r="I11" s="481"/>
      <c r="J11" s="481"/>
      <c r="K11" s="481"/>
      <c r="L11" s="481"/>
      <c r="M11" s="481">
        <f t="shared" si="0"/>
        <v>0</v>
      </c>
      <c r="N11" s="481"/>
      <c r="O11" s="481"/>
      <c r="P11" s="481"/>
      <c r="Q11" s="481"/>
      <c r="R11" s="497"/>
      <c r="S11" s="481"/>
      <c r="T11" s="481"/>
      <c r="U11" s="481"/>
      <c r="V11" s="481">
        <f t="shared" si="1"/>
        <v>0</v>
      </c>
      <c r="W11" s="409"/>
      <c r="X11" s="409"/>
      <c r="Y11" s="409"/>
      <c r="Z11" s="323"/>
      <c r="AA11" s="323"/>
      <c r="AB11" s="323"/>
      <c r="AC11" s="323"/>
      <c r="AD11" s="323"/>
      <c r="AE11" s="498">
        <f t="shared" si="2"/>
        <v>0</v>
      </c>
      <c r="AF11" s="498">
        <f t="shared" si="3"/>
        <v>0</v>
      </c>
      <c r="AG11" s="498">
        <f t="shared" si="4"/>
        <v>0</v>
      </c>
      <c r="AH11" s="323"/>
      <c r="AI11" s="323"/>
      <c r="AJ11" s="323"/>
      <c r="AK11" s="323"/>
      <c r="AL11" s="323"/>
    </row>
    <row r="12" spans="1:38" s="5" customFormat="1">
      <c r="A12" s="323">
        <f>'1-συμβολαια'!A12</f>
        <v>7</v>
      </c>
      <c r="B12" s="323" t="str">
        <f>'1-συμβολαια'!C12</f>
        <v>πληρεξούσιο</v>
      </c>
      <c r="C12" s="481">
        <f>'1-συμβολαια'!D12</f>
        <v>0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>
        <f t="shared" si="0"/>
        <v>0</v>
      </c>
      <c r="N12" s="481"/>
      <c r="O12" s="481"/>
      <c r="P12" s="481"/>
      <c r="Q12" s="481"/>
      <c r="R12" s="497"/>
      <c r="S12" s="481"/>
      <c r="T12" s="481"/>
      <c r="U12" s="481"/>
      <c r="V12" s="481">
        <f t="shared" si="1"/>
        <v>0</v>
      </c>
      <c r="W12" s="409"/>
      <c r="X12" s="409"/>
      <c r="Y12" s="409"/>
      <c r="Z12" s="323"/>
      <c r="AA12" s="323"/>
      <c r="AB12" s="323"/>
      <c r="AC12" s="323"/>
      <c r="AD12" s="323"/>
      <c r="AE12" s="498">
        <f t="shared" si="2"/>
        <v>0</v>
      </c>
      <c r="AF12" s="498">
        <f t="shared" si="3"/>
        <v>0</v>
      </c>
      <c r="AG12" s="498">
        <f t="shared" si="4"/>
        <v>0</v>
      </c>
      <c r="AH12" s="323"/>
      <c r="AI12" s="323"/>
      <c r="AJ12" s="323"/>
      <c r="AK12" s="323"/>
      <c r="AL12" s="323"/>
    </row>
    <row r="13" spans="1:38" s="5" customFormat="1">
      <c r="A13" s="323">
        <f>'1-συμβολαια'!A13</f>
        <v>8</v>
      </c>
      <c r="B13" s="323" t="str">
        <f>'1-συμβολαια'!C13</f>
        <v>κληρονομιάς αποδοχή</v>
      </c>
      <c r="C13" s="481">
        <f>'1-συμβολαια'!D13</f>
        <v>0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>
        <f t="shared" si="0"/>
        <v>0</v>
      </c>
      <c r="N13" s="481"/>
      <c r="O13" s="481"/>
      <c r="P13" s="481"/>
      <c r="Q13" s="481"/>
      <c r="R13" s="497"/>
      <c r="S13" s="481"/>
      <c r="T13" s="481"/>
      <c r="U13" s="481"/>
      <c r="V13" s="481">
        <f t="shared" si="1"/>
        <v>0</v>
      </c>
      <c r="W13" s="409"/>
      <c r="X13" s="409"/>
      <c r="Y13" s="409"/>
      <c r="Z13" s="323"/>
      <c r="AA13" s="323"/>
      <c r="AB13" s="323"/>
      <c r="AC13" s="323"/>
      <c r="AD13" s="323"/>
      <c r="AE13" s="498">
        <f t="shared" si="2"/>
        <v>0</v>
      </c>
      <c r="AF13" s="498">
        <f t="shared" si="3"/>
        <v>0</v>
      </c>
      <c r="AG13" s="498">
        <f t="shared" si="4"/>
        <v>0</v>
      </c>
      <c r="AH13" s="323"/>
      <c r="AI13" s="323"/>
      <c r="AJ13" s="323"/>
      <c r="AK13" s="323"/>
      <c r="AL13" s="323"/>
    </row>
    <row r="14" spans="1:38" s="5" customFormat="1">
      <c r="A14" s="820">
        <f>'1-συμβολαια'!A14</f>
        <v>9</v>
      </c>
      <c r="B14" s="77" t="str">
        <f>'1-συμβολαια'!C14</f>
        <v>δωρεά</v>
      </c>
      <c r="C14" s="447">
        <f>'1-συμβολαια'!D14</f>
        <v>3600000</v>
      </c>
      <c r="D14" s="481"/>
      <c r="E14" s="481"/>
      <c r="F14" s="481"/>
      <c r="G14" s="481"/>
      <c r="H14" s="481"/>
      <c r="I14" s="481"/>
      <c r="J14" s="481"/>
      <c r="K14" s="481"/>
      <c r="L14" s="481"/>
      <c r="M14" s="447">
        <f t="shared" si="0"/>
        <v>23400.000000000004</v>
      </c>
      <c r="N14" s="499"/>
      <c r="O14" s="558"/>
      <c r="P14" s="447">
        <v>23501</v>
      </c>
      <c r="Q14" s="446"/>
      <c r="R14" s="450" t="s">
        <v>365</v>
      </c>
      <c r="S14" s="446"/>
      <c r="T14" s="559" t="s">
        <v>583</v>
      </c>
      <c r="U14" s="447"/>
      <c r="V14" s="447">
        <f t="shared" si="1"/>
        <v>4500</v>
      </c>
      <c r="W14" s="483"/>
      <c r="X14" s="560"/>
      <c r="Y14" s="383">
        <v>4500</v>
      </c>
      <c r="Z14" s="445"/>
      <c r="AA14" s="561"/>
      <c r="AB14" s="445"/>
      <c r="AC14" s="559" t="s">
        <v>583</v>
      </c>
      <c r="AD14" s="77"/>
      <c r="AE14" s="358">
        <f t="shared" si="2"/>
        <v>27900.000000000004</v>
      </c>
      <c r="AF14" s="501">
        <f t="shared" si="3"/>
        <v>0</v>
      </c>
      <c r="AG14" s="358">
        <f t="shared" si="4"/>
        <v>27900.000000000004</v>
      </c>
      <c r="AH14" s="445"/>
      <c r="AI14" s="77" t="s">
        <v>584</v>
      </c>
      <c r="AJ14" s="323"/>
      <c r="AK14" s="323"/>
      <c r="AL14" s="323"/>
    </row>
    <row r="15" spans="1:38" s="5" customFormat="1">
      <c r="A15" s="821"/>
      <c r="B15" s="319" t="str">
        <f>'1-συμβολαια'!C15</f>
        <v>χρησικτησία = αναδασμός εκούσιος</v>
      </c>
      <c r="C15" s="447">
        <f>'1-συμβολαια'!D15</f>
        <v>3600000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47">
        <f t="shared" si="0"/>
        <v>23400.000000000004</v>
      </c>
      <c r="N15" s="499"/>
      <c r="O15" s="499"/>
      <c r="P15" s="499"/>
      <c r="Q15" s="499"/>
      <c r="R15" s="499"/>
      <c r="S15" s="499"/>
      <c r="T15" s="499"/>
      <c r="U15" s="499"/>
      <c r="V15" s="447">
        <f t="shared" si="1"/>
        <v>4500</v>
      </c>
      <c r="W15" s="483"/>
      <c r="X15" s="483"/>
      <c r="Y15" s="483"/>
      <c r="Z15" s="427"/>
      <c r="AA15" s="427"/>
      <c r="AB15" s="427"/>
      <c r="AC15" s="427"/>
      <c r="AD15" s="427"/>
      <c r="AE15" s="358">
        <f t="shared" si="2"/>
        <v>27900.000000000004</v>
      </c>
      <c r="AF15" s="501">
        <f t="shared" si="3"/>
        <v>0</v>
      </c>
      <c r="AG15" s="358">
        <f t="shared" si="4"/>
        <v>27900.000000000004</v>
      </c>
      <c r="AH15" s="499"/>
      <c r="AI15" s="323"/>
      <c r="AJ15" s="323"/>
      <c r="AK15" s="323"/>
      <c r="AL15" s="323"/>
    </row>
    <row r="16" spans="1:38" s="5" customFormat="1">
      <c r="A16" s="323">
        <f>'1-συμβολαια'!A16</f>
        <v>10</v>
      </c>
      <c r="B16" s="323" t="str">
        <f>'1-συμβολαια'!C16</f>
        <v>χρήση κοινή ΠΑΡΑΧΩΡΗΣΗ</v>
      </c>
      <c r="C16" s="481">
        <f>'1-συμβολαια'!D16</f>
        <v>0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>
        <f t="shared" si="0"/>
        <v>0</v>
      </c>
      <c r="N16" s="481"/>
      <c r="O16" s="481"/>
      <c r="P16" s="481"/>
      <c r="Q16" s="481"/>
      <c r="R16" s="497"/>
      <c r="S16" s="481"/>
      <c r="T16" s="481"/>
      <c r="U16" s="481"/>
      <c r="V16" s="481">
        <f t="shared" si="1"/>
        <v>0</v>
      </c>
      <c r="W16" s="409"/>
      <c r="X16" s="409"/>
      <c r="Y16" s="409"/>
      <c r="Z16" s="323"/>
      <c r="AA16" s="323"/>
      <c r="AB16" s="323"/>
      <c r="AC16" s="323"/>
      <c r="AD16" s="323"/>
      <c r="AE16" s="498">
        <f t="shared" si="2"/>
        <v>0</v>
      </c>
      <c r="AF16" s="498">
        <f t="shared" si="3"/>
        <v>0</v>
      </c>
      <c r="AG16" s="498">
        <f t="shared" si="4"/>
        <v>0</v>
      </c>
      <c r="AH16" s="323"/>
      <c r="AI16" s="323"/>
      <c r="AJ16" s="323"/>
      <c r="AK16" s="323"/>
      <c r="AL16" s="323"/>
    </row>
    <row r="17" spans="1:38" s="5" customFormat="1">
      <c r="A17" s="323">
        <f>'1-συμβολαια'!A17</f>
        <v>11</v>
      </c>
      <c r="B17" s="323" t="str">
        <f>'1-συμβολαια'!C17</f>
        <v>διαθήκη ιδιόγραφη</v>
      </c>
      <c r="C17" s="481">
        <f>'1-συμβολαια'!D17</f>
        <v>0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>
        <f t="shared" si="0"/>
        <v>0</v>
      </c>
      <c r="N17" s="481"/>
      <c r="O17" s="481"/>
      <c r="P17" s="481"/>
      <c r="Q17" s="481"/>
      <c r="R17" s="497"/>
      <c r="S17" s="481"/>
      <c r="T17" s="481"/>
      <c r="U17" s="481"/>
      <c r="V17" s="481">
        <f t="shared" si="1"/>
        <v>0</v>
      </c>
      <c r="W17" s="409"/>
      <c r="X17" s="409"/>
      <c r="Y17" s="409"/>
      <c r="Z17" s="323"/>
      <c r="AA17" s="323"/>
      <c r="AB17" s="323"/>
      <c r="AC17" s="323"/>
      <c r="AD17" s="323"/>
      <c r="AE17" s="498">
        <f t="shared" si="2"/>
        <v>0</v>
      </c>
      <c r="AF17" s="498">
        <f t="shared" si="3"/>
        <v>0</v>
      </c>
      <c r="AG17" s="498">
        <f t="shared" si="4"/>
        <v>0</v>
      </c>
      <c r="AH17" s="323"/>
      <c r="AI17" s="323"/>
      <c r="AJ17" s="323"/>
      <c r="AK17" s="323"/>
      <c r="AL17" s="323"/>
    </row>
    <row r="18" spans="1:38" s="5" customFormat="1">
      <c r="A18" s="323">
        <f>'1-συμβολαια'!A18</f>
        <v>12</v>
      </c>
      <c r="B18" s="323" t="str">
        <f>'1-συμβολαια'!C18</f>
        <v>αγοραπωλησία τίμημα = Δ.Ο.Υ. =</v>
      </c>
      <c r="C18" s="481">
        <f>'1-συμβολαια'!D18</f>
        <v>7000000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97"/>
      <c r="S18" s="481"/>
      <c r="T18" s="481"/>
      <c r="U18" s="481"/>
      <c r="V18" s="481"/>
      <c r="W18" s="409"/>
      <c r="X18" s="409"/>
      <c r="Y18" s="409"/>
      <c r="Z18" s="323"/>
      <c r="AA18" s="323"/>
      <c r="AB18" s="323"/>
      <c r="AC18" s="323"/>
      <c r="AD18" s="323"/>
      <c r="AE18" s="498">
        <f t="shared" si="2"/>
        <v>0</v>
      </c>
      <c r="AF18" s="498">
        <f t="shared" si="3"/>
        <v>0</v>
      </c>
      <c r="AG18" s="498">
        <f t="shared" si="4"/>
        <v>0</v>
      </c>
      <c r="AH18" s="323"/>
      <c r="AI18" s="323"/>
      <c r="AJ18" s="323"/>
      <c r="AK18" s="323"/>
      <c r="AL18" s="323"/>
    </row>
    <row r="19" spans="1:38" s="5" customFormat="1">
      <c r="A19" s="820">
        <f>'1-συμβολαια'!A19</f>
        <v>13</v>
      </c>
      <c r="B19" s="323" t="str">
        <f>'1-συμβολαια'!C19</f>
        <v>κληρονομιάς αποδοχή</v>
      </c>
      <c r="C19" s="481">
        <f>'1-συμβολαια'!D19</f>
        <v>0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>
        <f t="shared" si="0"/>
        <v>0</v>
      </c>
      <c r="N19" s="481"/>
      <c r="O19" s="481"/>
      <c r="P19" s="481"/>
      <c r="Q19" s="481"/>
      <c r="R19" s="497"/>
      <c r="S19" s="481"/>
      <c r="T19" s="481"/>
      <c r="U19" s="481"/>
      <c r="V19" s="481">
        <f t="shared" si="1"/>
        <v>0</v>
      </c>
      <c r="W19" s="409"/>
      <c r="X19" s="409"/>
      <c r="Y19" s="409"/>
      <c r="Z19" s="323"/>
      <c r="AA19" s="323"/>
      <c r="AB19" s="323"/>
      <c r="AC19" s="323"/>
      <c r="AD19" s="323"/>
      <c r="AE19" s="498">
        <f t="shared" si="2"/>
        <v>0</v>
      </c>
      <c r="AF19" s="498">
        <f t="shared" si="3"/>
        <v>0</v>
      </c>
      <c r="AG19" s="498">
        <f t="shared" si="4"/>
        <v>0</v>
      </c>
      <c r="AH19" s="323"/>
      <c r="AI19" s="323"/>
      <c r="AJ19" s="323"/>
      <c r="AK19" s="323"/>
      <c r="AL19" s="323"/>
    </row>
    <row r="20" spans="1:38" s="5" customFormat="1">
      <c r="A20" s="821"/>
      <c r="B20" s="319" t="str">
        <f>'1-συμβολαια'!C20</f>
        <v>χρησικτησία = αναδασμός εκούσιος</v>
      </c>
      <c r="C20" s="447">
        <f>'1-συμβολαια'!D20</f>
        <v>1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46">
        <f t="shared" si="0"/>
        <v>6.5000000000000006E-3</v>
      </c>
      <c r="N20" s="499"/>
      <c r="O20" s="499"/>
      <c r="P20" s="499"/>
      <c r="Q20" s="499"/>
      <c r="R20" s="499"/>
      <c r="S20" s="499"/>
      <c r="T20" s="499"/>
      <c r="U20" s="499"/>
      <c r="V20" s="446">
        <f t="shared" si="1"/>
        <v>1.25E-3</v>
      </c>
      <c r="W20" s="499"/>
      <c r="X20" s="499"/>
      <c r="Y20" s="499"/>
      <c r="Z20" s="499"/>
      <c r="AA20" s="499"/>
      <c r="AB20" s="499"/>
      <c r="AC20" s="499"/>
      <c r="AD20" s="499"/>
      <c r="AE20" s="358">
        <f t="shared" si="2"/>
        <v>7.7500000000000008E-3</v>
      </c>
      <c r="AF20" s="501">
        <f t="shared" si="3"/>
        <v>0</v>
      </c>
      <c r="AG20" s="358">
        <f t="shared" si="4"/>
        <v>7.7500000000000008E-3</v>
      </c>
      <c r="AH20" s="499"/>
      <c r="AI20" s="323"/>
      <c r="AJ20" s="323"/>
      <c r="AK20" s="323"/>
      <c r="AL20" s="323"/>
    </row>
    <row r="21" spans="1:38" s="5" customFormat="1">
      <c r="A21" s="77">
        <f>'1-συμβολαια'!A21</f>
        <v>14</v>
      </c>
      <c r="B21" s="77" t="str">
        <f>'1-συμβολαια'!C21</f>
        <v>γονική</v>
      </c>
      <c r="C21" s="447">
        <f>'1-συμβολαια'!D21</f>
        <v>9000000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47">
        <f t="shared" si="0"/>
        <v>58500.000000000007</v>
      </c>
      <c r="N21" s="447">
        <v>58000</v>
      </c>
      <c r="O21" s="447">
        <v>58000</v>
      </c>
      <c r="P21" s="447">
        <v>58500</v>
      </c>
      <c r="Q21" s="446"/>
      <c r="R21" s="450" t="s">
        <v>365</v>
      </c>
      <c r="S21" s="446"/>
      <c r="T21" s="559" t="s">
        <v>643</v>
      </c>
      <c r="U21" s="559" t="s">
        <v>642</v>
      </c>
      <c r="V21" s="447">
        <f t="shared" si="1"/>
        <v>11250</v>
      </c>
      <c r="W21" s="383">
        <v>10004</v>
      </c>
      <c r="X21" s="383">
        <v>10004</v>
      </c>
      <c r="Y21" s="383">
        <v>11252</v>
      </c>
      <c r="Z21" s="445"/>
      <c r="AA21" s="445"/>
      <c r="AB21" s="445"/>
      <c r="AC21" s="559" t="s">
        <v>643</v>
      </c>
      <c r="AD21" s="559" t="s">
        <v>642</v>
      </c>
      <c r="AE21" s="358">
        <f t="shared" si="2"/>
        <v>69750</v>
      </c>
      <c r="AF21" s="358">
        <f t="shared" si="3"/>
        <v>68004</v>
      </c>
      <c r="AG21" s="358">
        <f t="shared" si="4"/>
        <v>1746</v>
      </c>
      <c r="AH21" s="445"/>
      <c r="AI21" s="319" t="s">
        <v>643</v>
      </c>
      <c r="AJ21" s="323"/>
      <c r="AK21" s="323"/>
      <c r="AL21" s="323"/>
    </row>
    <row r="22" spans="1:38" s="11" customFormat="1">
      <c r="A22" s="809" t="str">
        <f>'1-συμβολαια'!A22</f>
        <v>σύνολο</v>
      </c>
      <c r="B22" s="810"/>
      <c r="C22" s="811"/>
      <c r="D22" s="617">
        <f>SUM(D3:D21)</f>
        <v>0</v>
      </c>
      <c r="E22" s="617"/>
      <c r="F22" s="617"/>
      <c r="G22" s="617"/>
      <c r="H22" s="617"/>
      <c r="I22" s="617"/>
      <c r="J22" s="617"/>
      <c r="K22" s="617"/>
      <c r="L22" s="617"/>
      <c r="M22" s="617">
        <f>SUM(M3:M21)</f>
        <v>137984.54150000002</v>
      </c>
      <c r="N22" s="617"/>
      <c r="O22" s="617"/>
      <c r="P22" s="617"/>
      <c r="Q22" s="617"/>
      <c r="R22" s="617"/>
      <c r="S22" s="617"/>
      <c r="T22" s="617"/>
      <c r="U22" s="617"/>
      <c r="V22" s="617">
        <f>SUM(V3:V21)</f>
        <v>26535.488749999997</v>
      </c>
      <c r="W22" s="618"/>
      <c r="X22" s="618"/>
      <c r="Y22" s="618"/>
      <c r="Z22" s="619"/>
      <c r="AA22" s="619"/>
      <c r="AB22" s="619"/>
      <c r="AC22" s="619"/>
      <c r="AD22" s="619"/>
      <c r="AE22" s="617">
        <f>SUM(AE3:AE21)</f>
        <v>164520.03025000001</v>
      </c>
      <c r="AF22" s="617">
        <f>SUM(AF3:AF21)</f>
        <v>85469</v>
      </c>
      <c r="AG22" s="617">
        <f>SUM(AG3:AG21)</f>
        <v>79051.030250000011</v>
      </c>
      <c r="AH22" s="619">
        <f>SUM(AH3:AH21)</f>
        <v>0</v>
      </c>
      <c r="AI22" s="620"/>
      <c r="AJ22" s="620"/>
      <c r="AK22" s="620"/>
      <c r="AL22" s="620"/>
    </row>
    <row r="24" spans="1:38">
      <c r="E24" s="2"/>
      <c r="F24" s="2"/>
      <c r="G24" s="2"/>
      <c r="H24" s="194" t="s">
        <v>371</v>
      </c>
      <c r="I24" s="2"/>
      <c r="J24" s="2"/>
      <c r="K24" s="2"/>
      <c r="L24" s="2"/>
      <c r="M24" s="2"/>
      <c r="N24" s="2"/>
      <c r="O24" s="2"/>
      <c r="P24" s="2"/>
      <c r="Q24" s="194" t="s">
        <v>371</v>
      </c>
      <c r="R24" s="2"/>
      <c r="S24" s="2"/>
      <c r="T24" s="2"/>
      <c r="U24" s="2"/>
      <c r="V24" s="2"/>
      <c r="W24" s="2"/>
      <c r="X24" s="2"/>
      <c r="Y24" s="2"/>
      <c r="Z24" s="194" t="s">
        <v>371</v>
      </c>
      <c r="AA24" s="2"/>
      <c r="AB24" s="2"/>
      <c r="AC24" s="2"/>
      <c r="AD24" s="2"/>
      <c r="AE24" s="2"/>
    </row>
    <row r="25" spans="1:38">
      <c r="E25" s="2"/>
      <c r="F25" s="232" t="s">
        <v>372</v>
      </c>
      <c r="G25" s="232"/>
      <c r="H25" s="232"/>
      <c r="I25" s="232"/>
      <c r="J25" s="232"/>
      <c r="K25" s="232"/>
      <c r="L25" s="232"/>
      <c r="M25" s="232"/>
      <c r="N25" s="232"/>
      <c r="O25" s="232" t="s">
        <v>372</v>
      </c>
      <c r="P25" s="2"/>
      <c r="Q25" s="2"/>
      <c r="R25" s="2"/>
      <c r="S25" s="2"/>
      <c r="T25" s="2"/>
      <c r="U25" s="2"/>
      <c r="V25" s="2"/>
      <c r="W25" s="2"/>
      <c r="X25" s="232" t="s">
        <v>372</v>
      </c>
      <c r="Y25" s="2"/>
      <c r="Z25" s="2"/>
      <c r="AA25" s="2"/>
      <c r="AB25" s="2"/>
      <c r="AC25" s="2"/>
      <c r="AD25" s="2"/>
      <c r="AE25" s="2"/>
    </row>
    <row r="26" spans="1:38">
      <c r="E26" s="2"/>
      <c r="F26" s="2"/>
      <c r="G26" s="2"/>
      <c r="H26" s="2"/>
      <c r="I26" s="4"/>
      <c r="J26" s="198" t="s">
        <v>373</v>
      </c>
      <c r="K26" s="194"/>
      <c r="L26" s="2"/>
      <c r="M26" s="2"/>
      <c r="N26" s="2"/>
      <c r="O26" s="2"/>
      <c r="P26" s="2"/>
      <c r="Q26" s="4"/>
      <c r="R26" s="198" t="s">
        <v>374</v>
      </c>
      <c r="S26" s="198"/>
      <c r="T26" s="198"/>
      <c r="U26" s="198"/>
      <c r="V26" s="4"/>
      <c r="W26" s="4"/>
      <c r="X26" s="4"/>
      <c r="Y26" s="4"/>
      <c r="Z26" s="4"/>
      <c r="AA26" s="198" t="s">
        <v>374</v>
      </c>
      <c r="AB26" s="198"/>
      <c r="AC26" s="198"/>
      <c r="AD26" s="194"/>
      <c r="AE26" s="2"/>
    </row>
    <row r="27" spans="1:38">
      <c r="E27" s="2"/>
      <c r="F27" s="2"/>
      <c r="G27" s="2"/>
      <c r="H27" s="2"/>
      <c r="I27" s="198" t="s">
        <v>374</v>
      </c>
      <c r="J27" s="4"/>
      <c r="K27" s="2"/>
      <c r="L27" s="2"/>
      <c r="M27" s="2"/>
      <c r="N27" s="2"/>
      <c r="O27" s="2"/>
      <c r="P27" s="2"/>
      <c r="Q27" s="4"/>
      <c r="R27" s="4"/>
      <c r="S27" s="198" t="s">
        <v>373</v>
      </c>
      <c r="T27" s="198"/>
      <c r="U27" s="4"/>
      <c r="V27" s="4"/>
      <c r="W27" s="4"/>
      <c r="X27" s="4"/>
      <c r="Y27" s="4"/>
      <c r="Z27" s="4"/>
      <c r="AA27" s="4"/>
      <c r="AB27" s="198" t="s">
        <v>373</v>
      </c>
      <c r="AC27" s="198"/>
      <c r="AD27" s="2"/>
      <c r="AE27" s="2"/>
    </row>
    <row r="28" spans="1:38">
      <c r="E28" s="2"/>
      <c r="F28" s="2"/>
      <c r="G28" s="2"/>
      <c r="H28" s="2"/>
      <c r="I28" s="4"/>
      <c r="J28" s="4"/>
      <c r="K28" s="2"/>
      <c r="L28" s="2"/>
      <c r="M28" s="2"/>
      <c r="N28" s="2"/>
      <c r="O28" s="2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</row>
    <row r="29" spans="1:38">
      <c r="E29" s="233" t="s">
        <v>375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34" t="s">
        <v>376</v>
      </c>
      <c r="R29" s="2"/>
      <c r="S29" s="2"/>
      <c r="T29" s="2"/>
      <c r="U29" s="2"/>
      <c r="V29" s="2"/>
      <c r="W29" s="2"/>
      <c r="X29" s="2"/>
      <c r="Y29" s="2"/>
      <c r="Z29" s="235" t="s">
        <v>377</v>
      </c>
      <c r="AA29" s="2"/>
      <c r="AB29" s="2"/>
      <c r="AC29" s="2"/>
      <c r="AD29" s="2"/>
      <c r="AE29" s="2"/>
    </row>
    <row r="30" spans="1:38">
      <c r="E30" s="236" t="s">
        <v>378</v>
      </c>
      <c r="F30" s="2"/>
      <c r="G30" s="2"/>
      <c r="H30" s="2"/>
      <c r="I30" s="2"/>
      <c r="J30" s="2"/>
      <c r="K30" s="2"/>
      <c r="L30" s="2"/>
      <c r="M30" s="8"/>
      <c r="N30" s="2"/>
      <c r="O30" s="194"/>
      <c r="P30" s="194"/>
      <c r="Q30" s="194"/>
      <c r="R30" s="194"/>
      <c r="S30" s="237" t="s">
        <v>379</v>
      </c>
      <c r="T30" s="194"/>
      <c r="U30" s="194"/>
      <c r="V30" s="194"/>
      <c r="W30" s="2"/>
      <c r="X30" s="2"/>
      <c r="Y30" s="2"/>
      <c r="Z30" s="2"/>
      <c r="AA30" s="238" t="s">
        <v>380</v>
      </c>
      <c r="AB30" s="2"/>
      <c r="AC30" s="2"/>
      <c r="AD30" s="2"/>
      <c r="AE30" s="2"/>
    </row>
    <row r="31" spans="1:38">
      <c r="E31" s="2"/>
      <c r="F31" s="236" t="s">
        <v>381</v>
      </c>
      <c r="G31" s="2"/>
      <c r="H31" s="2"/>
      <c r="I31" s="2"/>
      <c r="J31" s="2"/>
      <c r="K31" s="2"/>
      <c r="L31" s="2"/>
      <c r="M31" s="8"/>
      <c r="N31" s="2"/>
      <c r="O31" s="2"/>
      <c r="P31" s="2"/>
      <c r="Q31" s="2"/>
      <c r="R31" s="2"/>
      <c r="S31" s="239" t="s">
        <v>382</v>
      </c>
      <c r="T31" s="2"/>
      <c r="U31" s="2"/>
      <c r="V31" s="2"/>
      <c r="W31" s="2"/>
      <c r="X31" s="2"/>
      <c r="Y31" s="2"/>
      <c r="Z31" s="2"/>
      <c r="AA31" s="2"/>
      <c r="AB31" s="239" t="s">
        <v>382</v>
      </c>
      <c r="AC31" s="2"/>
      <c r="AD31" s="2"/>
      <c r="AE31" s="2"/>
    </row>
    <row r="32" spans="1:38">
      <c r="E32" s="2"/>
      <c r="F32" s="2"/>
      <c r="G32" s="2"/>
      <c r="H32" s="2"/>
      <c r="I32" s="2"/>
      <c r="J32" s="2"/>
      <c r="K32" s="2"/>
      <c r="L32" s="2"/>
      <c r="M32" s="8"/>
      <c r="N32" s="2"/>
      <c r="O32" s="2"/>
      <c r="P32" s="194"/>
      <c r="Q32" s="194"/>
      <c r="R32" s="194"/>
      <c r="S32" s="194"/>
      <c r="T32" s="194"/>
      <c r="U32" s="194"/>
      <c r="V32" s="194"/>
      <c r="W32" s="194"/>
      <c r="X32" s="194"/>
      <c r="Y32" s="2"/>
      <c r="Z32" s="2"/>
      <c r="AA32" s="2"/>
      <c r="AB32" s="237" t="s">
        <v>379</v>
      </c>
      <c r="AC32" s="2"/>
      <c r="AD32" s="2"/>
      <c r="AE32" s="2"/>
    </row>
    <row r="33" spans="2:33">
      <c r="E33" s="2"/>
      <c r="F33" s="2"/>
      <c r="G33" s="2"/>
      <c r="H33" s="2"/>
      <c r="I33" s="2"/>
      <c r="J33" s="2"/>
      <c r="K33" s="2"/>
      <c r="L33" s="2"/>
      <c r="M33" s="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2:33">
      <c r="B34" s="157" t="s">
        <v>655</v>
      </c>
      <c r="C34" s="646">
        <f>AG34</f>
        <v>79051.030250000011</v>
      </c>
      <c r="AB34" s="644" t="s">
        <v>655</v>
      </c>
      <c r="AG34" s="646">
        <f>AG22</f>
        <v>79051.030250000011</v>
      </c>
    </row>
    <row r="35" spans="2:33">
      <c r="B35" s="158" t="s">
        <v>204</v>
      </c>
      <c r="AB35" s="645" t="s">
        <v>204</v>
      </c>
    </row>
  </sheetData>
  <mergeCells count="15">
    <mergeCell ref="A22:C22"/>
    <mergeCell ref="A1:AD1"/>
    <mergeCell ref="AE1:AE2"/>
    <mergeCell ref="AF1:AF2"/>
    <mergeCell ref="AG1:AG2"/>
    <mergeCell ref="A5:A6"/>
    <mergeCell ref="A7:A8"/>
    <mergeCell ref="A9:A10"/>
    <mergeCell ref="A14:A15"/>
    <mergeCell ref="A19:A20"/>
    <mergeCell ref="AH1:AH2"/>
    <mergeCell ref="AI1:AL2"/>
    <mergeCell ref="K2:L2"/>
    <mergeCell ref="T2:U2"/>
    <mergeCell ref="AC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20</vt:i4>
      </vt:variant>
    </vt:vector>
  </HeadingPairs>
  <TitlesOfParts>
    <vt:vector size="20" baseType="lpstr">
      <vt:lpstr>1-συμβολαια</vt:lpstr>
      <vt:lpstr>1β-ΤΑΧΔΙΚκλπ</vt:lpstr>
      <vt:lpstr>2-δικαιώμ</vt:lpstr>
      <vt:lpstr>3-φύλλα2α</vt:lpstr>
      <vt:lpstr>4-πολλυπρ</vt:lpstr>
      <vt:lpstr>5-αντίγρ</vt:lpstr>
      <vt:lpstr>6-μεταγρ</vt:lpstr>
      <vt:lpstr>7-προςΔΟΥ</vt:lpstr>
      <vt:lpstr>8-κ-15-17</vt:lpstr>
      <vt:lpstr>9-ταμεια</vt:lpstr>
      <vt:lpstr>11-χαρτόσ</vt:lpstr>
      <vt:lpstr>12-πολλαπλές</vt:lpstr>
      <vt:lpstr>13-ντιΜιΧο</vt:lpstr>
      <vt:lpstr>14-βιβλΕσ</vt:lpstr>
      <vt:lpstr>14β-βιβλΕσΕκτ</vt:lpstr>
      <vt:lpstr>15-φάκελ</vt:lpstr>
      <vt:lpstr>16-bSymb</vt:lpstr>
      <vt:lpstr>17-βιβλΣυμβ</vt:lpstr>
      <vt:lpstr>18-εθνΠλ</vt:lpstr>
      <vt:lpstr>19-πολ200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2023-01-31T09:28:29Z</cp:lastPrinted>
  <dcterms:created xsi:type="dcterms:W3CDTF">2015-04-10T19:15:49Z</dcterms:created>
  <dcterms:modified xsi:type="dcterms:W3CDTF">2023-10-15T19:04:45Z</dcterms:modified>
</cp:coreProperties>
</file>