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activeTab="2"/>
  </bookViews>
  <sheets>
    <sheet name="μηΧρεωση" sheetId="26" r:id="rId1"/>
    <sheet name="αθρΣφαλμα" sheetId="32" r:id="rId2"/>
    <sheet name="λαθη" sheetId="28" r:id="rId3"/>
    <sheet name="δολος" sheetId="31" r:id="rId4"/>
  </sheets>
  <definedNames>
    <definedName name="_xlnm._FilterDatabase" localSheetId="2" hidden="1">λαθη!$O$1:$P$25</definedName>
  </definedNames>
  <calcPr calcId="125725"/>
</workbook>
</file>

<file path=xl/calcChain.xml><?xml version="1.0" encoding="utf-8"?>
<calcChain xmlns="http://schemas.openxmlformats.org/spreadsheetml/2006/main">
  <c r="L69" i="26"/>
  <c r="E69"/>
  <c r="L36" i="31" l="1"/>
  <c r="E36"/>
  <c r="F36" s="1"/>
  <c r="F222" i="26"/>
  <c r="E187"/>
  <c r="E150" i="31"/>
  <c r="F150" s="1"/>
  <c r="E73" l="1"/>
  <c r="F73" s="1"/>
  <c r="O71"/>
  <c r="I71"/>
  <c r="E6" l="1"/>
  <c r="F6" s="1"/>
  <c r="O14"/>
  <c r="E14"/>
  <c r="E15"/>
  <c r="E16"/>
  <c r="F16" s="1"/>
  <c r="L24"/>
  <c r="E24"/>
  <c r="L23"/>
  <c r="E23"/>
  <c r="L27"/>
  <c r="E27"/>
  <c r="T9" i="32"/>
  <c r="S9" i="31" l="1"/>
  <c r="O57" l="1"/>
  <c r="I57"/>
  <c r="O56"/>
  <c r="I56"/>
  <c r="L130" i="26" l="1"/>
  <c r="E130"/>
  <c r="L129"/>
  <c r="E129"/>
  <c r="F129" s="1"/>
  <c r="E8" i="28"/>
  <c r="E9"/>
  <c r="L136" i="26"/>
  <c r="E136"/>
  <c r="F136" s="1"/>
  <c r="L135"/>
  <c r="E135"/>
  <c r="F135" s="1"/>
  <c r="L134"/>
  <c r="E134"/>
  <c r="F134" s="1"/>
  <c r="E40" i="31"/>
  <c r="F40" s="1"/>
  <c r="E39"/>
  <c r="F39" s="1"/>
  <c r="L140" i="26"/>
  <c r="E140"/>
  <c r="F140" s="1"/>
  <c r="L148"/>
  <c r="E148"/>
  <c r="F148" s="1"/>
  <c r="L147"/>
  <c r="F147"/>
  <c r="E146"/>
  <c r="F146" s="1"/>
  <c r="E145"/>
  <c r="F145" s="1"/>
  <c r="E51" i="31"/>
  <c r="F51" s="1"/>
  <c r="E50"/>
  <c r="F50" s="1"/>
  <c r="L150" i="26"/>
  <c r="E150"/>
  <c r="F150" s="1"/>
  <c r="H150" s="1"/>
  <c r="E21" i="32"/>
  <c r="F21" s="1"/>
  <c r="L154" i="26"/>
  <c r="E154"/>
  <c r="F154" s="1"/>
  <c r="H154" s="1"/>
  <c r="L153"/>
  <c r="E153"/>
  <c r="F153" s="1"/>
  <c r="H153" s="1"/>
  <c r="L152"/>
  <c r="E152"/>
  <c r="F152" s="1"/>
  <c r="H152" s="1"/>
  <c r="L156"/>
  <c r="E156"/>
  <c r="F156" s="1"/>
  <c r="H156" s="1"/>
  <c r="T248"/>
  <c r="S22" i="32"/>
  <c r="S23" l="1"/>
  <c r="L163" i="26"/>
  <c r="E163"/>
  <c r="F163" s="1"/>
  <c r="L162"/>
  <c r="F162"/>
  <c r="E162"/>
  <c r="E60" i="31"/>
  <c r="E65"/>
  <c r="F65" s="1"/>
  <c r="L169" i="26"/>
  <c r="E169"/>
  <c r="F169" s="1"/>
  <c r="L168"/>
  <c r="E168"/>
  <c r="F168" s="1"/>
  <c r="E30" i="32"/>
  <c r="F30" s="1"/>
  <c r="E32"/>
  <c r="F32" s="1"/>
  <c r="E34"/>
  <c r="F34" s="1"/>
  <c r="E177" i="26"/>
  <c r="F177" s="1"/>
  <c r="L73" i="31"/>
  <c r="L176" i="26"/>
  <c r="L179"/>
  <c r="E179"/>
  <c r="F179" s="1"/>
  <c r="E182"/>
  <c r="L181"/>
  <c r="E181"/>
  <c r="F181" s="1"/>
  <c r="L183"/>
  <c r="L197" l="1"/>
  <c r="E197"/>
  <c r="F197" s="1"/>
  <c r="S47" i="32"/>
  <c r="E54"/>
  <c r="F54" s="1"/>
  <c r="E49"/>
  <c r="F49" s="1"/>
  <c r="E50"/>
  <c r="F50" s="1"/>
  <c r="L204" i="26" l="1"/>
  <c r="E204"/>
  <c r="F204" s="1"/>
  <c r="E52" i="32"/>
  <c r="F52" s="1"/>
  <c r="E108" i="31"/>
  <c r="F108" s="1"/>
  <c r="E53" i="32"/>
  <c r="F53" s="1"/>
  <c r="O114" i="31"/>
  <c r="O113"/>
  <c r="O115"/>
  <c r="O116"/>
  <c r="E119"/>
  <c r="F119" s="1"/>
  <c r="I122" l="1"/>
  <c r="V248" i="26"/>
  <c r="E124" i="31" l="1"/>
  <c r="F124" s="1"/>
  <c r="E56" i="32"/>
  <c r="F56" s="1"/>
  <c r="E57"/>
  <c r="F57" s="1"/>
  <c r="E59"/>
  <c r="F59" s="1"/>
  <c r="E58"/>
  <c r="F58" s="1"/>
  <c r="L218" i="26"/>
  <c r="E125" i="31" l="1"/>
  <c r="F125" s="1"/>
  <c r="E126"/>
  <c r="E62" i="32"/>
  <c r="E131" i="31"/>
  <c r="F131" s="1"/>
  <c r="E64" i="32"/>
  <c r="F64" s="1"/>
  <c r="L66"/>
  <c r="E66"/>
  <c r="F66" s="1"/>
  <c r="E139" i="31" l="1"/>
  <c r="F139" s="1"/>
  <c r="E144" l="1"/>
  <c r="F144" s="1"/>
  <c r="E145"/>
  <c r="F145" s="1"/>
  <c r="E143"/>
  <c r="F143" s="1"/>
  <c r="E146"/>
  <c r="F146" s="1"/>
  <c r="Y248" i="26" l="1"/>
  <c r="Z248"/>
  <c r="W248"/>
  <c r="U248"/>
  <c r="S248"/>
  <c r="P15" i="28" l="1"/>
  <c r="U68" i="32"/>
  <c r="S68"/>
  <c r="T68"/>
  <c r="L28" i="31"/>
  <c r="I28"/>
  <c r="O26"/>
  <c r="E26"/>
  <c r="E25"/>
  <c r="F25" s="1"/>
  <c r="O29"/>
  <c r="I29"/>
  <c r="E29"/>
  <c r="F29" s="1"/>
  <c r="S29" l="1"/>
  <c r="S152" s="1"/>
  <c r="L3" i="28"/>
  <c r="G3"/>
  <c r="E3"/>
  <c r="L12" i="32"/>
  <c r="E12"/>
  <c r="L11"/>
  <c r="E11"/>
  <c r="L13"/>
  <c r="E13"/>
  <c r="E15" i="26"/>
  <c r="F15" s="1"/>
  <c r="F13"/>
  <c r="O9" i="32"/>
  <c r="I9"/>
  <c r="E9"/>
  <c r="F9" s="1"/>
  <c r="E10" i="26"/>
  <c r="L9"/>
  <c r="E9"/>
  <c r="F9" s="1"/>
  <c r="F7" i="32"/>
  <c r="E8"/>
  <c r="F8" s="1"/>
  <c r="O8" i="31"/>
  <c r="I8"/>
  <c r="E8"/>
  <c r="F8" s="1"/>
  <c r="O4"/>
  <c r="I4"/>
  <c r="L6" i="32"/>
  <c r="E6"/>
  <c r="F6" s="1"/>
  <c r="O25" i="26" l="1"/>
  <c r="L25"/>
  <c r="I25"/>
  <c r="O26"/>
  <c r="L26"/>
  <c r="I26"/>
  <c r="O27"/>
  <c r="L27"/>
  <c r="I27"/>
  <c r="L61" l="1"/>
  <c r="E61"/>
  <c r="F61" s="1"/>
  <c r="E73"/>
  <c r="F73" s="1"/>
  <c r="X73" s="1"/>
  <c r="X248" s="1"/>
  <c r="L73"/>
  <c r="O31"/>
  <c r="L31"/>
  <c r="I31"/>
  <c r="O32"/>
  <c r="L32"/>
  <c r="I32"/>
  <c r="O33"/>
  <c r="L33"/>
  <c r="I33"/>
  <c r="E29"/>
  <c r="F29" s="1"/>
  <c r="I28"/>
  <c r="L28"/>
  <c r="L29"/>
  <c r="O28"/>
  <c r="O35"/>
  <c r="L35"/>
  <c r="I35"/>
  <c r="O36"/>
  <c r="L36"/>
  <c r="I36"/>
  <c r="O37"/>
  <c r="L37"/>
  <c r="I37"/>
  <c r="O38"/>
  <c r="L38"/>
  <c r="I38"/>
  <c r="O39"/>
  <c r="L39"/>
  <c r="I39"/>
  <c r="E34"/>
  <c r="F34" s="1"/>
  <c r="L34"/>
  <c r="L43"/>
  <c r="E4" i="28"/>
  <c r="O48" i="26"/>
  <c r="O49"/>
  <c r="O50"/>
  <c r="O51"/>
  <c r="L48"/>
  <c r="L49"/>
  <c r="L50"/>
  <c r="L51"/>
  <c r="L54"/>
  <c r="I48"/>
  <c r="I49"/>
  <c r="I50"/>
  <c r="I51"/>
  <c r="E54"/>
  <c r="F54" s="1"/>
  <c r="E74"/>
  <c r="F74" s="1"/>
  <c r="L74"/>
  <c r="L76"/>
  <c r="L77"/>
  <c r="E76"/>
  <c r="F76" s="1"/>
  <c r="E77"/>
  <c r="F77" s="1"/>
  <c r="E68" l="1"/>
  <c r="F68" s="1"/>
  <c r="L68"/>
  <c r="E72"/>
  <c r="F72" s="1"/>
  <c r="L72"/>
  <c r="E71"/>
  <c r="F71" s="1"/>
  <c r="L71"/>
  <c r="E70"/>
  <c r="F70" s="1"/>
  <c r="L70"/>
  <c r="F69"/>
  <c r="O40"/>
  <c r="O41"/>
  <c r="O42"/>
  <c r="O44"/>
  <c r="O45"/>
  <c r="O46"/>
  <c r="O47"/>
  <c r="L41"/>
  <c r="L42"/>
  <c r="L44"/>
  <c r="L45"/>
  <c r="L46"/>
  <c r="L47"/>
  <c r="L56"/>
  <c r="L57"/>
  <c r="L60"/>
  <c r="L62"/>
  <c r="L63"/>
  <c r="I40"/>
  <c r="I41"/>
  <c r="I42"/>
  <c r="I44"/>
  <c r="I45"/>
  <c r="I46"/>
  <c r="I47"/>
  <c r="E40"/>
  <c r="F40" s="1"/>
  <c r="E43"/>
  <c r="F43" s="1"/>
  <c r="E56"/>
  <c r="F56" s="1"/>
  <c r="E57"/>
  <c r="F57" s="1"/>
  <c r="E5" i="28"/>
  <c r="L64" i="26" l="1"/>
  <c r="L65"/>
  <c r="L66"/>
  <c r="L67"/>
  <c r="L78"/>
  <c r="L79"/>
  <c r="L80"/>
  <c r="L81"/>
  <c r="L82"/>
  <c r="E60"/>
  <c r="F60" s="1"/>
  <c r="E62"/>
  <c r="F62" s="1"/>
  <c r="E63"/>
  <c r="F63" s="1"/>
  <c r="E64"/>
  <c r="F64" s="1"/>
  <c r="E65"/>
  <c r="F65" s="1"/>
  <c r="E66"/>
  <c r="F66" s="1"/>
  <c r="E67"/>
  <c r="F67" s="1"/>
  <c r="E78"/>
  <c r="F78" s="1"/>
  <c r="E79"/>
  <c r="F79" s="1"/>
  <c r="E80"/>
  <c r="F80" s="1"/>
  <c r="E81"/>
  <c r="F81" s="1"/>
  <c r="E82"/>
  <c r="F82" s="1"/>
  <c r="E83" l="1"/>
  <c r="F83" s="1"/>
  <c r="E84"/>
  <c r="F84" s="1"/>
  <c r="E85"/>
  <c r="F85" s="1"/>
  <c r="E86"/>
  <c r="F86" s="1"/>
  <c r="E87"/>
  <c r="F87" s="1"/>
  <c r="E88"/>
  <c r="F88" s="1"/>
  <c r="E89"/>
  <c r="F89" s="1"/>
  <c r="E90"/>
  <c r="F90" s="1"/>
  <c r="E91"/>
  <c r="F91" s="1"/>
  <c r="E92"/>
  <c r="F92" s="1"/>
  <c r="E93"/>
  <c r="F93" s="1"/>
  <c r="L83"/>
  <c r="L84"/>
  <c r="L85"/>
  <c r="L86"/>
  <c r="L87"/>
  <c r="L88"/>
  <c r="L89"/>
  <c r="L90"/>
  <c r="L91"/>
  <c r="L93"/>
  <c r="O5" i="31"/>
  <c r="O3"/>
  <c r="L5"/>
  <c r="L9"/>
  <c r="I5"/>
  <c r="L100" i="26"/>
  <c r="E100"/>
  <c r="F100" s="1"/>
  <c r="L95"/>
  <c r="L96"/>
  <c r="L97"/>
  <c r="L98"/>
  <c r="L99"/>
  <c r="E95"/>
  <c r="F95" s="1"/>
  <c r="E96"/>
  <c r="F96" s="1"/>
  <c r="E97"/>
  <c r="F97" s="1"/>
  <c r="E98"/>
  <c r="F98" s="1"/>
  <c r="E99"/>
  <c r="F99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L101"/>
  <c r="L102"/>
  <c r="L103"/>
  <c r="L105"/>
  <c r="L106"/>
  <c r="L107"/>
  <c r="E110"/>
  <c r="F110" s="1"/>
  <c r="L114"/>
  <c r="E114"/>
  <c r="F114" s="1"/>
  <c r="L108"/>
  <c r="L109"/>
  <c r="L111"/>
  <c r="L112"/>
  <c r="L113"/>
  <c r="E108"/>
  <c r="F108" s="1"/>
  <c r="E109"/>
  <c r="F109" s="1"/>
  <c r="E111"/>
  <c r="F111" s="1"/>
  <c r="E112"/>
  <c r="F112" s="1"/>
  <c r="L115"/>
  <c r="L116"/>
  <c r="L117"/>
  <c r="E113"/>
  <c r="F113" s="1"/>
  <c r="E115"/>
  <c r="F115" s="1"/>
  <c r="E116"/>
  <c r="F116" s="1"/>
  <c r="E117"/>
  <c r="F117" s="1"/>
  <c r="E118"/>
  <c r="F118" s="1"/>
  <c r="L125"/>
  <c r="E125"/>
  <c r="F125" s="1"/>
  <c r="E7" i="28"/>
  <c r="L118" i="26"/>
  <c r="L119"/>
  <c r="L120"/>
  <c r="L121"/>
  <c r="L122"/>
  <c r="L123"/>
  <c r="L124"/>
  <c r="E119"/>
  <c r="F119" s="1"/>
  <c r="E120"/>
  <c r="F120" s="1"/>
  <c r="E121"/>
  <c r="F121" s="1"/>
  <c r="E122"/>
  <c r="F122" s="1"/>
  <c r="E123"/>
  <c r="F123" s="1"/>
  <c r="E124"/>
  <c r="F124" s="1"/>
  <c r="I42" i="31" l="1"/>
  <c r="E42"/>
  <c r="I3" l="1"/>
  <c r="O15" i="28"/>
</calcChain>
</file>

<file path=xl/sharedStrings.xml><?xml version="1.0" encoding="utf-8"?>
<sst xmlns="http://schemas.openxmlformats.org/spreadsheetml/2006/main" count="1036" uniqueCount="385">
  <si>
    <t>ΕΙΔΟΣ</t>
  </si>
  <si>
    <t>ΑΞΙΑ ΠΡΑΞΗΣ</t>
  </si>
  <si>
    <t>ημερ</t>
  </si>
  <si>
    <t>δωρεά</t>
  </si>
  <si>
    <t>αρ</t>
  </si>
  <si>
    <t>ελεγχος</t>
  </si>
  <si>
    <t>ΤΑΝ-0,65% =κ15</t>
  </si>
  <si>
    <t>παρατηρήσεις</t>
  </si>
  <si>
    <t>ΤΑΝ-1,3% =κ15</t>
  </si>
  <si>
    <t>ΤΑΝ-0,125% =κ17</t>
  </si>
  <si>
    <t>μισθωτήριο</t>
  </si>
  <si>
    <t>σύσταση ΑΕ</t>
  </si>
  <si>
    <t>ραλλου</t>
  </si>
  <si>
    <t>μισθωση ακινήτου</t>
  </si>
  <si>
    <t xml:space="preserve">σύνολο </t>
  </si>
  <si>
    <t>4ος</t>
  </si>
  <si>
    <t>11ος</t>
  </si>
  <si>
    <t>12ος</t>
  </si>
  <si>
    <t>7ος</t>
  </si>
  <si>
    <t>γονική παροχή</t>
  </si>
  <si>
    <t>5ος</t>
  </si>
  <si>
    <t>ΤΑΝ-9% ή 5%</t>
  </si>
  <si>
    <t>3ος</t>
  </si>
  <si>
    <t>2ος</t>
  </si>
  <si>
    <t>1ος</t>
  </si>
  <si>
    <t>γονική</t>
  </si>
  <si>
    <t>10ος</t>
  </si>
  <si>
    <t>9ος</t>
  </si>
  <si>
    <t>8ος</t>
  </si>
  <si>
    <t>6ος</t>
  </si>
  <si>
    <t>μίσθωση</t>
  </si>
  <si>
    <t>20+D*1</t>
  </si>
  <si>
    <t>12+D*1,2%</t>
  </si>
  <si>
    <t>λύση μίσθωσης</t>
  </si>
  <si>
    <t>*11</t>
  </si>
  <si>
    <t>*13</t>
  </si>
  <si>
    <t>λύση προσυμφώνου</t>
  </si>
  <si>
    <t>σύσταση ΟΕ</t>
  </si>
  <si>
    <t>παραταση μισθώσεως</t>
  </si>
  <si>
    <t>προσύμφ γονικής</t>
  </si>
  <si>
    <t>παράταση εκμ μαρμ</t>
  </si>
  <si>
    <t>εξάλειψη υποθ</t>
  </si>
  <si>
    <t>μισθωση ακιν</t>
  </si>
  <si>
    <t>μισθ λατομ</t>
  </si>
  <si>
    <t>*21</t>
  </si>
  <si>
    <t>εξαλ. υποθ. 300.000 δρχ</t>
  </si>
  <si>
    <t>εξαλ. υποθ. 9.000.000 δρχ</t>
  </si>
  <si>
    <t>παραταση μίσθωσης</t>
  </si>
  <si>
    <t>λυση προσυμφωνου -7000</t>
  </si>
  <si>
    <t>λυση προσυμφωνου -6999</t>
  </si>
  <si>
    <t>3/4/2007 [[[ ?? = 23/06/2007 = ????]]] = οι πολίτες στην τράπεζα ΚΑΙ συννημμένο προς υποθυκοφυλακείο</t>
  </si>
  <si>
    <t>προσύμφ ποσοστών &amp; εργολαβικό</t>
  </si>
  <si>
    <t>*24 +ΣΒΑΜΠ -ΜΟΥΤΖΟΥΡΗΣ</t>
  </si>
  <si>
    <t>δωρεα</t>
  </si>
  <si>
    <t>εξάλειψη υποθήκης -1.200.000δρχ</t>
  </si>
  <si>
    <t>εξάλειψη υποθήκης -600.000δρχ</t>
  </si>
  <si>
    <t>υποθήκη</t>
  </si>
  <si>
    <t>καταργηση προσυμφ-</t>
  </si>
  <si>
    <t>*21 +ΠΑΡΑΣΚΕΥΑΣ -ΠΑΡΑΣΚΕΥΑΣ</t>
  </si>
  <si>
    <t>*22 +ΛΑΣΚΑΡΙΔΗΣ</t>
  </si>
  <si>
    <t>20+D*1%</t>
  </si>
  <si>
    <t>2,93 + 3%χ + D*1,2%</t>
  </si>
  <si>
    <t>*22 +ΤΑΤΣΙΡΑΜΟΣ</t>
  </si>
  <si>
    <t>ακυρωση -4476 =αγοραπωλ</t>
  </si>
  <si>
    <t>εξάλειψη υποθήκης -5.495.705δρχ</t>
  </si>
  <si>
    <t>εξάλειψη υποθήκης-12.000.000δρχ</t>
  </si>
  <si>
    <t>εξάλειψη υποθήκης -2.168.354δρχ</t>
  </si>
  <si>
    <t>εξάλειψη υποθήκης -1.674.700δρχ</t>
  </si>
  <si>
    <t>εξάλειψη υποθήκης-1.300.000δρχ</t>
  </si>
  <si>
    <t>277/5/2005</t>
  </si>
  <si>
    <t>33,,75</t>
  </si>
  <si>
    <t>αγοραπωλησία</t>
  </si>
  <si>
    <t>*24 +ΖΗΛΙΑΧΩΒΙΝΟΣ -ΖΗΛΙΑΧΩΒΙΝΟΣ</t>
  </si>
  <si>
    <t>διαθήκη</t>
  </si>
  <si>
    <t>εξάλειψη υποθήκης-1.631.500δρχ</t>
  </si>
  <si>
    <t>εξάλειψη υποθήκης-742.000δρχ</t>
  </si>
  <si>
    <t>εξάλειψη υποθήκης-1.200.000δρχ</t>
  </si>
  <si>
    <t>εξάλειψη υποθήκης-500.000δρχ</t>
  </si>
  <si>
    <t>*24 +ΤΖΕΡΤΖΕΛΑ -ΤΖΕΡΤΖΕΛΑ</t>
  </si>
  <si>
    <t>*24 +ΚΑΡΚΑΜΑΝΗΣ -ΜΑΡΓΑΡΙΤΗΣ</t>
  </si>
  <si>
    <t>*24 +ΔΡΑΚΟΣΤΑΜΑΤΗΣ -ΔΡΑΚΟΣΤΑΜΑΤΗΣ</t>
  </si>
  <si>
    <t>*24 +ΔΡΑΚΟΣΤΑΜΑΤΗ -ΔΡΑΚΟΣΤΑΜΑΤΗΣ</t>
  </si>
  <si>
    <t>παράταση μίσθωσης</t>
  </si>
  <si>
    <t>*24 +ΣΤΕΡΓΙΑΔΗΣ -ΒΑΗΣ</t>
  </si>
  <si>
    <t>*24 +ΤΥΡΟΛΟΓΟΣ</t>
  </si>
  <si>
    <t>παράταση μίσθωσης -9561κυρου =143.760 δρχ</t>
  </si>
  <si>
    <t>παράταση μίισθωσης</t>
  </si>
  <si>
    <t>*25</t>
  </si>
  <si>
    <t>παράταση μισθωσης</t>
  </si>
  <si>
    <t>τροποποίηση &amp; κωδικοποίηση ΑΕ</t>
  </si>
  <si>
    <t>23 +ΛΑΜΠΙΡΗΣ ΑΕ</t>
  </si>
  <si>
    <t>επανα -μίσθωση ιχθυοτροφίου</t>
  </si>
  <si>
    <t>παράταση μισθωσης λατομείου</t>
  </si>
  <si>
    <t>*14 =καταχώρησε περισσότερα =[αφαίρεση κ18=54,54</t>
  </si>
  <si>
    <t>*14 = στην κατάσταση προς ΤΑΝ χρέωσε 2.823δρχ αντί 281 =[ αφαίρεση κ17 =8,55</t>
  </si>
  <si>
    <t>προσύμφωνο αγοραπωλησίας</t>
  </si>
  <si>
    <t>*14 = καταχώρηση ως 2.850.000δρχ =8.363,9€ =[αφαίρεση κ18 =8,13 &amp; κ15 =48,65 &amp; κ17 =9,35</t>
  </si>
  <si>
    <t>*24</t>
  </si>
  <si>
    <t xml:space="preserve">*11 </t>
  </si>
  <si>
    <t>*14 + δεν έβαλε τα ποσά στην κατάσταση υπερ ΤΑΝ</t>
  </si>
  <si>
    <t>1-</t>
  </si>
  <si>
    <t>3-</t>
  </si>
  <si>
    <t>5-</t>
  </si>
  <si>
    <t>4 = ΔΟΛΟΣ = βλέπει πως πλήρωσε παραπάνω ΑΛΛΑ κάνει την κουφή</t>
  </si>
  <si>
    <t>3 =ΔΟΛΟΣ = βλέπει στα συμβόλαια με πάγιες πράξεις τα χαρτόσημα του ΤΑΝ για το 5% ΑΛΛΑ συρίζει κλέφτικα</t>
  </si>
  <si>
    <t>2 = δεν τα ζητάει ΑΛΛΑ λείπουν από τον έλεγχο και μετά = ???</t>
  </si>
  <si>
    <t>4-</t>
  </si>
  <si>
    <t>4 + 14 + κατέβαλε περισσότερα =[ μειον = 26,42</t>
  </si>
  <si>
    <t>ΔΟΛΟΣ</t>
  </si>
  <si>
    <t>9 = λάθη ελέγχου</t>
  </si>
  <si>
    <t>14 -κ18</t>
  </si>
  <si>
    <t>14 -κ15-17</t>
  </si>
  <si>
    <t>1 -κ15-17</t>
  </si>
  <si>
    <t>κ15-17</t>
  </si>
  <si>
    <t>4 + 14 + κατέβαλε περισσότερα =[ μειον = 17,17</t>
  </si>
  <si>
    <t>4 + 14 + κατέβαλε περισσότερα =[ μειον = 7,89</t>
  </si>
  <si>
    <t>κατάχρηση από ΤΑΝ</t>
  </si>
  <si>
    <t>2 + 72</t>
  </si>
  <si>
    <t>4 + 14 + κατέβαλε περισσότερα =[ μειον = 24,06</t>
  </si>
  <si>
    <t>4 + 14 + κατέβαλε περισσότερα =[ μειον = 8,1</t>
  </si>
  <si>
    <t>4 + 14 + κατέβαλε περισσότερα =[ μειον = 1,8</t>
  </si>
  <si>
    <t>αγοραπωλησία -προσύμφ -9638 =4.733,96</t>
  </si>
  <si>
    <t>4 + 14 + κατέβαλε περισσότερα =[ μειον = 4,27</t>
  </si>
  <si>
    <t>4 + κατέβαλε περισσότερα =[ μειον = 1,8</t>
  </si>
  <si>
    <t>14-</t>
  </si>
  <si>
    <t>14 + 72 + 210 + ΓΚΛΑΒΑΚΗΣ -ΚΟΥΤΡΟΥΛΟΣ &amp; ΣΙΑ ΟΕ</t>
  </si>
  <si>
    <t>2 + 5 + 72</t>
  </si>
  <si>
    <t>2 + 72 + 4 + 5 + 14 + κατέβαλε περισσότερα =[ μειον = 46,85</t>
  </si>
  <si>
    <t>101 + 2 + 72 + 4 + 14 + κατέβαλε περισσότερα =[ μειον = 99,73</t>
  </si>
  <si>
    <t xml:space="preserve">2 + 72 </t>
  </si>
  <si>
    <t>14 +211</t>
  </si>
  <si>
    <t>4 +κατέβαλε περισσότερα =[ μειον =10,63</t>
  </si>
  <si>
    <t>4 +κατέβαλε περισσότερα =[ μειον =15,78</t>
  </si>
  <si>
    <t>13-</t>
  </si>
  <si>
    <t>11-</t>
  </si>
  <si>
    <t>11 + 13</t>
  </si>
  <si>
    <t>διορθωση 32888-καπόλα</t>
  </si>
  <si>
    <t>4 +κατέβαλε περισσότερα =[ μειον =3</t>
  </si>
  <si>
    <t>4 +κατέβαλε περισσότερα =[ μειον =41,5</t>
  </si>
  <si>
    <t>???????</t>
  </si>
  <si>
    <t>209 =έβαλε το ποσό του 10126 συμβολαίου</t>
  </si>
  <si>
    <t>211 = δεν έβαλε ποσά στην κατάσταση προς ΤΑΝ</t>
  </si>
  <si>
    <t>210 =έδωσε εντολή στον πελάτη να πληρώσει κ15 =9,23 ( το ποσό είναι αυτό που αναλωγει στο κ18 )</t>
  </si>
  <si>
    <t>14 = σφάλμα στην κατάσταση προς ΤΑΝ</t>
  </si>
  <si>
    <t>14 + 209</t>
  </si>
  <si>
    <t>4 + 209 + κατέβαλε περισσότερα =[ μειον =????</t>
  </si>
  <si>
    <t>321 =να τα πληρώσουν τώρα  οι ΠΟΛΙΤΕΣ με πρόστιμο &amp; τόκο</t>
  </si>
  <si>
    <t>25 = δεν χρέωσε 0,65% &amp; 0,125%</t>
  </si>
  <si>
    <t>24 =δεν χρέωσε 1,3%</t>
  </si>
  <si>
    <t>23 =χρέωσε ως πάγια πράξη</t>
  </si>
  <si>
    <t>21 = το χρέωσε ως χρονομεριστική μίσθωση με 0,65% + 0,125%</t>
  </si>
  <si>
    <t xml:space="preserve">14 = λάθος στην κατάσταση πόρων ΤΑΝ = </t>
  </si>
  <si>
    <t>13 = δεν εμφανίζει στις καταστάσεις ΚΑΙ δεν πληρώνει τα 5% των παγίων στις αναλογικές [αμφιβάλω αν πληρώθηκε . ΑΠΛΩΣ επειδή πάντα συμπλήρωνε τον3ο ή 4ο του επόμενου έτους το βιβλίο συμβολαίων ( για τον εισαγγελέα) θυμόταν και τόγραφε]</t>
  </si>
  <si>
    <t xml:space="preserve">11 = όχι χρέωση στον πολίτη πάγιο στις αναλογικές [ ΑΛΛΑ απόδοση στο ΤΑΝ (ΑΠΛΩΣ επειδή πάντα συμπλήρωνε τον3ο ή 4ο του επόμενου έτους το βιβλίο συμβολαίων { για τον εισαγγελέα} θυμόταν και τόγραφε)] </t>
  </si>
  <si>
    <t>201 =10061 =γονική =59.778,55 ΕΙΝΑΙ σε εκτέλεση του 8866 προσυμφώνου γονικής = 50.254,77 ( το οποίο ξεκίνησε ως γονική &amp; εκτιμήθηκε &amp; πληρώθηκε ΑΛΛΑ δεν μεταγράφηκε λόγω νομικού κωλύματος ΑΡΑ ακυρώθηκε) ΑΡΑ αφαιρούνται οι αρχικές πληρωμές</t>
  </si>
  <si>
    <t>4 + 201</t>
  </si>
  <si>
    <t>αγοραπωλησια -προσύμφ -8403 =5.000</t>
  </si>
  <si>
    <t>102 + 4 + 212</t>
  </si>
  <si>
    <t>σύσταση ΕΠΕ</t>
  </si>
  <si>
    <t>4 + κατέβαλε περισσότερα =[ μειον =2,68</t>
  </si>
  <si>
    <t>14 + 211</t>
  </si>
  <si>
    <t>213 = ένα μεγάλο συμβόλαιο θα κάνει τον χρόνο και όπου συμπληρώνει στοιχεία γι'αυτό τα κάνει σκατά . Στην κατάσταση το πέρασε για 12.000</t>
  </si>
  <si>
    <t>14 + 213</t>
  </si>
  <si>
    <t>214 = έδωσε εντολή για μικρότερες πληρωμές</t>
  </si>
  <si>
    <t xml:space="preserve">208 = μπερδεύτηκε με τις απαλλαγές των δημοσίων υπαλλήλων από Τ.Π.Δ. . χρέωσε 63.750δρχ = 187,09€ ΚΑΙ ΟΧΙ 183.160δρχ  =534,12€ δικαιώματα ( ΤΑΝ =45,17) . </t>
  </si>
  <si>
    <t>1ος έως 12ος</t>
  </si>
  <si>
    <t>1ος έως 5ος</t>
  </si>
  <si>
    <t>16 = ΔΕΝ ΒΓΑΙΝΕΙ ΑΚΡΗ πως έβγαζε τα δικαιώματα . ΠΑΝΤΑ όμως τα έβγαζε λιγότερα ΚΑΙ με επακόλουθο να πληρώνεται λιγότερα ΚΑΙ να αποδίδει λιγότερα και στο ΤΑΝ</t>
  </si>
  <si>
    <t>16-</t>
  </si>
  <si>
    <t>*16</t>
  </si>
  <si>
    <t>13 + 16</t>
  </si>
  <si>
    <t>215 = αναφέρει πως απέδωσε 827,95 [ = η 1η πληρωμή ]</t>
  </si>
  <si>
    <t>1 + 215</t>
  </si>
  <si>
    <t>1 = ΔΟΛΟΣ = ΓΝΩΡΙΖΕ από τα αρχεία στην Αθήνα πως έχουν πληρωθεί , αλλά επειδή δεν εμφανίστηκε κατά τον έλεγχο στο εκάστοτε συμβόλαιο , ή στις καταστάσεις , τα ζητάει . Μήπως τα φάγανε ???</t>
  </si>
  <si>
    <t xml:space="preserve">1 + 71 </t>
  </si>
  <si>
    <t>συσταση οριζ. &amp; διανομή</t>
  </si>
  <si>
    <t>216 = χρέωσε στον πολίτη ΚΑΙ απέδωσε λιγότυερα στο ΤΑΝ =</t>
  </si>
  <si>
    <t>216-</t>
  </si>
  <si>
    <t>4 -</t>
  </si>
  <si>
    <t>4 + ΚΑΙ ζητάει και παραπάνω</t>
  </si>
  <si>
    <t>101-</t>
  </si>
  <si>
    <t>220 = και πληρώθηκε το κανονικό κ15 = 13 ΚΑΙ ζητάει άλλα 7,8</t>
  </si>
  <si>
    <t>100-</t>
  </si>
  <si>
    <t>αγοραπωλησία -προσυμφ-8950 =25.000</t>
  </si>
  <si>
    <t>224 = και τα 2 συμβόλαια είναι σε εκτέλεση του 8950 προσυμφώνου = 25.000</t>
  </si>
  <si>
    <t>4 + 220</t>
  </si>
  <si>
    <t xml:space="preserve"> 4 + 224 </t>
  </si>
  <si>
    <t>216 -</t>
  </si>
  <si>
    <t>23-</t>
  </si>
  <si>
    <t xml:space="preserve">1 + 4 </t>
  </si>
  <si>
    <t>1 -</t>
  </si>
  <si>
    <t>225 = ενώ ζητάει όλο το κ18 στο …... λέει πως αποδόθηκε ….. .ΠΟΙΟΝ ΚΟΡΟΙΔΕΥΟΥΝΕ ?????</t>
  </si>
  <si>
    <t>1 + 225 =[9134 -1€</t>
  </si>
  <si>
    <t>202 =8866 προσύμφωνο γονικής = 50.254,77( ξεκίνησε ως γονική &amp; εκτιμήθηκε &amp; πληρώθηκε ΑΛΛΑ δεν μεταγράφηκε λόγω νομικού κωλύματος ΑΡΑ ακυρώθηκε) ΑΡΑ αφαίρεση πληρωμών . Καταχωρήθηκε ως πάγια πράξη ΑΛΛΑ δεν μεταφερθήκαν οι πληρωμές στο 10061 ( τις οποίες ζητάει )</t>
  </si>
  <si>
    <t>202 + 201</t>
  </si>
  <si>
    <t xml:space="preserve">15 = κατάσταση ΤΑΝ = πληρωμή παραπάνω σε διαθήκες ,αποδοχές ,κλπ = </t>
  </si>
  <si>
    <t xml:space="preserve">226 = χρέωση 20 αντί 12 σε 6 πάγιες [6*8 =48 =9% = </t>
  </si>
  <si>
    <t>4 + 226</t>
  </si>
  <si>
    <t>1 + 225=[8695 &amp; 8687</t>
  </si>
  <si>
    <t>23 +ΧΑΡΙΤΟΠΟΥΛΟΣ</t>
  </si>
  <si>
    <t>λυση προσυμφ -7770 =</t>
  </si>
  <si>
    <t>225-</t>
  </si>
  <si>
    <t>23 + ΜΑΤΣΑΝΗΣ -ΜΑΤΣΑΝΗΣ</t>
  </si>
  <si>
    <t>λύση προσυμφ -4724 =4988,99</t>
  </si>
  <si>
    <t>23 + ΤΑΤΣΙΡΑΜΟΣ ΟΕ</t>
  </si>
  <si>
    <t>227 = ως πάγιο στην κατάσταση υπερ ΤΑΝ ΚΑΙ ??? ως αναλογική αξίας 8.400 στο βιβλίο ???</t>
  </si>
  <si>
    <t>228 = με αξία 8799,71 αντι 9995</t>
  </si>
  <si>
    <t>204 = 21 το χρέωσε ως χρονομεριστική μίσθωση με μισό κ18 ( του0,60) &amp; 0,65% + 0,125%</t>
  </si>
  <si>
    <t>1 + 21 = 204</t>
  </si>
  <si>
    <t>προσύμφ αγοραπ</t>
  </si>
  <si>
    <t>203 = 21 = το χρέωσε με 0,65% &amp; 0,125% αντι 1,3%</t>
  </si>
  <si>
    <t>6 + 203 = 21</t>
  </si>
  <si>
    <t xml:space="preserve">5 = ΔΟΛΟΣ = δεν ζητάει για ΤΑΝ από πάγιες αναλογικών ΑΡΑ έχει πληρώσει παραπάνω </t>
  </si>
  <si>
    <t>6 = ΔΟΛΟΣ = ενώ βλέπει πως πληρώθηκαν ποσά σε άλλο κωδικό τα καταπίνει</t>
  </si>
  <si>
    <t>6 + 203 = 21 +ΜΕΘΟΔΙΟΥ</t>
  </si>
  <si>
    <t>1 + 225 =7759 + 14</t>
  </si>
  <si>
    <t>14 + 1 + 225 =7759</t>
  </si>
  <si>
    <t>16 + ΜΠΑΜΠΑΤΖΙΚΟΣ</t>
  </si>
  <si>
    <t xml:space="preserve">12 =  όχι χρέωση στον πολίτη πάγιο στις αναλογικές [ αν εμφανίζεται στο βιβλίο συμβολαίων ΑΠΛΩΣ επειδή πάντα συμπλήρωνε τον3ο ή 4ο του επόμενου έτους το βιβλίο συμβολαίων { για τον εισαγγελέα} θυμόταν και τόγραφε)] </t>
  </si>
  <si>
    <t>12 +16</t>
  </si>
  <si>
    <t>*12</t>
  </si>
  <si>
    <t>προσύμφωνο αγοραπωλήσίας</t>
  </si>
  <si>
    <t>229 = αντί 8.000 αξία πράξης πληρώθηκε από πολίτη με υπολογισμό στα 800</t>
  </si>
  <si>
    <t>14 + 229</t>
  </si>
  <si>
    <t>230 = βάζει τους πολίτες να πληρώσουν το 1,3% στο 0,65% + 0,125%</t>
  </si>
  <si>
    <t>12 + 16</t>
  </si>
  <si>
    <t>1 + 4[=205]</t>
  </si>
  <si>
    <t>γονικη</t>
  </si>
  <si>
    <t>διορθωση γονικης 7831κ</t>
  </si>
  <si>
    <t>διόρθωση γονικής -12085κ</t>
  </si>
  <si>
    <t>1 + 4[205]</t>
  </si>
  <si>
    <t>101 + 233</t>
  </si>
  <si>
    <t>100 + είναι πληρεξούσιο</t>
  </si>
  <si>
    <t>24 + ΣΤΑΜΟΣ</t>
  </si>
  <si>
    <t>23 +ΧΑΝΤΑΝΗΣ ΜΥΡΩΝΗΣ</t>
  </si>
  <si>
    <t>100 + είναι διανομή</t>
  </si>
  <si>
    <t>235 = το καταχωρεί ως δωρεά ,ενώ είναι διόρθωση αγοραπωλησίας</t>
  </si>
  <si>
    <t>100 + 235</t>
  </si>
  <si>
    <t>1 + 4</t>
  </si>
  <si>
    <t>χρησιδανειο</t>
  </si>
  <si>
    <t>1 + 4 +23</t>
  </si>
  <si>
    <t>1 + 4 + 23</t>
  </si>
  <si>
    <t>206 = λάθος 300.000 =880,41€ μεΔικαιωμ =19,83 [να αφαιρεθουν κ18=1,78 &amp; κ15=5,74 &amp;κ17=1,1</t>
  </si>
  <si>
    <t>100 +206</t>
  </si>
  <si>
    <t xml:space="preserve">100 + είναι αγοραπωλησία </t>
  </si>
  <si>
    <t>14 + καταχώρησε ως πάγια</t>
  </si>
  <si>
    <t>14 + 252</t>
  </si>
  <si>
    <t>14 + 253</t>
  </si>
  <si>
    <t>14 + 248</t>
  </si>
  <si>
    <t>14 + 249</t>
  </si>
  <si>
    <t>14 + 250</t>
  </si>
  <si>
    <t>14 + 251</t>
  </si>
  <si>
    <t>14 + 254</t>
  </si>
  <si>
    <t>14 + 255</t>
  </si>
  <si>
    <t>14 + 256</t>
  </si>
  <si>
    <t>14 + 257</t>
  </si>
  <si>
    <t>6 + 21</t>
  </si>
  <si>
    <t>21 + 6 + ΘΕΟΛΟΓΙΤΗΣ -ΣΤΑΥΡΟΠΟΥΛΟΣ</t>
  </si>
  <si>
    <t>1 + 4 +225</t>
  </si>
  <si>
    <t>αγοραπ -προσυμφ -8170 = αραβων = 5.000</t>
  </si>
  <si>
    <t>102 + 4 + 258</t>
  </si>
  <si>
    <t>συσταση &amp; γονικη</t>
  </si>
  <si>
    <t xml:space="preserve">εκθ δημ δικαστ πληστηρ </t>
  </si>
  <si>
    <t>βάσει 40330 υπ.Αποφ 2005 είναι από 11 έως 77€</t>
  </si>
  <si>
    <t>259 = πλήρωσε ο Στούμπος 11/10 ,χάσαν την πληρωμή στα ''μπάζα'' και για την μεταγραφή ξαναπλήρωσε η Τερζίδου στις 13/10</t>
  </si>
  <si>
    <t>λύση προσυμφ -9079=55.000 -[αραβων =10.000</t>
  </si>
  <si>
    <t>καταργηση προσυμφ-6583 -92.500 -[αραβων=</t>
  </si>
  <si>
    <t>καταργηση προσυμφ-6584 -92.500 -[αραβων=</t>
  </si>
  <si>
    <t>233 = είναι αποδοχη κληρονομιας</t>
  </si>
  <si>
    <t>205 = για κάπιο λόγο φορτώνει τους πολίτες</t>
  </si>
  <si>
    <t xml:space="preserve">4 + 205 </t>
  </si>
  <si>
    <t>4 + 205</t>
  </si>
  <si>
    <t>*23 +24 +ΨΑΛΙΔΑ - ΓΕΩΡΓΑΚΗΣ</t>
  </si>
  <si>
    <t>λύση προσυμφ -5280-αραβων=</t>
  </si>
  <si>
    <t>*23 +24 +ΦΥΛΑΚΤΑΚΗΣ -ΑΝΔΡΕΑΔΟΥ</t>
  </si>
  <si>
    <t>λύση προσυμφ -5665 -αραββων =</t>
  </si>
  <si>
    <t>*23 + 24 +ΚΟΠΑΝΟΥΔΗΣ &amp;ΚΑΤΣΙΒΕΛΟΣ -ΥΔΡΙΩΤΗΣ</t>
  </si>
  <si>
    <t>λύση προσυμφ -5846 -αραβων =</t>
  </si>
  <si>
    <t>*23 + 24 +ΜΑΝΟΥΣΙΑΔΗΣ -ΜΑΝΟΥΣΙΑΔΟΥ</t>
  </si>
  <si>
    <t>λύση προσυμφ -6418 -αραβων =</t>
  </si>
  <si>
    <t>23 +24 + ΠΙΠΙΝΗ -ΜΑΣΤΡΑΝΔΡΕΟΥ</t>
  </si>
  <si>
    <t>λύση προσυμφ-1018 -αραβων =325.000δρχ =</t>
  </si>
  <si>
    <t>23 +24 +ΓΟΥΤΑΣ Δ. -ΒΑΜΒΑΤΣΙΚΟΥ</t>
  </si>
  <si>
    <t>λύση προσυμφ -6454 -αραβων =</t>
  </si>
  <si>
    <t>23 +24 + ΡΟΥΜΠΑΣ -ΓΚΕΟΡΓΚΙΕΥΑ</t>
  </si>
  <si>
    <t>λύση προσυμφ -6573- αραβων =</t>
  </si>
  <si>
    <t>23 +24 +ΜΙΧΑΗΛΙΔΗΣ -ΣΑΡΗΜΠΑΛΑ</t>
  </si>
  <si>
    <t>λυση προσυμφ -6999 -αραβων =</t>
  </si>
  <si>
    <t>23 + 24 +ΓΕΩΡΓΑΚΗΣ ΗΛΙΑΣ -CHIVU</t>
  </si>
  <si>
    <t>λυση προσυμφ -7.000 -αραβων =</t>
  </si>
  <si>
    <t>λύση προσυμφ -6859 -αραβων =30.000</t>
  </si>
  <si>
    <t>23 +24 +ΓΕΩΡΓΑΚΗΣ -CHIVU</t>
  </si>
  <si>
    <t>λύση προσυμφ-5504-αραβων =</t>
  </si>
  <si>
    <t>23 +24 + ΖΑΡΑΓΚΟΥΛΙΑ &amp;ΣΩΤΗΡΑΚΗΣ -ΝΤΙΝΕΡΒΙΛ</t>
  </si>
  <si>
    <t>ειναιΤο7169</t>
  </si>
  <si>
    <t>λύση προσυμφ -7026-αραβων =</t>
  </si>
  <si>
    <t>23 + 24 + ΤΣΙΛΟΓΕΩΡΓΗΣ Β. -ΓΚΕΟΡΓΚΙΕΒΑ</t>
  </si>
  <si>
    <t>λύση προσυμφ -7056 -αραβων =</t>
  </si>
  <si>
    <t>λύση προσυμφ -25.083καπολα -αραβων =</t>
  </si>
  <si>
    <t>καταργ προσυμφ -6583 -αραβων =</t>
  </si>
  <si>
    <t>καταργ προσυμφ -6584 -αραβων =</t>
  </si>
  <si>
    <t>23 +24 +ΜΑΝΟΥΣΙΑΔΗ ΒΕΝΕΤΙΑ -ΓΚΡΕΤΣΙΚΟΣ ΠΑΝΑΓ</t>
  </si>
  <si>
    <t>23 +24 +ΜΑΝΟΥΣΙΑΔΗΣ ΧΑΡΑΛ. -ΓΚΡΕΤΣΙΚΟΣ ΠΑΝΑΓ</t>
  </si>
  <si>
    <t>23 +24 +ΧΑΨΑΛΗΣ -HOFΦMAN</t>
  </si>
  <si>
    <t>23 + 24 + ΜΠΑΜΠΑΤΖΙΚΟΣ Ι. -ΚΑΠΟΛΑΣ Ι.</t>
  </si>
  <si>
    <t>λύση προσυμφ -4724 -αραβων =</t>
  </si>
  <si>
    <t>23 +24 +ΧΑΨΑΛΗΣ -ΤΑΤΣΙΟΥ</t>
  </si>
  <si>
    <t>λυση προσυμφ -7770 -αραβων =</t>
  </si>
  <si>
    <t>23 +24 +ΒΥΖΙΩΤΗ - ΧΑΤΖΗΓΕΩΡΓΙΟΥ</t>
  </si>
  <si>
    <t>23 +24 + WOJTERA - HARVEY</t>
  </si>
  <si>
    <t>λυση προσυμφ -9808 αραβων =</t>
  </si>
  <si>
    <t>23 +24 + ΣΤΥΛΙΑΝΙΔΟΥ ΦΩΤΕΙΝΗ -ΚΑΖΑΝΤΖΙΔΗΣ ΝΙΚΟΛΑΟΣ</t>
  </si>
  <si>
    <t>να μην ζητηθεί από πολίτη -ΠΗΡΕ ΠΟΛΛΑ</t>
  </si>
  <si>
    <t>λύση προσυμφ -9679 -αραβων =20.000</t>
  </si>
  <si>
    <t>24 + ΘΕΟΛΟΓΟΥΔΗ -ΜΠΙΡΖΑΜΑΝΗΣ ΑΘΑΝΑΣΙΟΣ</t>
  </si>
  <si>
    <t>23 +24 +ΜΑΡΙΝΟΣ -ΒΑΣΙΛΟΠΟΥΛΟΥ</t>
  </si>
  <si>
    <t>265 = 1]ζητάει 232€ { αντί 1.433,04 ΔΗΛΑΔΗ α)δικαιώματα =1.225,04 ,β)τερζίδου =1.041,29 ,γ)ΤΑΣ =73,5 ,δ)ΤΑΝ =110,25 ,ε)αντίγραφα =4*13*4 =208} ,2] ζητάει1,3% υπερ ΤΑΝ =500,43 {αντί 1.301,13}</t>
  </si>
  <si>
    <t>δάνειο - υποθήκη δημ υπαλλ από Τ.Π.Δ. =15εκ</t>
  </si>
  <si>
    <t>208 +24 +ΠΕΤΣΙΝΑΚΗΣ ΣΤΑΥΡΟΣ</t>
  </si>
  <si>
    <t>συστΟριζ &amp;πρόταση γονικης =13,32εκ</t>
  </si>
  <si>
    <t xml:space="preserve">*23 +25 +ΣΤΕΦΑΝΗ ΑΓΓΕΛΟΠΟΥΛΟΥ ΕΛΕΝΗ </t>
  </si>
  <si>
    <t>*23 +24 +ΕΘΝΙΚΗ</t>
  </si>
  <si>
    <t>*23 +24 +ΕΘΝΙΚΗ -ΜΙΑΜΟΣ ΔΗΜΗΤΡΙΟΣ</t>
  </si>
  <si>
    <t>*23 +24 +ΜΙΧΟΣ ΝΙΚΟΛΑΟΣ</t>
  </si>
  <si>
    <t>εξάλειψη υποθήκης -13,63εκ =40.097,77</t>
  </si>
  <si>
    <t>266 +23 +24 +ΜΑΡΚΟΠΟΥΛΟΣ -ΕΘΝΙΚΗ</t>
  </si>
  <si>
    <t>266 +23 +24 +εθνικη -Καραγιαννης Δημ &amp;Αθηνα &amp;Θωμα</t>
  </si>
  <si>
    <t>*23 +24 +εθνικη -Θυμνιος Δημ &amp;Πολυξ</t>
  </si>
  <si>
    <t>*23 +Κονταρινης Βασ &amp; Αννα -Καραγιαννη Ευαγγελια</t>
  </si>
  <si>
    <t>*23 +24 +ΚΑΤΣΟΥΠΑΚΗΣ -ΕΘΝΙΚΗ</t>
  </si>
  <si>
    <t>265 +23 +24 +Κωστη Αργυρω -Κωνσταντινος</t>
  </si>
  <si>
    <t>265 +267 +23 +24 +Κωστη Αργυρω -Κωνσταντινος</t>
  </si>
  <si>
    <t>προσύμφΠοσοστών &amp; εργολαβικό =1.500</t>
  </si>
  <si>
    <t>23 +24 +ΣΥΚΟΥΔΗΣ - ΕΜΠΟΡΙΚΗ</t>
  </si>
  <si>
    <t>266 = γιατι ζητάει μόνο για 4.810 &amp;4.813 ΚΑΙ όχι για 4.811 &amp;4.812 :::???</t>
  </si>
  <si>
    <t>267 =βλέπει στο συμβόλαιο την αναγραφή της σφραγίδας με πληρωμή στην Εθνική</t>
  </si>
  <si>
    <t>7 = διπλοπληρωμή με μηνιαία καταάσταση ΚΑΙ κάθε συμβόλαιο ημερησίως</t>
  </si>
  <si>
    <t>*23</t>
  </si>
  <si>
    <t>μισθωση αγρ γης</t>
  </si>
  <si>
    <t>*24 +ΚΑΡΔΑΣΟΥΔΗΣ ΝΙΚ.  -ΚΑΡΔΑΣΟΥΔΗΣ ΔΗΜ</t>
  </si>
  <si>
    <t>μίσθωση -1.513,72</t>
  </si>
  <si>
    <t>*24 +ΣΑΛΑΧΩΝΗΣ ΜΑΡΓ. -ΣΑΛΑΧΩΝΗΣ ΣΤΑΥΡ</t>
  </si>
  <si>
    <t>*23 +24 +ΦΡΥΔΑΣ ΟΕ</t>
  </si>
  <si>
    <t>*24 +ΦΥΛΑΚΤΑΚΗ -ΓΚΙΝΑ</t>
  </si>
  <si>
    <t>μίσθωση = 7.643,29</t>
  </si>
  <si>
    <t>*24 +ΚΥΔΩΝΗ - ΚΥΔΩΝΗΣ</t>
  </si>
  <si>
    <t>*24 +ΠΑΣΧΑΛΗΣ ΒΑΣΙΛΕΙΟ</t>
  </si>
  <si>
    <t>*24 + ΤΑΤΣΙΡΑΜΟΣ</t>
  </si>
  <si>
    <t>*24 +ΛΟΡΕΤΖΟΣ -ΓΑΤΟΥ</t>
  </si>
  <si>
    <t>*24 +ΛΑΣΚΑΡΙΔΗΣ</t>
  </si>
  <si>
    <t>*24 +ΠΑΠΑΓΕΩΡΓΙΟΥ</t>
  </si>
  <si>
    <t>*24 +ΧΑΡΙΤΟΠΟΥΛΟΣ ΑΕ</t>
  </si>
  <si>
    <t>*24 +ΚΕΛΜΑΝΛΗΣ -ΓΙΩΡΓΟΥ</t>
  </si>
  <si>
    <t>*24 +ΚΕΛΜΑΝΛΗ -ΓΙΩΡΓΟΥ</t>
  </si>
  <si>
    <t>*23 +24 +ΛΑΣΚΑΡΗΣ παναγ -ΕΘΝΙΚΗ</t>
  </si>
  <si>
    <t>*24 +ΤΑΤΣΙΡΑΜΟΣ ΟΕ</t>
  </si>
  <si>
    <t>*23 +24 +ΜΑΝΤΟΥΔΗ -ΙΩΑΝΝΟΥ</t>
  </si>
  <si>
    <t>*23 +24 +ΦΥΛΑΚΤΑΚΗΣ -ΦΥΛΑΚΤΑΚΗΣ</t>
  </si>
  <si>
    <t>*23 +24 +ΦΥΛΑΚΤΑΚΗΣ -ΓΚΙΚΑ</t>
  </si>
  <si>
    <t>*23 + 24 +ΠΑΠΑΡΣΕΝΙΟΥ +ΧΟΥΣΙΟΣ</t>
  </si>
  <si>
    <t>*24 +ΠΑΡΑΣΧΟΥΔΗΣ -ΠΑΡΣΧΟΥΔΗ</t>
  </si>
  <si>
    <t>*24 +ΔΗΜΟΣ -ΚΑΖΑΝΑΣ</t>
  </si>
  <si>
    <t>*24 +ΠΑΡΑΣΧΟΥΔΗ -ΠΑΡΣΧΟΥΔΗ</t>
  </si>
  <si>
    <t>*23 +23 +ΛΙΟΓΚΑ -ΑΡΣΕΝΙΟΥ</t>
  </si>
  <si>
    <t>*23 +24 +ΤΖΙΑΤΑΣ -ΤΖΙΑΤΑΣ ΕΕ</t>
  </si>
  <si>
    <t>*24 +ΜΕΡΕΣΗΣ -ΜΥΡΩΝΗΣ</t>
  </si>
  <si>
    <t>*23 +24 +ΣΕΡΔΑΡΗΣ -ΣΕΡΔΑΡΗ</t>
  </si>
  <si>
    <t>*24 +κοντογεωργιου -καλογιαννησ</t>
  </si>
  <si>
    <t>*24 +ΠΑΡΑΣΧΟΥΔΗΣ -ΠΑΡΑΣΧΟΥΔΗΣ ΑΕ</t>
  </si>
  <si>
    <t>*24 +ΦΟΡΚΟΣ -ΨΑΛΤΟΥ</t>
  </si>
  <si>
    <t>*24 +ΒΛΑΧΟΓΙΑΝΝΗ -ΨΑΛΤΟΥ</t>
  </si>
  <si>
    <t>*24 +ΖΑΡΑΓΚΟΥΛΙΑΣ -ΡΕΙΖΗΣ</t>
  </si>
  <si>
    <t>*24 +ΑΡΧΟΝΤΗΣ -ΑΡΧΟΝΤΗΣ</t>
  </si>
  <si>
    <t>*24 + ΚΟΡΥΔΑΣ -ΠΕΤΡΟΧΗΜΙΚΗ ΞΑΝΘΗΣ</t>
  </si>
  <si>
    <t>*24 +ΠΑΡΑΣΚΕΥΑΣ -ΠΑΡΑΣΚΕΥΑΣ</t>
  </si>
  <si>
    <t>*24 + ΜΠΡΑΣΤΙΑΝΟΥ -ΜΠΡΑΣΤΙΑΝΟΣ</t>
  </si>
  <si>
    <t>*24 +ΣΤΑΥΡΟΠΟΥΛΟΣ -ΣΤΑΥΡΟΠΟΥΛΟΣ</t>
  </si>
  <si>
    <t>*24 +ΜΠΡΑΣΤΙΑΝΟΥ -ΜΠΡΑΣΤΙΑΝΟΣ</t>
  </si>
  <si>
    <t>*24 +ΥΔΡΙΩΤΗΣ -ΥΔΡΙΩΤΗΣ</t>
  </si>
  <si>
    <t>*24 +ΔΟΥΚΑ ΔΕΣΠ -</t>
  </si>
  <si>
    <t>23 +24 +ΣΥΝΑΙΤΕΡΙΣΤΙΚΗ ΜΑΡΜΑΡΩΝ ΑΕ</t>
  </si>
  <si>
    <t>*24 +ΛΟΡΕΤΖΟΣ μαρμαρα</t>
  </si>
  <si>
    <t>*24 + ΒΛΑΧΟΓΙΑΝΝΗ ΓΙΑΝ. -ΨΑΛΤΟΥ ΣΩΤΗΡ</t>
  </si>
  <si>
    <t>250 = δεν πρόσθεσε το 3ο από τα 4 φύλλα =[κ18 =136.878δρχ = 401,7] &amp; [κ15 =525.779δρχ =1.543,01] &amp; [κ17 =101.212δρχ =297,03</t>
  </si>
  <si>
    <t>100-101 = λάθη ελέγχου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</si>
</sst>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1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7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8"/>
      <color rgb="FF00B050"/>
      <name val="Arial"/>
      <family val="2"/>
      <charset val="161"/>
    </font>
    <font>
      <b/>
      <sz val="8"/>
      <color rgb="FF0070C0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4006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41">
    <xf numFmtId="0" fontId="0" fillId="0" borderId="0" xfId="0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/>
    <xf numFmtId="0" fontId="15" fillId="0" borderId="0" xfId="0" applyFont="1" applyFill="1"/>
    <xf numFmtId="0" fontId="14" fillId="0" borderId="1" xfId="0" applyFont="1" applyFill="1" applyBorder="1" applyAlignment="1">
      <alignment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164" fontId="15" fillId="0" borderId="0" xfId="1" applyNumberFormat="1" applyFont="1"/>
    <xf numFmtId="164" fontId="13" fillId="0" borderId="1" xfId="1" applyNumberFormat="1" applyFont="1" applyBorder="1"/>
    <xf numFmtId="0" fontId="14" fillId="6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0" borderId="0" xfId="0" applyFont="1"/>
    <xf numFmtId="14" fontId="12" fillId="0" borderId="1" xfId="1" applyNumberFormat="1" applyFont="1" applyFill="1" applyBorder="1" applyAlignment="1">
      <alignment horizontal="center" vertical="center"/>
    </xf>
    <xf numFmtId="43" fontId="13" fillId="6" borderId="1" xfId="1" applyFont="1" applyFill="1" applyBorder="1"/>
    <xf numFmtId="43" fontId="13" fillId="0" borderId="1" xfId="1" applyFont="1" applyBorder="1"/>
    <xf numFmtId="43" fontId="12" fillId="0" borderId="1" xfId="1" applyFont="1" applyFill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14" fontId="12" fillId="0" borderId="5" xfId="0" applyNumberFormat="1" applyFont="1" applyFill="1" applyBorder="1" applyAlignment="1">
      <alignment horizontal="center" vertical="center"/>
    </xf>
    <xf numFmtId="43" fontId="13" fillId="3" borderId="1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 vertical="center"/>
    </xf>
    <xf numFmtId="43" fontId="12" fillId="0" borderId="5" xfId="1" applyFont="1" applyBorder="1" applyAlignment="1">
      <alignment horizontal="right" vertical="center"/>
    </xf>
    <xf numFmtId="43" fontId="12" fillId="0" borderId="10" xfId="1" applyFont="1" applyFill="1" applyBorder="1" applyAlignment="1">
      <alignment horizontal="right" vertical="center"/>
    </xf>
    <xf numFmtId="14" fontId="12" fillId="0" borderId="5" xfId="1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/>
    </xf>
    <xf numFmtId="43" fontId="12" fillId="10" borderId="1" xfId="1" applyFont="1" applyFill="1" applyBorder="1" applyAlignment="1">
      <alignment horizontal="right" vertical="center"/>
    </xf>
    <xf numFmtId="164" fontId="12" fillId="10" borderId="1" xfId="1" applyNumberFormat="1" applyFont="1" applyFill="1" applyBorder="1" applyAlignment="1">
      <alignment horizontal="right" vertical="center"/>
    </xf>
    <xf numFmtId="43" fontId="12" fillId="5" borderId="1" xfId="1" applyFont="1" applyFill="1" applyBorder="1" applyAlignment="1">
      <alignment horizontal="center" vertical="center"/>
    </xf>
    <xf numFmtId="43" fontId="12" fillId="13" borderId="1" xfId="1" applyFont="1" applyFill="1" applyBorder="1" applyAlignment="1">
      <alignment horizontal="right" vertical="center"/>
    </xf>
    <xf numFmtId="43" fontId="12" fillId="13" borderId="1" xfId="1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164" fontId="12" fillId="13" borderId="1" xfId="1" applyNumberFormat="1" applyFont="1" applyFill="1" applyBorder="1" applyAlignment="1">
      <alignment horizontal="right" vertical="center"/>
    </xf>
    <xf numFmtId="43" fontId="12" fillId="13" borderId="1" xfId="1" applyFont="1" applyFill="1" applyBorder="1"/>
    <xf numFmtId="0" fontId="12" fillId="12" borderId="2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/>
    </xf>
    <xf numFmtId="43" fontId="12" fillId="12" borderId="1" xfId="1" applyFont="1" applyFill="1" applyBorder="1" applyAlignment="1">
      <alignment horizontal="right" vertical="center"/>
    </xf>
    <xf numFmtId="43" fontId="12" fillId="12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lef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left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11" borderId="1" xfId="1" applyFont="1" applyFill="1" applyBorder="1" applyAlignment="1">
      <alignment horizontal="right" vertical="center"/>
    </xf>
    <xf numFmtId="43" fontId="12" fillId="0" borderId="3" xfId="1" applyFont="1" applyFill="1" applyBorder="1" applyAlignment="1">
      <alignment horizontal="right" vertical="center"/>
    </xf>
    <xf numFmtId="43" fontId="12" fillId="0" borderId="6" xfId="1" applyFont="1" applyFill="1" applyBorder="1" applyAlignment="1">
      <alignment horizontal="right" vertical="center"/>
    </xf>
    <xf numFmtId="43" fontId="12" fillId="0" borderId="6" xfId="1" applyFont="1" applyBorder="1" applyAlignment="1">
      <alignment horizontal="right" vertical="center"/>
    </xf>
    <xf numFmtId="43" fontId="12" fillId="0" borderId="5" xfId="1" applyFont="1" applyFill="1" applyBorder="1" applyAlignment="1">
      <alignment horizontal="righ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/>
    </xf>
    <xf numFmtId="43" fontId="12" fillId="11" borderId="1" xfId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vertical="top"/>
    </xf>
    <xf numFmtId="0" fontId="15" fillId="0" borderId="0" xfId="0" applyFont="1" applyAlignment="1">
      <alignment horizontal="right"/>
    </xf>
    <xf numFmtId="0" fontId="15" fillId="0" borderId="0" xfId="0" applyFont="1"/>
    <xf numFmtId="0" fontId="12" fillId="0" borderId="1" xfId="0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12" borderId="1" xfId="1" applyFont="1" applyFill="1" applyBorder="1" applyAlignment="1">
      <alignment horizontal="left"/>
    </xf>
    <xf numFmtId="43" fontId="12" fillId="5" borderId="1" xfId="1" applyFont="1" applyFill="1" applyBorder="1" applyAlignment="1">
      <alignment horizontal="right" vertical="center"/>
    </xf>
    <xf numFmtId="14" fontId="12" fillId="5" borderId="5" xfId="0" applyNumberFormat="1" applyFont="1" applyFill="1" applyBorder="1" applyAlignment="1">
      <alignment horizontal="center" vertical="center"/>
    </xf>
    <xf numFmtId="14" fontId="12" fillId="11" borderId="5" xfId="0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/>
    </xf>
    <xf numFmtId="164" fontId="12" fillId="11" borderId="1" xfId="1" applyNumberFormat="1" applyFont="1" applyFill="1" applyBorder="1" applyAlignment="1">
      <alignment horizontal="right" vertical="center"/>
    </xf>
    <xf numFmtId="43" fontId="12" fillId="11" borderId="1" xfId="1" applyFont="1" applyFill="1" applyBorder="1" applyAlignment="1">
      <alignment horizontal="left"/>
    </xf>
    <xf numFmtId="0" fontId="15" fillId="11" borderId="0" xfId="0" applyFont="1" applyFill="1"/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right" vertical="center"/>
    </xf>
    <xf numFmtId="164" fontId="12" fillId="12" borderId="2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164" fontId="12" fillId="0" borderId="2" xfId="1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right" vertical="center"/>
    </xf>
    <xf numFmtId="164" fontId="12" fillId="0" borderId="5" xfId="1" applyNumberFormat="1" applyFont="1" applyFill="1" applyBorder="1" applyAlignment="1">
      <alignment horizontal="right" vertical="center"/>
    </xf>
    <xf numFmtId="164" fontId="12" fillId="13" borderId="2" xfId="1" applyNumberFormat="1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right" vertical="center"/>
    </xf>
    <xf numFmtId="43" fontId="15" fillId="0" borderId="0" xfId="1" applyFont="1"/>
    <xf numFmtId="43" fontId="12" fillId="0" borderId="1" xfId="1" applyFont="1" applyFill="1" applyBorder="1" applyAlignment="1">
      <alignment horizontal="center" vertical="center"/>
    </xf>
    <xf numFmtId="164" fontId="12" fillId="11" borderId="2" xfId="1" applyNumberFormat="1" applyFont="1" applyFill="1" applyBorder="1" applyAlignment="1">
      <alignment horizontal="center" vertical="center"/>
    </xf>
    <xf numFmtId="164" fontId="12" fillId="10" borderId="2" xfId="1" applyNumberFormat="1" applyFont="1" applyFill="1" applyBorder="1" applyAlignment="1">
      <alignment horizontal="right" vertical="center"/>
    </xf>
    <xf numFmtId="164" fontId="12" fillId="10" borderId="2" xfId="1" applyNumberFormat="1" applyFont="1" applyFill="1" applyBorder="1" applyAlignment="1">
      <alignment horizontal="center" vertical="center"/>
    </xf>
    <xf numFmtId="0" fontId="15" fillId="0" borderId="0" xfId="0" applyFont="1"/>
    <xf numFmtId="43" fontId="12" fillId="0" borderId="1" xfId="1" applyFont="1" applyFill="1" applyBorder="1" applyAlignment="1">
      <alignment horizontal="right" vertical="center"/>
    </xf>
    <xf numFmtId="43" fontId="15" fillId="0" borderId="0" xfId="0" applyNumberFormat="1" applyFont="1"/>
    <xf numFmtId="43" fontId="12" fillId="10" borderId="1" xfId="1" applyFont="1" applyFill="1" applyBorder="1" applyAlignment="1">
      <alignment horizontal="right" vertical="center"/>
    </xf>
    <xf numFmtId="43" fontId="12" fillId="12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/>
    </xf>
    <xf numFmtId="43" fontId="12" fillId="0" borderId="1" xfId="1" applyFont="1" applyFill="1" applyBorder="1" applyAlignment="1">
      <alignment horizontal="center"/>
    </xf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Border="1" applyAlignment="1">
      <alignment horizontal="right" vertical="center"/>
    </xf>
    <xf numFmtId="0" fontId="12" fillId="0" borderId="1" xfId="0" applyFont="1" applyFill="1" applyBorder="1"/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 vertical="center"/>
    </xf>
    <xf numFmtId="43" fontId="15" fillId="0" borderId="0" xfId="1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 vertical="center"/>
    </xf>
    <xf numFmtId="43" fontId="15" fillId="0" borderId="0" xfId="1" applyFont="1"/>
    <xf numFmtId="43" fontId="12" fillId="11" borderId="1" xfId="1" applyFont="1" applyFill="1" applyBorder="1" applyAlignment="1">
      <alignment horizontal="right" vertical="center"/>
    </xf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5" fillId="0" borderId="0" xfId="1" applyFont="1"/>
    <xf numFmtId="0" fontId="15" fillId="0" borderId="0" xfId="0" applyFont="1" applyFill="1"/>
    <xf numFmtId="0" fontId="15" fillId="0" borderId="0" xfId="0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5" fillId="0" borderId="0" xfId="1" applyFont="1"/>
    <xf numFmtId="164" fontId="15" fillId="0" borderId="0" xfId="1" applyNumberFormat="1" applyFont="1" applyFill="1" applyAlignment="1"/>
    <xf numFmtId="0" fontId="15" fillId="0" borderId="0" xfId="0" applyFont="1" applyAlignment="1"/>
    <xf numFmtId="0" fontId="15" fillId="0" borderId="0" xfId="0" applyFont="1" applyFill="1" applyAlignment="1"/>
    <xf numFmtId="14" fontId="12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43" fontId="12" fillId="0" borderId="10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left"/>
    </xf>
    <xf numFmtId="164" fontId="12" fillId="0" borderId="2" xfId="1" applyNumberFormat="1" applyFont="1" applyFill="1" applyBorder="1" applyAlignment="1">
      <alignment horizontal="center" vertical="center"/>
    </xf>
    <xf numFmtId="164" fontId="12" fillId="0" borderId="5" xfId="1" applyNumberFormat="1" applyFont="1" applyFill="1" applyBorder="1" applyAlignment="1">
      <alignment horizontal="center" vertical="center"/>
    </xf>
    <xf numFmtId="0" fontId="15" fillId="0" borderId="0" xfId="0" applyFont="1"/>
    <xf numFmtId="43" fontId="15" fillId="0" borderId="0" xfId="1" applyFont="1"/>
    <xf numFmtId="43" fontId="12" fillId="0" borderId="1" xfId="1" applyFont="1" applyBorder="1" applyAlignment="1">
      <alignment horizontal="center" vertical="center"/>
    </xf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43" fontId="12" fillId="12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/>
    </xf>
    <xf numFmtId="43" fontId="12" fillId="7" borderId="10" xfId="1" applyFont="1" applyFill="1" applyBorder="1" applyAlignment="1">
      <alignment horizontal="right" vertical="center"/>
    </xf>
    <xf numFmtId="43" fontId="15" fillId="0" borderId="0" xfId="1" applyFont="1" applyFill="1"/>
    <xf numFmtId="164" fontId="12" fillId="0" borderId="1" xfId="1" applyNumberFormat="1" applyFont="1" applyFill="1" applyBorder="1" applyAlignment="1">
      <alignment horizontal="left"/>
    </xf>
    <xf numFmtId="43" fontId="12" fillId="13" borderId="1" xfId="1" applyFont="1" applyFill="1" applyBorder="1" applyAlignment="1">
      <alignment horizontal="left"/>
    </xf>
    <xf numFmtId="164" fontId="12" fillId="0" borderId="1" xfId="1" applyNumberFormat="1" applyFont="1" applyFill="1" applyBorder="1" applyAlignment="1">
      <alignment horizontal="left" vertical="center"/>
    </xf>
    <xf numFmtId="43" fontId="15" fillId="0" borderId="1" xfId="1" applyFont="1" applyBorder="1"/>
    <xf numFmtId="43" fontId="15" fillId="0" borderId="1" xfId="1" applyFont="1" applyFill="1" applyBorder="1"/>
    <xf numFmtId="43" fontId="12" fillId="0" borderId="3" xfId="1" applyFont="1" applyFill="1" applyBorder="1" applyAlignment="1">
      <alignment horizontal="left"/>
    </xf>
    <xf numFmtId="43" fontId="20" fillId="0" borderId="1" xfId="1" applyFont="1" applyBorder="1"/>
    <xf numFmtId="43" fontId="18" fillId="3" borderId="1" xfId="1" applyFont="1" applyFill="1" applyBorder="1"/>
    <xf numFmtId="43" fontId="15" fillId="11" borderId="1" xfId="1" applyFont="1" applyFill="1" applyBorder="1"/>
    <xf numFmtId="43" fontId="19" fillId="3" borderId="1" xfId="1" applyFont="1" applyFill="1" applyBorder="1"/>
    <xf numFmtId="164" fontId="15" fillId="0" borderId="0" xfId="1" applyNumberFormat="1" applyFont="1" applyFill="1"/>
    <xf numFmtId="0" fontId="15" fillId="0" borderId="0" xfId="0" applyFont="1" applyFill="1" applyAlignment="1"/>
    <xf numFmtId="43" fontId="12" fillId="0" borderId="0" xfId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164" fontId="12" fillId="7" borderId="2" xfId="1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43" fontId="12" fillId="7" borderId="1" xfId="1" applyFont="1" applyFill="1" applyBorder="1" applyAlignment="1">
      <alignment horizontal="right" vertical="center"/>
    </xf>
    <xf numFmtId="43" fontId="12" fillId="12" borderId="1" xfId="1" applyFont="1" applyFill="1" applyBorder="1" applyAlignment="1">
      <alignment horizontal="left" vertical="center"/>
    </xf>
    <xf numFmtId="43" fontId="12" fillId="10" borderId="1" xfId="1" applyFont="1" applyFill="1" applyBorder="1" applyAlignment="1">
      <alignment horizontal="left"/>
    </xf>
    <xf numFmtId="14" fontId="12" fillId="7" borderId="5" xfId="1" applyNumberFormat="1" applyFont="1" applyFill="1" applyBorder="1" applyAlignment="1">
      <alignment horizontal="center" vertical="center"/>
    </xf>
    <xf numFmtId="43" fontId="12" fillId="7" borderId="3" xfId="1" applyFont="1" applyFill="1" applyBorder="1" applyAlignment="1">
      <alignment horizontal="left"/>
    </xf>
    <xf numFmtId="43" fontId="15" fillId="7" borderId="1" xfId="1" applyFont="1" applyFill="1" applyBorder="1"/>
    <xf numFmtId="43" fontId="15" fillId="0" borderId="0" xfId="0" applyNumberFormat="1" applyFont="1" applyAlignment="1"/>
    <xf numFmtId="0" fontId="15" fillId="0" borderId="0" xfId="0" applyFont="1"/>
    <xf numFmtId="0" fontId="12" fillId="0" borderId="1" xfId="0" applyFont="1" applyFill="1" applyBorder="1"/>
    <xf numFmtId="43" fontId="15" fillId="0" borderId="0" xfId="0" applyNumberFormat="1" applyFont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/>
    </xf>
    <xf numFmtId="164" fontId="15" fillId="0" borderId="0" xfId="1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/>
    <xf numFmtId="0" fontId="15" fillId="0" borderId="1" xfId="0" applyFont="1" applyBorder="1" applyAlignment="1">
      <alignment horizontal="center"/>
    </xf>
    <xf numFmtId="43" fontId="12" fillId="7" borderId="1" xfId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/>
    </xf>
    <xf numFmtId="164" fontId="12" fillId="0" borderId="9" xfId="1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/>
    </xf>
    <xf numFmtId="43" fontId="15" fillId="13" borderId="1" xfId="1" applyFont="1" applyFill="1" applyBorder="1"/>
    <xf numFmtId="14" fontId="12" fillId="5" borderId="5" xfId="0" applyNumberFormat="1" applyFont="1" applyFill="1" applyBorder="1" applyAlignment="1">
      <alignment horizontal="center" vertical="center"/>
    </xf>
    <xf numFmtId="43" fontId="15" fillId="10" borderId="1" xfId="1" applyFont="1" applyFill="1" applyBorder="1"/>
    <xf numFmtId="0" fontId="15" fillId="0" borderId="0" xfId="0" applyFont="1" applyFill="1" applyAlignment="1"/>
    <xf numFmtId="0" fontId="15" fillId="0" borderId="0" xfId="0" applyFont="1" applyFill="1" applyAlignment="1">
      <alignment horizontal="left"/>
    </xf>
    <xf numFmtId="14" fontId="12" fillId="5" borderId="5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/>
    </xf>
    <xf numFmtId="14" fontId="12" fillId="5" borderId="5" xfId="0" applyNumberFormat="1" applyFont="1" applyFill="1" applyBorder="1" applyAlignment="1">
      <alignment horizontal="center" vertical="center"/>
    </xf>
    <xf numFmtId="43" fontId="15" fillId="12" borderId="1" xfId="1" applyFont="1" applyFill="1" applyBorder="1"/>
    <xf numFmtId="164" fontId="12" fillId="7" borderId="1" xfId="1" applyNumberFormat="1" applyFont="1" applyFill="1" applyBorder="1" applyAlignment="1">
      <alignment horizontal="center" vertical="center"/>
    </xf>
    <xf numFmtId="14" fontId="12" fillId="7" borderId="1" xfId="1" applyNumberFormat="1" applyFont="1" applyFill="1" applyBorder="1" applyAlignment="1">
      <alignment horizontal="center" vertical="center"/>
    </xf>
    <xf numFmtId="43" fontId="12" fillId="7" borderId="5" xfId="1" applyFont="1" applyFill="1" applyBorder="1" applyAlignment="1">
      <alignment horizontal="right" vertical="center"/>
    </xf>
    <xf numFmtId="164" fontId="12" fillId="7" borderId="1" xfId="1" applyNumberFormat="1" applyFont="1" applyFill="1" applyBorder="1" applyAlignment="1">
      <alignment horizontal="left"/>
    </xf>
    <xf numFmtId="164" fontId="12" fillId="11" borderId="5" xfId="1" applyNumberFormat="1" applyFont="1" applyFill="1" applyBorder="1" applyAlignment="1">
      <alignment horizontal="right" vertical="center"/>
    </xf>
    <xf numFmtId="0" fontId="15" fillId="0" borderId="0" xfId="0" applyFont="1" applyFill="1" applyAlignment="1"/>
    <xf numFmtId="0" fontId="15" fillId="0" borderId="0" xfId="0" applyFont="1" applyAlignment="1">
      <alignment horizontal="left"/>
    </xf>
    <xf numFmtId="14" fontId="12" fillId="7" borderId="5" xfId="0" applyNumberFormat="1" applyFont="1" applyFill="1" applyBorder="1" applyAlignment="1">
      <alignment horizontal="center" vertical="center"/>
    </xf>
    <xf numFmtId="0" fontId="15" fillId="7" borderId="0" xfId="0" applyFont="1" applyFill="1"/>
    <xf numFmtId="164" fontId="12" fillId="0" borderId="5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43" fontId="12" fillId="2" borderId="1" xfId="1" applyFont="1" applyFill="1" applyBorder="1" applyAlignment="1">
      <alignment horizontal="right" vertical="center"/>
    </xf>
    <xf numFmtId="164" fontId="12" fillId="6" borderId="2" xfId="1" applyNumberFormat="1" applyFont="1" applyFill="1" applyBorder="1" applyAlignment="1">
      <alignment horizontal="center" vertical="center"/>
    </xf>
    <xf numFmtId="0" fontId="15" fillId="6" borderId="0" xfId="0" applyFont="1" applyFill="1"/>
    <xf numFmtId="43" fontId="12" fillId="6" borderId="1" xfId="1" applyFont="1" applyFill="1" applyBorder="1" applyAlignment="1">
      <alignment horizontal="right" vertical="center"/>
    </xf>
    <xf numFmtId="43" fontId="15" fillId="2" borderId="1" xfId="1" applyFont="1" applyFill="1" applyBorder="1"/>
    <xf numFmtId="43" fontId="12" fillId="2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2" fillId="5" borderId="3" xfId="1" applyFont="1" applyFill="1" applyBorder="1" applyAlignment="1">
      <alignment horizontal="center" vertical="center"/>
    </xf>
    <xf numFmtId="43" fontId="12" fillId="5" borderId="6" xfId="1" applyFont="1" applyFill="1" applyBorder="1" applyAlignment="1">
      <alignment horizontal="center" vertical="center"/>
    </xf>
    <xf numFmtId="43" fontId="12" fillId="5" borderId="5" xfId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43" fontId="12" fillId="0" borderId="0" xfId="1" applyFont="1" applyFill="1" applyBorder="1" applyAlignment="1">
      <alignment horizontal="left"/>
    </xf>
    <xf numFmtId="164" fontId="14" fillId="0" borderId="1" xfId="1" applyNumberFormat="1" applyFont="1" applyBorder="1" applyAlignment="1">
      <alignment horizontal="center" vertical="center" wrapText="1"/>
    </xf>
    <xf numFmtId="164" fontId="15" fillId="0" borderId="0" xfId="1" applyNumberFormat="1" applyFont="1" applyFill="1" applyAlignment="1">
      <alignment horizontal="left"/>
    </xf>
    <xf numFmtId="0" fontId="15" fillId="11" borderId="0" xfId="0" applyFont="1" applyFill="1" applyAlignment="1">
      <alignment horizontal="left"/>
    </xf>
    <xf numFmtId="0" fontId="13" fillId="4" borderId="3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right"/>
    </xf>
    <xf numFmtId="0" fontId="13" fillId="4" borderId="5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 vertical="center" wrapText="1"/>
    </xf>
    <xf numFmtId="0" fontId="15" fillId="6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64" fontId="15" fillId="0" borderId="0" xfId="1" applyNumberFormat="1" applyFont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00FF00"/>
      <color rgb="FF00FFFF"/>
      <color rgb="FFFFFF00"/>
      <color rgb="FFFF00FF"/>
      <color rgb="FF92D050"/>
      <color rgb="FFCC00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1"/>
  <sheetViews>
    <sheetView workbookViewId="0">
      <pane ySplit="2" topLeftCell="A219" activePane="bottomLeft" state="frozen"/>
      <selection pane="bottomLeft" activeCell="A267" sqref="A267:D267"/>
    </sheetView>
  </sheetViews>
  <sheetFormatPr defaultRowHeight="11.25"/>
  <cols>
    <col min="1" max="1" width="8.140625" style="6" bestFit="1" customWidth="1"/>
    <col min="2" max="2" width="8.7109375" style="10" bestFit="1" customWidth="1"/>
    <col min="3" max="3" width="28.140625" style="10" customWidth="1"/>
    <col min="4" max="4" width="11.140625" style="10" bestFit="1" customWidth="1"/>
    <col min="5" max="5" width="10.85546875" style="10" customWidth="1"/>
    <col min="6" max="6" width="8.140625" style="10" bestFit="1" customWidth="1"/>
    <col min="7" max="7" width="7.28515625" style="10" bestFit="1" customWidth="1"/>
    <col min="8" max="9" width="8.140625" style="10" bestFit="1" customWidth="1"/>
    <col min="10" max="10" width="7.28515625" style="10" bestFit="1" customWidth="1"/>
    <col min="11" max="11" width="8.140625" style="10" bestFit="1" customWidth="1"/>
    <col min="12" max="12" width="9.42578125" style="10" bestFit="1" customWidth="1"/>
    <col min="13" max="13" width="8.140625" style="10" bestFit="1" customWidth="1"/>
    <col min="14" max="14" width="9.42578125" style="10" bestFit="1" customWidth="1"/>
    <col min="15" max="17" width="7.28515625" style="10" bestFit="1" customWidth="1"/>
    <col min="18" max="18" width="9.42578125" style="159" customWidth="1"/>
    <col min="19" max="19" width="8.140625" style="10" bestFit="1" customWidth="1"/>
    <col min="20" max="20" width="8.140625" style="169" customWidth="1"/>
    <col min="21" max="21" width="9.42578125" style="10" bestFit="1" customWidth="1"/>
    <col min="22" max="22" width="8.140625" style="169" bestFit="1" customWidth="1"/>
    <col min="23" max="23" width="9.42578125" style="10" bestFit="1" customWidth="1"/>
    <col min="24" max="24" width="8.140625" style="10" bestFit="1" customWidth="1"/>
    <col min="25" max="25" width="10.28515625" style="10" bestFit="1" customWidth="1"/>
    <col min="26" max="26" width="8.140625" style="10" bestFit="1" customWidth="1"/>
    <col min="27" max="27" width="9.140625" style="123"/>
    <col min="28" max="194" width="9.140625" style="10"/>
    <col min="195" max="195" width="9" style="10" bestFit="1" customWidth="1"/>
    <col min="196" max="196" width="9.85546875" style="10" bestFit="1" customWidth="1"/>
    <col min="197" max="197" width="9.140625" style="10" bestFit="1" customWidth="1"/>
    <col min="198" max="198" width="16" style="10" bestFit="1" customWidth="1"/>
    <col min="199" max="199" width="9" style="10" bestFit="1" customWidth="1"/>
    <col min="200" max="200" width="7.85546875" style="10" bestFit="1" customWidth="1"/>
    <col min="201" max="201" width="11.7109375" style="10" bestFit="1" customWidth="1"/>
    <col min="202" max="202" width="14.28515625" style="10" customWidth="1"/>
    <col min="203" max="203" width="11.7109375" style="10" bestFit="1" customWidth="1"/>
    <col min="204" max="204" width="14.140625" style="10" bestFit="1" customWidth="1"/>
    <col min="205" max="205" width="16.7109375" style="10" customWidth="1"/>
    <col min="206" max="206" width="16.5703125" style="10" customWidth="1"/>
    <col min="207" max="208" width="7.85546875" style="10" bestFit="1" customWidth="1"/>
    <col min="209" max="209" width="8" style="10" bestFit="1" customWidth="1"/>
    <col min="210" max="211" width="7.85546875" style="10" bestFit="1" customWidth="1"/>
    <col min="212" max="212" width="9.7109375" style="10" customWidth="1"/>
    <col min="213" max="213" width="12.85546875" style="10" customWidth="1"/>
    <col min="214" max="450" width="9.140625" style="10"/>
    <col min="451" max="451" width="9" style="10" bestFit="1" customWidth="1"/>
    <col min="452" max="452" width="9.85546875" style="10" bestFit="1" customWidth="1"/>
    <col min="453" max="453" width="9.140625" style="10" bestFit="1" customWidth="1"/>
    <col min="454" max="454" width="16" style="10" bestFit="1" customWidth="1"/>
    <col min="455" max="455" width="9" style="10" bestFit="1" customWidth="1"/>
    <col min="456" max="456" width="7.85546875" style="10" bestFit="1" customWidth="1"/>
    <col min="457" max="457" width="11.7109375" style="10" bestFit="1" customWidth="1"/>
    <col min="458" max="458" width="14.28515625" style="10" customWidth="1"/>
    <col min="459" max="459" width="11.7109375" style="10" bestFit="1" customWidth="1"/>
    <col min="460" max="460" width="14.140625" style="10" bestFit="1" customWidth="1"/>
    <col min="461" max="461" width="16.7109375" style="10" customWidth="1"/>
    <col min="462" max="462" width="16.5703125" style="10" customWidth="1"/>
    <col min="463" max="464" width="7.85546875" style="10" bestFit="1" customWidth="1"/>
    <col min="465" max="465" width="8" style="10" bestFit="1" customWidth="1"/>
    <col min="466" max="467" width="7.85546875" style="10" bestFit="1" customWidth="1"/>
    <col min="468" max="468" width="9.7109375" style="10" customWidth="1"/>
    <col min="469" max="469" width="12.85546875" style="10" customWidth="1"/>
    <col min="470" max="706" width="9.140625" style="10"/>
    <col min="707" max="707" width="9" style="10" bestFit="1" customWidth="1"/>
    <col min="708" max="708" width="9.85546875" style="10" bestFit="1" customWidth="1"/>
    <col min="709" max="709" width="9.140625" style="10" bestFit="1" customWidth="1"/>
    <col min="710" max="710" width="16" style="10" bestFit="1" customWidth="1"/>
    <col min="711" max="711" width="9" style="10" bestFit="1" customWidth="1"/>
    <col min="712" max="712" width="7.85546875" style="10" bestFit="1" customWidth="1"/>
    <col min="713" max="713" width="11.7109375" style="10" bestFit="1" customWidth="1"/>
    <col min="714" max="714" width="14.28515625" style="10" customWidth="1"/>
    <col min="715" max="715" width="11.7109375" style="10" bestFit="1" customWidth="1"/>
    <col min="716" max="716" width="14.140625" style="10" bestFit="1" customWidth="1"/>
    <col min="717" max="717" width="16.7109375" style="10" customWidth="1"/>
    <col min="718" max="718" width="16.5703125" style="10" customWidth="1"/>
    <col min="719" max="720" width="7.85546875" style="10" bestFit="1" customWidth="1"/>
    <col min="721" max="721" width="8" style="10" bestFit="1" customWidth="1"/>
    <col min="722" max="723" width="7.85546875" style="10" bestFit="1" customWidth="1"/>
    <col min="724" max="724" width="9.7109375" style="10" customWidth="1"/>
    <col min="725" max="725" width="12.85546875" style="10" customWidth="1"/>
    <col min="726" max="962" width="9.140625" style="10"/>
    <col min="963" max="963" width="9" style="10" bestFit="1" customWidth="1"/>
    <col min="964" max="964" width="9.85546875" style="10" bestFit="1" customWidth="1"/>
    <col min="965" max="965" width="9.140625" style="10" bestFit="1" customWidth="1"/>
    <col min="966" max="966" width="16" style="10" bestFit="1" customWidth="1"/>
    <col min="967" max="967" width="9" style="10" bestFit="1" customWidth="1"/>
    <col min="968" max="968" width="7.85546875" style="10" bestFit="1" customWidth="1"/>
    <col min="969" max="969" width="11.7109375" style="10" bestFit="1" customWidth="1"/>
    <col min="970" max="970" width="14.28515625" style="10" customWidth="1"/>
    <col min="971" max="971" width="11.7109375" style="10" bestFit="1" customWidth="1"/>
    <col min="972" max="972" width="14.140625" style="10" bestFit="1" customWidth="1"/>
    <col min="973" max="973" width="16.7109375" style="10" customWidth="1"/>
    <col min="974" max="974" width="16.5703125" style="10" customWidth="1"/>
    <col min="975" max="976" width="7.85546875" style="10" bestFit="1" customWidth="1"/>
    <col min="977" max="977" width="8" style="10" bestFit="1" customWidth="1"/>
    <col min="978" max="979" width="7.85546875" style="10" bestFit="1" customWidth="1"/>
    <col min="980" max="980" width="9.7109375" style="10" customWidth="1"/>
    <col min="981" max="981" width="12.85546875" style="10" customWidth="1"/>
    <col min="982" max="1218" width="9.140625" style="10"/>
    <col min="1219" max="1219" width="9" style="10" bestFit="1" customWidth="1"/>
    <col min="1220" max="1220" width="9.85546875" style="10" bestFit="1" customWidth="1"/>
    <col min="1221" max="1221" width="9.140625" style="10" bestFit="1" customWidth="1"/>
    <col min="1222" max="1222" width="16" style="10" bestFit="1" customWidth="1"/>
    <col min="1223" max="1223" width="9" style="10" bestFit="1" customWidth="1"/>
    <col min="1224" max="1224" width="7.85546875" style="10" bestFit="1" customWidth="1"/>
    <col min="1225" max="1225" width="11.7109375" style="10" bestFit="1" customWidth="1"/>
    <col min="1226" max="1226" width="14.28515625" style="10" customWidth="1"/>
    <col min="1227" max="1227" width="11.7109375" style="10" bestFit="1" customWidth="1"/>
    <col min="1228" max="1228" width="14.140625" style="10" bestFit="1" customWidth="1"/>
    <col min="1229" max="1229" width="16.7109375" style="10" customWidth="1"/>
    <col min="1230" max="1230" width="16.5703125" style="10" customWidth="1"/>
    <col min="1231" max="1232" width="7.85546875" style="10" bestFit="1" customWidth="1"/>
    <col min="1233" max="1233" width="8" style="10" bestFit="1" customWidth="1"/>
    <col min="1234" max="1235" width="7.85546875" style="10" bestFit="1" customWidth="1"/>
    <col min="1236" max="1236" width="9.7109375" style="10" customWidth="1"/>
    <col min="1237" max="1237" width="12.85546875" style="10" customWidth="1"/>
    <col min="1238" max="1474" width="9.140625" style="10"/>
    <col min="1475" max="1475" width="9" style="10" bestFit="1" customWidth="1"/>
    <col min="1476" max="1476" width="9.85546875" style="10" bestFit="1" customWidth="1"/>
    <col min="1477" max="1477" width="9.140625" style="10" bestFit="1" customWidth="1"/>
    <col min="1478" max="1478" width="16" style="10" bestFit="1" customWidth="1"/>
    <col min="1479" max="1479" width="9" style="10" bestFit="1" customWidth="1"/>
    <col min="1480" max="1480" width="7.85546875" style="10" bestFit="1" customWidth="1"/>
    <col min="1481" max="1481" width="11.7109375" style="10" bestFit="1" customWidth="1"/>
    <col min="1482" max="1482" width="14.28515625" style="10" customWidth="1"/>
    <col min="1483" max="1483" width="11.7109375" style="10" bestFit="1" customWidth="1"/>
    <col min="1484" max="1484" width="14.140625" style="10" bestFit="1" customWidth="1"/>
    <col min="1485" max="1485" width="16.7109375" style="10" customWidth="1"/>
    <col min="1486" max="1486" width="16.5703125" style="10" customWidth="1"/>
    <col min="1487" max="1488" width="7.85546875" style="10" bestFit="1" customWidth="1"/>
    <col min="1489" max="1489" width="8" style="10" bestFit="1" customWidth="1"/>
    <col min="1490" max="1491" width="7.85546875" style="10" bestFit="1" customWidth="1"/>
    <col min="1492" max="1492" width="9.7109375" style="10" customWidth="1"/>
    <col min="1493" max="1493" width="12.85546875" style="10" customWidth="1"/>
    <col min="1494" max="1730" width="9.140625" style="10"/>
    <col min="1731" max="1731" width="9" style="10" bestFit="1" customWidth="1"/>
    <col min="1732" max="1732" width="9.85546875" style="10" bestFit="1" customWidth="1"/>
    <col min="1733" max="1733" width="9.140625" style="10" bestFit="1" customWidth="1"/>
    <col min="1734" max="1734" width="16" style="10" bestFit="1" customWidth="1"/>
    <col min="1735" max="1735" width="9" style="10" bestFit="1" customWidth="1"/>
    <col min="1736" max="1736" width="7.85546875" style="10" bestFit="1" customWidth="1"/>
    <col min="1737" max="1737" width="11.7109375" style="10" bestFit="1" customWidth="1"/>
    <col min="1738" max="1738" width="14.28515625" style="10" customWidth="1"/>
    <col min="1739" max="1739" width="11.7109375" style="10" bestFit="1" customWidth="1"/>
    <col min="1740" max="1740" width="14.140625" style="10" bestFit="1" customWidth="1"/>
    <col min="1741" max="1741" width="16.7109375" style="10" customWidth="1"/>
    <col min="1742" max="1742" width="16.5703125" style="10" customWidth="1"/>
    <col min="1743" max="1744" width="7.85546875" style="10" bestFit="1" customWidth="1"/>
    <col min="1745" max="1745" width="8" style="10" bestFit="1" customWidth="1"/>
    <col min="1746" max="1747" width="7.85546875" style="10" bestFit="1" customWidth="1"/>
    <col min="1748" max="1748" width="9.7109375" style="10" customWidth="1"/>
    <col min="1749" max="1749" width="12.85546875" style="10" customWidth="1"/>
    <col min="1750" max="1986" width="9.140625" style="10"/>
    <col min="1987" max="1987" width="9" style="10" bestFit="1" customWidth="1"/>
    <col min="1988" max="1988" width="9.85546875" style="10" bestFit="1" customWidth="1"/>
    <col min="1989" max="1989" width="9.140625" style="10" bestFit="1" customWidth="1"/>
    <col min="1990" max="1990" width="16" style="10" bestFit="1" customWidth="1"/>
    <col min="1991" max="1991" width="9" style="10" bestFit="1" customWidth="1"/>
    <col min="1992" max="1992" width="7.85546875" style="10" bestFit="1" customWidth="1"/>
    <col min="1993" max="1993" width="11.7109375" style="10" bestFit="1" customWidth="1"/>
    <col min="1994" max="1994" width="14.28515625" style="10" customWidth="1"/>
    <col min="1995" max="1995" width="11.7109375" style="10" bestFit="1" customWidth="1"/>
    <col min="1996" max="1996" width="14.140625" style="10" bestFit="1" customWidth="1"/>
    <col min="1997" max="1997" width="16.7109375" style="10" customWidth="1"/>
    <col min="1998" max="1998" width="16.5703125" style="10" customWidth="1"/>
    <col min="1999" max="2000" width="7.85546875" style="10" bestFit="1" customWidth="1"/>
    <col min="2001" max="2001" width="8" style="10" bestFit="1" customWidth="1"/>
    <col min="2002" max="2003" width="7.85546875" style="10" bestFit="1" customWidth="1"/>
    <col min="2004" max="2004" width="9.7109375" style="10" customWidth="1"/>
    <col min="2005" max="2005" width="12.85546875" style="10" customWidth="1"/>
    <col min="2006" max="2242" width="9.140625" style="10"/>
    <col min="2243" max="2243" width="9" style="10" bestFit="1" customWidth="1"/>
    <col min="2244" max="2244" width="9.85546875" style="10" bestFit="1" customWidth="1"/>
    <col min="2245" max="2245" width="9.140625" style="10" bestFit="1" customWidth="1"/>
    <col min="2246" max="2246" width="16" style="10" bestFit="1" customWidth="1"/>
    <col min="2247" max="2247" width="9" style="10" bestFit="1" customWidth="1"/>
    <col min="2248" max="2248" width="7.85546875" style="10" bestFit="1" customWidth="1"/>
    <col min="2249" max="2249" width="11.7109375" style="10" bestFit="1" customWidth="1"/>
    <col min="2250" max="2250" width="14.28515625" style="10" customWidth="1"/>
    <col min="2251" max="2251" width="11.7109375" style="10" bestFit="1" customWidth="1"/>
    <col min="2252" max="2252" width="14.140625" style="10" bestFit="1" customWidth="1"/>
    <col min="2253" max="2253" width="16.7109375" style="10" customWidth="1"/>
    <col min="2254" max="2254" width="16.5703125" style="10" customWidth="1"/>
    <col min="2255" max="2256" width="7.85546875" style="10" bestFit="1" customWidth="1"/>
    <col min="2257" max="2257" width="8" style="10" bestFit="1" customWidth="1"/>
    <col min="2258" max="2259" width="7.85546875" style="10" bestFit="1" customWidth="1"/>
    <col min="2260" max="2260" width="9.7109375" style="10" customWidth="1"/>
    <col min="2261" max="2261" width="12.85546875" style="10" customWidth="1"/>
    <col min="2262" max="2498" width="9.140625" style="10"/>
    <col min="2499" max="2499" width="9" style="10" bestFit="1" customWidth="1"/>
    <col min="2500" max="2500" width="9.85546875" style="10" bestFit="1" customWidth="1"/>
    <col min="2501" max="2501" width="9.140625" style="10" bestFit="1" customWidth="1"/>
    <col min="2502" max="2502" width="16" style="10" bestFit="1" customWidth="1"/>
    <col min="2503" max="2503" width="9" style="10" bestFit="1" customWidth="1"/>
    <col min="2504" max="2504" width="7.85546875" style="10" bestFit="1" customWidth="1"/>
    <col min="2505" max="2505" width="11.7109375" style="10" bestFit="1" customWidth="1"/>
    <col min="2506" max="2506" width="14.28515625" style="10" customWidth="1"/>
    <col min="2507" max="2507" width="11.7109375" style="10" bestFit="1" customWidth="1"/>
    <col min="2508" max="2508" width="14.140625" style="10" bestFit="1" customWidth="1"/>
    <col min="2509" max="2509" width="16.7109375" style="10" customWidth="1"/>
    <col min="2510" max="2510" width="16.5703125" style="10" customWidth="1"/>
    <col min="2511" max="2512" width="7.85546875" style="10" bestFit="1" customWidth="1"/>
    <col min="2513" max="2513" width="8" style="10" bestFit="1" customWidth="1"/>
    <col min="2514" max="2515" width="7.85546875" style="10" bestFit="1" customWidth="1"/>
    <col min="2516" max="2516" width="9.7109375" style="10" customWidth="1"/>
    <col min="2517" max="2517" width="12.85546875" style="10" customWidth="1"/>
    <col min="2518" max="2754" width="9.140625" style="10"/>
    <col min="2755" max="2755" width="9" style="10" bestFit="1" customWidth="1"/>
    <col min="2756" max="2756" width="9.85546875" style="10" bestFit="1" customWidth="1"/>
    <col min="2757" max="2757" width="9.140625" style="10" bestFit="1" customWidth="1"/>
    <col min="2758" max="2758" width="16" style="10" bestFit="1" customWidth="1"/>
    <col min="2759" max="2759" width="9" style="10" bestFit="1" customWidth="1"/>
    <col min="2760" max="2760" width="7.85546875" style="10" bestFit="1" customWidth="1"/>
    <col min="2761" max="2761" width="11.7109375" style="10" bestFit="1" customWidth="1"/>
    <col min="2762" max="2762" width="14.28515625" style="10" customWidth="1"/>
    <col min="2763" max="2763" width="11.7109375" style="10" bestFit="1" customWidth="1"/>
    <col min="2764" max="2764" width="14.140625" style="10" bestFit="1" customWidth="1"/>
    <col min="2765" max="2765" width="16.7109375" style="10" customWidth="1"/>
    <col min="2766" max="2766" width="16.5703125" style="10" customWidth="1"/>
    <col min="2767" max="2768" width="7.85546875" style="10" bestFit="1" customWidth="1"/>
    <col min="2769" max="2769" width="8" style="10" bestFit="1" customWidth="1"/>
    <col min="2770" max="2771" width="7.85546875" style="10" bestFit="1" customWidth="1"/>
    <col min="2772" max="2772" width="9.7109375" style="10" customWidth="1"/>
    <col min="2773" max="2773" width="12.85546875" style="10" customWidth="1"/>
    <col min="2774" max="3010" width="9.140625" style="10"/>
    <col min="3011" max="3011" width="9" style="10" bestFit="1" customWidth="1"/>
    <col min="3012" max="3012" width="9.85546875" style="10" bestFit="1" customWidth="1"/>
    <col min="3013" max="3013" width="9.140625" style="10" bestFit="1" customWidth="1"/>
    <col min="3014" max="3014" width="16" style="10" bestFit="1" customWidth="1"/>
    <col min="3015" max="3015" width="9" style="10" bestFit="1" customWidth="1"/>
    <col min="3016" max="3016" width="7.85546875" style="10" bestFit="1" customWidth="1"/>
    <col min="3017" max="3017" width="11.7109375" style="10" bestFit="1" customWidth="1"/>
    <col min="3018" max="3018" width="14.28515625" style="10" customWidth="1"/>
    <col min="3019" max="3019" width="11.7109375" style="10" bestFit="1" customWidth="1"/>
    <col min="3020" max="3020" width="14.140625" style="10" bestFit="1" customWidth="1"/>
    <col min="3021" max="3021" width="16.7109375" style="10" customWidth="1"/>
    <col min="3022" max="3022" width="16.5703125" style="10" customWidth="1"/>
    <col min="3023" max="3024" width="7.85546875" style="10" bestFit="1" customWidth="1"/>
    <col min="3025" max="3025" width="8" style="10" bestFit="1" customWidth="1"/>
    <col min="3026" max="3027" width="7.85546875" style="10" bestFit="1" customWidth="1"/>
    <col min="3028" max="3028" width="9.7109375" style="10" customWidth="1"/>
    <col min="3029" max="3029" width="12.85546875" style="10" customWidth="1"/>
    <col min="3030" max="3266" width="9.140625" style="10"/>
    <col min="3267" max="3267" width="9" style="10" bestFit="1" customWidth="1"/>
    <col min="3268" max="3268" width="9.85546875" style="10" bestFit="1" customWidth="1"/>
    <col min="3269" max="3269" width="9.140625" style="10" bestFit="1" customWidth="1"/>
    <col min="3270" max="3270" width="16" style="10" bestFit="1" customWidth="1"/>
    <col min="3271" max="3271" width="9" style="10" bestFit="1" customWidth="1"/>
    <col min="3272" max="3272" width="7.85546875" style="10" bestFit="1" customWidth="1"/>
    <col min="3273" max="3273" width="11.7109375" style="10" bestFit="1" customWidth="1"/>
    <col min="3274" max="3274" width="14.28515625" style="10" customWidth="1"/>
    <col min="3275" max="3275" width="11.7109375" style="10" bestFit="1" customWidth="1"/>
    <col min="3276" max="3276" width="14.140625" style="10" bestFit="1" customWidth="1"/>
    <col min="3277" max="3277" width="16.7109375" style="10" customWidth="1"/>
    <col min="3278" max="3278" width="16.5703125" style="10" customWidth="1"/>
    <col min="3279" max="3280" width="7.85546875" style="10" bestFit="1" customWidth="1"/>
    <col min="3281" max="3281" width="8" style="10" bestFit="1" customWidth="1"/>
    <col min="3282" max="3283" width="7.85546875" style="10" bestFit="1" customWidth="1"/>
    <col min="3284" max="3284" width="9.7109375" style="10" customWidth="1"/>
    <col min="3285" max="3285" width="12.85546875" style="10" customWidth="1"/>
    <col min="3286" max="3522" width="9.140625" style="10"/>
    <col min="3523" max="3523" width="9" style="10" bestFit="1" customWidth="1"/>
    <col min="3524" max="3524" width="9.85546875" style="10" bestFit="1" customWidth="1"/>
    <col min="3525" max="3525" width="9.140625" style="10" bestFit="1" customWidth="1"/>
    <col min="3526" max="3526" width="16" style="10" bestFit="1" customWidth="1"/>
    <col min="3527" max="3527" width="9" style="10" bestFit="1" customWidth="1"/>
    <col min="3528" max="3528" width="7.85546875" style="10" bestFit="1" customWidth="1"/>
    <col min="3529" max="3529" width="11.7109375" style="10" bestFit="1" customWidth="1"/>
    <col min="3530" max="3530" width="14.28515625" style="10" customWidth="1"/>
    <col min="3531" max="3531" width="11.7109375" style="10" bestFit="1" customWidth="1"/>
    <col min="3532" max="3532" width="14.140625" style="10" bestFit="1" customWidth="1"/>
    <col min="3533" max="3533" width="16.7109375" style="10" customWidth="1"/>
    <col min="3534" max="3534" width="16.5703125" style="10" customWidth="1"/>
    <col min="3535" max="3536" width="7.85546875" style="10" bestFit="1" customWidth="1"/>
    <col min="3537" max="3537" width="8" style="10" bestFit="1" customWidth="1"/>
    <col min="3538" max="3539" width="7.85546875" style="10" bestFit="1" customWidth="1"/>
    <col min="3540" max="3540" width="9.7109375" style="10" customWidth="1"/>
    <col min="3541" max="3541" width="12.85546875" style="10" customWidth="1"/>
    <col min="3542" max="3778" width="9.140625" style="10"/>
    <col min="3779" max="3779" width="9" style="10" bestFit="1" customWidth="1"/>
    <col min="3780" max="3780" width="9.85546875" style="10" bestFit="1" customWidth="1"/>
    <col min="3781" max="3781" width="9.140625" style="10" bestFit="1" customWidth="1"/>
    <col min="3782" max="3782" width="16" style="10" bestFit="1" customWidth="1"/>
    <col min="3783" max="3783" width="9" style="10" bestFit="1" customWidth="1"/>
    <col min="3784" max="3784" width="7.85546875" style="10" bestFit="1" customWidth="1"/>
    <col min="3785" max="3785" width="11.7109375" style="10" bestFit="1" customWidth="1"/>
    <col min="3786" max="3786" width="14.28515625" style="10" customWidth="1"/>
    <col min="3787" max="3787" width="11.7109375" style="10" bestFit="1" customWidth="1"/>
    <col min="3788" max="3788" width="14.140625" style="10" bestFit="1" customWidth="1"/>
    <col min="3789" max="3789" width="16.7109375" style="10" customWidth="1"/>
    <col min="3790" max="3790" width="16.5703125" style="10" customWidth="1"/>
    <col min="3791" max="3792" width="7.85546875" style="10" bestFit="1" customWidth="1"/>
    <col min="3793" max="3793" width="8" style="10" bestFit="1" customWidth="1"/>
    <col min="3794" max="3795" width="7.85546875" style="10" bestFit="1" customWidth="1"/>
    <col min="3796" max="3796" width="9.7109375" style="10" customWidth="1"/>
    <col min="3797" max="3797" width="12.85546875" style="10" customWidth="1"/>
    <col min="3798" max="4034" width="9.140625" style="10"/>
    <col min="4035" max="4035" width="9" style="10" bestFit="1" customWidth="1"/>
    <col min="4036" max="4036" width="9.85546875" style="10" bestFit="1" customWidth="1"/>
    <col min="4037" max="4037" width="9.140625" style="10" bestFit="1" customWidth="1"/>
    <col min="4038" max="4038" width="16" style="10" bestFit="1" customWidth="1"/>
    <col min="4039" max="4039" width="9" style="10" bestFit="1" customWidth="1"/>
    <col min="4040" max="4040" width="7.85546875" style="10" bestFit="1" customWidth="1"/>
    <col min="4041" max="4041" width="11.7109375" style="10" bestFit="1" customWidth="1"/>
    <col min="4042" max="4042" width="14.28515625" style="10" customWidth="1"/>
    <col min="4043" max="4043" width="11.7109375" style="10" bestFit="1" customWidth="1"/>
    <col min="4044" max="4044" width="14.140625" style="10" bestFit="1" customWidth="1"/>
    <col min="4045" max="4045" width="16.7109375" style="10" customWidth="1"/>
    <col min="4046" max="4046" width="16.5703125" style="10" customWidth="1"/>
    <col min="4047" max="4048" width="7.85546875" style="10" bestFit="1" customWidth="1"/>
    <col min="4049" max="4049" width="8" style="10" bestFit="1" customWidth="1"/>
    <col min="4050" max="4051" width="7.85546875" style="10" bestFit="1" customWidth="1"/>
    <col min="4052" max="4052" width="9.7109375" style="10" customWidth="1"/>
    <col min="4053" max="4053" width="12.85546875" style="10" customWidth="1"/>
    <col min="4054" max="4290" width="9.140625" style="10"/>
    <col min="4291" max="4291" width="9" style="10" bestFit="1" customWidth="1"/>
    <col min="4292" max="4292" width="9.85546875" style="10" bestFit="1" customWidth="1"/>
    <col min="4293" max="4293" width="9.140625" style="10" bestFit="1" customWidth="1"/>
    <col min="4294" max="4294" width="16" style="10" bestFit="1" customWidth="1"/>
    <col min="4295" max="4295" width="9" style="10" bestFit="1" customWidth="1"/>
    <col min="4296" max="4296" width="7.85546875" style="10" bestFit="1" customWidth="1"/>
    <col min="4297" max="4297" width="11.7109375" style="10" bestFit="1" customWidth="1"/>
    <col min="4298" max="4298" width="14.28515625" style="10" customWidth="1"/>
    <col min="4299" max="4299" width="11.7109375" style="10" bestFit="1" customWidth="1"/>
    <col min="4300" max="4300" width="14.140625" style="10" bestFit="1" customWidth="1"/>
    <col min="4301" max="4301" width="16.7109375" style="10" customWidth="1"/>
    <col min="4302" max="4302" width="16.5703125" style="10" customWidth="1"/>
    <col min="4303" max="4304" width="7.85546875" style="10" bestFit="1" customWidth="1"/>
    <col min="4305" max="4305" width="8" style="10" bestFit="1" customWidth="1"/>
    <col min="4306" max="4307" width="7.85546875" style="10" bestFit="1" customWidth="1"/>
    <col min="4308" max="4308" width="9.7109375" style="10" customWidth="1"/>
    <col min="4309" max="4309" width="12.85546875" style="10" customWidth="1"/>
    <col min="4310" max="4546" width="9.140625" style="10"/>
    <col min="4547" max="4547" width="9" style="10" bestFit="1" customWidth="1"/>
    <col min="4548" max="4548" width="9.85546875" style="10" bestFit="1" customWidth="1"/>
    <col min="4549" max="4549" width="9.140625" style="10" bestFit="1" customWidth="1"/>
    <col min="4550" max="4550" width="16" style="10" bestFit="1" customWidth="1"/>
    <col min="4551" max="4551" width="9" style="10" bestFit="1" customWidth="1"/>
    <col min="4552" max="4552" width="7.85546875" style="10" bestFit="1" customWidth="1"/>
    <col min="4553" max="4553" width="11.7109375" style="10" bestFit="1" customWidth="1"/>
    <col min="4554" max="4554" width="14.28515625" style="10" customWidth="1"/>
    <col min="4555" max="4555" width="11.7109375" style="10" bestFit="1" customWidth="1"/>
    <col min="4556" max="4556" width="14.140625" style="10" bestFit="1" customWidth="1"/>
    <col min="4557" max="4557" width="16.7109375" style="10" customWidth="1"/>
    <col min="4558" max="4558" width="16.5703125" style="10" customWidth="1"/>
    <col min="4559" max="4560" width="7.85546875" style="10" bestFit="1" customWidth="1"/>
    <col min="4561" max="4561" width="8" style="10" bestFit="1" customWidth="1"/>
    <col min="4562" max="4563" width="7.85546875" style="10" bestFit="1" customWidth="1"/>
    <col min="4564" max="4564" width="9.7109375" style="10" customWidth="1"/>
    <col min="4565" max="4565" width="12.85546875" style="10" customWidth="1"/>
    <col min="4566" max="4802" width="9.140625" style="10"/>
    <col min="4803" max="4803" width="9" style="10" bestFit="1" customWidth="1"/>
    <col min="4804" max="4804" width="9.85546875" style="10" bestFit="1" customWidth="1"/>
    <col min="4805" max="4805" width="9.140625" style="10" bestFit="1" customWidth="1"/>
    <col min="4806" max="4806" width="16" style="10" bestFit="1" customWidth="1"/>
    <col min="4807" max="4807" width="9" style="10" bestFit="1" customWidth="1"/>
    <col min="4808" max="4808" width="7.85546875" style="10" bestFit="1" customWidth="1"/>
    <col min="4809" max="4809" width="11.7109375" style="10" bestFit="1" customWidth="1"/>
    <col min="4810" max="4810" width="14.28515625" style="10" customWidth="1"/>
    <col min="4811" max="4811" width="11.7109375" style="10" bestFit="1" customWidth="1"/>
    <col min="4812" max="4812" width="14.140625" style="10" bestFit="1" customWidth="1"/>
    <col min="4813" max="4813" width="16.7109375" style="10" customWidth="1"/>
    <col min="4814" max="4814" width="16.5703125" style="10" customWidth="1"/>
    <col min="4815" max="4816" width="7.85546875" style="10" bestFit="1" customWidth="1"/>
    <col min="4817" max="4817" width="8" style="10" bestFit="1" customWidth="1"/>
    <col min="4818" max="4819" width="7.85546875" style="10" bestFit="1" customWidth="1"/>
    <col min="4820" max="4820" width="9.7109375" style="10" customWidth="1"/>
    <col min="4821" max="4821" width="12.85546875" style="10" customWidth="1"/>
    <col min="4822" max="5058" width="9.140625" style="10"/>
    <col min="5059" max="5059" width="9" style="10" bestFit="1" customWidth="1"/>
    <col min="5060" max="5060" width="9.85546875" style="10" bestFit="1" customWidth="1"/>
    <col min="5061" max="5061" width="9.140625" style="10" bestFit="1" customWidth="1"/>
    <col min="5062" max="5062" width="16" style="10" bestFit="1" customWidth="1"/>
    <col min="5063" max="5063" width="9" style="10" bestFit="1" customWidth="1"/>
    <col min="5064" max="5064" width="7.85546875" style="10" bestFit="1" customWidth="1"/>
    <col min="5065" max="5065" width="11.7109375" style="10" bestFit="1" customWidth="1"/>
    <col min="5066" max="5066" width="14.28515625" style="10" customWidth="1"/>
    <col min="5067" max="5067" width="11.7109375" style="10" bestFit="1" customWidth="1"/>
    <col min="5068" max="5068" width="14.140625" style="10" bestFit="1" customWidth="1"/>
    <col min="5069" max="5069" width="16.7109375" style="10" customWidth="1"/>
    <col min="5070" max="5070" width="16.5703125" style="10" customWidth="1"/>
    <col min="5071" max="5072" width="7.85546875" style="10" bestFit="1" customWidth="1"/>
    <col min="5073" max="5073" width="8" style="10" bestFit="1" customWidth="1"/>
    <col min="5074" max="5075" width="7.85546875" style="10" bestFit="1" customWidth="1"/>
    <col min="5076" max="5076" width="9.7109375" style="10" customWidth="1"/>
    <col min="5077" max="5077" width="12.85546875" style="10" customWidth="1"/>
    <col min="5078" max="5314" width="9.140625" style="10"/>
    <col min="5315" max="5315" width="9" style="10" bestFit="1" customWidth="1"/>
    <col min="5316" max="5316" width="9.85546875" style="10" bestFit="1" customWidth="1"/>
    <col min="5317" max="5317" width="9.140625" style="10" bestFit="1" customWidth="1"/>
    <col min="5318" max="5318" width="16" style="10" bestFit="1" customWidth="1"/>
    <col min="5319" max="5319" width="9" style="10" bestFit="1" customWidth="1"/>
    <col min="5320" max="5320" width="7.85546875" style="10" bestFit="1" customWidth="1"/>
    <col min="5321" max="5321" width="11.7109375" style="10" bestFit="1" customWidth="1"/>
    <col min="5322" max="5322" width="14.28515625" style="10" customWidth="1"/>
    <col min="5323" max="5323" width="11.7109375" style="10" bestFit="1" customWidth="1"/>
    <col min="5324" max="5324" width="14.140625" style="10" bestFit="1" customWidth="1"/>
    <col min="5325" max="5325" width="16.7109375" style="10" customWidth="1"/>
    <col min="5326" max="5326" width="16.5703125" style="10" customWidth="1"/>
    <col min="5327" max="5328" width="7.85546875" style="10" bestFit="1" customWidth="1"/>
    <col min="5329" max="5329" width="8" style="10" bestFit="1" customWidth="1"/>
    <col min="5330" max="5331" width="7.85546875" style="10" bestFit="1" customWidth="1"/>
    <col min="5332" max="5332" width="9.7109375" style="10" customWidth="1"/>
    <col min="5333" max="5333" width="12.85546875" style="10" customWidth="1"/>
    <col min="5334" max="5570" width="9.140625" style="10"/>
    <col min="5571" max="5571" width="9" style="10" bestFit="1" customWidth="1"/>
    <col min="5572" max="5572" width="9.85546875" style="10" bestFit="1" customWidth="1"/>
    <col min="5573" max="5573" width="9.140625" style="10" bestFit="1" customWidth="1"/>
    <col min="5574" max="5574" width="16" style="10" bestFit="1" customWidth="1"/>
    <col min="5575" max="5575" width="9" style="10" bestFit="1" customWidth="1"/>
    <col min="5576" max="5576" width="7.85546875" style="10" bestFit="1" customWidth="1"/>
    <col min="5577" max="5577" width="11.7109375" style="10" bestFit="1" customWidth="1"/>
    <col min="5578" max="5578" width="14.28515625" style="10" customWidth="1"/>
    <col min="5579" max="5579" width="11.7109375" style="10" bestFit="1" customWidth="1"/>
    <col min="5580" max="5580" width="14.140625" style="10" bestFit="1" customWidth="1"/>
    <col min="5581" max="5581" width="16.7109375" style="10" customWidth="1"/>
    <col min="5582" max="5582" width="16.5703125" style="10" customWidth="1"/>
    <col min="5583" max="5584" width="7.85546875" style="10" bestFit="1" customWidth="1"/>
    <col min="5585" max="5585" width="8" style="10" bestFit="1" customWidth="1"/>
    <col min="5586" max="5587" width="7.85546875" style="10" bestFit="1" customWidth="1"/>
    <col min="5588" max="5588" width="9.7109375" style="10" customWidth="1"/>
    <col min="5589" max="5589" width="12.85546875" style="10" customWidth="1"/>
    <col min="5590" max="5826" width="9.140625" style="10"/>
    <col min="5827" max="5827" width="9" style="10" bestFit="1" customWidth="1"/>
    <col min="5828" max="5828" width="9.85546875" style="10" bestFit="1" customWidth="1"/>
    <col min="5829" max="5829" width="9.140625" style="10" bestFit="1" customWidth="1"/>
    <col min="5830" max="5830" width="16" style="10" bestFit="1" customWidth="1"/>
    <col min="5831" max="5831" width="9" style="10" bestFit="1" customWidth="1"/>
    <col min="5832" max="5832" width="7.85546875" style="10" bestFit="1" customWidth="1"/>
    <col min="5833" max="5833" width="11.7109375" style="10" bestFit="1" customWidth="1"/>
    <col min="5834" max="5834" width="14.28515625" style="10" customWidth="1"/>
    <col min="5835" max="5835" width="11.7109375" style="10" bestFit="1" customWidth="1"/>
    <col min="5836" max="5836" width="14.140625" style="10" bestFit="1" customWidth="1"/>
    <col min="5837" max="5837" width="16.7109375" style="10" customWidth="1"/>
    <col min="5838" max="5838" width="16.5703125" style="10" customWidth="1"/>
    <col min="5839" max="5840" width="7.85546875" style="10" bestFit="1" customWidth="1"/>
    <col min="5841" max="5841" width="8" style="10" bestFit="1" customWidth="1"/>
    <col min="5842" max="5843" width="7.85546875" style="10" bestFit="1" customWidth="1"/>
    <col min="5844" max="5844" width="9.7109375" style="10" customWidth="1"/>
    <col min="5845" max="5845" width="12.85546875" style="10" customWidth="1"/>
    <col min="5846" max="6082" width="9.140625" style="10"/>
    <col min="6083" max="6083" width="9" style="10" bestFit="1" customWidth="1"/>
    <col min="6084" max="6084" width="9.85546875" style="10" bestFit="1" customWidth="1"/>
    <col min="6085" max="6085" width="9.140625" style="10" bestFit="1" customWidth="1"/>
    <col min="6086" max="6086" width="16" style="10" bestFit="1" customWidth="1"/>
    <col min="6087" max="6087" width="9" style="10" bestFit="1" customWidth="1"/>
    <col min="6088" max="6088" width="7.85546875" style="10" bestFit="1" customWidth="1"/>
    <col min="6089" max="6089" width="11.7109375" style="10" bestFit="1" customWidth="1"/>
    <col min="6090" max="6090" width="14.28515625" style="10" customWidth="1"/>
    <col min="6091" max="6091" width="11.7109375" style="10" bestFit="1" customWidth="1"/>
    <col min="6092" max="6092" width="14.140625" style="10" bestFit="1" customWidth="1"/>
    <col min="6093" max="6093" width="16.7109375" style="10" customWidth="1"/>
    <col min="6094" max="6094" width="16.5703125" style="10" customWidth="1"/>
    <col min="6095" max="6096" width="7.85546875" style="10" bestFit="1" customWidth="1"/>
    <col min="6097" max="6097" width="8" style="10" bestFit="1" customWidth="1"/>
    <col min="6098" max="6099" width="7.85546875" style="10" bestFit="1" customWidth="1"/>
    <col min="6100" max="6100" width="9.7109375" style="10" customWidth="1"/>
    <col min="6101" max="6101" width="12.85546875" style="10" customWidth="1"/>
    <col min="6102" max="6338" width="9.140625" style="10"/>
    <col min="6339" max="6339" width="9" style="10" bestFit="1" customWidth="1"/>
    <col min="6340" max="6340" width="9.85546875" style="10" bestFit="1" customWidth="1"/>
    <col min="6341" max="6341" width="9.140625" style="10" bestFit="1" customWidth="1"/>
    <col min="6342" max="6342" width="16" style="10" bestFit="1" customWidth="1"/>
    <col min="6343" max="6343" width="9" style="10" bestFit="1" customWidth="1"/>
    <col min="6344" max="6344" width="7.85546875" style="10" bestFit="1" customWidth="1"/>
    <col min="6345" max="6345" width="11.7109375" style="10" bestFit="1" customWidth="1"/>
    <col min="6346" max="6346" width="14.28515625" style="10" customWidth="1"/>
    <col min="6347" max="6347" width="11.7109375" style="10" bestFit="1" customWidth="1"/>
    <col min="6348" max="6348" width="14.140625" style="10" bestFit="1" customWidth="1"/>
    <col min="6349" max="6349" width="16.7109375" style="10" customWidth="1"/>
    <col min="6350" max="6350" width="16.5703125" style="10" customWidth="1"/>
    <col min="6351" max="6352" width="7.85546875" style="10" bestFit="1" customWidth="1"/>
    <col min="6353" max="6353" width="8" style="10" bestFit="1" customWidth="1"/>
    <col min="6354" max="6355" width="7.85546875" style="10" bestFit="1" customWidth="1"/>
    <col min="6356" max="6356" width="9.7109375" style="10" customWidth="1"/>
    <col min="6357" max="6357" width="12.85546875" style="10" customWidth="1"/>
    <col min="6358" max="6594" width="9.140625" style="10"/>
    <col min="6595" max="6595" width="9" style="10" bestFit="1" customWidth="1"/>
    <col min="6596" max="6596" width="9.85546875" style="10" bestFit="1" customWidth="1"/>
    <col min="6597" max="6597" width="9.140625" style="10" bestFit="1" customWidth="1"/>
    <col min="6598" max="6598" width="16" style="10" bestFit="1" customWidth="1"/>
    <col min="6599" max="6599" width="9" style="10" bestFit="1" customWidth="1"/>
    <col min="6600" max="6600" width="7.85546875" style="10" bestFit="1" customWidth="1"/>
    <col min="6601" max="6601" width="11.7109375" style="10" bestFit="1" customWidth="1"/>
    <col min="6602" max="6602" width="14.28515625" style="10" customWidth="1"/>
    <col min="6603" max="6603" width="11.7109375" style="10" bestFit="1" customWidth="1"/>
    <col min="6604" max="6604" width="14.140625" style="10" bestFit="1" customWidth="1"/>
    <col min="6605" max="6605" width="16.7109375" style="10" customWidth="1"/>
    <col min="6606" max="6606" width="16.5703125" style="10" customWidth="1"/>
    <col min="6607" max="6608" width="7.85546875" style="10" bestFit="1" customWidth="1"/>
    <col min="6609" max="6609" width="8" style="10" bestFit="1" customWidth="1"/>
    <col min="6610" max="6611" width="7.85546875" style="10" bestFit="1" customWidth="1"/>
    <col min="6612" max="6612" width="9.7109375" style="10" customWidth="1"/>
    <col min="6613" max="6613" width="12.85546875" style="10" customWidth="1"/>
    <col min="6614" max="6850" width="9.140625" style="10"/>
    <col min="6851" max="6851" width="9" style="10" bestFit="1" customWidth="1"/>
    <col min="6852" max="6852" width="9.85546875" style="10" bestFit="1" customWidth="1"/>
    <col min="6853" max="6853" width="9.140625" style="10" bestFit="1" customWidth="1"/>
    <col min="6854" max="6854" width="16" style="10" bestFit="1" customWidth="1"/>
    <col min="6855" max="6855" width="9" style="10" bestFit="1" customWidth="1"/>
    <col min="6856" max="6856" width="7.85546875" style="10" bestFit="1" customWidth="1"/>
    <col min="6857" max="6857" width="11.7109375" style="10" bestFit="1" customWidth="1"/>
    <col min="6858" max="6858" width="14.28515625" style="10" customWidth="1"/>
    <col min="6859" max="6859" width="11.7109375" style="10" bestFit="1" customWidth="1"/>
    <col min="6860" max="6860" width="14.140625" style="10" bestFit="1" customWidth="1"/>
    <col min="6861" max="6861" width="16.7109375" style="10" customWidth="1"/>
    <col min="6862" max="6862" width="16.5703125" style="10" customWidth="1"/>
    <col min="6863" max="6864" width="7.85546875" style="10" bestFit="1" customWidth="1"/>
    <col min="6865" max="6865" width="8" style="10" bestFit="1" customWidth="1"/>
    <col min="6866" max="6867" width="7.85546875" style="10" bestFit="1" customWidth="1"/>
    <col min="6868" max="6868" width="9.7109375" style="10" customWidth="1"/>
    <col min="6869" max="6869" width="12.85546875" style="10" customWidth="1"/>
    <col min="6870" max="7106" width="9.140625" style="10"/>
    <col min="7107" max="7107" width="9" style="10" bestFit="1" customWidth="1"/>
    <col min="7108" max="7108" width="9.85546875" style="10" bestFit="1" customWidth="1"/>
    <col min="7109" max="7109" width="9.140625" style="10" bestFit="1" customWidth="1"/>
    <col min="7110" max="7110" width="16" style="10" bestFit="1" customWidth="1"/>
    <col min="7111" max="7111" width="9" style="10" bestFit="1" customWidth="1"/>
    <col min="7112" max="7112" width="7.85546875" style="10" bestFit="1" customWidth="1"/>
    <col min="7113" max="7113" width="11.7109375" style="10" bestFit="1" customWidth="1"/>
    <col min="7114" max="7114" width="14.28515625" style="10" customWidth="1"/>
    <col min="7115" max="7115" width="11.7109375" style="10" bestFit="1" customWidth="1"/>
    <col min="7116" max="7116" width="14.140625" style="10" bestFit="1" customWidth="1"/>
    <col min="7117" max="7117" width="16.7109375" style="10" customWidth="1"/>
    <col min="7118" max="7118" width="16.5703125" style="10" customWidth="1"/>
    <col min="7119" max="7120" width="7.85546875" style="10" bestFit="1" customWidth="1"/>
    <col min="7121" max="7121" width="8" style="10" bestFit="1" customWidth="1"/>
    <col min="7122" max="7123" width="7.85546875" style="10" bestFit="1" customWidth="1"/>
    <col min="7124" max="7124" width="9.7109375" style="10" customWidth="1"/>
    <col min="7125" max="7125" width="12.85546875" style="10" customWidth="1"/>
    <col min="7126" max="7362" width="9.140625" style="10"/>
    <col min="7363" max="7363" width="9" style="10" bestFit="1" customWidth="1"/>
    <col min="7364" max="7364" width="9.85546875" style="10" bestFit="1" customWidth="1"/>
    <col min="7365" max="7365" width="9.140625" style="10" bestFit="1" customWidth="1"/>
    <col min="7366" max="7366" width="16" style="10" bestFit="1" customWidth="1"/>
    <col min="7367" max="7367" width="9" style="10" bestFit="1" customWidth="1"/>
    <col min="7368" max="7368" width="7.85546875" style="10" bestFit="1" customWidth="1"/>
    <col min="7369" max="7369" width="11.7109375" style="10" bestFit="1" customWidth="1"/>
    <col min="7370" max="7370" width="14.28515625" style="10" customWidth="1"/>
    <col min="7371" max="7371" width="11.7109375" style="10" bestFit="1" customWidth="1"/>
    <col min="7372" max="7372" width="14.140625" style="10" bestFit="1" customWidth="1"/>
    <col min="7373" max="7373" width="16.7109375" style="10" customWidth="1"/>
    <col min="7374" max="7374" width="16.5703125" style="10" customWidth="1"/>
    <col min="7375" max="7376" width="7.85546875" style="10" bestFit="1" customWidth="1"/>
    <col min="7377" max="7377" width="8" style="10" bestFit="1" customWidth="1"/>
    <col min="7378" max="7379" width="7.85546875" style="10" bestFit="1" customWidth="1"/>
    <col min="7380" max="7380" width="9.7109375" style="10" customWidth="1"/>
    <col min="7381" max="7381" width="12.85546875" style="10" customWidth="1"/>
    <col min="7382" max="7618" width="9.140625" style="10"/>
    <col min="7619" max="7619" width="9" style="10" bestFit="1" customWidth="1"/>
    <col min="7620" max="7620" width="9.85546875" style="10" bestFit="1" customWidth="1"/>
    <col min="7621" max="7621" width="9.140625" style="10" bestFit="1" customWidth="1"/>
    <col min="7622" max="7622" width="16" style="10" bestFit="1" customWidth="1"/>
    <col min="7623" max="7623" width="9" style="10" bestFit="1" customWidth="1"/>
    <col min="7624" max="7624" width="7.85546875" style="10" bestFit="1" customWidth="1"/>
    <col min="7625" max="7625" width="11.7109375" style="10" bestFit="1" customWidth="1"/>
    <col min="7626" max="7626" width="14.28515625" style="10" customWidth="1"/>
    <col min="7627" max="7627" width="11.7109375" style="10" bestFit="1" customWidth="1"/>
    <col min="7628" max="7628" width="14.140625" style="10" bestFit="1" customWidth="1"/>
    <col min="7629" max="7629" width="16.7109375" style="10" customWidth="1"/>
    <col min="7630" max="7630" width="16.5703125" style="10" customWidth="1"/>
    <col min="7631" max="7632" width="7.85546875" style="10" bestFit="1" customWidth="1"/>
    <col min="7633" max="7633" width="8" style="10" bestFit="1" customWidth="1"/>
    <col min="7634" max="7635" width="7.85546875" style="10" bestFit="1" customWidth="1"/>
    <col min="7636" max="7636" width="9.7109375" style="10" customWidth="1"/>
    <col min="7637" max="7637" width="12.85546875" style="10" customWidth="1"/>
    <col min="7638" max="7874" width="9.140625" style="10"/>
    <col min="7875" max="7875" width="9" style="10" bestFit="1" customWidth="1"/>
    <col min="7876" max="7876" width="9.85546875" style="10" bestFit="1" customWidth="1"/>
    <col min="7877" max="7877" width="9.140625" style="10" bestFit="1" customWidth="1"/>
    <col min="7878" max="7878" width="16" style="10" bestFit="1" customWidth="1"/>
    <col min="7879" max="7879" width="9" style="10" bestFit="1" customWidth="1"/>
    <col min="7880" max="7880" width="7.85546875" style="10" bestFit="1" customWidth="1"/>
    <col min="7881" max="7881" width="11.7109375" style="10" bestFit="1" customWidth="1"/>
    <col min="7882" max="7882" width="14.28515625" style="10" customWidth="1"/>
    <col min="7883" max="7883" width="11.7109375" style="10" bestFit="1" customWidth="1"/>
    <col min="7884" max="7884" width="14.140625" style="10" bestFit="1" customWidth="1"/>
    <col min="7885" max="7885" width="16.7109375" style="10" customWidth="1"/>
    <col min="7886" max="7886" width="16.5703125" style="10" customWidth="1"/>
    <col min="7887" max="7888" width="7.85546875" style="10" bestFit="1" customWidth="1"/>
    <col min="7889" max="7889" width="8" style="10" bestFit="1" customWidth="1"/>
    <col min="7890" max="7891" width="7.85546875" style="10" bestFit="1" customWidth="1"/>
    <col min="7892" max="7892" width="9.7109375" style="10" customWidth="1"/>
    <col min="7893" max="7893" width="12.85546875" style="10" customWidth="1"/>
    <col min="7894" max="8130" width="9.140625" style="10"/>
    <col min="8131" max="8131" width="9" style="10" bestFit="1" customWidth="1"/>
    <col min="8132" max="8132" width="9.85546875" style="10" bestFit="1" customWidth="1"/>
    <col min="8133" max="8133" width="9.140625" style="10" bestFit="1" customWidth="1"/>
    <col min="8134" max="8134" width="16" style="10" bestFit="1" customWidth="1"/>
    <col min="8135" max="8135" width="9" style="10" bestFit="1" customWidth="1"/>
    <col min="8136" max="8136" width="7.85546875" style="10" bestFit="1" customWidth="1"/>
    <col min="8137" max="8137" width="11.7109375" style="10" bestFit="1" customWidth="1"/>
    <col min="8138" max="8138" width="14.28515625" style="10" customWidth="1"/>
    <col min="8139" max="8139" width="11.7109375" style="10" bestFit="1" customWidth="1"/>
    <col min="8140" max="8140" width="14.140625" style="10" bestFit="1" customWidth="1"/>
    <col min="8141" max="8141" width="16.7109375" style="10" customWidth="1"/>
    <col min="8142" max="8142" width="16.5703125" style="10" customWidth="1"/>
    <col min="8143" max="8144" width="7.85546875" style="10" bestFit="1" customWidth="1"/>
    <col min="8145" max="8145" width="8" style="10" bestFit="1" customWidth="1"/>
    <col min="8146" max="8147" width="7.85546875" style="10" bestFit="1" customWidth="1"/>
    <col min="8148" max="8148" width="9.7109375" style="10" customWidth="1"/>
    <col min="8149" max="8149" width="12.85546875" style="10" customWidth="1"/>
    <col min="8150" max="8386" width="9.140625" style="10"/>
    <col min="8387" max="8387" width="9" style="10" bestFit="1" customWidth="1"/>
    <col min="8388" max="8388" width="9.85546875" style="10" bestFit="1" customWidth="1"/>
    <col min="8389" max="8389" width="9.140625" style="10" bestFit="1" customWidth="1"/>
    <col min="8390" max="8390" width="16" style="10" bestFit="1" customWidth="1"/>
    <col min="8391" max="8391" width="9" style="10" bestFit="1" customWidth="1"/>
    <col min="8392" max="8392" width="7.85546875" style="10" bestFit="1" customWidth="1"/>
    <col min="8393" max="8393" width="11.7109375" style="10" bestFit="1" customWidth="1"/>
    <col min="8394" max="8394" width="14.28515625" style="10" customWidth="1"/>
    <col min="8395" max="8395" width="11.7109375" style="10" bestFit="1" customWidth="1"/>
    <col min="8396" max="8396" width="14.140625" style="10" bestFit="1" customWidth="1"/>
    <col min="8397" max="8397" width="16.7109375" style="10" customWidth="1"/>
    <col min="8398" max="8398" width="16.5703125" style="10" customWidth="1"/>
    <col min="8399" max="8400" width="7.85546875" style="10" bestFit="1" customWidth="1"/>
    <col min="8401" max="8401" width="8" style="10" bestFit="1" customWidth="1"/>
    <col min="8402" max="8403" width="7.85546875" style="10" bestFit="1" customWidth="1"/>
    <col min="8404" max="8404" width="9.7109375" style="10" customWidth="1"/>
    <col min="8405" max="8405" width="12.85546875" style="10" customWidth="1"/>
    <col min="8406" max="8642" width="9.140625" style="10"/>
    <col min="8643" max="8643" width="9" style="10" bestFit="1" customWidth="1"/>
    <col min="8644" max="8644" width="9.85546875" style="10" bestFit="1" customWidth="1"/>
    <col min="8645" max="8645" width="9.140625" style="10" bestFit="1" customWidth="1"/>
    <col min="8646" max="8646" width="16" style="10" bestFit="1" customWidth="1"/>
    <col min="8647" max="8647" width="9" style="10" bestFit="1" customWidth="1"/>
    <col min="8648" max="8648" width="7.85546875" style="10" bestFit="1" customWidth="1"/>
    <col min="8649" max="8649" width="11.7109375" style="10" bestFit="1" customWidth="1"/>
    <col min="8650" max="8650" width="14.28515625" style="10" customWidth="1"/>
    <col min="8651" max="8651" width="11.7109375" style="10" bestFit="1" customWidth="1"/>
    <col min="8652" max="8652" width="14.140625" style="10" bestFit="1" customWidth="1"/>
    <col min="8653" max="8653" width="16.7109375" style="10" customWidth="1"/>
    <col min="8654" max="8654" width="16.5703125" style="10" customWidth="1"/>
    <col min="8655" max="8656" width="7.85546875" style="10" bestFit="1" customWidth="1"/>
    <col min="8657" max="8657" width="8" style="10" bestFit="1" customWidth="1"/>
    <col min="8658" max="8659" width="7.85546875" style="10" bestFit="1" customWidth="1"/>
    <col min="8660" max="8660" width="9.7109375" style="10" customWidth="1"/>
    <col min="8661" max="8661" width="12.85546875" style="10" customWidth="1"/>
    <col min="8662" max="8898" width="9.140625" style="10"/>
    <col min="8899" max="8899" width="9" style="10" bestFit="1" customWidth="1"/>
    <col min="8900" max="8900" width="9.85546875" style="10" bestFit="1" customWidth="1"/>
    <col min="8901" max="8901" width="9.140625" style="10" bestFit="1" customWidth="1"/>
    <col min="8902" max="8902" width="16" style="10" bestFit="1" customWidth="1"/>
    <col min="8903" max="8903" width="9" style="10" bestFit="1" customWidth="1"/>
    <col min="8904" max="8904" width="7.85546875" style="10" bestFit="1" customWidth="1"/>
    <col min="8905" max="8905" width="11.7109375" style="10" bestFit="1" customWidth="1"/>
    <col min="8906" max="8906" width="14.28515625" style="10" customWidth="1"/>
    <col min="8907" max="8907" width="11.7109375" style="10" bestFit="1" customWidth="1"/>
    <col min="8908" max="8908" width="14.140625" style="10" bestFit="1" customWidth="1"/>
    <col min="8909" max="8909" width="16.7109375" style="10" customWidth="1"/>
    <col min="8910" max="8910" width="16.5703125" style="10" customWidth="1"/>
    <col min="8911" max="8912" width="7.85546875" style="10" bestFit="1" customWidth="1"/>
    <col min="8913" max="8913" width="8" style="10" bestFit="1" customWidth="1"/>
    <col min="8914" max="8915" width="7.85546875" style="10" bestFit="1" customWidth="1"/>
    <col min="8916" max="8916" width="9.7109375" style="10" customWidth="1"/>
    <col min="8917" max="8917" width="12.85546875" style="10" customWidth="1"/>
    <col min="8918" max="9154" width="9.140625" style="10"/>
    <col min="9155" max="9155" width="9" style="10" bestFit="1" customWidth="1"/>
    <col min="9156" max="9156" width="9.85546875" style="10" bestFit="1" customWidth="1"/>
    <col min="9157" max="9157" width="9.140625" style="10" bestFit="1" customWidth="1"/>
    <col min="9158" max="9158" width="16" style="10" bestFit="1" customWidth="1"/>
    <col min="9159" max="9159" width="9" style="10" bestFit="1" customWidth="1"/>
    <col min="9160" max="9160" width="7.85546875" style="10" bestFit="1" customWidth="1"/>
    <col min="9161" max="9161" width="11.7109375" style="10" bestFit="1" customWidth="1"/>
    <col min="9162" max="9162" width="14.28515625" style="10" customWidth="1"/>
    <col min="9163" max="9163" width="11.7109375" style="10" bestFit="1" customWidth="1"/>
    <col min="9164" max="9164" width="14.140625" style="10" bestFit="1" customWidth="1"/>
    <col min="9165" max="9165" width="16.7109375" style="10" customWidth="1"/>
    <col min="9166" max="9166" width="16.5703125" style="10" customWidth="1"/>
    <col min="9167" max="9168" width="7.85546875" style="10" bestFit="1" customWidth="1"/>
    <col min="9169" max="9169" width="8" style="10" bestFit="1" customWidth="1"/>
    <col min="9170" max="9171" width="7.85546875" style="10" bestFit="1" customWidth="1"/>
    <col min="9172" max="9172" width="9.7109375" style="10" customWidth="1"/>
    <col min="9173" max="9173" width="12.85546875" style="10" customWidth="1"/>
    <col min="9174" max="9410" width="9.140625" style="10"/>
    <col min="9411" max="9411" width="9" style="10" bestFit="1" customWidth="1"/>
    <col min="9412" max="9412" width="9.85546875" style="10" bestFit="1" customWidth="1"/>
    <col min="9413" max="9413" width="9.140625" style="10" bestFit="1" customWidth="1"/>
    <col min="9414" max="9414" width="16" style="10" bestFit="1" customWidth="1"/>
    <col min="9415" max="9415" width="9" style="10" bestFit="1" customWidth="1"/>
    <col min="9416" max="9416" width="7.85546875" style="10" bestFit="1" customWidth="1"/>
    <col min="9417" max="9417" width="11.7109375" style="10" bestFit="1" customWidth="1"/>
    <col min="9418" max="9418" width="14.28515625" style="10" customWidth="1"/>
    <col min="9419" max="9419" width="11.7109375" style="10" bestFit="1" customWidth="1"/>
    <col min="9420" max="9420" width="14.140625" style="10" bestFit="1" customWidth="1"/>
    <col min="9421" max="9421" width="16.7109375" style="10" customWidth="1"/>
    <col min="9422" max="9422" width="16.5703125" style="10" customWidth="1"/>
    <col min="9423" max="9424" width="7.85546875" style="10" bestFit="1" customWidth="1"/>
    <col min="9425" max="9425" width="8" style="10" bestFit="1" customWidth="1"/>
    <col min="9426" max="9427" width="7.85546875" style="10" bestFit="1" customWidth="1"/>
    <col min="9428" max="9428" width="9.7109375" style="10" customWidth="1"/>
    <col min="9429" max="9429" width="12.85546875" style="10" customWidth="1"/>
    <col min="9430" max="9666" width="9.140625" style="10"/>
    <col min="9667" max="9667" width="9" style="10" bestFit="1" customWidth="1"/>
    <col min="9668" max="9668" width="9.85546875" style="10" bestFit="1" customWidth="1"/>
    <col min="9669" max="9669" width="9.140625" style="10" bestFit="1" customWidth="1"/>
    <col min="9670" max="9670" width="16" style="10" bestFit="1" customWidth="1"/>
    <col min="9671" max="9671" width="9" style="10" bestFit="1" customWidth="1"/>
    <col min="9672" max="9672" width="7.85546875" style="10" bestFit="1" customWidth="1"/>
    <col min="9673" max="9673" width="11.7109375" style="10" bestFit="1" customWidth="1"/>
    <col min="9674" max="9674" width="14.28515625" style="10" customWidth="1"/>
    <col min="9675" max="9675" width="11.7109375" style="10" bestFit="1" customWidth="1"/>
    <col min="9676" max="9676" width="14.140625" style="10" bestFit="1" customWidth="1"/>
    <col min="9677" max="9677" width="16.7109375" style="10" customWidth="1"/>
    <col min="9678" max="9678" width="16.5703125" style="10" customWidth="1"/>
    <col min="9679" max="9680" width="7.85546875" style="10" bestFit="1" customWidth="1"/>
    <col min="9681" max="9681" width="8" style="10" bestFit="1" customWidth="1"/>
    <col min="9682" max="9683" width="7.85546875" style="10" bestFit="1" customWidth="1"/>
    <col min="9684" max="9684" width="9.7109375" style="10" customWidth="1"/>
    <col min="9685" max="9685" width="12.85546875" style="10" customWidth="1"/>
    <col min="9686" max="9922" width="9.140625" style="10"/>
    <col min="9923" max="9923" width="9" style="10" bestFit="1" customWidth="1"/>
    <col min="9924" max="9924" width="9.85546875" style="10" bestFit="1" customWidth="1"/>
    <col min="9925" max="9925" width="9.140625" style="10" bestFit="1" customWidth="1"/>
    <col min="9926" max="9926" width="16" style="10" bestFit="1" customWidth="1"/>
    <col min="9927" max="9927" width="9" style="10" bestFit="1" customWidth="1"/>
    <col min="9928" max="9928" width="7.85546875" style="10" bestFit="1" customWidth="1"/>
    <col min="9929" max="9929" width="11.7109375" style="10" bestFit="1" customWidth="1"/>
    <col min="9930" max="9930" width="14.28515625" style="10" customWidth="1"/>
    <col min="9931" max="9931" width="11.7109375" style="10" bestFit="1" customWidth="1"/>
    <col min="9932" max="9932" width="14.140625" style="10" bestFit="1" customWidth="1"/>
    <col min="9933" max="9933" width="16.7109375" style="10" customWidth="1"/>
    <col min="9934" max="9934" width="16.5703125" style="10" customWidth="1"/>
    <col min="9935" max="9936" width="7.85546875" style="10" bestFit="1" customWidth="1"/>
    <col min="9937" max="9937" width="8" style="10" bestFit="1" customWidth="1"/>
    <col min="9938" max="9939" width="7.85546875" style="10" bestFit="1" customWidth="1"/>
    <col min="9940" max="9940" width="9.7109375" style="10" customWidth="1"/>
    <col min="9941" max="9941" width="12.85546875" style="10" customWidth="1"/>
    <col min="9942" max="10178" width="9.140625" style="10"/>
    <col min="10179" max="10179" width="9" style="10" bestFit="1" customWidth="1"/>
    <col min="10180" max="10180" width="9.85546875" style="10" bestFit="1" customWidth="1"/>
    <col min="10181" max="10181" width="9.140625" style="10" bestFit="1" customWidth="1"/>
    <col min="10182" max="10182" width="16" style="10" bestFit="1" customWidth="1"/>
    <col min="10183" max="10183" width="9" style="10" bestFit="1" customWidth="1"/>
    <col min="10184" max="10184" width="7.85546875" style="10" bestFit="1" customWidth="1"/>
    <col min="10185" max="10185" width="11.7109375" style="10" bestFit="1" customWidth="1"/>
    <col min="10186" max="10186" width="14.28515625" style="10" customWidth="1"/>
    <col min="10187" max="10187" width="11.7109375" style="10" bestFit="1" customWidth="1"/>
    <col min="10188" max="10188" width="14.140625" style="10" bestFit="1" customWidth="1"/>
    <col min="10189" max="10189" width="16.7109375" style="10" customWidth="1"/>
    <col min="10190" max="10190" width="16.5703125" style="10" customWidth="1"/>
    <col min="10191" max="10192" width="7.85546875" style="10" bestFit="1" customWidth="1"/>
    <col min="10193" max="10193" width="8" style="10" bestFit="1" customWidth="1"/>
    <col min="10194" max="10195" width="7.85546875" style="10" bestFit="1" customWidth="1"/>
    <col min="10196" max="10196" width="9.7109375" style="10" customWidth="1"/>
    <col min="10197" max="10197" width="12.85546875" style="10" customWidth="1"/>
    <col min="10198" max="10434" width="9.140625" style="10"/>
    <col min="10435" max="10435" width="9" style="10" bestFit="1" customWidth="1"/>
    <col min="10436" max="10436" width="9.85546875" style="10" bestFit="1" customWidth="1"/>
    <col min="10437" max="10437" width="9.140625" style="10" bestFit="1" customWidth="1"/>
    <col min="10438" max="10438" width="16" style="10" bestFit="1" customWidth="1"/>
    <col min="10439" max="10439" width="9" style="10" bestFit="1" customWidth="1"/>
    <col min="10440" max="10440" width="7.85546875" style="10" bestFit="1" customWidth="1"/>
    <col min="10441" max="10441" width="11.7109375" style="10" bestFit="1" customWidth="1"/>
    <col min="10442" max="10442" width="14.28515625" style="10" customWidth="1"/>
    <col min="10443" max="10443" width="11.7109375" style="10" bestFit="1" customWidth="1"/>
    <col min="10444" max="10444" width="14.140625" style="10" bestFit="1" customWidth="1"/>
    <col min="10445" max="10445" width="16.7109375" style="10" customWidth="1"/>
    <col min="10446" max="10446" width="16.5703125" style="10" customWidth="1"/>
    <col min="10447" max="10448" width="7.85546875" style="10" bestFit="1" customWidth="1"/>
    <col min="10449" max="10449" width="8" style="10" bestFit="1" customWidth="1"/>
    <col min="10450" max="10451" width="7.85546875" style="10" bestFit="1" customWidth="1"/>
    <col min="10452" max="10452" width="9.7109375" style="10" customWidth="1"/>
    <col min="10453" max="10453" width="12.85546875" style="10" customWidth="1"/>
    <col min="10454" max="10690" width="9.140625" style="10"/>
    <col min="10691" max="10691" width="9" style="10" bestFit="1" customWidth="1"/>
    <col min="10692" max="10692" width="9.85546875" style="10" bestFit="1" customWidth="1"/>
    <col min="10693" max="10693" width="9.140625" style="10" bestFit="1" customWidth="1"/>
    <col min="10694" max="10694" width="16" style="10" bestFit="1" customWidth="1"/>
    <col min="10695" max="10695" width="9" style="10" bestFit="1" customWidth="1"/>
    <col min="10696" max="10696" width="7.85546875" style="10" bestFit="1" customWidth="1"/>
    <col min="10697" max="10697" width="11.7109375" style="10" bestFit="1" customWidth="1"/>
    <col min="10698" max="10698" width="14.28515625" style="10" customWidth="1"/>
    <col min="10699" max="10699" width="11.7109375" style="10" bestFit="1" customWidth="1"/>
    <col min="10700" max="10700" width="14.140625" style="10" bestFit="1" customWidth="1"/>
    <col min="10701" max="10701" width="16.7109375" style="10" customWidth="1"/>
    <col min="10702" max="10702" width="16.5703125" style="10" customWidth="1"/>
    <col min="10703" max="10704" width="7.85546875" style="10" bestFit="1" customWidth="1"/>
    <col min="10705" max="10705" width="8" style="10" bestFit="1" customWidth="1"/>
    <col min="10706" max="10707" width="7.85546875" style="10" bestFit="1" customWidth="1"/>
    <col min="10708" max="10708" width="9.7109375" style="10" customWidth="1"/>
    <col min="10709" max="10709" width="12.85546875" style="10" customWidth="1"/>
    <col min="10710" max="10946" width="9.140625" style="10"/>
    <col min="10947" max="10947" width="9" style="10" bestFit="1" customWidth="1"/>
    <col min="10948" max="10948" width="9.85546875" style="10" bestFit="1" customWidth="1"/>
    <col min="10949" max="10949" width="9.140625" style="10" bestFit="1" customWidth="1"/>
    <col min="10950" max="10950" width="16" style="10" bestFit="1" customWidth="1"/>
    <col min="10951" max="10951" width="9" style="10" bestFit="1" customWidth="1"/>
    <col min="10952" max="10952" width="7.85546875" style="10" bestFit="1" customWidth="1"/>
    <col min="10953" max="10953" width="11.7109375" style="10" bestFit="1" customWidth="1"/>
    <col min="10954" max="10954" width="14.28515625" style="10" customWidth="1"/>
    <col min="10955" max="10955" width="11.7109375" style="10" bestFit="1" customWidth="1"/>
    <col min="10956" max="10956" width="14.140625" style="10" bestFit="1" customWidth="1"/>
    <col min="10957" max="10957" width="16.7109375" style="10" customWidth="1"/>
    <col min="10958" max="10958" width="16.5703125" style="10" customWidth="1"/>
    <col min="10959" max="10960" width="7.85546875" style="10" bestFit="1" customWidth="1"/>
    <col min="10961" max="10961" width="8" style="10" bestFit="1" customWidth="1"/>
    <col min="10962" max="10963" width="7.85546875" style="10" bestFit="1" customWidth="1"/>
    <col min="10964" max="10964" width="9.7109375" style="10" customWidth="1"/>
    <col min="10965" max="10965" width="12.85546875" style="10" customWidth="1"/>
    <col min="10966" max="11202" width="9.140625" style="10"/>
    <col min="11203" max="11203" width="9" style="10" bestFit="1" customWidth="1"/>
    <col min="11204" max="11204" width="9.85546875" style="10" bestFit="1" customWidth="1"/>
    <col min="11205" max="11205" width="9.140625" style="10" bestFit="1" customWidth="1"/>
    <col min="11206" max="11206" width="16" style="10" bestFit="1" customWidth="1"/>
    <col min="11207" max="11207" width="9" style="10" bestFit="1" customWidth="1"/>
    <col min="11208" max="11208" width="7.85546875" style="10" bestFit="1" customWidth="1"/>
    <col min="11209" max="11209" width="11.7109375" style="10" bestFit="1" customWidth="1"/>
    <col min="11210" max="11210" width="14.28515625" style="10" customWidth="1"/>
    <col min="11211" max="11211" width="11.7109375" style="10" bestFit="1" customWidth="1"/>
    <col min="11212" max="11212" width="14.140625" style="10" bestFit="1" customWidth="1"/>
    <col min="11213" max="11213" width="16.7109375" style="10" customWidth="1"/>
    <col min="11214" max="11214" width="16.5703125" style="10" customWidth="1"/>
    <col min="11215" max="11216" width="7.85546875" style="10" bestFit="1" customWidth="1"/>
    <col min="11217" max="11217" width="8" style="10" bestFit="1" customWidth="1"/>
    <col min="11218" max="11219" width="7.85546875" style="10" bestFit="1" customWidth="1"/>
    <col min="11220" max="11220" width="9.7109375" style="10" customWidth="1"/>
    <col min="11221" max="11221" width="12.85546875" style="10" customWidth="1"/>
    <col min="11222" max="11458" width="9.140625" style="10"/>
    <col min="11459" max="11459" width="9" style="10" bestFit="1" customWidth="1"/>
    <col min="11460" max="11460" width="9.85546875" style="10" bestFit="1" customWidth="1"/>
    <col min="11461" max="11461" width="9.140625" style="10" bestFit="1" customWidth="1"/>
    <col min="11462" max="11462" width="16" style="10" bestFit="1" customWidth="1"/>
    <col min="11463" max="11463" width="9" style="10" bestFit="1" customWidth="1"/>
    <col min="11464" max="11464" width="7.85546875" style="10" bestFit="1" customWidth="1"/>
    <col min="11465" max="11465" width="11.7109375" style="10" bestFit="1" customWidth="1"/>
    <col min="11466" max="11466" width="14.28515625" style="10" customWidth="1"/>
    <col min="11467" max="11467" width="11.7109375" style="10" bestFit="1" customWidth="1"/>
    <col min="11468" max="11468" width="14.140625" style="10" bestFit="1" customWidth="1"/>
    <col min="11469" max="11469" width="16.7109375" style="10" customWidth="1"/>
    <col min="11470" max="11470" width="16.5703125" style="10" customWidth="1"/>
    <col min="11471" max="11472" width="7.85546875" style="10" bestFit="1" customWidth="1"/>
    <col min="11473" max="11473" width="8" style="10" bestFit="1" customWidth="1"/>
    <col min="11474" max="11475" width="7.85546875" style="10" bestFit="1" customWidth="1"/>
    <col min="11476" max="11476" width="9.7109375" style="10" customWidth="1"/>
    <col min="11477" max="11477" width="12.85546875" style="10" customWidth="1"/>
    <col min="11478" max="11714" width="9.140625" style="10"/>
    <col min="11715" max="11715" width="9" style="10" bestFit="1" customWidth="1"/>
    <col min="11716" max="11716" width="9.85546875" style="10" bestFit="1" customWidth="1"/>
    <col min="11717" max="11717" width="9.140625" style="10" bestFit="1" customWidth="1"/>
    <col min="11718" max="11718" width="16" style="10" bestFit="1" customWidth="1"/>
    <col min="11719" max="11719" width="9" style="10" bestFit="1" customWidth="1"/>
    <col min="11720" max="11720" width="7.85546875" style="10" bestFit="1" customWidth="1"/>
    <col min="11721" max="11721" width="11.7109375" style="10" bestFit="1" customWidth="1"/>
    <col min="11722" max="11722" width="14.28515625" style="10" customWidth="1"/>
    <col min="11723" max="11723" width="11.7109375" style="10" bestFit="1" customWidth="1"/>
    <col min="11724" max="11724" width="14.140625" style="10" bestFit="1" customWidth="1"/>
    <col min="11725" max="11725" width="16.7109375" style="10" customWidth="1"/>
    <col min="11726" max="11726" width="16.5703125" style="10" customWidth="1"/>
    <col min="11727" max="11728" width="7.85546875" style="10" bestFit="1" customWidth="1"/>
    <col min="11729" max="11729" width="8" style="10" bestFit="1" customWidth="1"/>
    <col min="11730" max="11731" width="7.85546875" style="10" bestFit="1" customWidth="1"/>
    <col min="11732" max="11732" width="9.7109375" style="10" customWidth="1"/>
    <col min="11733" max="11733" width="12.85546875" style="10" customWidth="1"/>
    <col min="11734" max="11970" width="9.140625" style="10"/>
    <col min="11971" max="11971" width="9" style="10" bestFit="1" customWidth="1"/>
    <col min="11972" max="11972" width="9.85546875" style="10" bestFit="1" customWidth="1"/>
    <col min="11973" max="11973" width="9.140625" style="10" bestFit="1" customWidth="1"/>
    <col min="11974" max="11974" width="16" style="10" bestFit="1" customWidth="1"/>
    <col min="11975" max="11975" width="9" style="10" bestFit="1" customWidth="1"/>
    <col min="11976" max="11976" width="7.85546875" style="10" bestFit="1" customWidth="1"/>
    <col min="11977" max="11977" width="11.7109375" style="10" bestFit="1" customWidth="1"/>
    <col min="11978" max="11978" width="14.28515625" style="10" customWidth="1"/>
    <col min="11979" max="11979" width="11.7109375" style="10" bestFit="1" customWidth="1"/>
    <col min="11980" max="11980" width="14.140625" style="10" bestFit="1" customWidth="1"/>
    <col min="11981" max="11981" width="16.7109375" style="10" customWidth="1"/>
    <col min="11982" max="11982" width="16.5703125" style="10" customWidth="1"/>
    <col min="11983" max="11984" width="7.85546875" style="10" bestFit="1" customWidth="1"/>
    <col min="11985" max="11985" width="8" style="10" bestFit="1" customWidth="1"/>
    <col min="11986" max="11987" width="7.85546875" style="10" bestFit="1" customWidth="1"/>
    <col min="11988" max="11988" width="9.7109375" style="10" customWidth="1"/>
    <col min="11989" max="11989" width="12.85546875" style="10" customWidth="1"/>
    <col min="11990" max="12226" width="9.140625" style="10"/>
    <col min="12227" max="12227" width="9" style="10" bestFit="1" customWidth="1"/>
    <col min="12228" max="12228" width="9.85546875" style="10" bestFit="1" customWidth="1"/>
    <col min="12229" max="12229" width="9.140625" style="10" bestFit="1" customWidth="1"/>
    <col min="12230" max="12230" width="16" style="10" bestFit="1" customWidth="1"/>
    <col min="12231" max="12231" width="9" style="10" bestFit="1" customWidth="1"/>
    <col min="12232" max="12232" width="7.85546875" style="10" bestFit="1" customWidth="1"/>
    <col min="12233" max="12233" width="11.7109375" style="10" bestFit="1" customWidth="1"/>
    <col min="12234" max="12234" width="14.28515625" style="10" customWidth="1"/>
    <col min="12235" max="12235" width="11.7109375" style="10" bestFit="1" customWidth="1"/>
    <col min="12236" max="12236" width="14.140625" style="10" bestFit="1" customWidth="1"/>
    <col min="12237" max="12237" width="16.7109375" style="10" customWidth="1"/>
    <col min="12238" max="12238" width="16.5703125" style="10" customWidth="1"/>
    <col min="12239" max="12240" width="7.85546875" style="10" bestFit="1" customWidth="1"/>
    <col min="12241" max="12241" width="8" style="10" bestFit="1" customWidth="1"/>
    <col min="12242" max="12243" width="7.85546875" style="10" bestFit="1" customWidth="1"/>
    <col min="12244" max="12244" width="9.7109375" style="10" customWidth="1"/>
    <col min="12245" max="12245" width="12.85546875" style="10" customWidth="1"/>
    <col min="12246" max="12482" width="9.140625" style="10"/>
    <col min="12483" max="12483" width="9" style="10" bestFit="1" customWidth="1"/>
    <col min="12484" max="12484" width="9.85546875" style="10" bestFit="1" customWidth="1"/>
    <col min="12485" max="12485" width="9.140625" style="10" bestFit="1" customWidth="1"/>
    <col min="12486" max="12486" width="16" style="10" bestFit="1" customWidth="1"/>
    <col min="12487" max="12487" width="9" style="10" bestFit="1" customWidth="1"/>
    <col min="12488" max="12488" width="7.85546875" style="10" bestFit="1" customWidth="1"/>
    <col min="12489" max="12489" width="11.7109375" style="10" bestFit="1" customWidth="1"/>
    <col min="12490" max="12490" width="14.28515625" style="10" customWidth="1"/>
    <col min="12491" max="12491" width="11.7109375" style="10" bestFit="1" customWidth="1"/>
    <col min="12492" max="12492" width="14.140625" style="10" bestFit="1" customWidth="1"/>
    <col min="12493" max="12493" width="16.7109375" style="10" customWidth="1"/>
    <col min="12494" max="12494" width="16.5703125" style="10" customWidth="1"/>
    <col min="12495" max="12496" width="7.85546875" style="10" bestFit="1" customWidth="1"/>
    <col min="12497" max="12497" width="8" style="10" bestFit="1" customWidth="1"/>
    <col min="12498" max="12499" width="7.85546875" style="10" bestFit="1" customWidth="1"/>
    <col min="12500" max="12500" width="9.7109375" style="10" customWidth="1"/>
    <col min="12501" max="12501" width="12.85546875" style="10" customWidth="1"/>
    <col min="12502" max="12738" width="9.140625" style="10"/>
    <col min="12739" max="12739" width="9" style="10" bestFit="1" customWidth="1"/>
    <col min="12740" max="12740" width="9.85546875" style="10" bestFit="1" customWidth="1"/>
    <col min="12741" max="12741" width="9.140625" style="10" bestFit="1" customWidth="1"/>
    <col min="12742" max="12742" width="16" style="10" bestFit="1" customWidth="1"/>
    <col min="12743" max="12743" width="9" style="10" bestFit="1" customWidth="1"/>
    <col min="12744" max="12744" width="7.85546875" style="10" bestFit="1" customWidth="1"/>
    <col min="12745" max="12745" width="11.7109375" style="10" bestFit="1" customWidth="1"/>
    <col min="12746" max="12746" width="14.28515625" style="10" customWidth="1"/>
    <col min="12747" max="12747" width="11.7109375" style="10" bestFit="1" customWidth="1"/>
    <col min="12748" max="12748" width="14.140625" style="10" bestFit="1" customWidth="1"/>
    <col min="12749" max="12749" width="16.7109375" style="10" customWidth="1"/>
    <col min="12750" max="12750" width="16.5703125" style="10" customWidth="1"/>
    <col min="12751" max="12752" width="7.85546875" style="10" bestFit="1" customWidth="1"/>
    <col min="12753" max="12753" width="8" style="10" bestFit="1" customWidth="1"/>
    <col min="12754" max="12755" width="7.85546875" style="10" bestFit="1" customWidth="1"/>
    <col min="12756" max="12756" width="9.7109375" style="10" customWidth="1"/>
    <col min="12757" max="12757" width="12.85546875" style="10" customWidth="1"/>
    <col min="12758" max="12994" width="9.140625" style="10"/>
    <col min="12995" max="12995" width="9" style="10" bestFit="1" customWidth="1"/>
    <col min="12996" max="12996" width="9.85546875" style="10" bestFit="1" customWidth="1"/>
    <col min="12997" max="12997" width="9.140625" style="10" bestFit="1" customWidth="1"/>
    <col min="12998" max="12998" width="16" style="10" bestFit="1" customWidth="1"/>
    <col min="12999" max="12999" width="9" style="10" bestFit="1" customWidth="1"/>
    <col min="13000" max="13000" width="7.85546875" style="10" bestFit="1" customWidth="1"/>
    <col min="13001" max="13001" width="11.7109375" style="10" bestFit="1" customWidth="1"/>
    <col min="13002" max="13002" width="14.28515625" style="10" customWidth="1"/>
    <col min="13003" max="13003" width="11.7109375" style="10" bestFit="1" customWidth="1"/>
    <col min="13004" max="13004" width="14.140625" style="10" bestFit="1" customWidth="1"/>
    <col min="13005" max="13005" width="16.7109375" style="10" customWidth="1"/>
    <col min="13006" max="13006" width="16.5703125" style="10" customWidth="1"/>
    <col min="13007" max="13008" width="7.85546875" style="10" bestFit="1" customWidth="1"/>
    <col min="13009" max="13009" width="8" style="10" bestFit="1" customWidth="1"/>
    <col min="13010" max="13011" width="7.85546875" style="10" bestFit="1" customWidth="1"/>
    <col min="13012" max="13012" width="9.7109375" style="10" customWidth="1"/>
    <col min="13013" max="13013" width="12.85546875" style="10" customWidth="1"/>
    <col min="13014" max="13250" width="9.140625" style="10"/>
    <col min="13251" max="13251" width="9" style="10" bestFit="1" customWidth="1"/>
    <col min="13252" max="13252" width="9.85546875" style="10" bestFit="1" customWidth="1"/>
    <col min="13253" max="13253" width="9.140625" style="10" bestFit="1" customWidth="1"/>
    <col min="13254" max="13254" width="16" style="10" bestFit="1" customWidth="1"/>
    <col min="13255" max="13255" width="9" style="10" bestFit="1" customWidth="1"/>
    <col min="13256" max="13256" width="7.85546875" style="10" bestFit="1" customWidth="1"/>
    <col min="13257" max="13257" width="11.7109375" style="10" bestFit="1" customWidth="1"/>
    <col min="13258" max="13258" width="14.28515625" style="10" customWidth="1"/>
    <col min="13259" max="13259" width="11.7109375" style="10" bestFit="1" customWidth="1"/>
    <col min="13260" max="13260" width="14.140625" style="10" bestFit="1" customWidth="1"/>
    <col min="13261" max="13261" width="16.7109375" style="10" customWidth="1"/>
    <col min="13262" max="13262" width="16.5703125" style="10" customWidth="1"/>
    <col min="13263" max="13264" width="7.85546875" style="10" bestFit="1" customWidth="1"/>
    <col min="13265" max="13265" width="8" style="10" bestFit="1" customWidth="1"/>
    <col min="13266" max="13267" width="7.85546875" style="10" bestFit="1" customWidth="1"/>
    <col min="13268" max="13268" width="9.7109375" style="10" customWidth="1"/>
    <col min="13269" max="13269" width="12.85546875" style="10" customWidth="1"/>
    <col min="13270" max="13506" width="9.140625" style="10"/>
    <col min="13507" max="13507" width="9" style="10" bestFit="1" customWidth="1"/>
    <col min="13508" max="13508" width="9.85546875" style="10" bestFit="1" customWidth="1"/>
    <col min="13509" max="13509" width="9.140625" style="10" bestFit="1" customWidth="1"/>
    <col min="13510" max="13510" width="16" style="10" bestFit="1" customWidth="1"/>
    <col min="13511" max="13511" width="9" style="10" bestFit="1" customWidth="1"/>
    <col min="13512" max="13512" width="7.85546875" style="10" bestFit="1" customWidth="1"/>
    <col min="13513" max="13513" width="11.7109375" style="10" bestFit="1" customWidth="1"/>
    <col min="13514" max="13514" width="14.28515625" style="10" customWidth="1"/>
    <col min="13515" max="13515" width="11.7109375" style="10" bestFit="1" customWidth="1"/>
    <col min="13516" max="13516" width="14.140625" style="10" bestFit="1" customWidth="1"/>
    <col min="13517" max="13517" width="16.7109375" style="10" customWidth="1"/>
    <col min="13518" max="13518" width="16.5703125" style="10" customWidth="1"/>
    <col min="13519" max="13520" width="7.85546875" style="10" bestFit="1" customWidth="1"/>
    <col min="13521" max="13521" width="8" style="10" bestFit="1" customWidth="1"/>
    <col min="13522" max="13523" width="7.85546875" style="10" bestFit="1" customWidth="1"/>
    <col min="13524" max="13524" width="9.7109375" style="10" customWidth="1"/>
    <col min="13525" max="13525" width="12.85546875" style="10" customWidth="1"/>
    <col min="13526" max="13762" width="9.140625" style="10"/>
    <col min="13763" max="13763" width="9" style="10" bestFit="1" customWidth="1"/>
    <col min="13764" max="13764" width="9.85546875" style="10" bestFit="1" customWidth="1"/>
    <col min="13765" max="13765" width="9.140625" style="10" bestFit="1" customWidth="1"/>
    <col min="13766" max="13766" width="16" style="10" bestFit="1" customWidth="1"/>
    <col min="13767" max="13767" width="9" style="10" bestFit="1" customWidth="1"/>
    <col min="13768" max="13768" width="7.85546875" style="10" bestFit="1" customWidth="1"/>
    <col min="13769" max="13769" width="11.7109375" style="10" bestFit="1" customWidth="1"/>
    <col min="13770" max="13770" width="14.28515625" style="10" customWidth="1"/>
    <col min="13771" max="13771" width="11.7109375" style="10" bestFit="1" customWidth="1"/>
    <col min="13772" max="13772" width="14.140625" style="10" bestFit="1" customWidth="1"/>
    <col min="13773" max="13773" width="16.7109375" style="10" customWidth="1"/>
    <col min="13774" max="13774" width="16.5703125" style="10" customWidth="1"/>
    <col min="13775" max="13776" width="7.85546875" style="10" bestFit="1" customWidth="1"/>
    <col min="13777" max="13777" width="8" style="10" bestFit="1" customWidth="1"/>
    <col min="13778" max="13779" width="7.85546875" style="10" bestFit="1" customWidth="1"/>
    <col min="13780" max="13780" width="9.7109375" style="10" customWidth="1"/>
    <col min="13781" max="13781" width="12.85546875" style="10" customWidth="1"/>
    <col min="13782" max="14018" width="9.140625" style="10"/>
    <col min="14019" max="14019" width="9" style="10" bestFit="1" customWidth="1"/>
    <col min="14020" max="14020" width="9.85546875" style="10" bestFit="1" customWidth="1"/>
    <col min="14021" max="14021" width="9.140625" style="10" bestFit="1" customWidth="1"/>
    <col min="14022" max="14022" width="16" style="10" bestFit="1" customWidth="1"/>
    <col min="14023" max="14023" width="9" style="10" bestFit="1" customWidth="1"/>
    <col min="14024" max="14024" width="7.85546875" style="10" bestFit="1" customWidth="1"/>
    <col min="14025" max="14025" width="11.7109375" style="10" bestFit="1" customWidth="1"/>
    <col min="14026" max="14026" width="14.28515625" style="10" customWidth="1"/>
    <col min="14027" max="14027" width="11.7109375" style="10" bestFit="1" customWidth="1"/>
    <col min="14028" max="14028" width="14.140625" style="10" bestFit="1" customWidth="1"/>
    <col min="14029" max="14029" width="16.7109375" style="10" customWidth="1"/>
    <col min="14030" max="14030" width="16.5703125" style="10" customWidth="1"/>
    <col min="14031" max="14032" width="7.85546875" style="10" bestFit="1" customWidth="1"/>
    <col min="14033" max="14033" width="8" style="10" bestFit="1" customWidth="1"/>
    <col min="14034" max="14035" width="7.85546875" style="10" bestFit="1" customWidth="1"/>
    <col min="14036" max="14036" width="9.7109375" style="10" customWidth="1"/>
    <col min="14037" max="14037" width="12.85546875" style="10" customWidth="1"/>
    <col min="14038" max="14274" width="9.140625" style="10"/>
    <col min="14275" max="14275" width="9" style="10" bestFit="1" customWidth="1"/>
    <col min="14276" max="14276" width="9.85546875" style="10" bestFit="1" customWidth="1"/>
    <col min="14277" max="14277" width="9.140625" style="10" bestFit="1" customWidth="1"/>
    <col min="14278" max="14278" width="16" style="10" bestFit="1" customWidth="1"/>
    <col min="14279" max="14279" width="9" style="10" bestFit="1" customWidth="1"/>
    <col min="14280" max="14280" width="7.85546875" style="10" bestFit="1" customWidth="1"/>
    <col min="14281" max="14281" width="11.7109375" style="10" bestFit="1" customWidth="1"/>
    <col min="14282" max="14282" width="14.28515625" style="10" customWidth="1"/>
    <col min="14283" max="14283" width="11.7109375" style="10" bestFit="1" customWidth="1"/>
    <col min="14284" max="14284" width="14.140625" style="10" bestFit="1" customWidth="1"/>
    <col min="14285" max="14285" width="16.7109375" style="10" customWidth="1"/>
    <col min="14286" max="14286" width="16.5703125" style="10" customWidth="1"/>
    <col min="14287" max="14288" width="7.85546875" style="10" bestFit="1" customWidth="1"/>
    <col min="14289" max="14289" width="8" style="10" bestFit="1" customWidth="1"/>
    <col min="14290" max="14291" width="7.85546875" style="10" bestFit="1" customWidth="1"/>
    <col min="14292" max="14292" width="9.7109375" style="10" customWidth="1"/>
    <col min="14293" max="14293" width="12.85546875" style="10" customWidth="1"/>
    <col min="14294" max="14530" width="9.140625" style="10"/>
    <col min="14531" max="14531" width="9" style="10" bestFit="1" customWidth="1"/>
    <col min="14532" max="14532" width="9.85546875" style="10" bestFit="1" customWidth="1"/>
    <col min="14533" max="14533" width="9.140625" style="10" bestFit="1" customWidth="1"/>
    <col min="14534" max="14534" width="16" style="10" bestFit="1" customWidth="1"/>
    <col min="14535" max="14535" width="9" style="10" bestFit="1" customWidth="1"/>
    <col min="14536" max="14536" width="7.85546875" style="10" bestFit="1" customWidth="1"/>
    <col min="14537" max="14537" width="11.7109375" style="10" bestFit="1" customWidth="1"/>
    <col min="14538" max="14538" width="14.28515625" style="10" customWidth="1"/>
    <col min="14539" max="14539" width="11.7109375" style="10" bestFit="1" customWidth="1"/>
    <col min="14540" max="14540" width="14.140625" style="10" bestFit="1" customWidth="1"/>
    <col min="14541" max="14541" width="16.7109375" style="10" customWidth="1"/>
    <col min="14542" max="14542" width="16.5703125" style="10" customWidth="1"/>
    <col min="14543" max="14544" width="7.85546875" style="10" bestFit="1" customWidth="1"/>
    <col min="14545" max="14545" width="8" style="10" bestFit="1" customWidth="1"/>
    <col min="14546" max="14547" width="7.85546875" style="10" bestFit="1" customWidth="1"/>
    <col min="14548" max="14548" width="9.7109375" style="10" customWidth="1"/>
    <col min="14549" max="14549" width="12.85546875" style="10" customWidth="1"/>
    <col min="14550" max="14786" width="9.140625" style="10"/>
    <col min="14787" max="14787" width="9" style="10" bestFit="1" customWidth="1"/>
    <col min="14788" max="14788" width="9.85546875" style="10" bestFit="1" customWidth="1"/>
    <col min="14789" max="14789" width="9.140625" style="10" bestFit="1" customWidth="1"/>
    <col min="14790" max="14790" width="16" style="10" bestFit="1" customWidth="1"/>
    <col min="14791" max="14791" width="9" style="10" bestFit="1" customWidth="1"/>
    <col min="14792" max="14792" width="7.85546875" style="10" bestFit="1" customWidth="1"/>
    <col min="14793" max="14793" width="11.7109375" style="10" bestFit="1" customWidth="1"/>
    <col min="14794" max="14794" width="14.28515625" style="10" customWidth="1"/>
    <col min="14795" max="14795" width="11.7109375" style="10" bestFit="1" customWidth="1"/>
    <col min="14796" max="14796" width="14.140625" style="10" bestFit="1" customWidth="1"/>
    <col min="14797" max="14797" width="16.7109375" style="10" customWidth="1"/>
    <col min="14798" max="14798" width="16.5703125" style="10" customWidth="1"/>
    <col min="14799" max="14800" width="7.85546875" style="10" bestFit="1" customWidth="1"/>
    <col min="14801" max="14801" width="8" style="10" bestFit="1" customWidth="1"/>
    <col min="14802" max="14803" width="7.85546875" style="10" bestFit="1" customWidth="1"/>
    <col min="14804" max="14804" width="9.7109375" style="10" customWidth="1"/>
    <col min="14805" max="14805" width="12.85546875" style="10" customWidth="1"/>
    <col min="14806" max="15042" width="9.140625" style="10"/>
    <col min="15043" max="15043" width="9" style="10" bestFit="1" customWidth="1"/>
    <col min="15044" max="15044" width="9.85546875" style="10" bestFit="1" customWidth="1"/>
    <col min="15045" max="15045" width="9.140625" style="10" bestFit="1" customWidth="1"/>
    <col min="15046" max="15046" width="16" style="10" bestFit="1" customWidth="1"/>
    <col min="15047" max="15047" width="9" style="10" bestFit="1" customWidth="1"/>
    <col min="15048" max="15048" width="7.85546875" style="10" bestFit="1" customWidth="1"/>
    <col min="15049" max="15049" width="11.7109375" style="10" bestFit="1" customWidth="1"/>
    <col min="15050" max="15050" width="14.28515625" style="10" customWidth="1"/>
    <col min="15051" max="15051" width="11.7109375" style="10" bestFit="1" customWidth="1"/>
    <col min="15052" max="15052" width="14.140625" style="10" bestFit="1" customWidth="1"/>
    <col min="15053" max="15053" width="16.7109375" style="10" customWidth="1"/>
    <col min="15054" max="15054" width="16.5703125" style="10" customWidth="1"/>
    <col min="15055" max="15056" width="7.85546875" style="10" bestFit="1" customWidth="1"/>
    <col min="15057" max="15057" width="8" style="10" bestFit="1" customWidth="1"/>
    <col min="15058" max="15059" width="7.85546875" style="10" bestFit="1" customWidth="1"/>
    <col min="15060" max="15060" width="9.7109375" style="10" customWidth="1"/>
    <col min="15061" max="15061" width="12.85546875" style="10" customWidth="1"/>
    <col min="15062" max="15298" width="9.140625" style="10"/>
    <col min="15299" max="15299" width="9" style="10" bestFit="1" customWidth="1"/>
    <col min="15300" max="15300" width="9.85546875" style="10" bestFit="1" customWidth="1"/>
    <col min="15301" max="15301" width="9.140625" style="10" bestFit="1" customWidth="1"/>
    <col min="15302" max="15302" width="16" style="10" bestFit="1" customWidth="1"/>
    <col min="15303" max="15303" width="9" style="10" bestFit="1" customWidth="1"/>
    <col min="15304" max="15304" width="7.85546875" style="10" bestFit="1" customWidth="1"/>
    <col min="15305" max="15305" width="11.7109375" style="10" bestFit="1" customWidth="1"/>
    <col min="15306" max="15306" width="14.28515625" style="10" customWidth="1"/>
    <col min="15307" max="15307" width="11.7109375" style="10" bestFit="1" customWidth="1"/>
    <col min="15308" max="15308" width="14.140625" style="10" bestFit="1" customWidth="1"/>
    <col min="15309" max="15309" width="16.7109375" style="10" customWidth="1"/>
    <col min="15310" max="15310" width="16.5703125" style="10" customWidth="1"/>
    <col min="15311" max="15312" width="7.85546875" style="10" bestFit="1" customWidth="1"/>
    <col min="15313" max="15313" width="8" style="10" bestFit="1" customWidth="1"/>
    <col min="15314" max="15315" width="7.85546875" style="10" bestFit="1" customWidth="1"/>
    <col min="15316" max="15316" width="9.7109375" style="10" customWidth="1"/>
    <col min="15317" max="15317" width="12.85546875" style="10" customWidth="1"/>
    <col min="15318" max="15554" width="9.140625" style="10"/>
    <col min="15555" max="15555" width="9" style="10" bestFit="1" customWidth="1"/>
    <col min="15556" max="15556" width="9.85546875" style="10" bestFit="1" customWidth="1"/>
    <col min="15557" max="15557" width="9.140625" style="10" bestFit="1" customWidth="1"/>
    <col min="15558" max="15558" width="16" style="10" bestFit="1" customWidth="1"/>
    <col min="15559" max="15559" width="9" style="10" bestFit="1" customWidth="1"/>
    <col min="15560" max="15560" width="7.85546875" style="10" bestFit="1" customWidth="1"/>
    <col min="15561" max="15561" width="11.7109375" style="10" bestFit="1" customWidth="1"/>
    <col min="15562" max="15562" width="14.28515625" style="10" customWidth="1"/>
    <col min="15563" max="15563" width="11.7109375" style="10" bestFit="1" customWidth="1"/>
    <col min="15564" max="15564" width="14.140625" style="10" bestFit="1" customWidth="1"/>
    <col min="15565" max="15565" width="16.7109375" style="10" customWidth="1"/>
    <col min="15566" max="15566" width="16.5703125" style="10" customWidth="1"/>
    <col min="15567" max="15568" width="7.85546875" style="10" bestFit="1" customWidth="1"/>
    <col min="15569" max="15569" width="8" style="10" bestFit="1" customWidth="1"/>
    <col min="15570" max="15571" width="7.85546875" style="10" bestFit="1" customWidth="1"/>
    <col min="15572" max="15572" width="9.7109375" style="10" customWidth="1"/>
    <col min="15573" max="15573" width="12.85546875" style="10" customWidth="1"/>
    <col min="15574" max="15810" width="9.140625" style="10"/>
    <col min="15811" max="15811" width="9" style="10" bestFit="1" customWidth="1"/>
    <col min="15812" max="15812" width="9.85546875" style="10" bestFit="1" customWidth="1"/>
    <col min="15813" max="15813" width="9.140625" style="10" bestFit="1" customWidth="1"/>
    <col min="15814" max="15814" width="16" style="10" bestFit="1" customWidth="1"/>
    <col min="15815" max="15815" width="9" style="10" bestFit="1" customWidth="1"/>
    <col min="15816" max="15816" width="7.85546875" style="10" bestFit="1" customWidth="1"/>
    <col min="15817" max="15817" width="11.7109375" style="10" bestFit="1" customWidth="1"/>
    <col min="15818" max="15818" width="14.28515625" style="10" customWidth="1"/>
    <col min="15819" max="15819" width="11.7109375" style="10" bestFit="1" customWidth="1"/>
    <col min="15820" max="15820" width="14.140625" style="10" bestFit="1" customWidth="1"/>
    <col min="15821" max="15821" width="16.7109375" style="10" customWidth="1"/>
    <col min="15822" max="15822" width="16.5703125" style="10" customWidth="1"/>
    <col min="15823" max="15824" width="7.85546875" style="10" bestFit="1" customWidth="1"/>
    <col min="15825" max="15825" width="8" style="10" bestFit="1" customWidth="1"/>
    <col min="15826" max="15827" width="7.85546875" style="10" bestFit="1" customWidth="1"/>
    <col min="15828" max="15828" width="9.7109375" style="10" customWidth="1"/>
    <col min="15829" max="15829" width="12.85546875" style="10" customWidth="1"/>
    <col min="15830" max="16066" width="9.140625" style="10"/>
    <col min="16067" max="16067" width="9" style="10" bestFit="1" customWidth="1"/>
    <col min="16068" max="16068" width="9.85546875" style="10" bestFit="1" customWidth="1"/>
    <col min="16069" max="16069" width="9.140625" style="10" bestFit="1" customWidth="1"/>
    <col min="16070" max="16070" width="16" style="10" bestFit="1" customWidth="1"/>
    <col min="16071" max="16071" width="9" style="10" bestFit="1" customWidth="1"/>
    <col min="16072" max="16072" width="7.85546875" style="10" bestFit="1" customWidth="1"/>
    <col min="16073" max="16073" width="11.7109375" style="10" bestFit="1" customWidth="1"/>
    <col min="16074" max="16074" width="14.28515625" style="10" customWidth="1"/>
    <col min="16075" max="16075" width="11.7109375" style="10" bestFit="1" customWidth="1"/>
    <col min="16076" max="16076" width="14.140625" style="10" bestFit="1" customWidth="1"/>
    <col min="16077" max="16077" width="16.7109375" style="10" customWidth="1"/>
    <col min="16078" max="16078" width="16.5703125" style="10" customWidth="1"/>
    <col min="16079" max="16080" width="7.85546875" style="10" bestFit="1" customWidth="1"/>
    <col min="16081" max="16081" width="8" style="10" bestFit="1" customWidth="1"/>
    <col min="16082" max="16083" width="7.85546875" style="10" bestFit="1" customWidth="1"/>
    <col min="16084" max="16084" width="9.7109375" style="10" customWidth="1"/>
    <col min="16085" max="16085" width="12.85546875" style="10" customWidth="1"/>
    <col min="16086" max="16384" width="9.140625" style="10"/>
  </cols>
  <sheetData>
    <row r="1" spans="1:27" ht="11.25" customHeight="1">
      <c r="A1" s="228" t="s">
        <v>4</v>
      </c>
      <c r="B1" s="220" t="s">
        <v>2</v>
      </c>
      <c r="C1" s="220" t="s">
        <v>0</v>
      </c>
      <c r="D1" s="221" t="s">
        <v>1</v>
      </c>
      <c r="E1" s="222" t="s">
        <v>61</v>
      </c>
      <c r="F1" s="214" t="s">
        <v>21</v>
      </c>
      <c r="G1" s="214"/>
      <c r="H1" s="214"/>
      <c r="I1" s="215" t="s">
        <v>6</v>
      </c>
      <c r="J1" s="216"/>
      <c r="K1" s="216"/>
      <c r="L1" s="215" t="s">
        <v>8</v>
      </c>
      <c r="M1" s="216"/>
      <c r="N1" s="216"/>
      <c r="O1" s="217" t="s">
        <v>9</v>
      </c>
      <c r="P1" s="218"/>
      <c r="Q1" s="218"/>
      <c r="R1" s="234" t="s">
        <v>7</v>
      </c>
      <c r="S1" s="219" t="s">
        <v>34</v>
      </c>
      <c r="T1" s="219" t="s">
        <v>220</v>
      </c>
      <c r="U1" s="219" t="s">
        <v>35</v>
      </c>
      <c r="V1" s="219" t="s">
        <v>169</v>
      </c>
      <c r="W1" s="219" t="s">
        <v>44</v>
      </c>
      <c r="X1" s="219" t="s">
        <v>337</v>
      </c>
      <c r="Y1" s="219" t="s">
        <v>97</v>
      </c>
      <c r="Z1" s="219" t="s">
        <v>87</v>
      </c>
    </row>
    <row r="2" spans="1:27">
      <c r="A2" s="228"/>
      <c r="B2" s="220"/>
      <c r="C2" s="220"/>
      <c r="D2" s="221"/>
      <c r="E2" s="223"/>
      <c r="F2" s="4"/>
      <c r="G2" s="8" t="s">
        <v>12</v>
      </c>
      <c r="H2" s="9" t="s">
        <v>5</v>
      </c>
      <c r="I2" s="4"/>
      <c r="J2" s="8" t="s">
        <v>12</v>
      </c>
      <c r="K2" s="9" t="s">
        <v>5</v>
      </c>
      <c r="L2" s="4"/>
      <c r="M2" s="8" t="s">
        <v>12</v>
      </c>
      <c r="N2" s="9" t="s">
        <v>5</v>
      </c>
      <c r="O2" s="4"/>
      <c r="P2" s="8" t="s">
        <v>12</v>
      </c>
      <c r="Q2" s="9" t="s">
        <v>5</v>
      </c>
      <c r="R2" s="234"/>
      <c r="S2" s="219"/>
      <c r="T2" s="219"/>
      <c r="U2" s="219"/>
      <c r="V2" s="219"/>
      <c r="W2" s="219"/>
      <c r="X2" s="219"/>
      <c r="Y2" s="219"/>
      <c r="Z2" s="219"/>
    </row>
    <row r="3" spans="1:27" s="94" customFormat="1">
      <c r="A3" s="87">
        <v>1998</v>
      </c>
      <c r="B3" s="29"/>
      <c r="C3" s="105" t="s">
        <v>28</v>
      </c>
      <c r="D3" s="125"/>
      <c r="E3" s="125"/>
      <c r="F3" s="125"/>
      <c r="G3" s="125">
        <v>1.32</v>
      </c>
      <c r="H3" s="125"/>
      <c r="I3" s="126"/>
      <c r="J3" s="126"/>
      <c r="K3" s="126"/>
      <c r="L3" s="125"/>
      <c r="M3" s="125"/>
      <c r="N3" s="125"/>
      <c r="O3" s="126"/>
      <c r="P3" s="126"/>
      <c r="Q3" s="126"/>
      <c r="R3" s="134" t="s">
        <v>34</v>
      </c>
      <c r="S3" s="149">
        <v>1.32</v>
      </c>
      <c r="T3" s="149"/>
      <c r="U3" s="149"/>
      <c r="V3" s="149"/>
      <c r="W3" s="149"/>
      <c r="X3" s="149"/>
      <c r="Y3" s="149"/>
      <c r="Z3" s="149"/>
      <c r="AA3" s="145"/>
    </row>
    <row r="4" spans="1:27" s="94" customFormat="1">
      <c r="A4" s="87">
        <v>1998</v>
      </c>
      <c r="B4" s="29"/>
      <c r="C4" s="105" t="s">
        <v>27</v>
      </c>
      <c r="D4" s="125"/>
      <c r="E4" s="125"/>
      <c r="F4" s="125"/>
      <c r="G4" s="125">
        <v>5.54</v>
      </c>
      <c r="H4" s="91"/>
      <c r="I4" s="93"/>
      <c r="J4" s="93"/>
      <c r="K4" s="93"/>
      <c r="L4" s="91"/>
      <c r="M4" s="91"/>
      <c r="N4" s="91"/>
      <c r="O4" s="93"/>
      <c r="P4" s="93"/>
      <c r="Q4" s="93"/>
      <c r="R4" s="134" t="s">
        <v>34</v>
      </c>
      <c r="S4" s="149">
        <v>5.54</v>
      </c>
      <c r="T4" s="149"/>
      <c r="U4" s="149"/>
      <c r="V4" s="149"/>
      <c r="W4" s="149"/>
      <c r="X4" s="149"/>
      <c r="Y4" s="149"/>
      <c r="Z4" s="149"/>
      <c r="AA4" s="145"/>
    </row>
    <row r="5" spans="1:27" s="94" customFormat="1">
      <c r="A5" s="87">
        <v>1998</v>
      </c>
      <c r="B5" s="29"/>
      <c r="C5" s="105" t="s">
        <v>26</v>
      </c>
      <c r="D5" s="91"/>
      <c r="E5" s="91"/>
      <c r="F5" s="91"/>
      <c r="G5" s="91">
        <v>6.07</v>
      </c>
      <c r="H5" s="91"/>
      <c r="I5" s="93"/>
      <c r="J5" s="93"/>
      <c r="K5" s="93"/>
      <c r="L5" s="91"/>
      <c r="M5" s="91"/>
      <c r="N5" s="91"/>
      <c r="O5" s="93"/>
      <c r="P5" s="93"/>
      <c r="Q5" s="93"/>
      <c r="R5" s="134" t="s">
        <v>34</v>
      </c>
      <c r="S5" s="149">
        <v>6.07</v>
      </c>
      <c r="T5" s="149"/>
      <c r="U5" s="149"/>
      <c r="V5" s="149"/>
      <c r="W5" s="149"/>
      <c r="X5" s="149"/>
      <c r="Y5" s="149"/>
      <c r="Z5" s="149"/>
      <c r="AA5" s="145"/>
    </row>
    <row r="6" spans="1:27" s="127" customFormat="1">
      <c r="A6" s="87">
        <v>1998</v>
      </c>
      <c r="B6" s="29"/>
      <c r="C6" s="105" t="s">
        <v>16</v>
      </c>
      <c r="D6" s="125"/>
      <c r="E6" s="125"/>
      <c r="F6" s="125"/>
      <c r="G6" s="125">
        <v>5.01</v>
      </c>
      <c r="H6" s="125"/>
      <c r="I6" s="126"/>
      <c r="J6" s="126"/>
      <c r="K6" s="126"/>
      <c r="L6" s="125"/>
      <c r="M6" s="125"/>
      <c r="N6" s="125"/>
      <c r="O6" s="126"/>
      <c r="P6" s="126"/>
      <c r="Q6" s="126"/>
      <c r="R6" s="134" t="s">
        <v>34</v>
      </c>
      <c r="S6" s="149">
        <v>5.01</v>
      </c>
      <c r="T6" s="149"/>
      <c r="U6" s="149"/>
      <c r="V6" s="149"/>
      <c r="W6" s="149"/>
      <c r="X6" s="149"/>
      <c r="Y6" s="149"/>
      <c r="Z6" s="149"/>
      <c r="AA6" s="145"/>
    </row>
    <row r="7" spans="1:27" s="145" customFormat="1">
      <c r="A7" s="135">
        <v>1998</v>
      </c>
      <c r="B7" s="29"/>
      <c r="C7" s="143" t="s">
        <v>17</v>
      </c>
      <c r="D7" s="141"/>
      <c r="E7" s="141"/>
      <c r="F7" s="141"/>
      <c r="G7" s="141">
        <v>14.77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34" t="s">
        <v>34</v>
      </c>
      <c r="S7" s="150">
        <v>14.77</v>
      </c>
      <c r="T7" s="150"/>
      <c r="U7" s="150"/>
      <c r="V7" s="150"/>
      <c r="W7" s="150"/>
      <c r="X7" s="150"/>
      <c r="Y7" s="150"/>
      <c r="Z7" s="150"/>
    </row>
    <row r="8" spans="1:27" s="145" customFormat="1">
      <c r="A8" s="135">
        <v>1999</v>
      </c>
      <c r="B8" s="131"/>
      <c r="C8" s="132" t="s">
        <v>24</v>
      </c>
      <c r="D8" s="141"/>
      <c r="E8" s="141"/>
      <c r="F8" s="141"/>
      <c r="G8" s="141">
        <v>1.85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34" t="s">
        <v>34</v>
      </c>
      <c r="S8" s="150">
        <v>1.85</v>
      </c>
      <c r="T8" s="150"/>
      <c r="U8" s="150"/>
      <c r="V8" s="150"/>
      <c r="W8" s="150"/>
      <c r="X8" s="150"/>
      <c r="Y8" s="150"/>
      <c r="Z8" s="150"/>
    </row>
    <row r="9" spans="1:27" s="145" customFormat="1">
      <c r="A9" s="135">
        <v>252</v>
      </c>
      <c r="B9" s="131">
        <v>36182</v>
      </c>
      <c r="C9" s="132" t="s">
        <v>338</v>
      </c>
      <c r="D9" s="141">
        <v>1173.8800000000001</v>
      </c>
      <c r="E9" s="140">
        <f t="shared" ref="E9:E10" si="0">2.93+10.56+(D9-352.16)*1.2%</f>
        <v>23.350639999999999</v>
      </c>
      <c r="F9" s="140">
        <f t="shared" ref="F9" si="1">E9*9%</f>
        <v>2.1015575999999996</v>
      </c>
      <c r="G9" s="140"/>
      <c r="H9" s="140">
        <v>2.1</v>
      </c>
      <c r="I9" s="141"/>
      <c r="J9" s="141"/>
      <c r="K9" s="141"/>
      <c r="L9" s="140">
        <f t="shared" ref="L9" si="2">D9*1.3%</f>
        <v>15.260440000000003</v>
      </c>
      <c r="M9" s="141"/>
      <c r="N9" s="141">
        <v>15.26</v>
      </c>
      <c r="O9" s="141"/>
      <c r="P9" s="141"/>
      <c r="Q9" s="141"/>
      <c r="R9" s="134" t="s">
        <v>339</v>
      </c>
      <c r="S9" s="150"/>
      <c r="T9" s="150"/>
      <c r="U9" s="150"/>
      <c r="V9" s="150"/>
      <c r="W9" s="150"/>
      <c r="X9" s="150"/>
      <c r="Y9" s="150">
        <v>15.26</v>
      </c>
      <c r="Z9" s="150"/>
    </row>
    <row r="10" spans="1:27" s="145" customFormat="1">
      <c r="A10" s="135">
        <v>253</v>
      </c>
      <c r="B10" s="131">
        <v>36187</v>
      </c>
      <c r="C10" s="132" t="s">
        <v>317</v>
      </c>
      <c r="D10" s="141">
        <v>44020.54</v>
      </c>
      <c r="E10" s="140">
        <f t="shared" si="0"/>
        <v>537.51055999999994</v>
      </c>
      <c r="F10" s="140"/>
      <c r="G10" s="140"/>
      <c r="H10" s="140">
        <v>45.17</v>
      </c>
      <c r="I10" s="141"/>
      <c r="J10" s="141"/>
      <c r="K10" s="141"/>
      <c r="L10" s="140">
        <v>572.27</v>
      </c>
      <c r="M10" s="141"/>
      <c r="N10" s="141">
        <v>534.12</v>
      </c>
      <c r="O10" s="141"/>
      <c r="P10" s="141"/>
      <c r="Q10" s="141"/>
      <c r="R10" s="134" t="s">
        <v>318</v>
      </c>
      <c r="S10" s="150"/>
      <c r="T10" s="150"/>
      <c r="U10" s="150"/>
      <c r="V10" s="150"/>
      <c r="W10" s="150"/>
      <c r="X10" s="150">
        <v>25.36</v>
      </c>
      <c r="Y10" s="150">
        <v>534.12</v>
      </c>
      <c r="Z10" s="150"/>
    </row>
    <row r="11" spans="1:27" s="145" customFormat="1">
      <c r="A11" s="135">
        <v>1999</v>
      </c>
      <c r="B11" s="131"/>
      <c r="C11" s="132" t="s">
        <v>23</v>
      </c>
      <c r="D11" s="141"/>
      <c r="E11" s="141"/>
      <c r="F11" s="141"/>
      <c r="G11" s="141">
        <v>1.85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34" t="s">
        <v>34</v>
      </c>
      <c r="S11" s="150">
        <v>1.85</v>
      </c>
      <c r="T11" s="150"/>
      <c r="U11" s="150"/>
      <c r="V11" s="150"/>
      <c r="W11" s="150"/>
      <c r="X11" s="150"/>
      <c r="Y11" s="150"/>
      <c r="Z11" s="150"/>
    </row>
    <row r="12" spans="1:27" s="138" customFormat="1">
      <c r="A12" s="135">
        <v>1999</v>
      </c>
      <c r="B12" s="131"/>
      <c r="C12" s="132" t="s">
        <v>22</v>
      </c>
      <c r="D12" s="141"/>
      <c r="E12" s="141"/>
      <c r="F12" s="141"/>
      <c r="G12" s="141">
        <v>2.9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34" t="s">
        <v>98</v>
      </c>
      <c r="S12" s="149">
        <v>2.9</v>
      </c>
      <c r="T12" s="149"/>
      <c r="U12" s="149"/>
      <c r="V12" s="149"/>
      <c r="W12" s="149"/>
      <c r="X12" s="149"/>
      <c r="Y12" s="149"/>
      <c r="Z12" s="149"/>
      <c r="AA12" s="145"/>
    </row>
    <row r="13" spans="1:27" s="138" customFormat="1">
      <c r="A13" s="135">
        <v>298</v>
      </c>
      <c r="B13" s="131">
        <v>36227</v>
      </c>
      <c r="C13" s="132" t="s">
        <v>340</v>
      </c>
      <c r="D13" s="141">
        <v>1522.52</v>
      </c>
      <c r="E13" s="140">
        <v>27.44</v>
      </c>
      <c r="F13" s="140">
        <f t="shared" ref="F13" si="3">E13*9%</f>
        <v>2.4696000000000002</v>
      </c>
      <c r="G13" s="140"/>
      <c r="H13" s="140">
        <v>2.48</v>
      </c>
      <c r="I13" s="141"/>
      <c r="J13" s="141"/>
      <c r="K13" s="141"/>
      <c r="L13" s="140">
        <v>19.68</v>
      </c>
      <c r="M13" s="140"/>
      <c r="N13" s="140">
        <v>19.79</v>
      </c>
      <c r="O13" s="141"/>
      <c r="P13" s="141"/>
      <c r="Q13" s="141"/>
      <c r="R13" s="134" t="s">
        <v>341</v>
      </c>
      <c r="S13" s="149"/>
      <c r="T13" s="149"/>
      <c r="U13" s="149"/>
      <c r="V13" s="149"/>
      <c r="W13" s="149"/>
      <c r="X13" s="149"/>
      <c r="Y13" s="149">
        <v>19.79</v>
      </c>
      <c r="Z13" s="149"/>
      <c r="AA13" s="145"/>
    </row>
    <row r="14" spans="1:27" s="145" customFormat="1">
      <c r="A14" s="135">
        <v>1999</v>
      </c>
      <c r="B14" s="131"/>
      <c r="C14" s="132" t="s">
        <v>15</v>
      </c>
      <c r="D14" s="141"/>
      <c r="E14" s="141"/>
      <c r="F14" s="141"/>
      <c r="G14" s="141">
        <v>3.69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34" t="s">
        <v>34</v>
      </c>
      <c r="S14" s="150">
        <v>3.69</v>
      </c>
      <c r="T14" s="150"/>
      <c r="U14" s="150"/>
      <c r="V14" s="150"/>
      <c r="W14" s="150"/>
      <c r="X14" s="150"/>
      <c r="Y14" s="150"/>
      <c r="Z14" s="150"/>
    </row>
    <row r="15" spans="1:27" s="145" customFormat="1">
      <c r="A15" s="135">
        <v>369</v>
      </c>
      <c r="B15" s="131">
        <v>36273</v>
      </c>
      <c r="C15" s="132" t="s">
        <v>71</v>
      </c>
      <c r="D15" s="141">
        <v>16140.87</v>
      </c>
      <c r="E15" s="140">
        <f t="shared" ref="E15" si="4">2.93+10.56+(D15-352.16)*1.2%</f>
        <v>202.95452000000003</v>
      </c>
      <c r="F15" s="140">
        <f t="shared" ref="F15" si="5">E15*9%</f>
        <v>18.265906800000003</v>
      </c>
      <c r="G15" s="140"/>
      <c r="H15" s="140">
        <v>18.27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34" t="s">
        <v>99</v>
      </c>
      <c r="S15" s="150">
        <v>18.27</v>
      </c>
      <c r="T15" s="150"/>
      <c r="U15" s="150"/>
      <c r="V15" s="150"/>
      <c r="W15" s="150"/>
      <c r="X15" s="150"/>
      <c r="Y15" s="150"/>
      <c r="Z15" s="150"/>
    </row>
    <row r="16" spans="1:27" s="145" customFormat="1">
      <c r="A16" s="135">
        <v>1999</v>
      </c>
      <c r="B16" s="131"/>
      <c r="C16" s="132" t="s">
        <v>20</v>
      </c>
      <c r="D16" s="141"/>
      <c r="E16" s="141"/>
      <c r="F16" s="141"/>
      <c r="G16" s="141">
        <v>4.22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34" t="s">
        <v>34</v>
      </c>
      <c r="S16" s="150">
        <v>4.22</v>
      </c>
      <c r="T16" s="150"/>
      <c r="U16" s="150"/>
      <c r="V16" s="150"/>
      <c r="W16" s="150"/>
      <c r="X16" s="150"/>
      <c r="Y16" s="150"/>
      <c r="Z16" s="150"/>
    </row>
    <row r="17" spans="1:27" s="145" customFormat="1">
      <c r="A17" s="135">
        <v>1999</v>
      </c>
      <c r="B17" s="131"/>
      <c r="C17" s="132" t="s">
        <v>29</v>
      </c>
      <c r="D17" s="141"/>
      <c r="E17" s="141"/>
      <c r="F17" s="141"/>
      <c r="G17" s="141">
        <v>6.59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34" t="s">
        <v>98</v>
      </c>
      <c r="S17" s="150">
        <v>6.59</v>
      </c>
      <c r="T17" s="150"/>
      <c r="U17" s="150"/>
      <c r="V17" s="150"/>
      <c r="W17" s="150"/>
      <c r="X17" s="150"/>
      <c r="Y17" s="150"/>
      <c r="Z17" s="150"/>
    </row>
    <row r="18" spans="1:27" s="145" customFormat="1">
      <c r="A18" s="135">
        <v>1999</v>
      </c>
      <c r="B18" s="29"/>
      <c r="C18" s="143" t="s">
        <v>18</v>
      </c>
      <c r="D18" s="141"/>
      <c r="E18" s="141"/>
      <c r="F18" s="141"/>
      <c r="G18" s="141">
        <v>5.8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34" t="s">
        <v>34</v>
      </c>
      <c r="S18" s="150">
        <v>5.8</v>
      </c>
      <c r="T18" s="150"/>
      <c r="U18" s="150"/>
      <c r="V18" s="150"/>
      <c r="W18" s="150"/>
      <c r="X18" s="150"/>
      <c r="Y18" s="150"/>
      <c r="Z18" s="150"/>
    </row>
    <row r="19" spans="1:27" s="122" customFormat="1">
      <c r="A19" s="87">
        <v>1999</v>
      </c>
      <c r="B19" s="29"/>
      <c r="C19" s="105" t="s">
        <v>28</v>
      </c>
      <c r="D19" s="125"/>
      <c r="E19" s="125"/>
      <c r="F19" s="125"/>
      <c r="G19" s="141">
        <v>13.45</v>
      </c>
      <c r="H19" s="125"/>
      <c r="I19" s="126"/>
      <c r="J19" s="126"/>
      <c r="K19" s="126"/>
      <c r="L19" s="125"/>
      <c r="M19" s="125"/>
      <c r="N19" s="125"/>
      <c r="O19" s="126"/>
      <c r="P19" s="126"/>
      <c r="Q19" s="126"/>
      <c r="R19" s="134" t="s">
        <v>34</v>
      </c>
      <c r="S19" s="173">
        <v>13.45</v>
      </c>
      <c r="T19" s="149"/>
      <c r="U19" s="149"/>
      <c r="V19" s="149"/>
      <c r="W19" s="149"/>
      <c r="X19" s="149"/>
      <c r="Y19" s="149"/>
      <c r="Z19" s="149"/>
      <c r="AA19" s="145"/>
    </row>
    <row r="20" spans="1:27" s="122" customFormat="1">
      <c r="A20" s="87">
        <v>1999</v>
      </c>
      <c r="B20" s="29"/>
      <c r="C20" s="105" t="s">
        <v>27</v>
      </c>
      <c r="D20" s="125"/>
      <c r="E20" s="125"/>
      <c r="F20" s="125"/>
      <c r="G20" s="141">
        <v>9.23</v>
      </c>
      <c r="H20" s="125"/>
      <c r="I20" s="126"/>
      <c r="J20" s="126"/>
      <c r="K20" s="126"/>
      <c r="L20" s="125"/>
      <c r="M20" s="125"/>
      <c r="N20" s="125"/>
      <c r="O20" s="126"/>
      <c r="P20" s="126"/>
      <c r="Q20" s="126"/>
      <c r="R20" s="134" t="s">
        <v>34</v>
      </c>
      <c r="S20" s="173">
        <v>9.23</v>
      </c>
      <c r="T20" s="149"/>
      <c r="U20" s="149"/>
      <c r="V20" s="149"/>
      <c r="W20" s="149"/>
      <c r="X20" s="149"/>
      <c r="Y20" s="149"/>
      <c r="Z20" s="149"/>
      <c r="AA20" s="145"/>
    </row>
    <row r="21" spans="1:27" s="145" customFormat="1">
      <c r="A21" s="135">
        <v>1999</v>
      </c>
      <c r="B21" s="29"/>
      <c r="C21" s="143" t="s">
        <v>26</v>
      </c>
      <c r="D21" s="141"/>
      <c r="E21" s="141"/>
      <c r="F21" s="141"/>
      <c r="G21" s="141">
        <v>6.33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34" t="s">
        <v>34</v>
      </c>
      <c r="S21" s="173">
        <v>6.33</v>
      </c>
      <c r="T21" s="150"/>
      <c r="U21" s="150"/>
      <c r="V21" s="150"/>
      <c r="W21" s="150"/>
      <c r="X21" s="150"/>
      <c r="Y21" s="150"/>
      <c r="Z21" s="150"/>
    </row>
    <row r="22" spans="1:27" s="145" customFormat="1">
      <c r="A22" s="135">
        <v>1999</v>
      </c>
      <c r="B22" s="29"/>
      <c r="C22" s="143" t="s">
        <v>16</v>
      </c>
      <c r="D22" s="141"/>
      <c r="E22" s="141"/>
      <c r="F22" s="141"/>
      <c r="G22" s="141">
        <v>2.9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34" t="s">
        <v>34</v>
      </c>
      <c r="S22" s="173">
        <v>2.9</v>
      </c>
      <c r="T22" s="150"/>
      <c r="U22" s="150"/>
      <c r="V22" s="150"/>
      <c r="W22" s="150"/>
      <c r="X22" s="150"/>
      <c r="Y22" s="150"/>
      <c r="Z22" s="150"/>
    </row>
    <row r="23" spans="1:27" s="122" customFormat="1">
      <c r="A23" s="87">
        <v>1999</v>
      </c>
      <c r="B23" s="29"/>
      <c r="C23" s="143" t="s">
        <v>17</v>
      </c>
      <c r="D23" s="120"/>
      <c r="E23" s="120"/>
      <c r="F23" s="120"/>
      <c r="G23" s="141">
        <v>5.54</v>
      </c>
      <c r="H23" s="120"/>
      <c r="I23" s="121"/>
      <c r="J23" s="121"/>
      <c r="K23" s="121"/>
      <c r="L23" s="120"/>
      <c r="M23" s="120"/>
      <c r="N23" s="120"/>
      <c r="O23" s="121"/>
      <c r="P23" s="121"/>
      <c r="Q23" s="121"/>
      <c r="R23" s="134" t="s">
        <v>34</v>
      </c>
      <c r="S23" s="173">
        <v>5.54</v>
      </c>
      <c r="T23" s="149"/>
      <c r="U23" s="149"/>
      <c r="V23" s="149"/>
      <c r="W23" s="149"/>
      <c r="X23" s="149"/>
      <c r="Y23" s="149"/>
      <c r="Z23" s="149"/>
      <c r="AA23" s="145"/>
    </row>
    <row r="24" spans="1:27" s="122" customFormat="1">
      <c r="A24" s="87">
        <v>2000</v>
      </c>
      <c r="B24" s="29"/>
      <c r="C24" s="143" t="s">
        <v>24</v>
      </c>
      <c r="D24" s="120"/>
      <c r="E24" s="120"/>
      <c r="F24" s="120"/>
      <c r="G24" s="141">
        <v>2.37</v>
      </c>
      <c r="H24" s="120"/>
      <c r="I24" s="121"/>
      <c r="J24" s="121"/>
      <c r="K24" s="121"/>
      <c r="L24" s="120"/>
      <c r="M24" s="120"/>
      <c r="N24" s="120"/>
      <c r="O24" s="121"/>
      <c r="P24" s="121"/>
      <c r="Q24" s="121"/>
      <c r="R24" s="134" t="s">
        <v>34</v>
      </c>
      <c r="S24" s="173">
        <v>2.37</v>
      </c>
      <c r="T24" s="149"/>
      <c r="U24" s="149"/>
      <c r="V24" s="149"/>
      <c r="W24" s="149"/>
      <c r="X24" s="149"/>
      <c r="Y24" s="149"/>
      <c r="Z24" s="149"/>
      <c r="AA24" s="145"/>
    </row>
    <row r="25" spans="1:27" s="122" customFormat="1">
      <c r="A25" s="87">
        <v>2000</v>
      </c>
      <c r="B25" s="29"/>
      <c r="C25" s="143" t="s">
        <v>23</v>
      </c>
      <c r="D25" s="120"/>
      <c r="E25" s="120"/>
      <c r="F25" s="120"/>
      <c r="G25" s="141">
        <v>3.16</v>
      </c>
      <c r="H25" s="120"/>
      <c r="I25" s="121">
        <f t="shared" ref="I25" si="6">D25*0.65%</f>
        <v>0</v>
      </c>
      <c r="J25" s="121"/>
      <c r="K25" s="121"/>
      <c r="L25" s="120">
        <f t="shared" ref="L25" si="7">D25*1.3%</f>
        <v>0</v>
      </c>
      <c r="M25" s="120"/>
      <c r="N25" s="120"/>
      <c r="O25" s="121">
        <f t="shared" ref="O25" si="8">D25*0.125%</f>
        <v>0</v>
      </c>
      <c r="P25" s="121"/>
      <c r="Q25" s="121"/>
      <c r="R25" s="134" t="s">
        <v>34</v>
      </c>
      <c r="S25" s="173">
        <v>3.16</v>
      </c>
      <c r="T25" s="149"/>
      <c r="U25" s="149"/>
      <c r="V25" s="149"/>
      <c r="W25" s="149"/>
      <c r="X25" s="149"/>
      <c r="Y25" s="149"/>
      <c r="Z25" s="149"/>
      <c r="AA25" s="145"/>
    </row>
    <row r="26" spans="1:27" s="122" customFormat="1">
      <c r="A26" s="87">
        <v>2000</v>
      </c>
      <c r="B26" s="29"/>
      <c r="C26" s="143" t="s">
        <v>22</v>
      </c>
      <c r="D26" s="120"/>
      <c r="E26" s="120"/>
      <c r="F26" s="120"/>
      <c r="G26" s="141">
        <v>5.01</v>
      </c>
      <c r="H26" s="120"/>
      <c r="I26" s="121">
        <f t="shared" ref="I26" si="9">D26*0.65%</f>
        <v>0</v>
      </c>
      <c r="J26" s="121"/>
      <c r="K26" s="121"/>
      <c r="L26" s="120">
        <f t="shared" ref="L26" si="10">D26*1.3%</f>
        <v>0</v>
      </c>
      <c r="M26" s="120"/>
      <c r="N26" s="120"/>
      <c r="O26" s="121">
        <f t="shared" ref="O26" si="11">D26*0.125%</f>
        <v>0</v>
      </c>
      <c r="P26" s="121"/>
      <c r="Q26" s="121"/>
      <c r="R26" s="134" t="s">
        <v>34</v>
      </c>
      <c r="S26" s="173">
        <v>5.01</v>
      </c>
      <c r="T26" s="149"/>
      <c r="U26" s="149"/>
      <c r="V26" s="149"/>
      <c r="W26" s="149"/>
      <c r="X26" s="149"/>
      <c r="Y26" s="149"/>
      <c r="Z26" s="149"/>
      <c r="AA26" s="145"/>
    </row>
    <row r="27" spans="1:27" s="122" customFormat="1">
      <c r="A27" s="87">
        <v>2000</v>
      </c>
      <c r="B27" s="29"/>
      <c r="C27" s="143" t="s">
        <v>15</v>
      </c>
      <c r="D27" s="120"/>
      <c r="E27" s="120"/>
      <c r="F27" s="120"/>
      <c r="G27" s="141">
        <v>3.16</v>
      </c>
      <c r="H27" s="120"/>
      <c r="I27" s="121">
        <f t="shared" ref="I27" si="12">D27*0.65%</f>
        <v>0</v>
      </c>
      <c r="J27" s="121"/>
      <c r="K27" s="121"/>
      <c r="L27" s="120">
        <f t="shared" ref="L27" si="13">D27*1.3%</f>
        <v>0</v>
      </c>
      <c r="M27" s="120"/>
      <c r="N27" s="120"/>
      <c r="O27" s="121">
        <f t="shared" ref="O27" si="14">D27*0.125%</f>
        <v>0</v>
      </c>
      <c r="P27" s="121"/>
      <c r="Q27" s="121"/>
      <c r="R27" s="134" t="s">
        <v>34</v>
      </c>
      <c r="S27" s="173">
        <v>3.16</v>
      </c>
      <c r="T27" s="149"/>
      <c r="U27" s="149"/>
      <c r="V27" s="149"/>
      <c r="W27" s="149"/>
      <c r="X27" s="149"/>
      <c r="Y27" s="149"/>
      <c r="Z27" s="149"/>
      <c r="AA27" s="145"/>
    </row>
    <row r="28" spans="1:27" s="122" customFormat="1">
      <c r="A28" s="87">
        <v>2000</v>
      </c>
      <c r="B28" s="29"/>
      <c r="C28" s="143" t="s">
        <v>20</v>
      </c>
      <c r="D28" s="120"/>
      <c r="E28" s="120"/>
      <c r="F28" s="120"/>
      <c r="G28" s="141">
        <v>6.33</v>
      </c>
      <c r="H28" s="120"/>
      <c r="I28" s="121">
        <f t="shared" ref="I28:I51" si="15">D28*0.65%</f>
        <v>0</v>
      </c>
      <c r="J28" s="121"/>
      <c r="K28" s="121"/>
      <c r="L28" s="120">
        <f t="shared" ref="L28:L93" si="16">D28*1.3%</f>
        <v>0</v>
      </c>
      <c r="M28" s="120"/>
      <c r="N28" s="120"/>
      <c r="O28" s="121">
        <f t="shared" ref="O28:O51" si="17">D28*0.125%</f>
        <v>0</v>
      </c>
      <c r="P28" s="121"/>
      <c r="Q28" s="121"/>
      <c r="R28" s="134" t="s">
        <v>34</v>
      </c>
      <c r="S28" s="173">
        <v>6.33</v>
      </c>
      <c r="T28" s="149"/>
      <c r="U28" s="149"/>
      <c r="V28" s="149"/>
      <c r="W28" s="149"/>
      <c r="X28" s="149"/>
      <c r="Y28" s="149"/>
      <c r="Z28" s="149"/>
      <c r="AA28" s="145"/>
    </row>
    <row r="29" spans="1:27" s="122" customFormat="1">
      <c r="A29" s="87">
        <v>1041</v>
      </c>
      <c r="B29" s="29">
        <v>36707</v>
      </c>
      <c r="C29" s="51" t="s">
        <v>92</v>
      </c>
      <c r="D29" s="120">
        <v>178.55</v>
      </c>
      <c r="E29" s="120">
        <f t="shared" ref="E29:E93" si="18">2.93+10.56+(D29-352.16)*1.2%</f>
        <v>11.40668</v>
      </c>
      <c r="F29" s="120">
        <f>E29*9%</f>
        <v>1.0266012</v>
      </c>
      <c r="G29" s="142">
        <v>0.43</v>
      </c>
      <c r="H29" s="120">
        <v>1.02</v>
      </c>
      <c r="I29" s="121"/>
      <c r="J29" s="121"/>
      <c r="K29" s="121"/>
      <c r="L29" s="120">
        <f t="shared" si="16"/>
        <v>2.3211500000000003</v>
      </c>
      <c r="M29" s="120"/>
      <c r="N29" s="120">
        <v>2.3199999999999998</v>
      </c>
      <c r="O29" s="121"/>
      <c r="P29" s="121"/>
      <c r="Q29" s="121"/>
      <c r="R29" s="134" t="s">
        <v>346</v>
      </c>
      <c r="S29" s="149"/>
      <c r="T29" s="149"/>
      <c r="U29" s="149"/>
      <c r="V29" s="149"/>
      <c r="W29" s="149"/>
      <c r="X29" s="149"/>
      <c r="Y29" s="149">
        <v>2.3199999999999998</v>
      </c>
      <c r="Z29" s="149"/>
      <c r="AA29" s="145"/>
    </row>
    <row r="30" spans="1:27" s="122" customFormat="1">
      <c r="A30" s="87">
        <v>2000</v>
      </c>
      <c r="B30" s="29"/>
      <c r="C30" s="105" t="s">
        <v>29</v>
      </c>
      <c r="D30" s="120"/>
      <c r="E30" s="120"/>
      <c r="F30" s="120"/>
      <c r="G30" s="141">
        <v>4.75</v>
      </c>
      <c r="H30" s="120"/>
      <c r="I30" s="121"/>
      <c r="J30" s="121"/>
      <c r="K30" s="121"/>
      <c r="L30" s="120"/>
      <c r="M30" s="120"/>
      <c r="N30" s="120"/>
      <c r="O30" s="121"/>
      <c r="P30" s="121"/>
      <c r="Q30" s="121"/>
      <c r="R30" s="134" t="s">
        <v>34</v>
      </c>
      <c r="S30" s="149">
        <v>4.75</v>
      </c>
      <c r="T30" s="149"/>
      <c r="U30" s="149"/>
      <c r="V30" s="149"/>
      <c r="W30" s="149"/>
      <c r="X30" s="149"/>
      <c r="Y30" s="149"/>
      <c r="Z30" s="149"/>
      <c r="AA30" s="145"/>
    </row>
    <row r="31" spans="1:27" s="94" customFormat="1">
      <c r="A31" s="87">
        <v>2000</v>
      </c>
      <c r="B31" s="29"/>
      <c r="C31" s="105" t="s">
        <v>18</v>
      </c>
      <c r="D31" s="120"/>
      <c r="E31" s="120"/>
      <c r="F31" s="120"/>
      <c r="G31" s="141">
        <v>4.75</v>
      </c>
      <c r="H31" s="120"/>
      <c r="I31" s="121">
        <f t="shared" ref="I31" si="19">D31*0.65%</f>
        <v>0</v>
      </c>
      <c r="J31" s="121"/>
      <c r="K31" s="121"/>
      <c r="L31" s="120">
        <f t="shared" ref="L31" si="20">D31*1.3%</f>
        <v>0</v>
      </c>
      <c r="M31" s="120"/>
      <c r="N31" s="120"/>
      <c r="O31" s="121">
        <f t="shared" ref="O31" si="21">D31*0.125%</f>
        <v>0</v>
      </c>
      <c r="P31" s="121"/>
      <c r="Q31" s="121"/>
      <c r="R31" s="134" t="s">
        <v>34</v>
      </c>
      <c r="S31" s="149">
        <v>4.75</v>
      </c>
      <c r="T31" s="149"/>
      <c r="U31" s="149"/>
      <c r="V31" s="149"/>
      <c r="W31" s="149"/>
      <c r="X31" s="149"/>
      <c r="Y31" s="149"/>
      <c r="Z31" s="149"/>
      <c r="AA31" s="145"/>
    </row>
    <row r="32" spans="1:27" s="122" customFormat="1">
      <c r="A32" s="87">
        <v>2000</v>
      </c>
      <c r="B32" s="29"/>
      <c r="C32" s="105" t="s">
        <v>28</v>
      </c>
      <c r="D32" s="120"/>
      <c r="E32" s="120"/>
      <c r="F32" s="120"/>
      <c r="G32" s="141">
        <v>9.76</v>
      </c>
      <c r="H32" s="120"/>
      <c r="I32" s="121">
        <f t="shared" si="15"/>
        <v>0</v>
      </c>
      <c r="J32" s="121"/>
      <c r="K32" s="121"/>
      <c r="L32" s="120">
        <f t="shared" si="16"/>
        <v>0</v>
      </c>
      <c r="M32" s="120"/>
      <c r="N32" s="120"/>
      <c r="O32" s="121">
        <f t="shared" si="17"/>
        <v>0</v>
      </c>
      <c r="P32" s="121"/>
      <c r="Q32" s="121"/>
      <c r="R32" s="134" t="s">
        <v>34</v>
      </c>
      <c r="S32" s="149">
        <v>9.76</v>
      </c>
      <c r="T32" s="149"/>
      <c r="U32" s="149"/>
      <c r="V32" s="149"/>
      <c r="W32" s="149"/>
      <c r="X32" s="149"/>
      <c r="Y32" s="149"/>
      <c r="Z32" s="149"/>
      <c r="AA32" s="145"/>
    </row>
    <row r="33" spans="1:27" s="122" customFormat="1">
      <c r="A33" s="87">
        <v>2000</v>
      </c>
      <c r="B33" s="29"/>
      <c r="C33" s="105" t="s">
        <v>27</v>
      </c>
      <c r="D33" s="120"/>
      <c r="E33" s="120"/>
      <c r="F33" s="120"/>
      <c r="G33" s="141">
        <v>4.4800000000000004</v>
      </c>
      <c r="H33" s="120"/>
      <c r="I33" s="121">
        <f t="shared" si="15"/>
        <v>0</v>
      </c>
      <c r="J33" s="121"/>
      <c r="K33" s="121"/>
      <c r="L33" s="120">
        <f t="shared" si="16"/>
        <v>0</v>
      </c>
      <c r="M33" s="120"/>
      <c r="N33" s="120"/>
      <c r="O33" s="121">
        <f t="shared" si="17"/>
        <v>0</v>
      </c>
      <c r="P33" s="121"/>
      <c r="Q33" s="121"/>
      <c r="R33" s="134" t="s">
        <v>34</v>
      </c>
      <c r="S33" s="149">
        <v>4.4800000000000004</v>
      </c>
      <c r="T33" s="149"/>
      <c r="U33" s="149"/>
      <c r="V33" s="149"/>
      <c r="W33" s="149"/>
      <c r="X33" s="149"/>
      <c r="Y33" s="149"/>
      <c r="Z33" s="149"/>
      <c r="AA33" s="145"/>
    </row>
    <row r="34" spans="1:27" s="122" customFormat="1">
      <c r="A34" s="87">
        <v>1240</v>
      </c>
      <c r="B34" s="29">
        <v>36809</v>
      </c>
      <c r="C34" s="51" t="s">
        <v>88</v>
      </c>
      <c r="D34" s="120">
        <v>178.55</v>
      </c>
      <c r="E34" s="120">
        <f t="shared" si="18"/>
        <v>11.40668</v>
      </c>
      <c r="F34" s="120">
        <f>E34*9%</f>
        <v>1.0266012</v>
      </c>
      <c r="G34" s="34"/>
      <c r="H34" s="120">
        <v>1.02</v>
      </c>
      <c r="I34" s="121"/>
      <c r="J34" s="121"/>
      <c r="K34" s="121"/>
      <c r="L34" s="120">
        <f t="shared" si="16"/>
        <v>2.3211500000000003</v>
      </c>
      <c r="M34" s="120"/>
      <c r="N34" s="120">
        <v>2.3199999999999998</v>
      </c>
      <c r="O34" s="121"/>
      <c r="P34" s="121"/>
      <c r="Q34" s="121"/>
      <c r="R34" s="134" t="s">
        <v>347</v>
      </c>
      <c r="S34" s="149"/>
      <c r="T34" s="149"/>
      <c r="U34" s="149"/>
      <c r="V34" s="149"/>
      <c r="W34" s="149"/>
      <c r="X34" s="149">
        <v>2.3199999999999998</v>
      </c>
      <c r="Y34" s="149"/>
      <c r="Z34" s="149"/>
      <c r="AA34" s="145"/>
    </row>
    <row r="35" spans="1:27" s="122" customFormat="1">
      <c r="A35" s="87">
        <v>2000</v>
      </c>
      <c r="B35" s="29"/>
      <c r="C35" s="105" t="s">
        <v>26</v>
      </c>
      <c r="D35" s="120"/>
      <c r="E35" s="120"/>
      <c r="F35" s="120"/>
      <c r="G35" s="141">
        <v>5.8</v>
      </c>
      <c r="H35" s="120"/>
      <c r="I35" s="121">
        <f t="shared" ref="I35" si="22">D35*0.65%</f>
        <v>0</v>
      </c>
      <c r="J35" s="121"/>
      <c r="K35" s="121"/>
      <c r="L35" s="120">
        <f t="shared" ref="L35" si="23">D35*1.3%</f>
        <v>0</v>
      </c>
      <c r="M35" s="120"/>
      <c r="N35" s="120"/>
      <c r="O35" s="121">
        <f t="shared" ref="O35" si="24">D35*0.125%</f>
        <v>0</v>
      </c>
      <c r="P35" s="121"/>
      <c r="Q35" s="121"/>
      <c r="R35" s="134" t="s">
        <v>34</v>
      </c>
      <c r="S35" s="149">
        <v>5.8</v>
      </c>
      <c r="T35" s="149"/>
      <c r="U35" s="149"/>
      <c r="V35" s="149"/>
      <c r="W35" s="149"/>
      <c r="X35" s="149"/>
      <c r="Y35" s="149"/>
      <c r="Z35" s="149"/>
      <c r="AA35" s="145"/>
    </row>
    <row r="36" spans="1:27" s="122" customFormat="1">
      <c r="A36" s="87">
        <v>2000</v>
      </c>
      <c r="B36" s="29"/>
      <c r="C36" s="105" t="s">
        <v>16</v>
      </c>
      <c r="D36" s="120"/>
      <c r="E36" s="120"/>
      <c r="F36" s="120"/>
      <c r="G36" s="141">
        <v>8.17</v>
      </c>
      <c r="H36" s="120"/>
      <c r="I36" s="121">
        <f t="shared" si="15"/>
        <v>0</v>
      </c>
      <c r="J36" s="121"/>
      <c r="K36" s="121"/>
      <c r="L36" s="120">
        <f t="shared" si="16"/>
        <v>0</v>
      </c>
      <c r="M36" s="120"/>
      <c r="N36" s="120"/>
      <c r="O36" s="121">
        <f t="shared" si="17"/>
        <v>0</v>
      </c>
      <c r="P36" s="121"/>
      <c r="Q36" s="121"/>
      <c r="R36" s="134" t="s">
        <v>34</v>
      </c>
      <c r="S36" s="149">
        <v>8.17</v>
      </c>
      <c r="T36" s="149"/>
      <c r="U36" s="149"/>
      <c r="V36" s="149"/>
      <c r="W36" s="149"/>
      <c r="X36" s="149"/>
      <c r="Y36" s="149"/>
      <c r="Z36" s="149"/>
      <c r="AA36" s="145"/>
    </row>
    <row r="37" spans="1:27" s="122" customFormat="1">
      <c r="A37" s="87">
        <v>2000</v>
      </c>
      <c r="B37" s="29"/>
      <c r="C37" s="105" t="s">
        <v>17</v>
      </c>
      <c r="D37" s="120"/>
      <c r="E37" s="120"/>
      <c r="F37" s="120"/>
      <c r="G37" s="141">
        <v>7.38</v>
      </c>
      <c r="H37" s="120"/>
      <c r="I37" s="121">
        <f t="shared" ref="I37" si="25">D37*0.65%</f>
        <v>0</v>
      </c>
      <c r="J37" s="121"/>
      <c r="K37" s="121"/>
      <c r="L37" s="120">
        <f t="shared" ref="L37" si="26">D37*1.3%</f>
        <v>0</v>
      </c>
      <c r="M37" s="120"/>
      <c r="N37" s="120"/>
      <c r="O37" s="121">
        <f t="shared" ref="O37" si="27">D37*0.125%</f>
        <v>0</v>
      </c>
      <c r="P37" s="121"/>
      <c r="Q37" s="121"/>
      <c r="R37" s="134" t="s">
        <v>34</v>
      </c>
      <c r="S37" s="149">
        <v>7.38</v>
      </c>
      <c r="T37" s="149"/>
      <c r="U37" s="149"/>
      <c r="V37" s="149"/>
      <c r="W37" s="149"/>
      <c r="X37" s="149"/>
      <c r="Y37" s="149"/>
      <c r="Z37" s="149"/>
      <c r="AA37" s="145"/>
    </row>
    <row r="38" spans="1:27" s="122" customFormat="1">
      <c r="A38" s="87">
        <v>2001</v>
      </c>
      <c r="B38" s="29"/>
      <c r="C38" s="105" t="s">
        <v>24</v>
      </c>
      <c r="D38" s="120"/>
      <c r="E38" s="120"/>
      <c r="F38" s="120"/>
      <c r="G38" s="141">
        <v>4.4800000000000004</v>
      </c>
      <c r="H38" s="120"/>
      <c r="I38" s="121">
        <f t="shared" si="15"/>
        <v>0</v>
      </c>
      <c r="J38" s="121"/>
      <c r="K38" s="121"/>
      <c r="L38" s="120">
        <f t="shared" si="16"/>
        <v>0</v>
      </c>
      <c r="M38" s="120"/>
      <c r="N38" s="120"/>
      <c r="O38" s="121">
        <f t="shared" si="17"/>
        <v>0</v>
      </c>
      <c r="P38" s="121"/>
      <c r="Q38" s="121"/>
      <c r="R38" s="134" t="s">
        <v>34</v>
      </c>
      <c r="S38" s="149">
        <v>4.4800000000000004</v>
      </c>
      <c r="T38" s="149"/>
      <c r="U38" s="149"/>
      <c r="V38" s="149"/>
      <c r="W38" s="149"/>
      <c r="X38" s="149"/>
      <c r="Y38" s="149"/>
      <c r="Z38" s="149"/>
      <c r="AA38" s="145"/>
    </row>
    <row r="39" spans="1:27" s="94" customFormat="1">
      <c r="A39" s="87">
        <v>2001</v>
      </c>
      <c r="B39" s="29"/>
      <c r="C39" s="105" t="s">
        <v>23</v>
      </c>
      <c r="D39" s="120"/>
      <c r="E39" s="120"/>
      <c r="F39" s="120"/>
      <c r="G39" s="141">
        <v>9.23</v>
      </c>
      <c r="H39" s="120"/>
      <c r="I39" s="121">
        <f t="shared" ref="I39" si="28">D39*0.65%</f>
        <v>0</v>
      </c>
      <c r="J39" s="121"/>
      <c r="K39" s="121"/>
      <c r="L39" s="120">
        <f t="shared" ref="L39" si="29">D39*1.3%</f>
        <v>0</v>
      </c>
      <c r="M39" s="120"/>
      <c r="N39" s="120"/>
      <c r="O39" s="121">
        <f t="shared" ref="O39" si="30">D39*0.125%</f>
        <v>0</v>
      </c>
      <c r="P39" s="121"/>
      <c r="Q39" s="121"/>
      <c r="R39" s="134" t="s">
        <v>34</v>
      </c>
      <c r="S39" s="149">
        <v>9.23</v>
      </c>
      <c r="T39" s="149"/>
      <c r="U39" s="149"/>
      <c r="V39" s="149"/>
      <c r="W39" s="149"/>
      <c r="X39" s="149"/>
      <c r="Y39" s="149"/>
      <c r="Z39" s="149"/>
      <c r="AA39" s="145"/>
    </row>
    <row r="40" spans="1:27" s="114" customFormat="1">
      <c r="A40" s="87">
        <v>1463</v>
      </c>
      <c r="B40" s="29">
        <v>36946</v>
      </c>
      <c r="C40" s="134" t="s">
        <v>319</v>
      </c>
      <c r="D40" s="110">
        <v>39118.980000000003</v>
      </c>
      <c r="E40" s="110">
        <f t="shared" si="18"/>
        <v>478.69184000000001</v>
      </c>
      <c r="F40" s="110">
        <f>E40*9%</f>
        <v>43.082265599999999</v>
      </c>
      <c r="G40" s="142"/>
      <c r="H40" s="110">
        <v>43.08</v>
      </c>
      <c r="I40" s="112">
        <f t="shared" si="15"/>
        <v>254.27337000000006</v>
      </c>
      <c r="J40" s="112"/>
      <c r="K40" s="112">
        <v>254.27</v>
      </c>
      <c r="L40" s="110"/>
      <c r="M40" s="110"/>
      <c r="N40" s="110"/>
      <c r="O40" s="112">
        <f t="shared" si="17"/>
        <v>48.898725000000006</v>
      </c>
      <c r="P40" s="112"/>
      <c r="Q40" s="112">
        <v>48.9</v>
      </c>
      <c r="R40" s="134" t="s">
        <v>320</v>
      </c>
      <c r="S40" s="149"/>
      <c r="T40" s="149"/>
      <c r="U40" s="149"/>
      <c r="V40" s="149"/>
      <c r="W40" s="149"/>
      <c r="X40" s="149"/>
      <c r="Y40" s="149"/>
      <c r="Z40" s="149">
        <v>303.17</v>
      </c>
      <c r="AA40" s="145"/>
    </row>
    <row r="41" spans="1:27" s="114" customFormat="1">
      <c r="A41" s="87">
        <v>2001</v>
      </c>
      <c r="B41" s="29"/>
      <c r="C41" s="105" t="s">
        <v>22</v>
      </c>
      <c r="D41" s="110"/>
      <c r="E41" s="110"/>
      <c r="F41" s="110"/>
      <c r="G41" s="141">
        <v>4.22</v>
      </c>
      <c r="H41" s="110"/>
      <c r="I41" s="112">
        <f t="shared" si="15"/>
        <v>0</v>
      </c>
      <c r="J41" s="112"/>
      <c r="K41" s="112"/>
      <c r="L41" s="110">
        <f t="shared" si="16"/>
        <v>0</v>
      </c>
      <c r="M41" s="110"/>
      <c r="N41" s="110"/>
      <c r="O41" s="112">
        <f t="shared" si="17"/>
        <v>0</v>
      </c>
      <c r="P41" s="112"/>
      <c r="Q41" s="112"/>
      <c r="R41" s="134" t="s">
        <v>34</v>
      </c>
      <c r="S41" s="149">
        <v>4.22</v>
      </c>
      <c r="T41" s="149"/>
      <c r="U41" s="149"/>
      <c r="V41" s="149"/>
      <c r="W41" s="149"/>
      <c r="X41" s="149"/>
      <c r="Y41" s="149"/>
      <c r="Z41" s="149"/>
      <c r="AA41" s="145"/>
    </row>
    <row r="42" spans="1:27" s="114" customFormat="1">
      <c r="A42" s="87">
        <v>2001</v>
      </c>
      <c r="B42" s="29"/>
      <c r="C42" s="105" t="s">
        <v>15</v>
      </c>
      <c r="D42" s="110"/>
      <c r="E42" s="110"/>
      <c r="F42" s="110"/>
      <c r="G42" s="141">
        <v>3.43</v>
      </c>
      <c r="H42" s="110"/>
      <c r="I42" s="112">
        <f t="shared" si="15"/>
        <v>0</v>
      </c>
      <c r="J42" s="112"/>
      <c r="K42" s="112"/>
      <c r="L42" s="110">
        <f t="shared" si="16"/>
        <v>0</v>
      </c>
      <c r="M42" s="110"/>
      <c r="N42" s="110"/>
      <c r="O42" s="112">
        <f t="shared" si="17"/>
        <v>0</v>
      </c>
      <c r="P42" s="112"/>
      <c r="Q42" s="112"/>
      <c r="R42" s="134" t="s">
        <v>34</v>
      </c>
      <c r="S42" s="149">
        <v>3.43</v>
      </c>
      <c r="T42" s="149"/>
      <c r="U42" s="149"/>
      <c r="V42" s="149"/>
      <c r="W42" s="149"/>
      <c r="X42" s="149"/>
      <c r="Y42" s="149"/>
      <c r="Z42" s="149"/>
      <c r="AA42" s="145"/>
    </row>
    <row r="43" spans="1:27" s="114" customFormat="1">
      <c r="A43" s="87">
        <v>1581</v>
      </c>
      <c r="B43" s="29">
        <v>37035</v>
      </c>
      <c r="C43" s="51" t="s">
        <v>86</v>
      </c>
      <c r="D43" s="110">
        <v>234.78</v>
      </c>
      <c r="E43" s="110">
        <f t="shared" si="18"/>
        <v>12.081440000000001</v>
      </c>
      <c r="F43" s="110">
        <f>E43*9%</f>
        <v>1.0873296000000001</v>
      </c>
      <c r="G43" s="142">
        <v>0.46</v>
      </c>
      <c r="H43" s="110">
        <v>1.08</v>
      </c>
      <c r="I43" s="112"/>
      <c r="J43" s="112"/>
      <c r="K43" s="112"/>
      <c r="L43" s="110">
        <f t="shared" si="16"/>
        <v>3.0521400000000001</v>
      </c>
      <c r="M43" s="110"/>
      <c r="N43" s="110">
        <v>3.05</v>
      </c>
      <c r="O43" s="112"/>
      <c r="P43" s="112"/>
      <c r="Q43" s="112"/>
      <c r="R43" s="134" t="s">
        <v>348</v>
      </c>
      <c r="S43" s="149"/>
      <c r="T43" s="149"/>
      <c r="U43" s="149"/>
      <c r="V43" s="149"/>
      <c r="W43" s="149"/>
      <c r="X43" s="149"/>
      <c r="Y43" s="149">
        <v>3.05</v>
      </c>
      <c r="Z43" s="149"/>
      <c r="AA43" s="145"/>
    </row>
    <row r="44" spans="1:27" s="114" customFormat="1">
      <c r="A44" s="87">
        <v>2001</v>
      </c>
      <c r="B44" s="29"/>
      <c r="C44" s="105" t="s">
        <v>20</v>
      </c>
      <c r="D44" s="110"/>
      <c r="E44" s="110"/>
      <c r="F44" s="110"/>
      <c r="G44" s="141">
        <v>2.9</v>
      </c>
      <c r="H44" s="110"/>
      <c r="I44" s="112">
        <f t="shared" si="15"/>
        <v>0</v>
      </c>
      <c r="J44" s="112"/>
      <c r="K44" s="112"/>
      <c r="L44" s="110">
        <f t="shared" si="16"/>
        <v>0</v>
      </c>
      <c r="M44" s="110"/>
      <c r="N44" s="110"/>
      <c r="O44" s="112">
        <f t="shared" si="17"/>
        <v>0</v>
      </c>
      <c r="P44" s="112"/>
      <c r="Q44" s="112"/>
      <c r="R44" s="134" t="s">
        <v>34</v>
      </c>
      <c r="S44" s="173">
        <v>2.9</v>
      </c>
      <c r="T44" s="149"/>
      <c r="U44" s="149"/>
      <c r="V44" s="149"/>
      <c r="W44" s="149"/>
      <c r="X44" s="149"/>
      <c r="Y44" s="149"/>
      <c r="Z44" s="149"/>
      <c r="AA44" s="145"/>
    </row>
    <row r="45" spans="1:27" s="114" customFormat="1">
      <c r="A45" s="87">
        <v>2001</v>
      </c>
      <c r="B45" s="29"/>
      <c r="C45" s="105" t="s">
        <v>29</v>
      </c>
      <c r="D45" s="110"/>
      <c r="E45" s="110"/>
      <c r="F45" s="110"/>
      <c r="G45" s="141">
        <v>5.01</v>
      </c>
      <c r="H45" s="110"/>
      <c r="I45" s="112">
        <f t="shared" si="15"/>
        <v>0</v>
      </c>
      <c r="J45" s="112"/>
      <c r="K45" s="112"/>
      <c r="L45" s="110">
        <f t="shared" si="16"/>
        <v>0</v>
      </c>
      <c r="M45" s="110"/>
      <c r="N45" s="110"/>
      <c r="O45" s="112">
        <f t="shared" si="17"/>
        <v>0</v>
      </c>
      <c r="P45" s="112"/>
      <c r="Q45" s="112"/>
      <c r="R45" s="134" t="s">
        <v>34</v>
      </c>
      <c r="S45" s="173">
        <v>5.01</v>
      </c>
      <c r="T45" s="149"/>
      <c r="U45" s="149"/>
      <c r="V45" s="149"/>
      <c r="W45" s="149"/>
      <c r="X45" s="149"/>
      <c r="Y45" s="149"/>
      <c r="Z45" s="149"/>
      <c r="AA45" s="145"/>
    </row>
    <row r="46" spans="1:27" s="114" customFormat="1">
      <c r="A46" s="87">
        <v>2001</v>
      </c>
      <c r="B46" s="29"/>
      <c r="C46" s="105" t="s">
        <v>18</v>
      </c>
      <c r="D46" s="110"/>
      <c r="E46" s="110"/>
      <c r="F46" s="110"/>
      <c r="G46" s="141">
        <v>5.8</v>
      </c>
      <c r="H46" s="110"/>
      <c r="I46" s="112">
        <f t="shared" si="15"/>
        <v>0</v>
      </c>
      <c r="J46" s="112"/>
      <c r="K46" s="112"/>
      <c r="L46" s="110">
        <f t="shared" si="16"/>
        <v>0</v>
      </c>
      <c r="M46" s="110"/>
      <c r="N46" s="110"/>
      <c r="O46" s="112">
        <f t="shared" si="17"/>
        <v>0</v>
      </c>
      <c r="P46" s="112"/>
      <c r="Q46" s="112"/>
      <c r="R46" s="134" t="s">
        <v>34</v>
      </c>
      <c r="S46" s="173">
        <v>5.8</v>
      </c>
      <c r="T46" s="149"/>
      <c r="U46" s="149"/>
      <c r="V46" s="149"/>
      <c r="W46" s="149"/>
      <c r="X46" s="149"/>
      <c r="Y46" s="149"/>
      <c r="Z46" s="149"/>
      <c r="AA46" s="145"/>
    </row>
    <row r="47" spans="1:27" s="114" customFormat="1">
      <c r="A47" s="87">
        <v>2001</v>
      </c>
      <c r="B47" s="29"/>
      <c r="C47" s="105" t="s">
        <v>28</v>
      </c>
      <c r="D47" s="110"/>
      <c r="E47" s="110"/>
      <c r="F47" s="110"/>
      <c r="G47" s="141">
        <v>7.65</v>
      </c>
      <c r="H47" s="110"/>
      <c r="I47" s="112">
        <f t="shared" si="15"/>
        <v>0</v>
      </c>
      <c r="J47" s="112"/>
      <c r="K47" s="112"/>
      <c r="L47" s="110">
        <f t="shared" si="16"/>
        <v>0</v>
      </c>
      <c r="M47" s="110"/>
      <c r="N47" s="110"/>
      <c r="O47" s="112">
        <f t="shared" si="17"/>
        <v>0</v>
      </c>
      <c r="P47" s="112"/>
      <c r="Q47" s="112"/>
      <c r="R47" s="134" t="s">
        <v>34</v>
      </c>
      <c r="S47" s="173">
        <v>7.65</v>
      </c>
      <c r="T47" s="149"/>
      <c r="U47" s="149"/>
      <c r="V47" s="149"/>
      <c r="W47" s="149"/>
      <c r="X47" s="149"/>
      <c r="Y47" s="149"/>
      <c r="Z47" s="149"/>
      <c r="AA47" s="145"/>
    </row>
    <row r="48" spans="1:27" s="122" customFormat="1">
      <c r="A48" s="87">
        <v>2001</v>
      </c>
      <c r="B48" s="29"/>
      <c r="C48" s="105" t="s">
        <v>27</v>
      </c>
      <c r="D48" s="120"/>
      <c r="E48" s="120"/>
      <c r="F48" s="120"/>
      <c r="G48" s="141">
        <v>4.22</v>
      </c>
      <c r="H48" s="120"/>
      <c r="I48" s="121">
        <f t="shared" si="15"/>
        <v>0</v>
      </c>
      <c r="J48" s="121"/>
      <c r="K48" s="121"/>
      <c r="L48" s="120">
        <f t="shared" si="16"/>
        <v>0</v>
      </c>
      <c r="M48" s="120"/>
      <c r="N48" s="120"/>
      <c r="O48" s="121">
        <f t="shared" si="17"/>
        <v>0</v>
      </c>
      <c r="P48" s="121"/>
      <c r="Q48" s="121"/>
      <c r="R48" s="134" t="s">
        <v>34</v>
      </c>
      <c r="S48" s="173">
        <v>4.22</v>
      </c>
      <c r="T48" s="149"/>
      <c r="U48" s="149"/>
      <c r="V48" s="149"/>
      <c r="W48" s="149"/>
      <c r="X48" s="149"/>
      <c r="Y48" s="149"/>
      <c r="Z48" s="149"/>
      <c r="AA48" s="145"/>
    </row>
    <row r="49" spans="1:27" s="122" customFormat="1">
      <c r="A49" s="87">
        <v>2001</v>
      </c>
      <c r="B49" s="29"/>
      <c r="C49" s="105" t="s">
        <v>26</v>
      </c>
      <c r="D49" s="120"/>
      <c r="E49" s="120"/>
      <c r="F49" s="120"/>
      <c r="G49" s="141">
        <v>2.37</v>
      </c>
      <c r="H49" s="120"/>
      <c r="I49" s="121">
        <f t="shared" si="15"/>
        <v>0</v>
      </c>
      <c r="J49" s="121"/>
      <c r="K49" s="121"/>
      <c r="L49" s="120">
        <f t="shared" si="16"/>
        <v>0</v>
      </c>
      <c r="M49" s="120"/>
      <c r="N49" s="120"/>
      <c r="O49" s="121">
        <f t="shared" si="17"/>
        <v>0</v>
      </c>
      <c r="P49" s="121"/>
      <c r="Q49" s="121"/>
      <c r="R49" s="134" t="s">
        <v>34</v>
      </c>
      <c r="S49" s="173">
        <v>2.37</v>
      </c>
      <c r="T49" s="149"/>
      <c r="U49" s="149"/>
      <c r="V49" s="149"/>
      <c r="W49" s="149"/>
      <c r="X49" s="149"/>
      <c r="Y49" s="149"/>
      <c r="Z49" s="149"/>
      <c r="AA49" s="145"/>
    </row>
    <row r="50" spans="1:27" s="122" customFormat="1">
      <c r="A50" s="87">
        <v>2001</v>
      </c>
      <c r="B50" s="29"/>
      <c r="C50" s="105" t="s">
        <v>16</v>
      </c>
      <c r="D50" s="120"/>
      <c r="E50" s="120"/>
      <c r="F50" s="120"/>
      <c r="G50" s="141">
        <v>5.27</v>
      </c>
      <c r="H50" s="120"/>
      <c r="I50" s="121">
        <f t="shared" si="15"/>
        <v>0</v>
      </c>
      <c r="J50" s="121"/>
      <c r="K50" s="121"/>
      <c r="L50" s="120">
        <f t="shared" si="16"/>
        <v>0</v>
      </c>
      <c r="M50" s="120"/>
      <c r="N50" s="120"/>
      <c r="O50" s="121">
        <f t="shared" si="17"/>
        <v>0</v>
      </c>
      <c r="P50" s="121"/>
      <c r="Q50" s="121"/>
      <c r="R50" s="134" t="s">
        <v>34</v>
      </c>
      <c r="S50" s="173">
        <v>5.27</v>
      </c>
      <c r="T50" s="149"/>
      <c r="U50" s="149"/>
      <c r="V50" s="149"/>
      <c r="W50" s="149"/>
      <c r="X50" s="149"/>
      <c r="Y50" s="149"/>
      <c r="Z50" s="149"/>
      <c r="AA50" s="145"/>
    </row>
    <row r="51" spans="1:27" s="122" customFormat="1">
      <c r="A51" s="87">
        <v>2001</v>
      </c>
      <c r="B51" s="29"/>
      <c r="C51" s="105" t="s">
        <v>17</v>
      </c>
      <c r="D51" s="120"/>
      <c r="E51" s="120"/>
      <c r="F51" s="120"/>
      <c r="G51" s="141">
        <v>7.38</v>
      </c>
      <c r="H51" s="120"/>
      <c r="I51" s="121">
        <f t="shared" si="15"/>
        <v>0</v>
      </c>
      <c r="J51" s="121"/>
      <c r="K51" s="121"/>
      <c r="L51" s="120">
        <f t="shared" si="16"/>
        <v>0</v>
      </c>
      <c r="M51" s="120"/>
      <c r="N51" s="120"/>
      <c r="O51" s="121">
        <f t="shared" si="17"/>
        <v>0</v>
      </c>
      <c r="P51" s="121"/>
      <c r="Q51" s="121"/>
      <c r="R51" s="134" t="s">
        <v>34</v>
      </c>
      <c r="S51" s="173">
        <v>7.38</v>
      </c>
      <c r="T51" s="149"/>
      <c r="U51" s="149"/>
      <c r="V51" s="149"/>
      <c r="W51" s="149"/>
      <c r="X51" s="149"/>
      <c r="Y51" s="149"/>
      <c r="Z51" s="149"/>
      <c r="AA51" s="145"/>
    </row>
    <row r="52" spans="1:27" s="122" customFormat="1">
      <c r="A52" s="87">
        <v>2002</v>
      </c>
      <c r="B52" s="29"/>
      <c r="C52" s="105" t="s">
        <v>24</v>
      </c>
      <c r="D52" s="120"/>
      <c r="E52" s="120"/>
      <c r="F52" s="120"/>
      <c r="G52" s="141">
        <v>1.58</v>
      </c>
      <c r="H52" s="120"/>
      <c r="I52" s="121"/>
      <c r="J52" s="121"/>
      <c r="K52" s="121"/>
      <c r="L52" s="120"/>
      <c r="M52" s="120"/>
      <c r="N52" s="120"/>
      <c r="O52" s="121"/>
      <c r="P52" s="121"/>
      <c r="Q52" s="121"/>
      <c r="R52" s="134" t="s">
        <v>34</v>
      </c>
      <c r="S52" s="173">
        <v>1.58</v>
      </c>
      <c r="T52" s="149"/>
      <c r="U52" s="149"/>
      <c r="V52" s="149"/>
      <c r="W52" s="149"/>
      <c r="X52" s="149"/>
      <c r="Y52" s="149"/>
      <c r="Z52" s="149"/>
      <c r="AA52" s="145"/>
    </row>
    <row r="53" spans="1:27" s="122" customFormat="1">
      <c r="A53" s="87">
        <v>2002</v>
      </c>
      <c r="B53" s="29"/>
      <c r="C53" s="105" t="s">
        <v>23</v>
      </c>
      <c r="D53" s="120"/>
      <c r="E53" s="120"/>
      <c r="F53" s="120"/>
      <c r="G53" s="141">
        <v>3.16</v>
      </c>
      <c r="H53" s="120"/>
      <c r="I53" s="121"/>
      <c r="J53" s="121"/>
      <c r="K53" s="121"/>
      <c r="L53" s="120"/>
      <c r="M53" s="120"/>
      <c r="N53" s="120"/>
      <c r="O53" s="121"/>
      <c r="P53" s="121"/>
      <c r="Q53" s="121"/>
      <c r="R53" s="134" t="s">
        <v>34</v>
      </c>
      <c r="S53" s="173">
        <v>3.16</v>
      </c>
      <c r="T53" s="149"/>
      <c r="U53" s="149"/>
      <c r="V53" s="149"/>
      <c r="W53" s="149"/>
      <c r="X53" s="149"/>
      <c r="Y53" s="149"/>
      <c r="Z53" s="149"/>
      <c r="AA53" s="145"/>
    </row>
    <row r="54" spans="1:27" s="122" customFormat="1">
      <c r="A54" s="87">
        <v>2056</v>
      </c>
      <c r="B54" s="29">
        <v>37335</v>
      </c>
      <c r="C54" s="51" t="s">
        <v>85</v>
      </c>
      <c r="D54" s="120">
        <v>421.89</v>
      </c>
      <c r="E54" s="120">
        <f t="shared" si="18"/>
        <v>14.32676</v>
      </c>
      <c r="F54" s="120">
        <f>E54*9%</f>
        <v>1.2894083999999999</v>
      </c>
      <c r="G54" s="34">
        <v>0.57999999999999996</v>
      </c>
      <c r="H54" s="120">
        <v>1.28</v>
      </c>
      <c r="I54" s="121"/>
      <c r="J54" s="121"/>
      <c r="K54" s="121"/>
      <c r="L54" s="120">
        <f t="shared" si="16"/>
        <v>5.4845700000000006</v>
      </c>
      <c r="M54" s="120"/>
      <c r="N54" s="120">
        <v>5.48</v>
      </c>
      <c r="O54" s="121"/>
      <c r="P54" s="121"/>
      <c r="Q54" s="121"/>
      <c r="R54" s="134" t="s">
        <v>349</v>
      </c>
      <c r="S54" s="149"/>
      <c r="T54" s="149"/>
      <c r="U54" s="149"/>
      <c r="V54" s="149"/>
      <c r="W54" s="149"/>
      <c r="X54" s="149">
        <v>0.7</v>
      </c>
      <c r="Y54" s="149">
        <v>5.48</v>
      </c>
      <c r="Z54" s="149"/>
      <c r="AA54" s="145"/>
    </row>
    <row r="55" spans="1:27" s="114" customFormat="1">
      <c r="A55" s="87">
        <v>2002</v>
      </c>
      <c r="B55" s="29"/>
      <c r="C55" s="105" t="s">
        <v>22</v>
      </c>
      <c r="D55" s="120"/>
      <c r="E55" s="120"/>
      <c r="F55" s="120"/>
      <c r="G55" s="141">
        <v>5.01</v>
      </c>
      <c r="H55" s="120"/>
      <c r="I55" s="121"/>
      <c r="J55" s="121"/>
      <c r="K55" s="121"/>
      <c r="L55" s="120"/>
      <c r="M55" s="120"/>
      <c r="N55" s="120"/>
      <c r="O55" s="121"/>
      <c r="P55" s="121"/>
      <c r="Q55" s="121"/>
      <c r="R55" s="134" t="s">
        <v>34</v>
      </c>
      <c r="S55" s="149">
        <v>5.01</v>
      </c>
      <c r="T55" s="149"/>
      <c r="U55" s="149"/>
      <c r="V55" s="149"/>
      <c r="W55" s="149"/>
      <c r="X55" s="149"/>
      <c r="Y55" s="149"/>
      <c r="Z55" s="149"/>
      <c r="AA55" s="145"/>
    </row>
    <row r="56" spans="1:27" s="114" customFormat="1">
      <c r="A56" s="87">
        <v>2121</v>
      </c>
      <c r="B56" s="29">
        <v>37370</v>
      </c>
      <c r="C56" s="51" t="s">
        <v>30</v>
      </c>
      <c r="D56" s="110">
        <v>6493.32</v>
      </c>
      <c r="E56" s="110">
        <f t="shared" si="18"/>
        <v>87.183920000000001</v>
      </c>
      <c r="F56" s="110">
        <f>E56*9%</f>
        <v>7.8465527999999996</v>
      </c>
      <c r="G56" s="110">
        <v>6.63</v>
      </c>
      <c r="H56" s="141">
        <v>7.85</v>
      </c>
      <c r="I56" s="112"/>
      <c r="J56" s="141"/>
      <c r="K56" s="112"/>
      <c r="L56" s="110">
        <f t="shared" si="16"/>
        <v>84.413160000000005</v>
      </c>
      <c r="M56" s="110"/>
      <c r="N56" s="121">
        <v>84.41</v>
      </c>
      <c r="O56" s="112"/>
      <c r="P56" s="141"/>
      <c r="Q56" s="112"/>
      <c r="R56" s="134" t="s">
        <v>84</v>
      </c>
      <c r="S56" s="149"/>
      <c r="T56" s="149"/>
      <c r="U56" s="149"/>
      <c r="V56" s="149"/>
      <c r="W56" s="149"/>
      <c r="X56" s="149">
        <v>1.22</v>
      </c>
      <c r="Y56" s="149">
        <v>84.41</v>
      </c>
      <c r="Z56" s="149"/>
      <c r="AA56" s="145"/>
    </row>
    <row r="57" spans="1:27" s="114" customFormat="1">
      <c r="A57" s="87">
        <v>2126</v>
      </c>
      <c r="B57" s="29">
        <v>37370</v>
      </c>
      <c r="C57" s="51" t="s">
        <v>30</v>
      </c>
      <c r="D57" s="110">
        <v>755.39</v>
      </c>
      <c r="E57" s="110">
        <f t="shared" si="18"/>
        <v>18.328759999999999</v>
      </c>
      <c r="F57" s="110">
        <f>E57*9%</f>
        <v>1.6495883999999998</v>
      </c>
      <c r="G57" s="110">
        <v>0.43</v>
      </c>
      <c r="H57" s="110">
        <v>1.64</v>
      </c>
      <c r="I57" s="112"/>
      <c r="J57" s="141"/>
      <c r="K57" s="112"/>
      <c r="L57" s="110">
        <f t="shared" si="16"/>
        <v>9.8200700000000012</v>
      </c>
      <c r="M57" s="110"/>
      <c r="N57" s="121">
        <v>9.82</v>
      </c>
      <c r="O57" s="112"/>
      <c r="P57" s="141"/>
      <c r="Q57" s="112"/>
      <c r="R57" s="134" t="s">
        <v>350</v>
      </c>
      <c r="S57" s="149"/>
      <c r="T57" s="149"/>
      <c r="U57" s="149"/>
      <c r="V57" s="149"/>
      <c r="W57" s="149"/>
      <c r="X57" s="149">
        <v>1.41</v>
      </c>
      <c r="Y57" s="149">
        <v>9.82</v>
      </c>
      <c r="Z57" s="149"/>
      <c r="AA57" s="145"/>
    </row>
    <row r="58" spans="1:27" s="94" customFormat="1">
      <c r="A58" s="87">
        <v>2002</v>
      </c>
      <c r="B58" s="29"/>
      <c r="C58" s="105" t="s">
        <v>15</v>
      </c>
      <c r="D58" s="91"/>
      <c r="E58" s="91"/>
      <c r="F58" s="91"/>
      <c r="G58" s="141">
        <v>7.38</v>
      </c>
      <c r="H58" s="91"/>
      <c r="I58" s="112"/>
      <c r="J58" s="93"/>
      <c r="K58" s="93"/>
      <c r="L58" s="110"/>
      <c r="M58" s="91"/>
      <c r="N58" s="91"/>
      <c r="O58" s="112"/>
      <c r="P58" s="93"/>
      <c r="Q58" s="93"/>
      <c r="R58" s="134" t="s">
        <v>35</v>
      </c>
      <c r="S58" s="149">
        <v>7.38</v>
      </c>
      <c r="T58" s="149"/>
      <c r="U58" s="149"/>
      <c r="V58" s="149"/>
      <c r="W58" s="149"/>
      <c r="X58" s="149"/>
      <c r="Y58" s="149"/>
      <c r="Z58" s="149"/>
      <c r="AA58" s="145"/>
    </row>
    <row r="59" spans="1:27" s="94" customFormat="1">
      <c r="A59" s="87">
        <v>2002</v>
      </c>
      <c r="B59" s="29"/>
      <c r="C59" s="105" t="s">
        <v>20</v>
      </c>
      <c r="D59" s="91"/>
      <c r="E59" s="91"/>
      <c r="F59" s="91"/>
      <c r="G59" s="141">
        <v>4.4800000000000004</v>
      </c>
      <c r="H59" s="91"/>
      <c r="I59" s="93"/>
      <c r="J59" s="93"/>
      <c r="K59" s="93"/>
      <c r="L59" s="110"/>
      <c r="M59" s="91"/>
      <c r="N59" s="91"/>
      <c r="O59" s="112"/>
      <c r="P59" s="93"/>
      <c r="Q59" s="93"/>
      <c r="R59" s="134" t="s">
        <v>35</v>
      </c>
      <c r="S59" s="149">
        <v>4.4800000000000004</v>
      </c>
      <c r="T59" s="149"/>
      <c r="U59" s="149"/>
      <c r="V59" s="149"/>
      <c r="W59" s="149"/>
      <c r="X59" s="149"/>
      <c r="Y59" s="149"/>
      <c r="Z59" s="149"/>
      <c r="AA59" s="145"/>
    </row>
    <row r="60" spans="1:27" s="94" customFormat="1">
      <c r="A60" s="87">
        <v>2208</v>
      </c>
      <c r="B60" s="29">
        <v>37434</v>
      </c>
      <c r="C60" s="51" t="s">
        <v>30</v>
      </c>
      <c r="D60" s="91">
        <v>5791.7</v>
      </c>
      <c r="E60" s="91">
        <f t="shared" si="18"/>
        <v>78.764479999999992</v>
      </c>
      <c r="F60" s="91">
        <f t="shared" ref="F60:F68" si="31">E60*9%</f>
        <v>7.0888031999999992</v>
      </c>
      <c r="G60" s="103">
        <v>5.87</v>
      </c>
      <c r="H60" s="91">
        <v>7.27</v>
      </c>
      <c r="I60" s="121"/>
      <c r="J60" s="93"/>
      <c r="K60" s="93"/>
      <c r="L60" s="110">
        <f t="shared" si="16"/>
        <v>75.292100000000005</v>
      </c>
      <c r="M60" s="91"/>
      <c r="N60" s="91">
        <v>77.63</v>
      </c>
      <c r="O60" s="93"/>
      <c r="P60" s="93"/>
      <c r="Q60" s="93"/>
      <c r="R60" s="134" t="s">
        <v>83</v>
      </c>
      <c r="S60" s="149"/>
      <c r="T60" s="149"/>
      <c r="U60" s="149"/>
      <c r="V60" s="149"/>
      <c r="W60" s="149"/>
      <c r="X60" s="149">
        <v>1.4</v>
      </c>
      <c r="Y60" s="149">
        <v>75.290000000000006</v>
      </c>
      <c r="Z60" s="149"/>
      <c r="AA60" s="145"/>
    </row>
    <row r="61" spans="1:27" s="122" customFormat="1">
      <c r="A61" s="87">
        <v>2638</v>
      </c>
      <c r="B61" s="29">
        <v>37643</v>
      </c>
      <c r="C61" s="51" t="s">
        <v>91</v>
      </c>
      <c r="D61" s="120">
        <v>27645.78</v>
      </c>
      <c r="E61" s="120">
        <f t="shared" si="18"/>
        <v>341.01344</v>
      </c>
      <c r="F61" s="120">
        <f t="shared" si="31"/>
        <v>30.691209600000001</v>
      </c>
      <c r="G61" s="103">
        <v>0.57999999999999996</v>
      </c>
      <c r="H61" s="120">
        <v>30.68</v>
      </c>
      <c r="I61" s="121"/>
      <c r="J61" s="121"/>
      <c r="K61" s="121"/>
      <c r="L61" s="120">
        <f t="shared" si="16"/>
        <v>359.39514000000003</v>
      </c>
      <c r="M61" s="120"/>
      <c r="N61" s="120">
        <v>359.39</v>
      </c>
      <c r="O61" s="121"/>
      <c r="P61" s="121"/>
      <c r="Q61" s="121"/>
      <c r="R61" s="134" t="s">
        <v>342</v>
      </c>
      <c r="S61" s="149"/>
      <c r="T61" s="149"/>
      <c r="U61" s="149"/>
      <c r="V61" s="149"/>
      <c r="W61" s="149"/>
      <c r="X61" s="149">
        <v>30.1</v>
      </c>
      <c r="Y61" s="149">
        <v>359.4</v>
      </c>
      <c r="Z61" s="149"/>
      <c r="AA61" s="145"/>
    </row>
    <row r="62" spans="1:27" s="94" customFormat="1">
      <c r="A62" s="87">
        <v>2775</v>
      </c>
      <c r="B62" s="29">
        <v>37719</v>
      </c>
      <c r="C62" s="111" t="s">
        <v>77</v>
      </c>
      <c r="D62" s="117">
        <v>1467.35</v>
      </c>
      <c r="E62" s="91">
        <f t="shared" si="18"/>
        <v>26.872279999999996</v>
      </c>
      <c r="F62" s="91">
        <f t="shared" si="31"/>
        <v>2.4185051999999998</v>
      </c>
      <c r="G62" s="103">
        <v>0.57999999999999996</v>
      </c>
      <c r="H62" s="91">
        <v>2.42</v>
      </c>
      <c r="I62" s="121"/>
      <c r="J62" s="93"/>
      <c r="K62" s="93"/>
      <c r="L62" s="110">
        <f t="shared" si="16"/>
        <v>19.07555</v>
      </c>
      <c r="M62" s="91"/>
      <c r="N62" s="91">
        <v>19.079999999999998</v>
      </c>
      <c r="O62" s="121"/>
      <c r="P62" s="93"/>
      <c r="Q62" s="93"/>
      <c r="R62" s="134" t="s">
        <v>321</v>
      </c>
      <c r="S62" s="149"/>
      <c r="T62" s="149"/>
      <c r="U62" s="149"/>
      <c r="V62" s="149"/>
      <c r="W62" s="149"/>
      <c r="X62" s="149">
        <v>1.84</v>
      </c>
      <c r="Y62" s="149">
        <v>19.079999999999998</v>
      </c>
      <c r="Z62" s="149"/>
      <c r="AA62" s="145"/>
    </row>
    <row r="63" spans="1:27" s="94" customFormat="1">
      <c r="A63" s="87">
        <v>2776</v>
      </c>
      <c r="B63" s="29">
        <v>37719</v>
      </c>
      <c r="C63" s="111" t="s">
        <v>77</v>
      </c>
      <c r="D63" s="117">
        <v>1467.35</v>
      </c>
      <c r="E63" s="91">
        <f t="shared" si="18"/>
        <v>26.872279999999996</v>
      </c>
      <c r="F63" s="91">
        <f t="shared" si="31"/>
        <v>2.4185051999999998</v>
      </c>
      <c r="G63" s="103">
        <v>0.57999999999999996</v>
      </c>
      <c r="H63" s="91">
        <v>2.42</v>
      </c>
      <c r="I63" s="121"/>
      <c r="J63" s="93"/>
      <c r="K63" s="93"/>
      <c r="L63" s="110">
        <f t="shared" si="16"/>
        <v>19.07555</v>
      </c>
      <c r="M63" s="91"/>
      <c r="N63" s="91">
        <v>19.079999999999998</v>
      </c>
      <c r="O63" s="121"/>
      <c r="P63" s="93"/>
      <c r="Q63" s="93"/>
      <c r="R63" s="134" t="s">
        <v>321</v>
      </c>
      <c r="S63" s="149"/>
      <c r="T63" s="149"/>
      <c r="U63" s="149"/>
      <c r="V63" s="149"/>
      <c r="W63" s="149"/>
      <c r="X63" s="149">
        <v>1.84</v>
      </c>
      <c r="Y63" s="149">
        <v>19.079999999999998</v>
      </c>
      <c r="Z63" s="149"/>
      <c r="AA63" s="145"/>
    </row>
    <row r="64" spans="1:27" s="94" customFormat="1">
      <c r="A64" s="87">
        <v>2777</v>
      </c>
      <c r="B64" s="29">
        <v>37719</v>
      </c>
      <c r="C64" s="111" t="s">
        <v>76</v>
      </c>
      <c r="D64" s="117">
        <v>3521.64</v>
      </c>
      <c r="E64" s="91">
        <f t="shared" si="18"/>
        <v>51.523760000000003</v>
      </c>
      <c r="F64" s="91">
        <f t="shared" si="31"/>
        <v>4.6371384000000004</v>
      </c>
      <c r="G64" s="103">
        <v>0.57999999999999996</v>
      </c>
      <c r="H64" s="91">
        <v>4.63</v>
      </c>
      <c r="I64" s="121"/>
      <c r="J64" s="93"/>
      <c r="K64" s="93"/>
      <c r="L64" s="91">
        <f t="shared" si="16"/>
        <v>45.781320000000001</v>
      </c>
      <c r="M64" s="91"/>
      <c r="N64" s="91">
        <v>45.78</v>
      </c>
      <c r="O64" s="121"/>
      <c r="P64" s="93"/>
      <c r="Q64" s="93"/>
      <c r="R64" s="134" t="s">
        <v>322</v>
      </c>
      <c r="S64" s="149"/>
      <c r="T64" s="149"/>
      <c r="U64" s="149"/>
      <c r="V64" s="149"/>
      <c r="W64" s="149"/>
      <c r="X64" s="149">
        <v>4.05</v>
      </c>
      <c r="Y64" s="149">
        <v>45.78</v>
      </c>
      <c r="Z64" s="149"/>
      <c r="AA64" s="145"/>
    </row>
    <row r="65" spans="1:27" s="94" customFormat="1">
      <c r="A65" s="87">
        <v>2888</v>
      </c>
      <c r="B65" s="29">
        <v>37772</v>
      </c>
      <c r="C65" s="108" t="s">
        <v>75</v>
      </c>
      <c r="D65" s="113">
        <v>2177.5500000000002</v>
      </c>
      <c r="E65" s="91">
        <f t="shared" si="18"/>
        <v>35.394680000000001</v>
      </c>
      <c r="F65" s="91">
        <f t="shared" si="31"/>
        <v>3.1855212000000002</v>
      </c>
      <c r="G65" s="102">
        <v>0.59</v>
      </c>
      <c r="H65" s="91">
        <v>3.18</v>
      </c>
      <c r="I65" s="121"/>
      <c r="J65" s="93"/>
      <c r="K65" s="93"/>
      <c r="L65" s="91">
        <f t="shared" si="16"/>
        <v>28.308150000000005</v>
      </c>
      <c r="M65" s="91"/>
      <c r="N65" s="91">
        <v>28.31</v>
      </c>
      <c r="O65" s="121"/>
      <c r="P65" s="93"/>
      <c r="Q65" s="93"/>
      <c r="R65" s="134" t="s">
        <v>323</v>
      </c>
      <c r="S65" s="149"/>
      <c r="T65" s="149"/>
      <c r="U65" s="149"/>
      <c r="V65" s="149"/>
      <c r="W65" s="149"/>
      <c r="X65" s="149">
        <v>2.59</v>
      </c>
      <c r="Y65" s="149">
        <v>28.31</v>
      </c>
      <c r="Z65" s="149"/>
      <c r="AA65" s="145"/>
    </row>
    <row r="66" spans="1:27" s="94" customFormat="1">
      <c r="A66" s="87">
        <v>2889</v>
      </c>
      <c r="B66" s="29">
        <v>37772</v>
      </c>
      <c r="C66" s="108" t="s">
        <v>74</v>
      </c>
      <c r="D66" s="113">
        <v>4787.97</v>
      </c>
      <c r="E66" s="91">
        <f t="shared" si="18"/>
        <v>66.719720000000009</v>
      </c>
      <c r="F66" s="91">
        <f t="shared" si="31"/>
        <v>6.0047748000000007</v>
      </c>
      <c r="G66" s="102">
        <v>0.59</v>
      </c>
      <c r="H66" s="91">
        <v>6</v>
      </c>
      <c r="I66" s="121"/>
      <c r="J66" s="93"/>
      <c r="K66" s="93"/>
      <c r="L66" s="91">
        <f t="shared" si="16"/>
        <v>62.243610000000011</v>
      </c>
      <c r="M66" s="91"/>
      <c r="N66" s="91">
        <v>62.24</v>
      </c>
      <c r="O66" s="121"/>
      <c r="P66" s="93"/>
      <c r="Q66" s="93"/>
      <c r="R66" s="134" t="s">
        <v>323</v>
      </c>
      <c r="S66" s="149"/>
      <c r="T66" s="149"/>
      <c r="U66" s="149"/>
      <c r="V66" s="149"/>
      <c r="W66" s="149"/>
      <c r="X66" s="149">
        <v>5.41</v>
      </c>
      <c r="Y66" s="149">
        <v>62.24</v>
      </c>
      <c r="Z66" s="149"/>
      <c r="AA66" s="145"/>
    </row>
    <row r="67" spans="1:27" s="94" customFormat="1">
      <c r="A67" s="87">
        <v>2893</v>
      </c>
      <c r="B67" s="29">
        <v>37774</v>
      </c>
      <c r="C67" s="51" t="s">
        <v>30</v>
      </c>
      <c r="D67" s="91">
        <v>1050</v>
      </c>
      <c r="E67" s="91">
        <f t="shared" si="18"/>
        <v>21.864080000000001</v>
      </c>
      <c r="F67" s="91">
        <f t="shared" si="31"/>
        <v>1.9677671999999999</v>
      </c>
      <c r="G67" s="103">
        <v>1.1299999999999999</v>
      </c>
      <c r="H67" s="91">
        <v>1.96</v>
      </c>
      <c r="I67" s="121"/>
      <c r="J67" s="93"/>
      <c r="K67" s="93"/>
      <c r="L67" s="91">
        <f t="shared" si="16"/>
        <v>13.65</v>
      </c>
      <c r="M67" s="91"/>
      <c r="N67" s="91">
        <v>13.65</v>
      </c>
      <c r="O67" s="121"/>
      <c r="P67" s="93"/>
      <c r="Q67" s="93"/>
      <c r="R67" s="134" t="s">
        <v>72</v>
      </c>
      <c r="S67" s="149"/>
      <c r="T67" s="149"/>
      <c r="U67" s="149"/>
      <c r="V67" s="149"/>
      <c r="W67" s="149"/>
      <c r="X67" s="149">
        <v>0.83</v>
      </c>
      <c r="Y67" s="149">
        <v>13.65</v>
      </c>
      <c r="Z67" s="149"/>
      <c r="AA67" s="145"/>
    </row>
    <row r="68" spans="1:27" s="118" customFormat="1">
      <c r="A68" s="87">
        <v>3024</v>
      </c>
      <c r="B68" s="29">
        <v>37823</v>
      </c>
      <c r="C68" s="51" t="s">
        <v>30</v>
      </c>
      <c r="D68" s="115">
        <v>899.3</v>
      </c>
      <c r="E68" s="115">
        <f t="shared" si="18"/>
        <v>20.055679999999999</v>
      </c>
      <c r="F68" s="115">
        <f t="shared" si="31"/>
        <v>1.8050111999999998</v>
      </c>
      <c r="G68" s="103">
        <v>0.52</v>
      </c>
      <c r="H68" s="115">
        <v>1.8</v>
      </c>
      <c r="I68" s="121"/>
      <c r="J68" s="116"/>
      <c r="K68" s="116"/>
      <c r="L68" s="115">
        <f t="shared" si="16"/>
        <v>11.690900000000001</v>
      </c>
      <c r="M68" s="115"/>
      <c r="N68" s="115">
        <v>11.69</v>
      </c>
      <c r="O68" s="121"/>
      <c r="P68" s="116"/>
      <c r="Q68" s="116"/>
      <c r="R68" s="134" t="s">
        <v>343</v>
      </c>
      <c r="S68" s="149"/>
      <c r="T68" s="149"/>
      <c r="U68" s="149"/>
      <c r="V68" s="149"/>
      <c r="W68" s="149"/>
      <c r="X68" s="149">
        <v>1.28</v>
      </c>
      <c r="Y68" s="149">
        <v>11.69</v>
      </c>
      <c r="Z68" s="149"/>
      <c r="AA68" s="145"/>
    </row>
    <row r="69" spans="1:27" s="118" customFormat="1">
      <c r="A69" s="87">
        <v>3034</v>
      </c>
      <c r="B69" s="29">
        <v>37825</v>
      </c>
      <c r="C69" s="134" t="s">
        <v>344</v>
      </c>
      <c r="D69" s="115">
        <v>7043.29</v>
      </c>
      <c r="E69" s="115">
        <f>2.93+10.56+(7043.29-352.16)*1.2%</f>
        <v>93.783559999999994</v>
      </c>
      <c r="F69" s="115">
        <f t="shared" ref="F69:F74" si="32">E69*9%</f>
        <v>8.4405203999999987</v>
      </c>
      <c r="G69" s="103">
        <v>7.23</v>
      </c>
      <c r="H69" s="115">
        <v>9.08</v>
      </c>
      <c r="I69" s="121"/>
      <c r="J69" s="116"/>
      <c r="K69" s="116"/>
      <c r="L69" s="115">
        <f>7043.29*1.3%</f>
        <v>91.56277</v>
      </c>
      <c r="M69" s="115"/>
      <c r="N69" s="115">
        <v>99.36</v>
      </c>
      <c r="O69" s="121"/>
      <c r="P69" s="116"/>
      <c r="Q69" s="116"/>
      <c r="R69" s="134" t="s">
        <v>79</v>
      </c>
      <c r="S69" s="149"/>
      <c r="T69" s="149"/>
      <c r="U69" s="149"/>
      <c r="V69" s="149"/>
      <c r="W69" s="149"/>
      <c r="X69" s="149">
        <v>1.21</v>
      </c>
      <c r="Y69" s="149">
        <v>91.56</v>
      </c>
      <c r="Z69" s="149"/>
      <c r="AA69" s="145"/>
    </row>
    <row r="70" spans="1:27" s="118" customFormat="1">
      <c r="A70" s="87">
        <v>3035</v>
      </c>
      <c r="B70" s="29">
        <v>37825</v>
      </c>
      <c r="C70" s="51" t="s">
        <v>30</v>
      </c>
      <c r="D70" s="115">
        <v>469.55</v>
      </c>
      <c r="E70" s="115">
        <f t="shared" si="18"/>
        <v>14.898680000000001</v>
      </c>
      <c r="F70" s="115">
        <f t="shared" si="32"/>
        <v>1.3408812000000001</v>
      </c>
      <c r="G70" s="103">
        <v>0.59</v>
      </c>
      <c r="H70" s="115">
        <v>1.33</v>
      </c>
      <c r="I70" s="121"/>
      <c r="J70" s="116"/>
      <c r="K70" s="116"/>
      <c r="L70" s="115">
        <f t="shared" si="16"/>
        <v>6.1041500000000006</v>
      </c>
      <c r="M70" s="115"/>
      <c r="N70" s="115">
        <v>6.1</v>
      </c>
      <c r="O70" s="121"/>
      <c r="P70" s="116"/>
      <c r="Q70" s="116"/>
      <c r="R70" s="134" t="s">
        <v>351</v>
      </c>
      <c r="S70" s="149"/>
      <c r="T70" s="149"/>
      <c r="U70" s="149"/>
      <c r="V70" s="149"/>
      <c r="W70" s="149"/>
      <c r="X70" s="149">
        <v>0.74</v>
      </c>
      <c r="Y70" s="149">
        <v>6.1</v>
      </c>
      <c r="Z70" s="149"/>
      <c r="AA70" s="145"/>
    </row>
    <row r="71" spans="1:27" s="118" customFormat="1">
      <c r="A71" s="87">
        <v>3037</v>
      </c>
      <c r="B71" s="29">
        <v>37826</v>
      </c>
      <c r="C71" s="51" t="s">
        <v>30</v>
      </c>
      <c r="D71" s="115">
        <v>47.57</v>
      </c>
      <c r="E71" s="115">
        <f t="shared" si="18"/>
        <v>9.8349200000000003</v>
      </c>
      <c r="F71" s="115">
        <f t="shared" si="32"/>
        <v>0.88514280000000001</v>
      </c>
      <c r="G71" s="103">
        <v>0.05</v>
      </c>
      <c r="H71" s="115">
        <v>0.88</v>
      </c>
      <c r="I71" s="121"/>
      <c r="J71" s="116"/>
      <c r="K71" s="116"/>
      <c r="L71" s="115">
        <f t="shared" si="16"/>
        <v>0.61841000000000002</v>
      </c>
      <c r="M71" s="115"/>
      <c r="N71" s="115">
        <v>0.61</v>
      </c>
      <c r="O71" s="121"/>
      <c r="P71" s="116"/>
      <c r="Q71" s="116"/>
      <c r="R71" s="134" t="s">
        <v>352</v>
      </c>
      <c r="S71" s="149"/>
      <c r="T71" s="149"/>
      <c r="U71" s="149"/>
      <c r="V71" s="149"/>
      <c r="W71" s="149"/>
      <c r="X71" s="149">
        <v>0.83</v>
      </c>
      <c r="Y71" s="149">
        <v>0.61</v>
      </c>
      <c r="Z71" s="149"/>
      <c r="AA71" s="145"/>
    </row>
    <row r="72" spans="1:27" s="118" customFormat="1">
      <c r="A72" s="87">
        <v>3039</v>
      </c>
      <c r="B72" s="29">
        <v>37826</v>
      </c>
      <c r="C72" s="51" t="s">
        <v>30</v>
      </c>
      <c r="D72" s="115">
        <v>629.6</v>
      </c>
      <c r="E72" s="115">
        <f t="shared" si="18"/>
        <v>16.819279999999999</v>
      </c>
      <c r="F72" s="115">
        <f t="shared" si="32"/>
        <v>1.5137351999999999</v>
      </c>
      <c r="G72" s="103">
        <v>0.3</v>
      </c>
      <c r="H72" s="115">
        <v>1.5</v>
      </c>
      <c r="I72" s="121"/>
      <c r="J72" s="116"/>
      <c r="K72" s="116"/>
      <c r="L72" s="115">
        <f t="shared" si="16"/>
        <v>8.184800000000001</v>
      </c>
      <c r="M72" s="115"/>
      <c r="N72" s="115">
        <v>8.18</v>
      </c>
      <c r="O72" s="121"/>
      <c r="P72" s="116"/>
      <c r="Q72" s="116"/>
      <c r="R72" s="134" t="s">
        <v>353</v>
      </c>
      <c r="S72" s="149"/>
      <c r="T72" s="149"/>
      <c r="U72" s="149"/>
      <c r="V72" s="149"/>
      <c r="W72" s="149"/>
      <c r="X72" s="149">
        <v>1.2</v>
      </c>
      <c r="Y72" s="149">
        <v>8.18</v>
      </c>
      <c r="Z72" s="149"/>
      <c r="AA72" s="145"/>
    </row>
    <row r="73" spans="1:27" s="122" customFormat="1">
      <c r="A73" s="87">
        <v>3149</v>
      </c>
      <c r="B73" s="29">
        <v>37860</v>
      </c>
      <c r="C73" s="170" t="s">
        <v>324</v>
      </c>
      <c r="D73" s="173">
        <v>8000</v>
      </c>
      <c r="E73" s="120">
        <f t="shared" si="18"/>
        <v>105.26407999999999</v>
      </c>
      <c r="F73" s="120">
        <f t="shared" si="32"/>
        <v>9.4737671999999993</v>
      </c>
      <c r="G73" s="103">
        <v>0.59</v>
      </c>
      <c r="H73" s="120">
        <v>44.04</v>
      </c>
      <c r="I73" s="121"/>
      <c r="J73" s="121"/>
      <c r="K73" s="121"/>
      <c r="L73" s="120">
        <f t="shared" si="16"/>
        <v>104.00000000000001</v>
      </c>
      <c r="M73" s="120"/>
      <c r="N73" s="120">
        <v>520.13</v>
      </c>
      <c r="O73" s="121"/>
      <c r="P73" s="121"/>
      <c r="Q73" s="121"/>
      <c r="R73" s="134" t="s">
        <v>354</v>
      </c>
      <c r="S73" s="149"/>
      <c r="T73" s="149"/>
      <c r="U73" s="149"/>
      <c r="V73" s="149"/>
      <c r="W73" s="149"/>
      <c r="X73" s="149">
        <f>F73-G73</f>
        <v>8.8837671999999994</v>
      </c>
      <c r="Y73" s="149">
        <v>104</v>
      </c>
      <c r="Z73" s="149"/>
      <c r="AA73" s="145"/>
    </row>
    <row r="74" spans="1:27" s="122" customFormat="1">
      <c r="A74" s="87">
        <v>3457</v>
      </c>
      <c r="B74" s="29">
        <v>37937</v>
      </c>
      <c r="C74" s="51" t="s">
        <v>82</v>
      </c>
      <c r="D74" s="120">
        <v>178.55</v>
      </c>
      <c r="E74" s="120">
        <f t="shared" si="18"/>
        <v>11.40668</v>
      </c>
      <c r="F74" s="120">
        <f t="shared" si="32"/>
        <v>1.0266012</v>
      </c>
      <c r="G74" s="103">
        <v>0.44</v>
      </c>
      <c r="H74" s="120">
        <v>1.02</v>
      </c>
      <c r="I74" s="121"/>
      <c r="J74" s="121"/>
      <c r="K74" s="121"/>
      <c r="L74" s="120">
        <f t="shared" si="16"/>
        <v>2.3211500000000003</v>
      </c>
      <c r="M74" s="120"/>
      <c r="N74" s="120">
        <v>2.3199999999999998</v>
      </c>
      <c r="O74" s="121"/>
      <c r="P74" s="121"/>
      <c r="Q74" s="121"/>
      <c r="R74" s="134" t="s">
        <v>355</v>
      </c>
      <c r="S74" s="149"/>
      <c r="T74" s="149"/>
      <c r="U74" s="149"/>
      <c r="V74" s="149"/>
      <c r="W74" s="149"/>
      <c r="X74" s="149">
        <v>0.57999999999999996</v>
      </c>
      <c r="Y74" s="149">
        <v>2.3199999999999998</v>
      </c>
      <c r="Z74" s="149"/>
      <c r="AA74" s="145"/>
    </row>
    <row r="75" spans="1:27" s="122" customFormat="1">
      <c r="A75" s="87">
        <v>3538</v>
      </c>
      <c r="B75" s="29">
        <v>37970</v>
      </c>
      <c r="C75" s="51" t="s">
        <v>89</v>
      </c>
      <c r="D75" s="120"/>
      <c r="E75" s="120"/>
      <c r="F75" s="120">
        <v>183.42</v>
      </c>
      <c r="G75" s="103">
        <v>0.59</v>
      </c>
      <c r="H75" s="120">
        <v>183.42</v>
      </c>
      <c r="I75" s="121"/>
      <c r="J75" s="121"/>
      <c r="K75" s="121"/>
      <c r="L75" s="120"/>
      <c r="M75" s="120"/>
      <c r="N75" s="120"/>
      <c r="O75" s="121"/>
      <c r="P75" s="121"/>
      <c r="Q75" s="121"/>
      <c r="R75" s="134" t="s">
        <v>90</v>
      </c>
      <c r="S75" s="149"/>
      <c r="T75" s="149"/>
      <c r="U75" s="149"/>
      <c r="V75" s="149"/>
      <c r="W75" s="149"/>
      <c r="X75" s="149">
        <v>183.95</v>
      </c>
      <c r="Y75" s="149"/>
      <c r="Z75" s="149"/>
      <c r="AA75" s="145"/>
    </row>
    <row r="76" spans="1:27" s="118" customFormat="1">
      <c r="A76" s="87">
        <v>3551</v>
      </c>
      <c r="B76" s="29">
        <v>37977</v>
      </c>
      <c r="C76" s="51" t="s">
        <v>30</v>
      </c>
      <c r="D76" s="120">
        <v>7890.2</v>
      </c>
      <c r="E76" s="120">
        <f t="shared" si="18"/>
        <v>103.94647999999999</v>
      </c>
      <c r="F76" s="120">
        <f t="shared" ref="F76:F93" si="33">E76*9%</f>
        <v>9.355183199999999</v>
      </c>
      <c r="G76" s="103">
        <v>8.14</v>
      </c>
      <c r="H76" s="115">
        <v>9.35</v>
      </c>
      <c r="I76" s="121"/>
      <c r="J76" s="116"/>
      <c r="K76" s="116"/>
      <c r="L76" s="120">
        <f t="shared" si="16"/>
        <v>102.57260000000001</v>
      </c>
      <c r="M76" s="115"/>
      <c r="N76" s="115">
        <v>102.57</v>
      </c>
      <c r="O76" s="116"/>
      <c r="P76" s="116"/>
      <c r="Q76" s="116"/>
      <c r="R76" s="134" t="s">
        <v>80</v>
      </c>
      <c r="S76" s="149"/>
      <c r="T76" s="149"/>
      <c r="U76" s="149"/>
      <c r="V76" s="149"/>
      <c r="W76" s="149"/>
      <c r="X76" s="149">
        <v>1.21</v>
      </c>
      <c r="Y76" s="149">
        <v>102.57</v>
      </c>
      <c r="Z76" s="149"/>
      <c r="AA76" s="145"/>
    </row>
    <row r="77" spans="1:27" s="118" customFormat="1">
      <c r="A77" s="87">
        <v>3552</v>
      </c>
      <c r="B77" s="29">
        <v>37977</v>
      </c>
      <c r="C77" s="51" t="s">
        <v>30</v>
      </c>
      <c r="D77" s="120">
        <v>8773.4</v>
      </c>
      <c r="E77" s="120">
        <f t="shared" si="18"/>
        <v>114.54487999999999</v>
      </c>
      <c r="F77" s="120">
        <f t="shared" si="33"/>
        <v>10.309039199999999</v>
      </c>
      <c r="G77" s="103">
        <v>9.09</v>
      </c>
      <c r="H77" s="115">
        <v>10.3</v>
      </c>
      <c r="I77" s="121"/>
      <c r="J77" s="116"/>
      <c r="K77" s="116"/>
      <c r="L77" s="120">
        <f t="shared" si="16"/>
        <v>114.05420000000001</v>
      </c>
      <c r="M77" s="115"/>
      <c r="N77" s="115">
        <v>114.05</v>
      </c>
      <c r="O77" s="116"/>
      <c r="P77" s="116"/>
      <c r="Q77" s="116"/>
      <c r="R77" s="134" t="s">
        <v>81</v>
      </c>
      <c r="S77" s="149"/>
      <c r="T77" s="149"/>
      <c r="U77" s="149"/>
      <c r="V77" s="149"/>
      <c r="W77" s="149"/>
      <c r="X77" s="149">
        <v>1.21</v>
      </c>
      <c r="Y77" s="149">
        <v>114.05</v>
      </c>
      <c r="Z77" s="149"/>
      <c r="AA77" s="145"/>
    </row>
    <row r="78" spans="1:27" s="94" customFormat="1">
      <c r="A78" s="87">
        <v>3589</v>
      </c>
      <c r="B78" s="29">
        <v>38001</v>
      </c>
      <c r="C78" s="51" t="s">
        <v>30</v>
      </c>
      <c r="D78" s="91">
        <v>3849.45</v>
      </c>
      <c r="E78" s="91">
        <f t="shared" si="18"/>
        <v>55.457480000000004</v>
      </c>
      <c r="F78" s="91">
        <f t="shared" si="33"/>
        <v>4.9911732000000004</v>
      </c>
      <c r="G78" s="31">
        <v>3.78</v>
      </c>
      <c r="H78" s="91">
        <v>4.9800000000000004</v>
      </c>
      <c r="I78" s="121"/>
      <c r="J78" s="93"/>
      <c r="K78" s="93"/>
      <c r="L78" s="91">
        <f t="shared" si="16"/>
        <v>50.042850000000001</v>
      </c>
      <c r="M78" s="91"/>
      <c r="N78" s="91">
        <v>50.04</v>
      </c>
      <c r="O78" s="93"/>
      <c r="P78" s="93"/>
      <c r="Q78" s="93"/>
      <c r="R78" s="134" t="s">
        <v>78</v>
      </c>
      <c r="S78" s="149"/>
      <c r="T78" s="149"/>
      <c r="U78" s="149"/>
      <c r="V78" s="149"/>
      <c r="W78" s="149"/>
      <c r="X78" s="149">
        <v>1.2</v>
      </c>
      <c r="Y78" s="149">
        <v>50.04</v>
      </c>
      <c r="Z78" s="149"/>
      <c r="AA78" s="145"/>
    </row>
    <row r="79" spans="1:27" s="94" customFormat="1">
      <c r="A79" s="87">
        <v>3590</v>
      </c>
      <c r="B79" s="29">
        <v>38001</v>
      </c>
      <c r="C79" s="51" t="s">
        <v>30</v>
      </c>
      <c r="D79" s="91">
        <v>5037.6000000000004</v>
      </c>
      <c r="E79" s="91">
        <f t="shared" si="18"/>
        <v>69.715280000000007</v>
      </c>
      <c r="F79" s="91">
        <f t="shared" si="33"/>
        <v>6.2743752000000006</v>
      </c>
      <c r="G79" s="31">
        <v>5.0599999999999996</v>
      </c>
      <c r="H79" s="91">
        <v>6.27</v>
      </c>
      <c r="I79" s="93"/>
      <c r="J79" s="93"/>
      <c r="K79" s="93"/>
      <c r="L79" s="91">
        <f t="shared" si="16"/>
        <v>65.488800000000012</v>
      </c>
      <c r="M79" s="91"/>
      <c r="N79" s="91">
        <v>65.48</v>
      </c>
      <c r="O79" s="93"/>
      <c r="P79" s="93"/>
      <c r="Q79" s="93"/>
      <c r="R79" s="134" t="s">
        <v>78</v>
      </c>
      <c r="S79" s="149"/>
      <c r="T79" s="149"/>
      <c r="U79" s="149"/>
      <c r="V79" s="149"/>
      <c r="W79" s="149"/>
      <c r="X79" s="149">
        <v>1.21</v>
      </c>
      <c r="Y79" s="149">
        <v>65.48</v>
      </c>
      <c r="Z79" s="149"/>
      <c r="AA79" s="145"/>
    </row>
    <row r="80" spans="1:27" s="94" customFormat="1">
      <c r="A80" s="87">
        <v>3602</v>
      </c>
      <c r="B80" s="29">
        <v>38007</v>
      </c>
      <c r="C80" s="51" t="s">
        <v>30</v>
      </c>
      <c r="D80" s="91">
        <v>8109</v>
      </c>
      <c r="E80" s="91">
        <f t="shared" si="18"/>
        <v>106.57208</v>
      </c>
      <c r="F80" s="91">
        <f t="shared" si="33"/>
        <v>9.5914871999999995</v>
      </c>
      <c r="G80" s="31">
        <v>8.2799999999999994</v>
      </c>
      <c r="H80" s="91">
        <v>9.58</v>
      </c>
      <c r="I80" s="93"/>
      <c r="J80" s="93"/>
      <c r="K80" s="93"/>
      <c r="L80" s="91">
        <f t="shared" si="16"/>
        <v>105.41700000000002</v>
      </c>
      <c r="M80" s="91"/>
      <c r="N80" s="91">
        <v>105.41</v>
      </c>
      <c r="O80" s="93"/>
      <c r="P80" s="93"/>
      <c r="Q80" s="93"/>
      <c r="R80" s="134" t="s">
        <v>345</v>
      </c>
      <c r="S80" s="149"/>
      <c r="T80" s="149"/>
      <c r="U80" s="149"/>
      <c r="V80" s="149"/>
      <c r="W80" s="149"/>
      <c r="X80" s="149">
        <v>0.7</v>
      </c>
      <c r="Y80" s="149">
        <v>105.41</v>
      </c>
      <c r="Z80" s="149"/>
      <c r="AA80" s="145"/>
    </row>
    <row r="81" spans="1:27" s="94" customFormat="1">
      <c r="A81" s="87">
        <v>3617</v>
      </c>
      <c r="B81" s="29">
        <v>38022</v>
      </c>
      <c r="C81" s="51" t="s">
        <v>30</v>
      </c>
      <c r="D81" s="91">
        <v>8135.05</v>
      </c>
      <c r="E81" s="91">
        <f t="shared" si="18"/>
        <v>106.88468</v>
      </c>
      <c r="F81" s="91">
        <f t="shared" si="33"/>
        <v>9.6196211999999992</v>
      </c>
      <c r="G81" s="31">
        <v>8.41</v>
      </c>
      <c r="H81" s="91">
        <v>9.61</v>
      </c>
      <c r="I81" s="93"/>
      <c r="J81" s="93"/>
      <c r="K81" s="93"/>
      <c r="L81" s="91">
        <f t="shared" si="16"/>
        <v>105.75565000000002</v>
      </c>
      <c r="M81" s="91"/>
      <c r="N81" s="91">
        <v>105.75</v>
      </c>
      <c r="O81" s="93"/>
      <c r="P81" s="93"/>
      <c r="Q81" s="93"/>
      <c r="R81" s="134" t="s">
        <v>72</v>
      </c>
      <c r="S81" s="149"/>
      <c r="T81" s="149"/>
      <c r="U81" s="149"/>
      <c r="V81" s="149"/>
      <c r="W81" s="149"/>
      <c r="X81" s="149">
        <v>1.2</v>
      </c>
      <c r="Y81" s="149">
        <v>105.75</v>
      </c>
      <c r="Z81" s="149"/>
      <c r="AA81" s="145"/>
    </row>
    <row r="82" spans="1:27" s="94" customFormat="1">
      <c r="A82" s="87">
        <v>3677</v>
      </c>
      <c r="B82" s="29">
        <v>38043</v>
      </c>
      <c r="C82" s="51" t="s">
        <v>30</v>
      </c>
      <c r="D82" s="91">
        <v>7471.05</v>
      </c>
      <c r="E82" s="91">
        <f t="shared" si="18"/>
        <v>98.916679999999999</v>
      </c>
      <c r="F82" s="91">
        <f t="shared" si="33"/>
        <v>8.9025011999999997</v>
      </c>
      <c r="G82" s="31">
        <v>7.69</v>
      </c>
      <c r="H82" s="91">
        <v>8.89</v>
      </c>
      <c r="I82" s="93"/>
      <c r="J82" s="93"/>
      <c r="K82" s="93"/>
      <c r="L82" s="91">
        <f t="shared" si="16"/>
        <v>97.123650000000012</v>
      </c>
      <c r="M82" s="91"/>
      <c r="N82" s="91">
        <v>97.12</v>
      </c>
      <c r="O82" s="93"/>
      <c r="P82" s="93"/>
      <c r="Q82" s="93"/>
      <c r="R82" s="134" t="s">
        <v>356</v>
      </c>
      <c r="S82" s="149"/>
      <c r="T82" s="149"/>
      <c r="U82" s="149"/>
      <c r="V82" s="149"/>
      <c r="W82" s="149"/>
      <c r="X82" s="149">
        <v>1.2</v>
      </c>
      <c r="Y82" s="149">
        <v>97.12</v>
      </c>
      <c r="Z82" s="149"/>
      <c r="AA82" s="145"/>
    </row>
    <row r="83" spans="1:27" s="94" customFormat="1">
      <c r="A83" s="87">
        <v>3681</v>
      </c>
      <c r="B83" s="29">
        <v>38044</v>
      </c>
      <c r="C83" s="51" t="s">
        <v>30</v>
      </c>
      <c r="D83" s="100">
        <v>6374.1</v>
      </c>
      <c r="E83" s="91">
        <f t="shared" si="18"/>
        <v>85.753280000000004</v>
      </c>
      <c r="F83" s="91">
        <f t="shared" si="33"/>
        <v>7.7177952000000003</v>
      </c>
      <c r="G83" s="31">
        <v>6.5</v>
      </c>
      <c r="H83" s="91">
        <v>7.71</v>
      </c>
      <c r="I83" s="93"/>
      <c r="J83" s="93"/>
      <c r="K83" s="93"/>
      <c r="L83" s="91">
        <f t="shared" si="16"/>
        <v>82.86330000000001</v>
      </c>
      <c r="M83" s="91"/>
      <c r="N83" s="91">
        <v>82.86</v>
      </c>
      <c r="O83" s="93"/>
      <c r="P83" s="93"/>
      <c r="Q83" s="93"/>
      <c r="R83" s="134" t="s">
        <v>357</v>
      </c>
      <c r="S83" s="149"/>
      <c r="T83" s="149"/>
      <c r="U83" s="149"/>
      <c r="V83" s="149"/>
      <c r="W83" s="149"/>
      <c r="X83" s="149">
        <v>1.21</v>
      </c>
      <c r="Y83" s="149">
        <v>82.86</v>
      </c>
      <c r="Z83" s="149"/>
      <c r="AA83" s="145"/>
    </row>
    <row r="84" spans="1:27" s="94" customFormat="1">
      <c r="A84" s="87">
        <v>3682</v>
      </c>
      <c r="B84" s="29">
        <v>38044</v>
      </c>
      <c r="C84" s="51" t="s">
        <v>30</v>
      </c>
      <c r="D84" s="100">
        <v>3217.35</v>
      </c>
      <c r="E84" s="91">
        <f t="shared" si="18"/>
        <v>47.872280000000003</v>
      </c>
      <c r="F84" s="91">
        <f t="shared" si="33"/>
        <v>4.3085051999999999</v>
      </c>
      <c r="G84" s="31">
        <v>3.09</v>
      </c>
      <c r="H84" s="91">
        <v>4.3099999999999996</v>
      </c>
      <c r="I84" s="93"/>
      <c r="J84" s="93"/>
      <c r="K84" s="93"/>
      <c r="L84" s="91">
        <f t="shared" si="16"/>
        <v>41.82555</v>
      </c>
      <c r="M84" s="91"/>
      <c r="N84" s="91">
        <v>41.82</v>
      </c>
      <c r="O84" s="93"/>
      <c r="P84" s="93"/>
      <c r="Q84" s="93"/>
      <c r="R84" s="134" t="s">
        <v>358</v>
      </c>
      <c r="S84" s="149"/>
      <c r="T84" s="149"/>
      <c r="U84" s="149"/>
      <c r="V84" s="149"/>
      <c r="W84" s="149"/>
      <c r="X84" s="149">
        <v>1.22</v>
      </c>
      <c r="Y84" s="149">
        <v>41.82</v>
      </c>
      <c r="Z84" s="149"/>
      <c r="AA84" s="145"/>
    </row>
    <row r="85" spans="1:27" s="94" customFormat="1">
      <c r="A85" s="87">
        <v>3876</v>
      </c>
      <c r="B85" s="29">
        <v>38120</v>
      </c>
      <c r="C85" s="51" t="s">
        <v>30</v>
      </c>
      <c r="D85" s="91">
        <v>4342.28</v>
      </c>
      <c r="E85" s="91">
        <f t="shared" si="18"/>
        <v>61.37144</v>
      </c>
      <c r="F85" s="91">
        <f t="shared" si="33"/>
        <v>5.5234296000000001</v>
      </c>
      <c r="G85" s="31">
        <v>4.3099999999999996</v>
      </c>
      <c r="H85" s="91">
        <v>5.51</v>
      </c>
      <c r="I85" s="93"/>
      <c r="J85" s="93"/>
      <c r="K85" s="93"/>
      <c r="L85" s="91">
        <f t="shared" si="16"/>
        <v>56.449640000000002</v>
      </c>
      <c r="M85" s="91"/>
      <c r="N85" s="91">
        <v>56.44</v>
      </c>
      <c r="O85" s="93"/>
      <c r="P85" s="93"/>
      <c r="Q85" s="93"/>
      <c r="R85" s="134" t="s">
        <v>359</v>
      </c>
      <c r="S85" s="149"/>
      <c r="T85" s="149"/>
      <c r="U85" s="149"/>
      <c r="V85" s="149"/>
      <c r="W85" s="149"/>
      <c r="X85" s="149">
        <v>1.2</v>
      </c>
      <c r="Y85" s="149">
        <v>56.44</v>
      </c>
      <c r="Z85" s="149"/>
      <c r="AA85" s="145"/>
    </row>
    <row r="86" spans="1:27" s="94" customFormat="1">
      <c r="A86" s="87">
        <v>3910</v>
      </c>
      <c r="B86" s="29">
        <v>38128</v>
      </c>
      <c r="C86" s="51" t="s">
        <v>30</v>
      </c>
      <c r="D86" s="91">
        <v>359.4</v>
      </c>
      <c r="E86" s="91">
        <f t="shared" si="18"/>
        <v>13.576879999999999</v>
      </c>
      <c r="F86" s="91">
        <f t="shared" si="33"/>
        <v>1.2219191999999999</v>
      </c>
      <c r="G86" s="31">
        <v>3.49</v>
      </c>
      <c r="H86" s="91">
        <v>1.21</v>
      </c>
      <c r="I86" s="93"/>
      <c r="J86" s="93"/>
      <c r="K86" s="93"/>
      <c r="L86" s="91">
        <f t="shared" si="16"/>
        <v>4.6722000000000001</v>
      </c>
      <c r="M86" s="91"/>
      <c r="N86" s="91">
        <v>4.67</v>
      </c>
      <c r="O86" s="93"/>
      <c r="P86" s="93"/>
      <c r="Q86" s="93"/>
      <c r="R86" s="134" t="s">
        <v>360</v>
      </c>
      <c r="S86" s="149"/>
      <c r="T86" s="149"/>
      <c r="U86" s="149"/>
      <c r="V86" s="149"/>
      <c r="W86" s="149"/>
      <c r="X86" s="149"/>
      <c r="Y86" s="149">
        <v>4.67</v>
      </c>
      <c r="Z86" s="149"/>
      <c r="AA86" s="145"/>
    </row>
    <row r="87" spans="1:27" s="94" customFormat="1">
      <c r="A87" s="87">
        <v>3911</v>
      </c>
      <c r="B87" s="29">
        <v>38128</v>
      </c>
      <c r="C87" s="51" t="s">
        <v>30</v>
      </c>
      <c r="D87" s="91">
        <v>2596.8000000000002</v>
      </c>
      <c r="E87" s="91">
        <f t="shared" si="18"/>
        <v>40.425680000000007</v>
      </c>
      <c r="F87" s="91">
        <f t="shared" si="33"/>
        <v>3.6383112000000004</v>
      </c>
      <c r="G87" s="31">
        <v>3.94</v>
      </c>
      <c r="H87" s="91">
        <v>3.63</v>
      </c>
      <c r="I87" s="93"/>
      <c r="J87" s="93"/>
      <c r="K87" s="93"/>
      <c r="L87" s="91">
        <f t="shared" si="16"/>
        <v>33.758400000000009</v>
      </c>
      <c r="M87" s="91"/>
      <c r="N87" s="91" t="s">
        <v>70</v>
      </c>
      <c r="O87" s="93"/>
      <c r="P87" s="93"/>
      <c r="Q87" s="141"/>
      <c r="R87" s="134" t="s">
        <v>362</v>
      </c>
      <c r="S87" s="149"/>
      <c r="T87" s="149"/>
      <c r="U87" s="149"/>
      <c r="V87" s="149"/>
      <c r="W87" s="149"/>
      <c r="X87" s="149"/>
      <c r="Y87" s="149">
        <v>33.75</v>
      </c>
      <c r="Z87" s="149"/>
      <c r="AA87" s="145"/>
    </row>
    <row r="88" spans="1:27" s="94" customFormat="1">
      <c r="A88" s="87">
        <v>4059</v>
      </c>
      <c r="B88" s="29">
        <v>38195</v>
      </c>
      <c r="C88" s="51" t="s">
        <v>30</v>
      </c>
      <c r="D88" s="91">
        <v>612</v>
      </c>
      <c r="E88" s="91">
        <f t="shared" si="18"/>
        <v>16.608080000000001</v>
      </c>
      <c r="F88" s="91">
        <f t="shared" si="33"/>
        <v>1.4947272</v>
      </c>
      <c r="G88" s="31"/>
      <c r="H88" s="91">
        <v>1.49</v>
      </c>
      <c r="I88" s="93"/>
      <c r="J88" s="93"/>
      <c r="K88" s="93"/>
      <c r="L88" s="91">
        <f t="shared" si="16"/>
        <v>7.9560000000000004</v>
      </c>
      <c r="M88" s="91"/>
      <c r="N88" s="91">
        <v>7.95</v>
      </c>
      <c r="O88" s="93"/>
      <c r="P88" s="93"/>
      <c r="Q88" s="141"/>
      <c r="R88" s="134" t="s">
        <v>361</v>
      </c>
      <c r="S88" s="149"/>
      <c r="T88" s="149"/>
      <c r="U88" s="149"/>
      <c r="V88" s="149"/>
      <c r="W88" s="149"/>
      <c r="X88" s="149"/>
      <c r="Y88" s="149">
        <v>7.96</v>
      </c>
      <c r="Z88" s="149"/>
      <c r="AA88" s="145"/>
    </row>
    <row r="89" spans="1:27" s="94" customFormat="1">
      <c r="A89" s="87">
        <v>4076</v>
      </c>
      <c r="B89" s="29">
        <v>38203</v>
      </c>
      <c r="C89" s="51" t="s">
        <v>30</v>
      </c>
      <c r="D89" s="91">
        <v>2500</v>
      </c>
      <c r="E89" s="91">
        <f t="shared" si="18"/>
        <v>39.26408</v>
      </c>
      <c r="F89" s="91">
        <f t="shared" si="33"/>
        <v>3.5337671999999998</v>
      </c>
      <c r="G89" s="31"/>
      <c r="H89" s="91"/>
      <c r="I89" s="93"/>
      <c r="J89" s="93"/>
      <c r="K89" s="141"/>
      <c r="L89" s="91">
        <f t="shared" si="16"/>
        <v>32.5</v>
      </c>
      <c r="M89" s="91"/>
      <c r="N89" s="91">
        <v>32.5</v>
      </c>
      <c r="O89" s="93"/>
      <c r="P89" s="93"/>
      <c r="Q89" s="141"/>
      <c r="R89" s="134" t="s">
        <v>363</v>
      </c>
      <c r="S89" s="149"/>
      <c r="T89" s="149"/>
      <c r="U89" s="149"/>
      <c r="V89" s="149"/>
      <c r="W89" s="149"/>
      <c r="X89" s="149">
        <v>1.21</v>
      </c>
      <c r="Y89" s="149">
        <v>32.5</v>
      </c>
      <c r="Z89" s="149"/>
      <c r="AA89" s="145"/>
    </row>
    <row r="90" spans="1:27" s="94" customFormat="1">
      <c r="A90" s="87">
        <v>4240</v>
      </c>
      <c r="B90" s="29">
        <v>38244</v>
      </c>
      <c r="C90" s="51" t="s">
        <v>30</v>
      </c>
      <c r="D90" s="91">
        <v>2500</v>
      </c>
      <c r="E90" s="91">
        <f t="shared" si="18"/>
        <v>39.26408</v>
      </c>
      <c r="F90" s="91">
        <f t="shared" si="33"/>
        <v>3.5337671999999998</v>
      </c>
      <c r="G90" s="31">
        <v>2.3199999999999998</v>
      </c>
      <c r="H90" s="91">
        <v>3.53</v>
      </c>
      <c r="I90" s="93"/>
      <c r="J90" s="93"/>
      <c r="K90" s="141"/>
      <c r="L90" s="93">
        <f t="shared" si="16"/>
        <v>32.5</v>
      </c>
      <c r="M90" s="93"/>
      <c r="N90" s="93">
        <v>32.5</v>
      </c>
      <c r="O90" s="93"/>
      <c r="P90" s="93"/>
      <c r="Q90" s="141"/>
      <c r="R90" s="134" t="s">
        <v>364</v>
      </c>
      <c r="S90" s="149"/>
      <c r="T90" s="149"/>
      <c r="U90" s="149"/>
      <c r="V90" s="149"/>
      <c r="W90" s="149"/>
      <c r="X90" s="149">
        <v>1.21</v>
      </c>
      <c r="Y90" s="149">
        <v>32.5</v>
      </c>
      <c r="Z90" s="149"/>
      <c r="AA90" s="145"/>
    </row>
    <row r="91" spans="1:27" s="94" customFormat="1">
      <c r="A91" s="87">
        <v>4415</v>
      </c>
      <c r="B91" s="29">
        <v>38300</v>
      </c>
      <c r="C91" s="51" t="s">
        <v>30</v>
      </c>
      <c r="D91" s="91">
        <v>3440.97</v>
      </c>
      <c r="E91" s="91">
        <f t="shared" si="18"/>
        <v>50.555720000000001</v>
      </c>
      <c r="F91" s="91">
        <f t="shared" si="33"/>
        <v>4.5500147999999996</v>
      </c>
      <c r="G91" s="31"/>
      <c r="H91" s="91"/>
      <c r="I91" s="93"/>
      <c r="J91" s="93"/>
      <c r="K91" s="141"/>
      <c r="L91" s="91">
        <f t="shared" si="16"/>
        <v>44.732610000000001</v>
      </c>
      <c r="M91" s="91"/>
      <c r="N91" s="91">
        <v>44.73</v>
      </c>
      <c r="O91" s="93"/>
      <c r="P91" s="93"/>
      <c r="Q91" s="141"/>
      <c r="R91" s="134" t="s">
        <v>365</v>
      </c>
      <c r="S91" s="149"/>
      <c r="T91" s="149"/>
      <c r="U91" s="149"/>
      <c r="V91" s="149"/>
      <c r="W91" s="149"/>
      <c r="X91" s="149"/>
      <c r="Y91" s="149">
        <v>44.73</v>
      </c>
      <c r="Z91" s="149"/>
      <c r="AA91" s="145"/>
    </row>
    <row r="92" spans="1:27" s="94" customFormat="1">
      <c r="A92" s="87">
        <v>4463</v>
      </c>
      <c r="B92" s="29">
        <v>38316</v>
      </c>
      <c r="C92" s="51" t="s">
        <v>30</v>
      </c>
      <c r="D92" s="91">
        <v>4610.2</v>
      </c>
      <c r="E92" s="91">
        <f t="shared" si="18"/>
        <v>64.586479999999995</v>
      </c>
      <c r="F92" s="91">
        <f t="shared" si="33"/>
        <v>5.8127831999999993</v>
      </c>
      <c r="G92" s="31">
        <v>4.5999999999999996</v>
      </c>
      <c r="H92" s="91">
        <v>5.8</v>
      </c>
      <c r="I92" s="93"/>
      <c r="J92" s="93"/>
      <c r="K92" s="141">
        <v>29.96</v>
      </c>
      <c r="L92" s="91"/>
      <c r="M92" s="91"/>
      <c r="N92" s="141"/>
      <c r="O92" s="93"/>
      <c r="P92" s="93"/>
      <c r="Q92" s="141">
        <v>5.76</v>
      </c>
      <c r="R92" s="134" t="s">
        <v>366</v>
      </c>
      <c r="S92" s="149"/>
      <c r="T92" s="149"/>
      <c r="U92" s="149"/>
      <c r="V92" s="149"/>
      <c r="W92" s="149"/>
      <c r="X92" s="149">
        <v>1.2</v>
      </c>
      <c r="Y92" s="149">
        <v>35.72</v>
      </c>
      <c r="Z92" s="149"/>
      <c r="AA92" s="145"/>
    </row>
    <row r="93" spans="1:27" s="94" customFormat="1">
      <c r="A93" s="87">
        <v>4471</v>
      </c>
      <c r="B93" s="29">
        <v>38321</v>
      </c>
      <c r="C93" s="51" t="s">
        <v>30</v>
      </c>
      <c r="D93" s="91">
        <v>1815.24</v>
      </c>
      <c r="E93" s="91">
        <f t="shared" si="18"/>
        <v>31.046959999999999</v>
      </c>
      <c r="F93" s="91">
        <f t="shared" si="33"/>
        <v>2.7942263999999999</v>
      </c>
      <c r="G93" s="31"/>
      <c r="H93" s="91">
        <v>2.79</v>
      </c>
      <c r="I93" s="93"/>
      <c r="J93" s="93"/>
      <c r="K93" s="93"/>
      <c r="L93" s="91">
        <f t="shared" si="16"/>
        <v>23.598120000000002</v>
      </c>
      <c r="M93" s="91"/>
      <c r="N93" s="91">
        <v>23.59</v>
      </c>
      <c r="O93" s="93"/>
      <c r="P93" s="93"/>
      <c r="Q93" s="93"/>
      <c r="R93" s="134" t="s">
        <v>367</v>
      </c>
      <c r="S93" s="149"/>
      <c r="T93" s="149"/>
      <c r="U93" s="149"/>
      <c r="V93" s="149"/>
      <c r="W93" s="149"/>
      <c r="X93" s="149"/>
      <c r="Y93" s="149">
        <v>23.59</v>
      </c>
      <c r="Z93" s="149"/>
      <c r="AA93" s="145"/>
    </row>
    <row r="94" spans="1:27" s="70" customFormat="1">
      <c r="A94" s="85"/>
      <c r="B94" s="75">
        <v>38482</v>
      </c>
      <c r="C94" s="40"/>
      <c r="D94" s="41"/>
      <c r="E94" s="74" t="s">
        <v>32</v>
      </c>
      <c r="F94" s="212"/>
      <c r="G94" s="212"/>
      <c r="H94" s="213"/>
      <c r="I94" s="41"/>
      <c r="J94" s="41"/>
      <c r="K94" s="41"/>
      <c r="L94" s="41"/>
      <c r="M94" s="41"/>
      <c r="N94" s="41"/>
      <c r="O94" s="41"/>
      <c r="P94" s="41"/>
      <c r="Q94" s="41"/>
      <c r="R94" s="163"/>
      <c r="S94" s="149"/>
      <c r="T94" s="149"/>
      <c r="U94" s="149"/>
      <c r="V94" s="149"/>
      <c r="W94" s="149"/>
      <c r="X94" s="149"/>
      <c r="Y94" s="149"/>
      <c r="Z94" s="149"/>
      <c r="AA94" s="123"/>
    </row>
    <row r="95" spans="1:27" s="81" customFormat="1">
      <c r="A95" s="87">
        <v>4806</v>
      </c>
      <c r="B95" s="16">
        <v>38497</v>
      </c>
      <c r="C95" s="18" t="s">
        <v>30</v>
      </c>
      <c r="D95" s="82">
        <v>7291.65</v>
      </c>
      <c r="E95" s="82">
        <f t="shared" ref="E95:E125" si="34">12+D95*1.2%</f>
        <v>99.499799999999993</v>
      </c>
      <c r="F95" s="82">
        <f t="shared" ref="F95:F125" si="35">E95*9%</f>
        <v>8.9549819999999993</v>
      </c>
      <c r="G95" s="31">
        <v>7.49</v>
      </c>
      <c r="H95" s="82">
        <v>8.9499999999999993</v>
      </c>
      <c r="I95" s="15"/>
      <c r="J95" s="15"/>
      <c r="K95" s="84"/>
      <c r="L95" s="84">
        <f t="shared" ref="L95:L124" si="36">D95*1.3%</f>
        <v>94.791449999999998</v>
      </c>
      <c r="M95" s="82"/>
      <c r="N95" s="82">
        <v>94.79</v>
      </c>
      <c r="O95" s="84"/>
      <c r="P95" s="15"/>
      <c r="Q95" s="84"/>
      <c r="R95" s="134" t="s">
        <v>368</v>
      </c>
      <c r="S95" s="149"/>
      <c r="T95" s="149"/>
      <c r="U95" s="149"/>
      <c r="V95" s="149"/>
      <c r="W95" s="149"/>
      <c r="X95" s="149">
        <v>1.46</v>
      </c>
      <c r="Y95" s="149">
        <v>94.79</v>
      </c>
      <c r="Z95" s="149"/>
      <c r="AA95" s="123"/>
    </row>
    <row r="96" spans="1:27" s="81" customFormat="1">
      <c r="A96" s="87">
        <v>4810</v>
      </c>
      <c r="B96" s="16" t="s">
        <v>69</v>
      </c>
      <c r="C96" s="92" t="s">
        <v>67</v>
      </c>
      <c r="D96" s="95">
        <v>4914.75</v>
      </c>
      <c r="E96" s="82">
        <f t="shared" si="34"/>
        <v>70.977000000000004</v>
      </c>
      <c r="F96" s="82">
        <f t="shared" si="35"/>
        <v>6.3879299999999999</v>
      </c>
      <c r="G96" s="31">
        <v>0.6</v>
      </c>
      <c r="H96" s="82">
        <v>6.38</v>
      </c>
      <c r="I96" s="15"/>
      <c r="J96" s="15"/>
      <c r="K96" s="84"/>
      <c r="L96" s="84">
        <f t="shared" si="36"/>
        <v>63.891750000000009</v>
      </c>
      <c r="M96" s="82"/>
      <c r="N96" s="82">
        <v>63.89</v>
      </c>
      <c r="O96" s="84"/>
      <c r="P96" s="15"/>
      <c r="Q96" s="84"/>
      <c r="R96" s="134" t="s">
        <v>325</v>
      </c>
      <c r="S96" s="149"/>
      <c r="T96" s="149"/>
      <c r="U96" s="149"/>
      <c r="V96" s="149"/>
      <c r="W96" s="149"/>
      <c r="X96" s="149">
        <v>5.78</v>
      </c>
      <c r="Y96" s="149">
        <v>63.89</v>
      </c>
      <c r="Z96" s="149"/>
      <c r="AA96" s="123"/>
    </row>
    <row r="97" spans="1:27" s="81" customFormat="1">
      <c r="A97" s="87">
        <v>4813</v>
      </c>
      <c r="B97" s="16">
        <v>38499</v>
      </c>
      <c r="C97" s="92" t="s">
        <v>68</v>
      </c>
      <c r="D97" s="95">
        <v>3815.11</v>
      </c>
      <c r="E97" s="82">
        <f t="shared" si="34"/>
        <v>57.781320000000001</v>
      </c>
      <c r="F97" s="82">
        <f t="shared" si="35"/>
        <v>5.2003187999999998</v>
      </c>
      <c r="G97" s="31">
        <v>0.6</v>
      </c>
      <c r="H97" s="82">
        <v>5.2</v>
      </c>
      <c r="I97" s="15"/>
      <c r="J97" s="15"/>
      <c r="K97" s="84"/>
      <c r="L97" s="84">
        <f t="shared" si="36"/>
        <v>49.596430000000005</v>
      </c>
      <c r="M97" s="82"/>
      <c r="N97" s="82">
        <v>49.59</v>
      </c>
      <c r="O97" s="84"/>
      <c r="P97" s="15"/>
      <c r="Q97" s="84"/>
      <c r="R97" s="134" t="s">
        <v>326</v>
      </c>
      <c r="S97" s="149"/>
      <c r="T97" s="149"/>
      <c r="U97" s="149"/>
      <c r="V97" s="149"/>
      <c r="W97" s="149"/>
      <c r="X97" s="149">
        <v>4.5999999999999996</v>
      </c>
      <c r="Y97" s="149">
        <v>49.59</v>
      </c>
      <c r="Z97" s="149"/>
      <c r="AA97" s="123"/>
    </row>
    <row r="98" spans="1:27" s="81" customFormat="1">
      <c r="A98" s="87">
        <v>4817</v>
      </c>
      <c r="B98" s="16">
        <v>38504</v>
      </c>
      <c r="C98" s="18" t="s">
        <v>30</v>
      </c>
      <c r="D98" s="82">
        <v>3858.3</v>
      </c>
      <c r="E98" s="82">
        <f t="shared" si="34"/>
        <v>58.299600000000005</v>
      </c>
      <c r="F98" s="82">
        <f t="shared" si="35"/>
        <v>5.2469640000000002</v>
      </c>
      <c r="G98" s="31">
        <v>3.79</v>
      </c>
      <c r="H98" s="82">
        <v>5.24</v>
      </c>
      <c r="I98" s="15"/>
      <c r="J98" s="15"/>
      <c r="K98" s="84"/>
      <c r="L98" s="84">
        <f t="shared" si="36"/>
        <v>50.157900000000005</v>
      </c>
      <c r="M98" s="82"/>
      <c r="N98" s="82">
        <v>50.15</v>
      </c>
      <c r="O98" s="84"/>
      <c r="P98" s="15"/>
      <c r="Q98" s="84"/>
      <c r="R98" s="134" t="s">
        <v>369</v>
      </c>
      <c r="S98" s="149"/>
      <c r="T98" s="149"/>
      <c r="U98" s="149"/>
      <c r="V98" s="149"/>
      <c r="W98" s="149"/>
      <c r="X98" s="149">
        <v>1.45</v>
      </c>
      <c r="Y98" s="149">
        <v>50.15</v>
      </c>
      <c r="Z98" s="149"/>
      <c r="AA98" s="123"/>
    </row>
    <row r="99" spans="1:27" s="81" customFormat="1">
      <c r="A99" s="87">
        <v>4818</v>
      </c>
      <c r="B99" s="16">
        <v>38504</v>
      </c>
      <c r="C99" s="18" t="s">
        <v>30</v>
      </c>
      <c r="D99" s="82">
        <v>1870.71</v>
      </c>
      <c r="E99" s="82">
        <f t="shared" si="34"/>
        <v>34.448520000000002</v>
      </c>
      <c r="F99" s="82">
        <f t="shared" si="35"/>
        <v>3.1003668000000002</v>
      </c>
      <c r="G99" s="31">
        <v>1.64</v>
      </c>
      <c r="H99" s="82">
        <v>3.09</v>
      </c>
      <c r="I99" s="15"/>
      <c r="J99" s="15"/>
      <c r="K99" s="84"/>
      <c r="L99" s="84">
        <f t="shared" si="36"/>
        <v>24.319230000000001</v>
      </c>
      <c r="M99" s="82"/>
      <c r="N99" s="82">
        <v>24.31</v>
      </c>
      <c r="O99" s="84"/>
      <c r="P99" s="15"/>
      <c r="Q99" s="84"/>
      <c r="R99" s="134" t="s">
        <v>370</v>
      </c>
      <c r="S99" s="149"/>
      <c r="T99" s="149"/>
      <c r="U99" s="149"/>
      <c r="V99" s="149"/>
      <c r="W99" s="149"/>
      <c r="X99" s="149">
        <v>1.45</v>
      </c>
      <c r="Y99" s="149">
        <v>24.31</v>
      </c>
      <c r="Z99" s="149"/>
      <c r="AA99" s="123"/>
    </row>
    <row r="100" spans="1:27" s="70" customFormat="1">
      <c r="A100" s="87">
        <v>4906</v>
      </c>
      <c r="B100" s="16">
        <v>38539</v>
      </c>
      <c r="C100" s="18" t="s">
        <v>30</v>
      </c>
      <c r="D100" s="71">
        <v>5946.15</v>
      </c>
      <c r="E100" s="82">
        <f t="shared" si="34"/>
        <v>83.353799999999993</v>
      </c>
      <c r="F100" s="82">
        <f t="shared" si="35"/>
        <v>7.501841999999999</v>
      </c>
      <c r="G100" s="31">
        <v>6.42</v>
      </c>
      <c r="H100" s="71">
        <v>7.5</v>
      </c>
      <c r="I100" s="84"/>
      <c r="J100" s="15"/>
      <c r="K100" s="72"/>
      <c r="L100" s="84">
        <f t="shared" si="36"/>
        <v>77.299949999999995</v>
      </c>
      <c r="M100" s="71"/>
      <c r="N100" s="71">
        <v>77.290000000000006</v>
      </c>
      <c r="O100" s="72"/>
      <c r="P100" s="15"/>
      <c r="Q100" s="72"/>
      <c r="R100" s="134" t="s">
        <v>371</v>
      </c>
      <c r="S100" s="149"/>
      <c r="T100" s="149"/>
      <c r="U100" s="149"/>
      <c r="V100" s="149"/>
      <c r="W100" s="149"/>
      <c r="X100" s="149">
        <v>1.08</v>
      </c>
      <c r="Y100" s="149">
        <v>77.290000000000006</v>
      </c>
      <c r="Z100" s="149"/>
      <c r="AA100" s="123"/>
    </row>
    <row r="101" spans="1:27" s="70" customFormat="1">
      <c r="A101" s="87">
        <v>5000</v>
      </c>
      <c r="B101" s="16">
        <v>38567</v>
      </c>
      <c r="C101" s="83" t="s">
        <v>64</v>
      </c>
      <c r="D101" s="71">
        <v>16128.26</v>
      </c>
      <c r="E101" s="71">
        <f t="shared" si="34"/>
        <v>205.53912</v>
      </c>
      <c r="F101" s="71">
        <f t="shared" si="35"/>
        <v>18.498520799999998</v>
      </c>
      <c r="G101" s="31">
        <v>0.6</v>
      </c>
      <c r="H101" s="71">
        <v>18.489999999999998</v>
      </c>
      <c r="I101" s="15"/>
      <c r="J101" s="15"/>
      <c r="K101" s="72"/>
      <c r="L101" s="72">
        <f t="shared" si="36"/>
        <v>209.66738000000001</v>
      </c>
      <c r="M101" s="71"/>
      <c r="N101" s="71">
        <v>209.66</v>
      </c>
      <c r="O101" s="72"/>
      <c r="P101" s="15"/>
      <c r="Q101" s="72"/>
      <c r="R101" s="134" t="s">
        <v>327</v>
      </c>
      <c r="S101" s="149"/>
      <c r="T101" s="149"/>
      <c r="U101" s="149"/>
      <c r="V101" s="149"/>
      <c r="W101" s="149"/>
      <c r="X101" s="149">
        <v>17.899999999999999</v>
      </c>
      <c r="Y101" s="149">
        <v>209.66</v>
      </c>
      <c r="Z101" s="149"/>
      <c r="AA101" s="123"/>
    </row>
    <row r="102" spans="1:27" s="70" customFormat="1">
      <c r="A102" s="87">
        <v>5001</v>
      </c>
      <c r="B102" s="16">
        <v>38567</v>
      </c>
      <c r="C102" s="83" t="s">
        <v>65</v>
      </c>
      <c r="D102" s="71">
        <v>35216.43</v>
      </c>
      <c r="E102" s="71">
        <f t="shared" si="34"/>
        <v>434.59716000000003</v>
      </c>
      <c r="F102" s="71">
        <f t="shared" si="35"/>
        <v>39.113744400000002</v>
      </c>
      <c r="G102" s="31">
        <v>0.6</v>
      </c>
      <c r="H102" s="71">
        <v>39.11</v>
      </c>
      <c r="I102" s="15"/>
      <c r="J102" s="15"/>
      <c r="K102" s="72"/>
      <c r="L102" s="72">
        <f t="shared" si="36"/>
        <v>457.81359000000003</v>
      </c>
      <c r="M102" s="71"/>
      <c r="N102" s="71">
        <v>457.81</v>
      </c>
      <c r="O102" s="72"/>
      <c r="P102" s="15"/>
      <c r="Q102" s="72"/>
      <c r="R102" s="134" t="s">
        <v>327</v>
      </c>
      <c r="S102" s="149"/>
      <c r="T102" s="149"/>
      <c r="U102" s="149"/>
      <c r="V102" s="149"/>
      <c r="W102" s="149"/>
      <c r="X102" s="149">
        <v>38.51</v>
      </c>
      <c r="Y102" s="149">
        <v>457.81</v>
      </c>
      <c r="Z102" s="149"/>
      <c r="AA102" s="123"/>
    </row>
    <row r="103" spans="1:27" s="70" customFormat="1">
      <c r="A103" s="87">
        <v>5004</v>
      </c>
      <c r="B103" s="16">
        <v>38567</v>
      </c>
      <c r="C103" s="83" t="s">
        <v>66</v>
      </c>
      <c r="D103" s="71">
        <v>6363.47</v>
      </c>
      <c r="E103" s="71">
        <f t="shared" si="34"/>
        <v>88.361640000000008</v>
      </c>
      <c r="F103" s="71">
        <f t="shared" si="35"/>
        <v>7.9525476000000008</v>
      </c>
      <c r="G103" s="31">
        <v>0.6</v>
      </c>
      <c r="H103" s="71">
        <v>7.95</v>
      </c>
      <c r="I103" s="15"/>
      <c r="J103" s="15"/>
      <c r="K103" s="72"/>
      <c r="L103" s="72">
        <f t="shared" si="36"/>
        <v>82.725110000000015</v>
      </c>
      <c r="M103" s="71"/>
      <c r="N103" s="71">
        <v>82.72</v>
      </c>
      <c r="O103" s="72"/>
      <c r="P103" s="15"/>
      <c r="Q103" s="72"/>
      <c r="R103" s="134" t="s">
        <v>327</v>
      </c>
      <c r="S103" s="149"/>
      <c r="T103" s="149"/>
      <c r="U103" s="149"/>
      <c r="V103" s="149"/>
      <c r="W103" s="149"/>
      <c r="X103" s="149">
        <v>7.35</v>
      </c>
      <c r="Y103" s="149">
        <v>82.72</v>
      </c>
      <c r="Z103" s="149"/>
      <c r="AA103" s="123"/>
    </row>
    <row r="104" spans="1:27" s="70" customFormat="1">
      <c r="A104" s="87">
        <v>5401</v>
      </c>
      <c r="B104" s="16">
        <v>38660</v>
      </c>
      <c r="C104" s="18" t="s">
        <v>63</v>
      </c>
      <c r="D104" s="71">
        <v>60000</v>
      </c>
      <c r="E104" s="71">
        <f t="shared" si="34"/>
        <v>732</v>
      </c>
      <c r="F104" s="71">
        <f t="shared" si="35"/>
        <v>65.88</v>
      </c>
      <c r="G104" s="31">
        <v>0.6</v>
      </c>
      <c r="H104" s="71">
        <v>65.88</v>
      </c>
      <c r="I104" s="15"/>
      <c r="J104" s="15"/>
      <c r="K104" s="72"/>
      <c r="L104" s="72"/>
      <c r="M104" s="71"/>
      <c r="N104" s="71"/>
      <c r="O104" s="72"/>
      <c r="P104" s="15"/>
      <c r="Q104" s="72"/>
      <c r="R104" s="134" t="s">
        <v>328</v>
      </c>
      <c r="S104" s="149"/>
      <c r="T104" s="149"/>
      <c r="U104" s="149"/>
      <c r="V104" s="149"/>
      <c r="W104" s="149"/>
      <c r="X104" s="149">
        <v>65.28</v>
      </c>
      <c r="Y104" s="149">
        <v>2.3199999999999998</v>
      </c>
      <c r="Z104" s="149"/>
      <c r="AA104" s="123"/>
    </row>
    <row r="105" spans="1:27" s="70" customFormat="1">
      <c r="A105" s="87">
        <v>5435</v>
      </c>
      <c r="B105" s="16">
        <v>38671</v>
      </c>
      <c r="C105" s="18" t="s">
        <v>40</v>
      </c>
      <c r="D105" s="71">
        <v>178.55</v>
      </c>
      <c r="E105" s="71">
        <f t="shared" si="34"/>
        <v>14.1426</v>
      </c>
      <c r="F105" s="71">
        <f t="shared" si="35"/>
        <v>1.272834</v>
      </c>
      <c r="G105" s="31">
        <v>0.6</v>
      </c>
      <c r="H105" s="71">
        <v>1.02</v>
      </c>
      <c r="I105" s="15"/>
      <c r="J105" s="15"/>
      <c r="K105" s="72"/>
      <c r="L105" s="72">
        <f t="shared" si="36"/>
        <v>2.3211500000000003</v>
      </c>
      <c r="M105" s="71"/>
      <c r="N105" s="71">
        <v>2.3199999999999998</v>
      </c>
      <c r="O105" s="72"/>
      <c r="P105" s="15"/>
      <c r="Q105" s="72"/>
      <c r="R105" s="134" t="s">
        <v>62</v>
      </c>
      <c r="S105" s="149"/>
      <c r="T105" s="149"/>
      <c r="U105" s="149"/>
      <c r="V105" s="149"/>
      <c r="W105" s="149"/>
      <c r="X105" s="149"/>
      <c r="Y105" s="149"/>
      <c r="Z105" s="149"/>
      <c r="AA105" s="123"/>
    </row>
    <row r="106" spans="1:27" s="70" customFormat="1">
      <c r="A106" s="87">
        <v>5439</v>
      </c>
      <c r="B106" s="16">
        <v>38672</v>
      </c>
      <c r="C106" s="18" t="s">
        <v>30</v>
      </c>
      <c r="D106" s="71">
        <v>1500</v>
      </c>
      <c r="E106" s="71">
        <f t="shared" si="34"/>
        <v>30</v>
      </c>
      <c r="F106" s="71">
        <f t="shared" si="35"/>
        <v>2.6999999999999997</v>
      </c>
      <c r="G106" s="31"/>
      <c r="H106" s="71"/>
      <c r="I106" s="15"/>
      <c r="J106" s="15"/>
      <c r="K106" s="72"/>
      <c r="L106" s="72">
        <f t="shared" si="36"/>
        <v>19.5</v>
      </c>
      <c r="M106" s="71"/>
      <c r="N106" s="71"/>
      <c r="O106" s="72"/>
      <c r="P106" s="15"/>
      <c r="Q106" s="72"/>
      <c r="R106" s="134" t="s">
        <v>372</v>
      </c>
      <c r="S106" s="149"/>
      <c r="T106" s="149"/>
      <c r="U106" s="149"/>
      <c r="V106" s="149"/>
      <c r="W106" s="149"/>
      <c r="X106" s="149">
        <v>2.7</v>
      </c>
      <c r="Y106" s="149">
        <v>19.5</v>
      </c>
      <c r="Z106" s="149"/>
      <c r="AA106" s="123"/>
    </row>
    <row r="107" spans="1:27" s="70" customFormat="1">
      <c r="A107" s="87">
        <v>5558</v>
      </c>
      <c r="B107" s="16">
        <v>38691</v>
      </c>
      <c r="C107" s="18" t="s">
        <v>25</v>
      </c>
      <c r="D107" s="71">
        <v>1056.49</v>
      </c>
      <c r="E107" s="71">
        <f t="shared" si="34"/>
        <v>24.677880000000002</v>
      </c>
      <c r="F107" s="71">
        <f t="shared" si="35"/>
        <v>2.2210092000000001</v>
      </c>
      <c r="G107" s="31">
        <v>1.1399999999999999</v>
      </c>
      <c r="H107" s="71">
        <v>2.2200000000000002</v>
      </c>
      <c r="I107" s="15"/>
      <c r="J107" s="15"/>
      <c r="K107" s="72"/>
      <c r="L107" s="72">
        <f t="shared" si="36"/>
        <v>13.734370000000002</v>
      </c>
      <c r="M107" s="71"/>
      <c r="N107" s="71"/>
      <c r="O107" s="72"/>
      <c r="P107" s="15"/>
      <c r="Q107" s="72"/>
      <c r="R107" s="134" t="s">
        <v>58</v>
      </c>
      <c r="S107" s="149"/>
      <c r="T107" s="149"/>
      <c r="U107" s="149"/>
      <c r="V107" s="149"/>
      <c r="W107" s="149">
        <v>13.73</v>
      </c>
      <c r="X107" s="149"/>
      <c r="Y107" s="149"/>
      <c r="Z107" s="149"/>
      <c r="AA107" s="123"/>
    </row>
    <row r="108" spans="1:27" s="80" customFormat="1">
      <c r="A108" s="96"/>
      <c r="B108" s="76"/>
      <c r="C108" s="77"/>
      <c r="D108" s="58"/>
      <c r="E108" s="58">
        <f t="shared" si="34"/>
        <v>12</v>
      </c>
      <c r="F108" s="58">
        <f t="shared" si="35"/>
        <v>1.08</v>
      </c>
      <c r="G108" s="58"/>
      <c r="H108" s="58"/>
      <c r="I108" s="78"/>
      <c r="J108" s="78"/>
      <c r="K108" s="58"/>
      <c r="L108" s="58">
        <f t="shared" si="36"/>
        <v>0</v>
      </c>
      <c r="M108" s="58"/>
      <c r="N108" s="58"/>
      <c r="O108" s="58"/>
      <c r="P108" s="78"/>
      <c r="Q108" s="58"/>
      <c r="R108" s="79"/>
      <c r="S108" s="154"/>
      <c r="T108" s="154"/>
      <c r="U108" s="154"/>
      <c r="V108" s="154"/>
      <c r="W108" s="154"/>
      <c r="X108" s="154"/>
      <c r="Y108" s="154"/>
      <c r="Z108" s="154"/>
      <c r="AA108" s="123"/>
    </row>
    <row r="109" spans="1:27" s="70" customFormat="1">
      <c r="A109" s="87">
        <v>5639</v>
      </c>
      <c r="B109" s="16">
        <v>38733</v>
      </c>
      <c r="C109" s="18" t="s">
        <v>40</v>
      </c>
      <c r="D109" s="71">
        <v>421.89</v>
      </c>
      <c r="E109" s="71">
        <f t="shared" si="34"/>
        <v>17.06268</v>
      </c>
      <c r="F109" s="71">
        <f t="shared" si="35"/>
        <v>1.5356411999999999</v>
      </c>
      <c r="G109" s="173"/>
      <c r="H109" s="71">
        <v>1.53</v>
      </c>
      <c r="I109" s="15"/>
      <c r="J109" s="15"/>
      <c r="K109" s="72"/>
      <c r="L109" s="72">
        <f t="shared" si="36"/>
        <v>5.4845700000000006</v>
      </c>
      <c r="M109" s="71"/>
      <c r="N109" s="71">
        <v>5.48</v>
      </c>
      <c r="O109" s="72"/>
      <c r="P109" s="15"/>
      <c r="Q109" s="72"/>
      <c r="R109" s="134" t="s">
        <v>59</v>
      </c>
      <c r="S109" s="149"/>
      <c r="T109" s="149"/>
      <c r="U109" s="149"/>
      <c r="V109" s="149"/>
      <c r="W109" s="149"/>
      <c r="X109" s="149"/>
      <c r="Y109" s="149">
        <v>5.48</v>
      </c>
      <c r="Z109" s="149"/>
      <c r="AA109" s="123"/>
    </row>
    <row r="110" spans="1:27" s="70" customFormat="1">
      <c r="A110" s="87">
        <v>5680</v>
      </c>
      <c r="B110" s="16">
        <v>38749</v>
      </c>
      <c r="C110" s="18" t="s">
        <v>30</v>
      </c>
      <c r="D110" s="71">
        <v>1500</v>
      </c>
      <c r="E110" s="71">
        <f t="shared" si="34"/>
        <v>30</v>
      </c>
      <c r="F110" s="71">
        <f t="shared" si="35"/>
        <v>2.6999999999999997</v>
      </c>
      <c r="G110" s="173"/>
      <c r="H110" s="71">
        <v>2.7</v>
      </c>
      <c r="I110" s="15"/>
      <c r="J110" s="15"/>
      <c r="K110" s="72"/>
      <c r="L110" s="72">
        <v>19.5</v>
      </c>
      <c r="M110" s="71"/>
      <c r="N110" s="71">
        <v>19.5</v>
      </c>
      <c r="O110" s="72"/>
      <c r="P110" s="15"/>
      <c r="Q110" s="72"/>
      <c r="R110" s="134" t="s">
        <v>373</v>
      </c>
      <c r="S110" s="149"/>
      <c r="T110" s="149"/>
      <c r="U110" s="149"/>
      <c r="V110" s="149"/>
      <c r="W110" s="149"/>
      <c r="X110" s="149"/>
      <c r="Y110" s="149">
        <v>19.5</v>
      </c>
      <c r="Z110" s="149"/>
      <c r="AA110" s="123"/>
    </row>
    <row r="111" spans="1:27" s="70" customFormat="1">
      <c r="A111" s="87">
        <v>5684</v>
      </c>
      <c r="B111" s="16">
        <v>38751</v>
      </c>
      <c r="C111" s="18" t="s">
        <v>30</v>
      </c>
      <c r="D111" s="71">
        <v>1056.49</v>
      </c>
      <c r="E111" s="71">
        <f t="shared" si="34"/>
        <v>24.677880000000002</v>
      </c>
      <c r="F111" s="71">
        <f t="shared" si="35"/>
        <v>2.2210092000000001</v>
      </c>
      <c r="G111" s="173"/>
      <c r="H111" s="71">
        <v>2.2200000000000002</v>
      </c>
      <c r="I111" s="15"/>
      <c r="J111" s="15"/>
      <c r="K111" s="72"/>
      <c r="L111" s="72">
        <f t="shared" si="36"/>
        <v>13.734370000000002</v>
      </c>
      <c r="M111" s="71"/>
      <c r="N111" s="71">
        <v>13.73</v>
      </c>
      <c r="O111" s="72"/>
      <c r="P111" s="15"/>
      <c r="Q111" s="72"/>
      <c r="R111" s="134" t="s">
        <v>374</v>
      </c>
      <c r="S111" s="149"/>
      <c r="T111" s="149"/>
      <c r="U111" s="149"/>
      <c r="V111" s="149"/>
      <c r="W111" s="149"/>
      <c r="X111" s="149"/>
      <c r="Y111" s="149">
        <v>13.73</v>
      </c>
      <c r="Z111" s="149"/>
      <c r="AA111" s="123"/>
    </row>
    <row r="112" spans="1:27" s="70" customFormat="1">
      <c r="A112" s="87">
        <v>5719</v>
      </c>
      <c r="B112" s="16">
        <v>38768</v>
      </c>
      <c r="C112" s="18" t="s">
        <v>30</v>
      </c>
      <c r="D112" s="71">
        <v>3500</v>
      </c>
      <c r="E112" s="71">
        <f t="shared" si="34"/>
        <v>54</v>
      </c>
      <c r="F112" s="71">
        <f t="shared" si="35"/>
        <v>4.8599999999999994</v>
      </c>
      <c r="G112" s="173"/>
      <c r="H112" s="71">
        <v>4.8600000000000003</v>
      </c>
      <c r="I112" s="15"/>
      <c r="J112" s="15"/>
      <c r="K112" s="72"/>
      <c r="L112" s="72">
        <f t="shared" si="36"/>
        <v>45.500000000000007</v>
      </c>
      <c r="M112" s="71"/>
      <c r="N112" s="71">
        <v>45.5</v>
      </c>
      <c r="O112" s="72"/>
      <c r="P112" s="15"/>
      <c r="Q112" s="72"/>
      <c r="R112" s="134" t="s">
        <v>375</v>
      </c>
      <c r="S112" s="149"/>
      <c r="T112" s="149"/>
      <c r="U112" s="149"/>
      <c r="V112" s="149"/>
      <c r="W112" s="149"/>
      <c r="X112" s="149"/>
      <c r="Y112" s="149">
        <v>45.5</v>
      </c>
      <c r="Z112" s="149"/>
      <c r="AA112" s="123"/>
    </row>
    <row r="113" spans="1:27" s="70" customFormat="1">
      <c r="A113" s="87">
        <v>5720</v>
      </c>
      <c r="B113" s="16">
        <v>38768</v>
      </c>
      <c r="C113" s="18" t="s">
        <v>30</v>
      </c>
      <c r="D113" s="71">
        <v>1500</v>
      </c>
      <c r="E113" s="71">
        <f t="shared" si="34"/>
        <v>30</v>
      </c>
      <c r="F113" s="71">
        <f t="shared" si="35"/>
        <v>2.6999999999999997</v>
      </c>
      <c r="G113" s="173"/>
      <c r="H113" s="71">
        <v>2.7</v>
      </c>
      <c r="I113" s="15"/>
      <c r="J113" s="15"/>
      <c r="K113" s="72"/>
      <c r="L113" s="72">
        <f t="shared" si="36"/>
        <v>19.5</v>
      </c>
      <c r="M113" s="71"/>
      <c r="N113" s="71">
        <v>19.5</v>
      </c>
      <c r="O113" s="72"/>
      <c r="P113" s="15"/>
      <c r="Q113" s="72"/>
      <c r="R113" s="134" t="s">
        <v>375</v>
      </c>
      <c r="S113" s="149"/>
      <c r="T113" s="149"/>
      <c r="U113" s="149"/>
      <c r="V113" s="149"/>
      <c r="W113" s="149"/>
      <c r="X113" s="149"/>
      <c r="Y113" s="149">
        <v>19.5</v>
      </c>
      <c r="Z113" s="149"/>
      <c r="AA113" s="123"/>
    </row>
    <row r="114" spans="1:27" s="70" customFormat="1">
      <c r="A114" s="87">
        <v>5825</v>
      </c>
      <c r="B114" s="16">
        <v>38798</v>
      </c>
      <c r="C114" s="18" t="s">
        <v>30</v>
      </c>
      <c r="D114" s="71">
        <v>2000</v>
      </c>
      <c r="E114" s="71">
        <f t="shared" si="34"/>
        <v>36</v>
      </c>
      <c r="F114" s="71">
        <f t="shared" si="35"/>
        <v>3.2399999999999998</v>
      </c>
      <c r="G114" s="173"/>
      <c r="H114" s="71">
        <v>3.24</v>
      </c>
      <c r="I114" s="15"/>
      <c r="J114" s="15"/>
      <c r="K114" s="72"/>
      <c r="L114" s="72">
        <f t="shared" si="36"/>
        <v>26.000000000000004</v>
      </c>
      <c r="M114" s="71"/>
      <c r="N114" s="71">
        <v>26</v>
      </c>
      <c r="O114" s="72"/>
      <c r="P114" s="15"/>
      <c r="Q114" s="72"/>
      <c r="R114" s="134" t="s">
        <v>376</v>
      </c>
      <c r="S114" s="149"/>
      <c r="T114" s="149"/>
      <c r="U114" s="149"/>
      <c r="V114" s="149"/>
      <c r="W114" s="149"/>
      <c r="X114" s="149"/>
      <c r="Y114" s="149">
        <v>26</v>
      </c>
      <c r="Z114" s="149"/>
      <c r="AA114" s="123"/>
    </row>
    <row r="115" spans="1:27" s="70" customFormat="1">
      <c r="A115" s="87">
        <v>5970</v>
      </c>
      <c r="B115" s="16">
        <v>38846</v>
      </c>
      <c r="C115" s="18" t="s">
        <v>57</v>
      </c>
      <c r="D115" s="71">
        <v>10000</v>
      </c>
      <c r="E115" s="71">
        <f t="shared" si="34"/>
        <v>132</v>
      </c>
      <c r="F115" s="71">
        <f t="shared" si="35"/>
        <v>11.879999999999999</v>
      </c>
      <c r="G115" s="142">
        <v>0.6</v>
      </c>
      <c r="H115" s="71">
        <v>11.88</v>
      </c>
      <c r="I115" s="15"/>
      <c r="J115" s="15"/>
      <c r="K115" s="72"/>
      <c r="L115" s="72">
        <f t="shared" si="36"/>
        <v>130</v>
      </c>
      <c r="M115" s="71"/>
      <c r="N115" s="71">
        <v>130</v>
      </c>
      <c r="O115" s="72"/>
      <c r="P115" s="15"/>
      <c r="Q115" s="72"/>
      <c r="R115" s="134" t="s">
        <v>272</v>
      </c>
      <c r="S115" s="149"/>
      <c r="T115" s="149"/>
      <c r="U115" s="149"/>
      <c r="V115" s="149"/>
      <c r="W115" s="149"/>
      <c r="X115" s="149">
        <v>11.28</v>
      </c>
      <c r="Y115" s="149">
        <v>130</v>
      </c>
      <c r="Z115" s="149"/>
      <c r="AA115" s="123"/>
    </row>
    <row r="116" spans="1:27" s="70" customFormat="1">
      <c r="A116" s="87">
        <v>5997</v>
      </c>
      <c r="B116" s="16">
        <v>38849</v>
      </c>
      <c r="C116" s="18" t="s">
        <v>56</v>
      </c>
      <c r="D116" s="71">
        <v>300</v>
      </c>
      <c r="E116" s="71">
        <f t="shared" si="34"/>
        <v>15.6</v>
      </c>
      <c r="F116" s="71">
        <f t="shared" si="35"/>
        <v>1.4039999999999999</v>
      </c>
      <c r="G116" s="173"/>
      <c r="H116" s="71">
        <v>1.4</v>
      </c>
      <c r="I116" s="15"/>
      <c r="J116" s="15"/>
      <c r="K116" s="72"/>
      <c r="L116" s="72">
        <f t="shared" si="36"/>
        <v>3.9000000000000004</v>
      </c>
      <c r="M116" s="71"/>
      <c r="N116" s="71">
        <v>3.9</v>
      </c>
      <c r="O116" s="72"/>
      <c r="P116" s="15"/>
      <c r="Q116" s="72"/>
      <c r="R116" s="134" t="s">
        <v>329</v>
      </c>
      <c r="S116" s="149"/>
      <c r="T116" s="149"/>
      <c r="U116" s="149"/>
      <c r="V116" s="149"/>
      <c r="W116" s="149"/>
      <c r="X116" s="149">
        <v>0.8</v>
      </c>
      <c r="Y116" s="149">
        <v>3.9</v>
      </c>
      <c r="Z116" s="149"/>
      <c r="AA116" s="123"/>
    </row>
    <row r="117" spans="1:27" s="70" customFormat="1">
      <c r="A117" s="87">
        <v>5999</v>
      </c>
      <c r="B117" s="16">
        <v>38849</v>
      </c>
      <c r="C117" s="18" t="s">
        <v>55</v>
      </c>
      <c r="D117" s="71">
        <v>1780.82</v>
      </c>
      <c r="E117" s="71">
        <f t="shared" si="34"/>
        <v>33.369839999999996</v>
      </c>
      <c r="F117" s="71">
        <f t="shared" si="35"/>
        <v>3.0032855999999994</v>
      </c>
      <c r="G117" s="173"/>
      <c r="H117" s="71">
        <v>2.98</v>
      </c>
      <c r="I117" s="15"/>
      <c r="J117" s="15"/>
      <c r="K117" s="72"/>
      <c r="L117" s="72">
        <f t="shared" si="36"/>
        <v>23.150660000000002</v>
      </c>
      <c r="M117" s="71"/>
      <c r="N117" s="71">
        <v>22.89</v>
      </c>
      <c r="O117" s="72"/>
      <c r="P117" s="15"/>
      <c r="Q117" s="72"/>
      <c r="R117" s="134" t="s">
        <v>329</v>
      </c>
      <c r="S117" s="149"/>
      <c r="T117" s="149"/>
      <c r="U117" s="149"/>
      <c r="V117" s="149"/>
      <c r="W117" s="149"/>
      <c r="X117" s="149">
        <v>2.38</v>
      </c>
      <c r="Y117" s="149">
        <v>22.89</v>
      </c>
      <c r="Z117" s="149"/>
      <c r="AA117" s="123"/>
    </row>
    <row r="118" spans="1:27" s="55" customFormat="1">
      <c r="A118" s="87">
        <v>6000</v>
      </c>
      <c r="B118" s="16">
        <v>38849</v>
      </c>
      <c r="C118" s="18" t="s">
        <v>54</v>
      </c>
      <c r="D118" s="56">
        <v>3521.64</v>
      </c>
      <c r="E118" s="71">
        <f t="shared" si="34"/>
        <v>54.259679999999996</v>
      </c>
      <c r="F118" s="71">
        <f t="shared" si="35"/>
        <v>4.8833711999999991</v>
      </c>
      <c r="G118" s="173"/>
      <c r="H118" s="56">
        <v>4.88</v>
      </c>
      <c r="I118" s="15"/>
      <c r="J118" s="15"/>
      <c r="K118" s="57"/>
      <c r="L118" s="72">
        <f t="shared" si="36"/>
        <v>45.781320000000001</v>
      </c>
      <c r="M118" s="56"/>
      <c r="N118" s="56">
        <v>45.78</v>
      </c>
      <c r="O118" s="57"/>
      <c r="P118" s="15"/>
      <c r="Q118" s="173">
        <v>5.18</v>
      </c>
      <c r="R118" s="134" t="s">
        <v>329</v>
      </c>
      <c r="S118" s="149"/>
      <c r="T118" s="149"/>
      <c r="U118" s="149"/>
      <c r="V118" s="149"/>
      <c r="W118" s="149"/>
      <c r="X118" s="149">
        <v>4.28</v>
      </c>
      <c r="Y118" s="149">
        <v>45.78</v>
      </c>
      <c r="Z118" s="149"/>
      <c r="AA118" s="123"/>
    </row>
    <row r="119" spans="1:27" s="55" customFormat="1">
      <c r="A119" s="87">
        <v>6028</v>
      </c>
      <c r="B119" s="16">
        <v>38854</v>
      </c>
      <c r="C119" s="18" t="s">
        <v>30</v>
      </c>
      <c r="D119" s="56">
        <v>5000</v>
      </c>
      <c r="E119" s="71">
        <f t="shared" si="34"/>
        <v>72</v>
      </c>
      <c r="F119" s="71">
        <f t="shared" si="35"/>
        <v>6.4799999999999995</v>
      </c>
      <c r="G119" s="173"/>
      <c r="H119" s="56">
        <v>6.48</v>
      </c>
      <c r="I119" s="15"/>
      <c r="J119" s="15"/>
      <c r="K119" s="57"/>
      <c r="L119" s="72">
        <f t="shared" si="36"/>
        <v>65</v>
      </c>
      <c r="M119" s="56"/>
      <c r="N119" s="56">
        <v>65</v>
      </c>
      <c r="O119" s="57"/>
      <c r="P119" s="15"/>
      <c r="Q119" s="57"/>
      <c r="R119" s="134" t="s">
        <v>377</v>
      </c>
      <c r="S119" s="149"/>
      <c r="T119" s="149"/>
      <c r="U119" s="149"/>
      <c r="V119" s="149"/>
      <c r="W119" s="149"/>
      <c r="X119" s="149"/>
      <c r="Y119" s="149">
        <v>65</v>
      </c>
      <c r="Z119" s="149"/>
      <c r="AA119" s="123"/>
    </row>
    <row r="120" spans="1:27" s="55" customFormat="1">
      <c r="A120" s="87">
        <v>6044</v>
      </c>
      <c r="B120" s="16">
        <v>38866</v>
      </c>
      <c r="C120" s="18" t="s">
        <v>37</v>
      </c>
      <c r="D120" s="56">
        <v>100086.66</v>
      </c>
      <c r="E120" s="71">
        <f t="shared" si="34"/>
        <v>1213.0399200000002</v>
      </c>
      <c r="F120" s="71">
        <f t="shared" si="35"/>
        <v>109.17359280000001</v>
      </c>
      <c r="G120" s="173"/>
      <c r="H120" s="56">
        <v>109.17</v>
      </c>
      <c r="I120" s="15"/>
      <c r="J120" s="15"/>
      <c r="K120" s="57"/>
      <c r="L120" s="72">
        <f t="shared" si="36"/>
        <v>1301.1265800000001</v>
      </c>
      <c r="M120" s="56">
        <v>500.43</v>
      </c>
      <c r="N120" s="56">
        <v>1301.1300000000001</v>
      </c>
      <c r="O120" s="57"/>
      <c r="P120" s="15"/>
      <c r="Q120" s="57"/>
      <c r="R120" s="134" t="s">
        <v>330</v>
      </c>
      <c r="S120" s="149"/>
      <c r="T120" s="149"/>
      <c r="U120" s="149"/>
      <c r="V120" s="149"/>
      <c r="W120" s="149"/>
      <c r="X120" s="149">
        <v>108.57</v>
      </c>
      <c r="Y120" s="149">
        <v>800.7</v>
      </c>
      <c r="Z120" s="149"/>
      <c r="AA120" s="123"/>
    </row>
    <row r="121" spans="1:27" s="55" customFormat="1">
      <c r="A121" s="87">
        <v>6054</v>
      </c>
      <c r="B121" s="16">
        <v>38869</v>
      </c>
      <c r="C121" s="174" t="s">
        <v>273</v>
      </c>
      <c r="D121" s="56">
        <v>10000</v>
      </c>
      <c r="E121" s="71">
        <f t="shared" si="34"/>
        <v>132</v>
      </c>
      <c r="F121" s="71">
        <f t="shared" si="35"/>
        <v>11.879999999999999</v>
      </c>
      <c r="G121" s="142">
        <v>0.6</v>
      </c>
      <c r="H121" s="56">
        <v>11.88</v>
      </c>
      <c r="I121" s="15"/>
      <c r="J121" s="15"/>
      <c r="K121" s="57"/>
      <c r="L121" s="72">
        <f t="shared" si="36"/>
        <v>130</v>
      </c>
      <c r="M121" s="56"/>
      <c r="N121" s="56">
        <v>130</v>
      </c>
      <c r="O121" s="57"/>
      <c r="P121" s="15"/>
      <c r="Q121" s="57"/>
      <c r="R121" s="134" t="s">
        <v>274</v>
      </c>
      <c r="S121" s="149"/>
      <c r="T121" s="149"/>
      <c r="U121" s="149"/>
      <c r="V121" s="149"/>
      <c r="W121" s="149"/>
      <c r="X121" s="149">
        <v>11.28</v>
      </c>
      <c r="Y121" s="149">
        <v>130</v>
      </c>
      <c r="Z121" s="149"/>
      <c r="AA121" s="123"/>
    </row>
    <row r="122" spans="1:27" s="55" customFormat="1">
      <c r="A122" s="87">
        <v>6220</v>
      </c>
      <c r="B122" s="16">
        <v>38947</v>
      </c>
      <c r="C122" s="174" t="s">
        <v>275</v>
      </c>
      <c r="D122" s="56">
        <v>10000</v>
      </c>
      <c r="E122" s="71">
        <f t="shared" si="34"/>
        <v>132</v>
      </c>
      <c r="F122" s="71">
        <f t="shared" si="35"/>
        <v>11.879999999999999</v>
      </c>
      <c r="G122" s="142">
        <v>0.6</v>
      </c>
      <c r="H122" s="56">
        <v>11.88</v>
      </c>
      <c r="I122" s="15"/>
      <c r="J122" s="15"/>
      <c r="K122" s="57"/>
      <c r="L122" s="72">
        <f t="shared" si="36"/>
        <v>130</v>
      </c>
      <c r="M122" s="56"/>
      <c r="N122" s="56">
        <v>130</v>
      </c>
      <c r="O122" s="57"/>
      <c r="P122" s="15"/>
      <c r="Q122" s="57"/>
      <c r="R122" s="134" t="s">
        <v>276</v>
      </c>
      <c r="S122" s="149"/>
      <c r="T122" s="149"/>
      <c r="U122" s="149"/>
      <c r="V122" s="149"/>
      <c r="W122" s="149"/>
      <c r="X122" s="149">
        <v>11.28</v>
      </c>
      <c r="Y122" s="149">
        <v>130</v>
      </c>
      <c r="Z122" s="149"/>
      <c r="AA122" s="123"/>
    </row>
    <row r="123" spans="1:27" s="55" customFormat="1">
      <c r="A123" s="87">
        <v>6398</v>
      </c>
      <c r="B123" s="16">
        <v>39006</v>
      </c>
      <c r="C123" s="18" t="s">
        <v>30</v>
      </c>
      <c r="D123" s="56">
        <v>1584</v>
      </c>
      <c r="E123" s="71">
        <f t="shared" si="34"/>
        <v>31.007999999999999</v>
      </c>
      <c r="F123" s="71">
        <f t="shared" si="35"/>
        <v>2.7907199999999999</v>
      </c>
      <c r="G123" s="173"/>
      <c r="H123" s="56">
        <v>2.79</v>
      </c>
      <c r="I123" s="15"/>
      <c r="J123" s="15"/>
      <c r="K123" s="57"/>
      <c r="L123" s="72">
        <f t="shared" si="36"/>
        <v>20.592000000000002</v>
      </c>
      <c r="M123" s="56"/>
      <c r="N123" s="56">
        <v>20.59</v>
      </c>
      <c r="O123" s="57"/>
      <c r="P123" s="15"/>
      <c r="Q123" s="57"/>
      <c r="R123" s="134" t="s">
        <v>378</v>
      </c>
      <c r="S123" s="149"/>
      <c r="T123" s="149"/>
      <c r="U123" s="149"/>
      <c r="V123" s="149"/>
      <c r="W123" s="149"/>
      <c r="X123" s="149"/>
      <c r="Y123" s="149">
        <v>20.59</v>
      </c>
      <c r="Z123" s="149"/>
      <c r="AA123" s="123"/>
    </row>
    <row r="124" spans="1:27" s="55" customFormat="1">
      <c r="A124" s="87">
        <v>6472</v>
      </c>
      <c r="B124" s="16">
        <v>39035</v>
      </c>
      <c r="C124" s="174" t="s">
        <v>277</v>
      </c>
      <c r="D124" s="56">
        <v>30000</v>
      </c>
      <c r="E124" s="71">
        <f t="shared" si="34"/>
        <v>372</v>
      </c>
      <c r="F124" s="71">
        <f t="shared" si="35"/>
        <v>33.479999999999997</v>
      </c>
      <c r="G124" s="142">
        <v>0.6</v>
      </c>
      <c r="H124" s="56">
        <v>33.479999999999997</v>
      </c>
      <c r="I124" s="15"/>
      <c r="J124" s="15"/>
      <c r="K124" s="57"/>
      <c r="L124" s="72">
        <f t="shared" si="36"/>
        <v>390.00000000000006</v>
      </c>
      <c r="M124" s="56"/>
      <c r="N124" s="56">
        <v>390</v>
      </c>
      <c r="O124" s="57"/>
      <c r="P124" s="15"/>
      <c r="Q124" s="57"/>
      <c r="R124" s="134" t="s">
        <v>278</v>
      </c>
      <c r="S124" s="149"/>
      <c r="T124" s="149"/>
      <c r="U124" s="149"/>
      <c r="V124" s="149"/>
      <c r="W124" s="149"/>
      <c r="X124" s="149">
        <v>32.880000000000003</v>
      </c>
      <c r="Y124" s="149">
        <v>390</v>
      </c>
      <c r="Z124" s="149"/>
      <c r="AA124" s="123"/>
    </row>
    <row r="125" spans="1:27" s="70" customFormat="1">
      <c r="A125" s="87">
        <v>6479</v>
      </c>
      <c r="B125" s="16">
        <v>39037</v>
      </c>
      <c r="C125" s="18" t="s">
        <v>51</v>
      </c>
      <c r="D125" s="71">
        <v>35567</v>
      </c>
      <c r="E125" s="71">
        <f t="shared" si="34"/>
        <v>438.80400000000003</v>
      </c>
      <c r="F125" s="71">
        <f t="shared" si="35"/>
        <v>39.492359999999998</v>
      </c>
      <c r="G125" s="173"/>
      <c r="H125" s="71">
        <v>39.49</v>
      </c>
      <c r="I125" s="15"/>
      <c r="J125" s="15"/>
      <c r="K125" s="72"/>
      <c r="L125" s="72">
        <f>D125*1.3%</f>
        <v>462.37100000000004</v>
      </c>
      <c r="M125" s="71"/>
      <c r="N125" s="71">
        <v>462.37</v>
      </c>
      <c r="O125" s="72"/>
      <c r="P125" s="15"/>
      <c r="Q125" s="72"/>
      <c r="R125" s="134" t="s">
        <v>52</v>
      </c>
      <c r="S125" s="149"/>
      <c r="T125" s="149"/>
      <c r="U125" s="149"/>
      <c r="V125" s="149"/>
      <c r="W125" s="149"/>
      <c r="X125" s="149"/>
      <c r="Y125" s="149">
        <v>462.37</v>
      </c>
      <c r="Z125" s="149"/>
      <c r="AA125" s="123"/>
    </row>
    <row r="126" spans="1:27" s="55" customFormat="1">
      <c r="A126" s="87"/>
      <c r="B126" s="16"/>
      <c r="C126" s="18"/>
      <c r="D126" s="56"/>
      <c r="E126" s="71"/>
      <c r="F126" s="71"/>
      <c r="G126" s="173"/>
      <c r="H126" s="56"/>
      <c r="I126" s="15"/>
      <c r="J126" s="15"/>
      <c r="K126" s="57"/>
      <c r="L126" s="72"/>
      <c r="M126" s="56"/>
      <c r="N126" s="56"/>
      <c r="O126" s="57"/>
      <c r="P126" s="15"/>
      <c r="Q126" s="57"/>
      <c r="R126" s="134"/>
      <c r="S126" s="149"/>
      <c r="T126" s="149"/>
      <c r="U126" s="149"/>
      <c r="V126" s="149"/>
      <c r="W126" s="149"/>
      <c r="X126" s="149"/>
      <c r="Y126" s="149"/>
      <c r="Z126" s="149"/>
      <c r="AA126" s="123"/>
    </row>
    <row r="127" spans="1:27" s="55" customFormat="1" ht="51.75" customHeight="1">
      <c r="A127" s="87"/>
      <c r="B127" s="16"/>
      <c r="C127" s="18"/>
      <c r="D127" s="56"/>
      <c r="E127" s="71"/>
      <c r="F127" s="71"/>
      <c r="G127" s="173"/>
      <c r="H127" s="56"/>
      <c r="I127" s="15"/>
      <c r="J127" s="15"/>
      <c r="K127" s="57"/>
      <c r="L127" s="72"/>
      <c r="M127" s="56"/>
      <c r="N127" s="56"/>
      <c r="O127" s="57"/>
      <c r="P127" s="15"/>
      <c r="Q127" s="57"/>
      <c r="R127" s="134"/>
      <c r="S127" s="149"/>
      <c r="T127" s="149"/>
      <c r="U127" s="149"/>
      <c r="V127" s="149"/>
      <c r="W127" s="149"/>
      <c r="X127" s="149"/>
      <c r="Y127" s="149"/>
      <c r="Z127" s="149"/>
      <c r="AA127" s="123"/>
    </row>
    <row r="128" spans="1:27" s="55" customFormat="1">
      <c r="A128" s="87"/>
      <c r="B128" s="16"/>
      <c r="C128" s="18"/>
      <c r="D128" s="56"/>
      <c r="E128" s="56"/>
      <c r="F128" s="56"/>
      <c r="G128" s="173"/>
      <c r="H128" s="56"/>
      <c r="I128" s="15"/>
      <c r="J128" s="15"/>
      <c r="K128" s="57"/>
      <c r="L128" s="57"/>
      <c r="M128" s="56"/>
      <c r="N128" s="56"/>
      <c r="O128" s="57"/>
      <c r="P128" s="15"/>
      <c r="Q128" s="57"/>
      <c r="R128" s="134"/>
      <c r="S128" s="149"/>
      <c r="T128" s="149"/>
      <c r="U128" s="149"/>
      <c r="V128" s="149"/>
      <c r="W128" s="149"/>
      <c r="X128" s="149"/>
      <c r="Y128" s="149"/>
      <c r="Z128" s="149"/>
      <c r="AA128" s="123"/>
    </row>
    <row r="129" spans="1:27" s="169" customFormat="1">
      <c r="A129" s="135">
        <v>6604</v>
      </c>
      <c r="B129" s="131">
        <v>39087</v>
      </c>
      <c r="C129" s="174" t="s">
        <v>279</v>
      </c>
      <c r="D129" s="172">
        <v>10000</v>
      </c>
      <c r="E129" s="172">
        <f t="shared" ref="E129" si="37">12+D129*1.2%</f>
        <v>132</v>
      </c>
      <c r="F129" s="172">
        <f t="shared" ref="F129" si="38">E129*9%</f>
        <v>11.879999999999999</v>
      </c>
      <c r="G129" s="142">
        <v>0.6</v>
      </c>
      <c r="H129" s="172">
        <v>11.88</v>
      </c>
      <c r="I129" s="15"/>
      <c r="J129" s="15"/>
      <c r="K129" s="173"/>
      <c r="L129" s="173">
        <f t="shared" ref="L129" si="39">D129*1.3%</f>
        <v>130</v>
      </c>
      <c r="M129" s="172"/>
      <c r="N129" s="172">
        <v>130</v>
      </c>
      <c r="O129" s="173"/>
      <c r="P129" s="15"/>
      <c r="Q129" s="173"/>
      <c r="R129" s="134" t="s">
        <v>280</v>
      </c>
      <c r="S129" s="149"/>
      <c r="T129" s="149"/>
      <c r="U129" s="149"/>
      <c r="V129" s="149"/>
      <c r="W129" s="149"/>
      <c r="X129" s="149">
        <v>11.28</v>
      </c>
      <c r="Y129" s="149">
        <v>130</v>
      </c>
      <c r="Z129" s="149"/>
      <c r="AA129" s="123"/>
    </row>
    <row r="130" spans="1:27" s="169" customFormat="1">
      <c r="A130" s="135">
        <v>6648</v>
      </c>
      <c r="B130" s="131">
        <v>39107</v>
      </c>
      <c r="C130" s="174" t="s">
        <v>281</v>
      </c>
      <c r="D130" s="172">
        <v>953.48</v>
      </c>
      <c r="E130" s="172">
        <f>12+D130*1.2%</f>
        <v>23.441760000000002</v>
      </c>
      <c r="F130" s="172">
        <v>2.1</v>
      </c>
      <c r="G130" s="142">
        <v>0.6</v>
      </c>
      <c r="H130" s="172">
        <v>2.1</v>
      </c>
      <c r="I130" s="15"/>
      <c r="J130" s="15"/>
      <c r="K130" s="173"/>
      <c r="L130" s="173">
        <f>D130*1.3%</f>
        <v>12.395240000000001</v>
      </c>
      <c r="M130" s="172"/>
      <c r="N130" s="172">
        <v>12.39</v>
      </c>
      <c r="O130" s="173"/>
      <c r="P130" s="15"/>
      <c r="Q130" s="173"/>
      <c r="R130" s="134" t="s">
        <v>282</v>
      </c>
      <c r="S130" s="149"/>
      <c r="T130" s="149"/>
      <c r="U130" s="149"/>
      <c r="V130" s="149"/>
      <c r="W130" s="149"/>
      <c r="X130" s="149">
        <v>1.5</v>
      </c>
      <c r="Y130" s="149">
        <v>12.39</v>
      </c>
      <c r="Z130" s="149"/>
      <c r="AA130" s="123"/>
    </row>
    <row r="131" spans="1:27" s="55" customFormat="1">
      <c r="A131" s="87">
        <v>2007</v>
      </c>
      <c r="B131" s="16"/>
      <c r="C131" s="132" t="s">
        <v>24</v>
      </c>
      <c r="D131" s="56"/>
      <c r="E131" s="56"/>
      <c r="F131" s="56"/>
      <c r="G131" s="173"/>
      <c r="H131" s="56"/>
      <c r="I131" s="15"/>
      <c r="J131" s="15"/>
      <c r="K131" s="57"/>
      <c r="L131" s="57"/>
      <c r="M131" s="56"/>
      <c r="N131" s="56"/>
      <c r="O131" s="57"/>
      <c r="P131" s="15"/>
      <c r="Q131" s="57"/>
      <c r="R131" s="134" t="s">
        <v>225</v>
      </c>
      <c r="S131" s="149"/>
      <c r="T131" s="149">
        <v>43.2</v>
      </c>
      <c r="U131" s="149"/>
      <c r="V131" s="149">
        <v>18.399999999999999</v>
      </c>
      <c r="W131" s="149"/>
      <c r="X131" s="149"/>
      <c r="Y131" s="149"/>
      <c r="Z131" s="149"/>
      <c r="AA131" s="123"/>
    </row>
    <row r="132" spans="1:27" s="169" customFormat="1">
      <c r="A132" s="135">
        <v>2007</v>
      </c>
      <c r="B132" s="131"/>
      <c r="C132" s="132" t="s">
        <v>23</v>
      </c>
      <c r="D132" s="172"/>
      <c r="E132" s="172"/>
      <c r="F132" s="172"/>
      <c r="G132" s="173"/>
      <c r="H132" s="172"/>
      <c r="I132" s="15"/>
      <c r="J132" s="15"/>
      <c r="K132" s="173"/>
      <c r="L132" s="173"/>
      <c r="M132" s="172"/>
      <c r="N132" s="172"/>
      <c r="O132" s="173"/>
      <c r="P132" s="15"/>
      <c r="Q132" s="173"/>
      <c r="R132" s="134" t="s">
        <v>225</v>
      </c>
      <c r="S132" s="149"/>
      <c r="T132" s="149">
        <v>30.24</v>
      </c>
      <c r="U132" s="149"/>
      <c r="V132" s="149">
        <v>12.88</v>
      </c>
      <c r="W132" s="149"/>
      <c r="X132" s="149"/>
      <c r="Y132" s="149"/>
      <c r="Z132" s="149"/>
      <c r="AA132" s="123"/>
    </row>
    <row r="133" spans="1:27" s="169" customFormat="1">
      <c r="A133" s="135">
        <v>6750</v>
      </c>
      <c r="B133" s="131">
        <v>39149</v>
      </c>
      <c r="C133" s="174" t="s">
        <v>30</v>
      </c>
      <c r="D133" s="172">
        <v>419.66</v>
      </c>
      <c r="E133" s="172"/>
      <c r="F133" s="172"/>
      <c r="G133" s="173"/>
      <c r="H133" s="172"/>
      <c r="I133" s="15"/>
      <c r="J133" s="15"/>
      <c r="K133" s="173"/>
      <c r="L133" s="173">
        <v>5.45</v>
      </c>
      <c r="M133" s="172"/>
      <c r="N133" s="172">
        <v>5.45</v>
      </c>
      <c r="O133" s="173"/>
      <c r="P133" s="15"/>
      <c r="Q133" s="173"/>
      <c r="R133" s="134" t="s">
        <v>233</v>
      </c>
      <c r="S133" s="149"/>
      <c r="T133" s="149"/>
      <c r="U133" s="149"/>
      <c r="V133" s="149"/>
      <c r="W133" s="149"/>
      <c r="X133" s="149"/>
      <c r="Y133" s="149">
        <v>5.45</v>
      </c>
      <c r="Z133" s="149"/>
      <c r="AA133" s="123"/>
    </row>
    <row r="134" spans="1:27" s="169" customFormat="1">
      <c r="A134" s="135">
        <v>6755</v>
      </c>
      <c r="B134" s="131">
        <v>39149</v>
      </c>
      <c r="C134" s="174" t="s">
        <v>332</v>
      </c>
      <c r="D134" s="172">
        <v>1356</v>
      </c>
      <c r="E134" s="172">
        <f>12+D134*1.2%</f>
        <v>28.272000000000002</v>
      </c>
      <c r="F134" s="172">
        <f>E134*9%</f>
        <v>2.5444800000000001</v>
      </c>
      <c r="G134" s="173"/>
      <c r="H134" s="172">
        <v>2.7</v>
      </c>
      <c r="I134" s="15"/>
      <c r="J134" s="15"/>
      <c r="K134" s="173"/>
      <c r="L134" s="173">
        <f>D134*1.3%</f>
        <v>17.628</v>
      </c>
      <c r="M134" s="172"/>
      <c r="N134" s="172">
        <v>19.5</v>
      </c>
      <c r="O134" s="173"/>
      <c r="P134" s="15"/>
      <c r="Q134" s="173"/>
      <c r="R134" s="134" t="s">
        <v>234</v>
      </c>
      <c r="S134" s="149"/>
      <c r="T134" s="149"/>
      <c r="U134" s="149"/>
      <c r="V134" s="149"/>
      <c r="W134" s="149"/>
      <c r="X134" s="149">
        <v>2.1</v>
      </c>
      <c r="Y134" s="149">
        <v>17.63</v>
      </c>
      <c r="Z134" s="149"/>
      <c r="AA134" s="123"/>
    </row>
    <row r="135" spans="1:27" s="169" customFormat="1">
      <c r="A135" s="135">
        <v>6785</v>
      </c>
      <c r="B135" s="131">
        <v>39163</v>
      </c>
      <c r="C135" s="174" t="s">
        <v>283</v>
      </c>
      <c r="D135" s="172">
        <v>10000</v>
      </c>
      <c r="E135" s="172">
        <f>12+D135*1.2%</f>
        <v>132</v>
      </c>
      <c r="F135" s="172">
        <f>E135*9%</f>
        <v>11.879999999999999</v>
      </c>
      <c r="G135" s="142">
        <v>0.6</v>
      </c>
      <c r="H135" s="172">
        <v>11.88</v>
      </c>
      <c r="I135" s="15"/>
      <c r="J135" s="15"/>
      <c r="K135" s="173"/>
      <c r="L135" s="173">
        <f>D135*1.3%</f>
        <v>130</v>
      </c>
      <c r="M135" s="172"/>
      <c r="N135" s="172">
        <v>130</v>
      </c>
      <c r="O135" s="173"/>
      <c r="P135" s="15"/>
      <c r="Q135" s="173"/>
      <c r="R135" s="134" t="s">
        <v>284</v>
      </c>
      <c r="S135" s="149"/>
      <c r="T135" s="149"/>
      <c r="U135" s="149"/>
      <c r="V135" s="149"/>
      <c r="W135" s="149"/>
      <c r="X135" s="149">
        <v>11.28</v>
      </c>
      <c r="Y135" s="149">
        <v>130</v>
      </c>
      <c r="Z135" s="149"/>
      <c r="AA135" s="123"/>
    </row>
    <row r="136" spans="1:27" s="169" customFormat="1">
      <c r="A136" s="135">
        <v>6795</v>
      </c>
      <c r="B136" s="131">
        <v>39169</v>
      </c>
      <c r="C136" s="174" t="s">
        <v>285</v>
      </c>
      <c r="D136" s="172">
        <v>5000</v>
      </c>
      <c r="E136" s="172">
        <f>12+D136*1.2%</f>
        <v>72</v>
      </c>
      <c r="F136" s="172">
        <f>E136*9%</f>
        <v>6.4799999999999995</v>
      </c>
      <c r="G136" s="142">
        <v>0.6</v>
      </c>
      <c r="H136" s="172">
        <v>6.48</v>
      </c>
      <c r="I136" s="15"/>
      <c r="J136" s="15"/>
      <c r="K136" s="173"/>
      <c r="L136" s="173">
        <f>D136*1.3%</f>
        <v>65</v>
      </c>
      <c r="M136" s="172"/>
      <c r="N136" s="172">
        <v>65</v>
      </c>
      <c r="O136" s="173"/>
      <c r="P136" s="15"/>
      <c r="Q136" s="173"/>
      <c r="R136" s="134" t="s">
        <v>286</v>
      </c>
      <c r="S136" s="149"/>
      <c r="T136" s="149"/>
      <c r="U136" s="149"/>
      <c r="V136" s="149"/>
      <c r="W136" s="149"/>
      <c r="X136" s="149">
        <v>5.88</v>
      </c>
      <c r="Y136" s="149">
        <v>65</v>
      </c>
      <c r="Z136" s="149"/>
      <c r="AA136" s="123"/>
    </row>
    <row r="137" spans="1:27" s="169" customFormat="1">
      <c r="A137" s="135">
        <v>2007</v>
      </c>
      <c r="B137" s="131"/>
      <c r="C137" s="132" t="s">
        <v>22</v>
      </c>
      <c r="D137" s="172"/>
      <c r="E137" s="172"/>
      <c r="F137" s="172"/>
      <c r="G137" s="173"/>
      <c r="H137" s="172"/>
      <c r="I137" s="15"/>
      <c r="J137" s="15"/>
      <c r="K137" s="173"/>
      <c r="L137" s="173"/>
      <c r="M137" s="172"/>
      <c r="N137" s="172"/>
      <c r="O137" s="173"/>
      <c r="P137" s="15"/>
      <c r="Q137" s="173"/>
      <c r="R137" s="134" t="s">
        <v>225</v>
      </c>
      <c r="S137" s="149"/>
      <c r="T137" s="149">
        <v>47.52</v>
      </c>
      <c r="U137" s="149"/>
      <c r="V137" s="149">
        <v>20.239999999999998</v>
      </c>
      <c r="W137" s="149"/>
      <c r="X137" s="149"/>
      <c r="Y137" s="149"/>
      <c r="Z137" s="149"/>
      <c r="AA137" s="123"/>
    </row>
    <row r="138" spans="1:27">
      <c r="A138" s="85"/>
      <c r="B138" s="75">
        <v>39175</v>
      </c>
      <c r="C138" s="40"/>
      <c r="D138" s="41"/>
      <c r="E138" s="41"/>
      <c r="F138" s="41"/>
      <c r="G138" s="41"/>
      <c r="H138" s="41"/>
      <c r="I138" s="211" t="s">
        <v>50</v>
      </c>
      <c r="J138" s="212"/>
      <c r="K138" s="212"/>
      <c r="L138" s="212"/>
      <c r="M138" s="212"/>
      <c r="N138" s="212"/>
      <c r="O138" s="212"/>
      <c r="P138" s="212"/>
      <c r="Q138" s="213"/>
      <c r="R138" s="73"/>
      <c r="S138" s="149"/>
      <c r="T138" s="149"/>
      <c r="U138" s="149"/>
      <c r="V138" s="149"/>
      <c r="W138" s="149"/>
      <c r="X138" s="149"/>
      <c r="Y138" s="149"/>
      <c r="Z138" s="149"/>
    </row>
    <row r="139" spans="1:27" s="123" customFormat="1">
      <c r="A139" s="135">
        <v>2007</v>
      </c>
      <c r="B139" s="131"/>
      <c r="C139" s="132" t="s">
        <v>15</v>
      </c>
      <c r="D139" s="173"/>
      <c r="E139" s="173"/>
      <c r="F139" s="173"/>
      <c r="G139" s="173"/>
      <c r="H139" s="173"/>
      <c r="I139" s="15"/>
      <c r="J139" s="15"/>
      <c r="K139" s="173"/>
      <c r="L139" s="173"/>
      <c r="M139" s="173"/>
      <c r="N139" s="173"/>
      <c r="O139" s="173"/>
      <c r="P139" s="15"/>
      <c r="Q139" s="173"/>
      <c r="R139" s="134" t="s">
        <v>225</v>
      </c>
      <c r="S139" s="150"/>
      <c r="T139" s="150">
        <v>97.2</v>
      </c>
      <c r="U139" s="150"/>
      <c r="V139" s="150">
        <v>41.4</v>
      </c>
      <c r="W139" s="150"/>
      <c r="X139" s="150"/>
      <c r="Y139" s="150"/>
      <c r="Z139" s="150"/>
    </row>
    <row r="140" spans="1:27" s="123" customFormat="1">
      <c r="A140" s="88">
        <v>6977</v>
      </c>
      <c r="B140" s="131">
        <v>39207</v>
      </c>
      <c r="C140" s="170" t="s">
        <v>13</v>
      </c>
      <c r="D140" s="172">
        <v>20000</v>
      </c>
      <c r="E140" s="172">
        <f t="shared" ref="E140" si="40">12+D140*1.2%</f>
        <v>252</v>
      </c>
      <c r="F140" s="172">
        <f t="shared" ref="F140" si="41">E140*9%</f>
        <v>22.68</v>
      </c>
      <c r="G140" s="172"/>
      <c r="H140" s="172">
        <v>22.68</v>
      </c>
      <c r="I140" s="173"/>
      <c r="J140" s="173"/>
      <c r="K140" s="173"/>
      <c r="L140" s="172">
        <f>D140*1.3%</f>
        <v>260</v>
      </c>
      <c r="M140" s="173"/>
      <c r="N140" s="173">
        <v>260</v>
      </c>
      <c r="O140" s="173"/>
      <c r="P140" s="173"/>
      <c r="Q140" s="173"/>
      <c r="R140" s="134" t="s">
        <v>379</v>
      </c>
      <c r="S140" s="150"/>
      <c r="T140" s="150"/>
      <c r="U140" s="150"/>
      <c r="V140" s="150"/>
      <c r="W140" s="150"/>
      <c r="X140" s="150">
        <v>1.89</v>
      </c>
      <c r="Y140" s="150">
        <v>260</v>
      </c>
      <c r="Z140" s="150"/>
    </row>
    <row r="141" spans="1:27" s="123" customFormat="1">
      <c r="A141" s="88">
        <v>6982</v>
      </c>
      <c r="B141" s="131">
        <v>39212</v>
      </c>
      <c r="C141" s="170" t="s">
        <v>158</v>
      </c>
      <c r="D141" s="172"/>
      <c r="E141" s="172"/>
      <c r="F141" s="172"/>
      <c r="G141" s="172"/>
      <c r="H141" s="172">
        <v>3.7</v>
      </c>
      <c r="I141" s="173"/>
      <c r="J141" s="173"/>
      <c r="K141" s="173"/>
      <c r="L141" s="172"/>
      <c r="M141" s="173"/>
      <c r="N141" s="173"/>
      <c r="O141" s="173"/>
      <c r="P141" s="173"/>
      <c r="Q141" s="173"/>
      <c r="R141" s="134" t="s">
        <v>188</v>
      </c>
      <c r="S141" s="150"/>
      <c r="T141" s="150"/>
      <c r="U141" s="150"/>
      <c r="V141" s="150"/>
      <c r="W141" s="150"/>
      <c r="X141" s="150">
        <v>3.1</v>
      </c>
      <c r="Y141" s="150"/>
      <c r="Z141" s="150"/>
    </row>
    <row r="142" spans="1:27" s="123" customFormat="1">
      <c r="A142" s="135">
        <v>2007</v>
      </c>
      <c r="B142" s="131"/>
      <c r="C142" s="132" t="s">
        <v>20</v>
      </c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34" t="s">
        <v>225</v>
      </c>
      <c r="S142" s="150"/>
      <c r="T142" s="150">
        <v>21.6</v>
      </c>
      <c r="U142" s="150"/>
      <c r="V142" s="150">
        <v>9.1999999999999993</v>
      </c>
      <c r="W142" s="150"/>
      <c r="X142" s="150"/>
      <c r="Y142" s="150"/>
      <c r="Z142" s="150"/>
    </row>
    <row r="143" spans="1:27" s="123" customFormat="1">
      <c r="A143" s="97"/>
      <c r="B143" s="188">
        <v>39256</v>
      </c>
      <c r="C143" s="30"/>
      <c r="D143" s="102"/>
      <c r="E143" s="102"/>
      <c r="F143" s="102"/>
      <c r="G143" s="102"/>
      <c r="H143" s="102"/>
      <c r="I143" s="211" t="s">
        <v>50</v>
      </c>
      <c r="J143" s="212"/>
      <c r="K143" s="212"/>
      <c r="L143" s="212"/>
      <c r="M143" s="212"/>
      <c r="N143" s="212"/>
      <c r="O143" s="212"/>
      <c r="P143" s="212"/>
      <c r="Q143" s="213"/>
      <c r="R143" s="164"/>
      <c r="S143" s="191"/>
      <c r="T143" s="191"/>
      <c r="U143" s="191"/>
      <c r="V143" s="191"/>
      <c r="W143" s="191"/>
      <c r="X143" s="191"/>
      <c r="Y143" s="191"/>
      <c r="Z143" s="191"/>
    </row>
    <row r="144" spans="1:27" s="123" customFormat="1">
      <c r="A144" s="135">
        <v>2007</v>
      </c>
      <c r="B144" s="131"/>
      <c r="C144" s="132" t="s">
        <v>29</v>
      </c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34" t="s">
        <v>225</v>
      </c>
      <c r="S144" s="150"/>
      <c r="T144" s="150">
        <v>35.64</v>
      </c>
      <c r="U144" s="150"/>
      <c r="V144" s="150">
        <v>15.18</v>
      </c>
      <c r="W144" s="150"/>
      <c r="X144" s="150"/>
      <c r="Y144" s="150"/>
      <c r="Z144" s="150"/>
    </row>
    <row r="145" spans="1:27" s="123" customFormat="1">
      <c r="A145" s="135">
        <v>7114</v>
      </c>
      <c r="B145" s="131">
        <v>39269</v>
      </c>
      <c r="C145" s="174" t="s">
        <v>287</v>
      </c>
      <c r="D145" s="172">
        <v>16500</v>
      </c>
      <c r="E145" s="172">
        <f t="shared" ref="E145:E146" si="42">12+D145*1.2%</f>
        <v>210</v>
      </c>
      <c r="F145" s="172">
        <f t="shared" ref="F145:F146" si="43">E145*9%</f>
        <v>18.899999999999999</v>
      </c>
      <c r="G145" s="142">
        <v>0.6</v>
      </c>
      <c r="H145" s="172">
        <v>18.899999999999999</v>
      </c>
      <c r="I145" s="173"/>
      <c r="J145" s="173"/>
      <c r="K145" s="173"/>
      <c r="L145" s="173">
        <v>214.5</v>
      </c>
      <c r="M145" s="173"/>
      <c r="N145" s="173">
        <v>214.5</v>
      </c>
      <c r="O145" s="173"/>
      <c r="P145" s="173"/>
      <c r="Q145" s="173"/>
      <c r="R145" s="134" t="s">
        <v>288</v>
      </c>
      <c r="S145" s="150"/>
      <c r="T145" s="150"/>
      <c r="U145" s="150"/>
      <c r="V145" s="150"/>
      <c r="W145" s="150"/>
      <c r="X145" s="150">
        <v>18.3</v>
      </c>
      <c r="Y145" s="150">
        <v>214.5</v>
      </c>
      <c r="Z145" s="150"/>
    </row>
    <row r="146" spans="1:27" s="123" customFormat="1">
      <c r="A146" s="135">
        <v>7115</v>
      </c>
      <c r="B146" s="131">
        <v>39269</v>
      </c>
      <c r="C146" s="174" t="s">
        <v>289</v>
      </c>
      <c r="D146" s="172">
        <v>16500</v>
      </c>
      <c r="E146" s="172">
        <f t="shared" si="42"/>
        <v>210</v>
      </c>
      <c r="F146" s="172">
        <f t="shared" si="43"/>
        <v>18.899999999999999</v>
      </c>
      <c r="G146" s="142">
        <v>0.6</v>
      </c>
      <c r="H146" s="172">
        <v>18.899999999999999</v>
      </c>
      <c r="I146" s="173"/>
      <c r="J146" s="173"/>
      <c r="K146" s="173"/>
      <c r="L146" s="173">
        <v>214.5</v>
      </c>
      <c r="M146" s="173"/>
      <c r="N146" s="173">
        <v>214.5</v>
      </c>
      <c r="O146" s="173"/>
      <c r="P146" s="173"/>
      <c r="Q146" s="173"/>
      <c r="R146" s="134" t="s">
        <v>288</v>
      </c>
      <c r="S146" s="150"/>
      <c r="T146" s="150"/>
      <c r="U146" s="150"/>
      <c r="V146" s="150"/>
      <c r="W146" s="150"/>
      <c r="X146" s="150">
        <v>18.3</v>
      </c>
      <c r="Y146" s="150">
        <v>214.5</v>
      </c>
      <c r="Z146" s="150"/>
    </row>
    <row r="147" spans="1:27" s="123" customFormat="1">
      <c r="A147" s="135">
        <v>7134</v>
      </c>
      <c r="B147" s="131">
        <v>39249</v>
      </c>
      <c r="C147" s="174" t="s">
        <v>290</v>
      </c>
      <c r="D147" s="203">
        <v>16500</v>
      </c>
      <c r="E147" s="203">
        <v>372</v>
      </c>
      <c r="F147" s="203">
        <f>E147*9%</f>
        <v>33.479999999999997</v>
      </c>
      <c r="G147" s="142">
        <v>0.6</v>
      </c>
      <c r="H147" s="173">
        <v>18.899999999999999</v>
      </c>
      <c r="I147" s="15"/>
      <c r="J147" s="15"/>
      <c r="K147" s="173"/>
      <c r="L147" s="173">
        <f>D147*1.3%</f>
        <v>214.50000000000003</v>
      </c>
      <c r="M147" s="173"/>
      <c r="N147" s="173">
        <v>214.5</v>
      </c>
      <c r="O147" s="173"/>
      <c r="P147" s="15"/>
      <c r="Q147" s="173"/>
      <c r="R147" s="134" t="s">
        <v>291</v>
      </c>
      <c r="S147" s="150"/>
      <c r="T147" s="150"/>
      <c r="U147" s="150"/>
      <c r="V147" s="150"/>
      <c r="W147" s="150"/>
      <c r="X147" s="150">
        <v>18.3</v>
      </c>
      <c r="Y147" s="150">
        <v>214.5</v>
      </c>
      <c r="Z147" s="150"/>
    </row>
    <row r="148" spans="1:27" s="123" customFormat="1">
      <c r="A148" s="204">
        <v>7168</v>
      </c>
      <c r="B148" s="131">
        <v>39287</v>
      </c>
      <c r="C148" s="174" t="s">
        <v>292</v>
      </c>
      <c r="D148" s="173">
        <v>13333.7</v>
      </c>
      <c r="E148" s="173">
        <f>12+D148*1.2%</f>
        <v>172.0044</v>
      </c>
      <c r="F148" s="173">
        <f>E148*9%</f>
        <v>15.480395999999999</v>
      </c>
      <c r="G148" s="142">
        <v>0.6</v>
      </c>
      <c r="H148" s="173">
        <v>15.48</v>
      </c>
      <c r="I148" s="173"/>
      <c r="J148" s="173"/>
      <c r="K148" s="173"/>
      <c r="L148" s="173">
        <f>D148*1.3%</f>
        <v>173.33810000000003</v>
      </c>
      <c r="M148" s="173"/>
      <c r="N148" s="203">
        <v>133.33000000000001</v>
      </c>
      <c r="O148" s="173"/>
      <c r="P148" s="173"/>
      <c r="Q148" s="173"/>
      <c r="R148" s="134" t="s">
        <v>293</v>
      </c>
      <c r="S148" s="150"/>
      <c r="T148" s="150"/>
      <c r="U148" s="150"/>
      <c r="V148" s="150"/>
      <c r="W148" s="150"/>
      <c r="X148" s="150">
        <v>14.88</v>
      </c>
      <c r="Y148" s="150">
        <v>133.34</v>
      </c>
      <c r="Z148" s="150"/>
      <c r="AA148" s="205" t="s">
        <v>294</v>
      </c>
    </row>
    <row r="149" spans="1:27" s="123" customFormat="1">
      <c r="A149" s="135">
        <v>2007</v>
      </c>
      <c r="B149" s="131"/>
      <c r="C149" s="132" t="s">
        <v>18</v>
      </c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34" t="s">
        <v>219</v>
      </c>
      <c r="S149" s="150"/>
      <c r="T149" s="150">
        <v>43.2</v>
      </c>
      <c r="U149" s="150"/>
      <c r="V149" s="150">
        <v>18.399999999999999</v>
      </c>
      <c r="W149" s="150"/>
      <c r="X149" s="150"/>
      <c r="Y149" s="150"/>
      <c r="Z149" s="150"/>
    </row>
    <row r="150" spans="1:27" s="123" customFormat="1">
      <c r="A150" s="135">
        <v>7232</v>
      </c>
      <c r="B150" s="131">
        <v>39308</v>
      </c>
      <c r="C150" s="174" t="s">
        <v>295</v>
      </c>
      <c r="D150" s="173">
        <v>5000</v>
      </c>
      <c r="E150" s="172">
        <f t="shared" ref="E150" si="44">12+D150*1.2%</f>
        <v>72</v>
      </c>
      <c r="F150" s="172">
        <f t="shared" ref="F150" si="45">E150*9%</f>
        <v>6.4799999999999995</v>
      </c>
      <c r="G150" s="142">
        <v>0.6</v>
      </c>
      <c r="H150" s="172">
        <f>F150</f>
        <v>6.4799999999999995</v>
      </c>
      <c r="I150" s="173"/>
      <c r="J150" s="173"/>
      <c r="K150" s="173"/>
      <c r="L150" s="172">
        <f t="shared" ref="L150" si="46">D150*1.3%</f>
        <v>65</v>
      </c>
      <c r="M150" s="173"/>
      <c r="N150" s="173">
        <v>65</v>
      </c>
      <c r="O150" s="173"/>
      <c r="P150" s="173"/>
      <c r="Q150" s="173"/>
      <c r="R150" s="134" t="s">
        <v>296</v>
      </c>
      <c r="S150" s="150"/>
      <c r="T150" s="150"/>
      <c r="U150" s="150"/>
      <c r="V150" s="150"/>
      <c r="W150" s="150"/>
      <c r="X150" s="150">
        <v>5.88</v>
      </c>
      <c r="Y150" s="150">
        <v>65</v>
      </c>
      <c r="Z150" s="150"/>
    </row>
    <row r="151" spans="1:27" s="123" customFormat="1">
      <c r="A151" s="135">
        <v>2007</v>
      </c>
      <c r="B151" s="131"/>
      <c r="C151" s="132" t="s">
        <v>28</v>
      </c>
      <c r="D151" s="172"/>
      <c r="E151" s="172"/>
      <c r="F151" s="172"/>
      <c r="G151" s="172"/>
      <c r="H151" s="172"/>
      <c r="I151" s="15"/>
      <c r="J151" s="15"/>
      <c r="K151" s="173"/>
      <c r="L151" s="173"/>
      <c r="M151" s="173"/>
      <c r="N151" s="173"/>
      <c r="O151" s="173"/>
      <c r="P151" s="15"/>
      <c r="Q151" s="173"/>
      <c r="R151" s="134" t="s">
        <v>219</v>
      </c>
      <c r="S151" s="150"/>
      <c r="T151" s="150">
        <v>48.6</v>
      </c>
      <c r="U151" s="150"/>
      <c r="V151" s="150">
        <v>20.7</v>
      </c>
      <c r="W151" s="150"/>
      <c r="X151" s="150"/>
      <c r="Y151" s="150"/>
      <c r="Z151" s="150"/>
    </row>
    <row r="152" spans="1:27" s="48" customFormat="1">
      <c r="A152" s="135">
        <v>7276</v>
      </c>
      <c r="B152" s="131">
        <v>39328</v>
      </c>
      <c r="C152" s="174" t="s">
        <v>297</v>
      </c>
      <c r="D152" s="173">
        <v>10000</v>
      </c>
      <c r="E152" s="172">
        <f t="shared" ref="E152:E154" si="47">12+D152*1.2%</f>
        <v>132</v>
      </c>
      <c r="F152" s="172">
        <f t="shared" ref="F152:F154" si="48">E152*9%</f>
        <v>11.879999999999999</v>
      </c>
      <c r="G152" s="142">
        <v>0.6</v>
      </c>
      <c r="H152" s="172">
        <f t="shared" ref="H152:H154" si="49">F152</f>
        <v>11.879999999999999</v>
      </c>
      <c r="I152" s="173"/>
      <c r="J152" s="173"/>
      <c r="K152" s="173"/>
      <c r="L152" s="172">
        <f t="shared" ref="L152:L154" si="50">D152*1.3%</f>
        <v>130</v>
      </c>
      <c r="M152" s="173"/>
      <c r="N152" s="173">
        <v>130</v>
      </c>
      <c r="O152" s="173"/>
      <c r="P152" s="173"/>
      <c r="Q152" s="173"/>
      <c r="R152" s="134" t="s">
        <v>304</v>
      </c>
      <c r="S152" s="149"/>
      <c r="T152" s="149"/>
      <c r="U152" s="149"/>
      <c r="V152" s="149"/>
      <c r="W152" s="149"/>
      <c r="X152" s="149">
        <v>11.28</v>
      </c>
      <c r="Y152" s="149">
        <v>130</v>
      </c>
      <c r="Z152" s="149"/>
      <c r="AA152" s="123"/>
    </row>
    <row r="153" spans="1:27" s="48" customFormat="1">
      <c r="A153" s="135">
        <v>7283</v>
      </c>
      <c r="B153" s="131">
        <v>39330</v>
      </c>
      <c r="C153" s="170" t="s">
        <v>47</v>
      </c>
      <c r="D153" s="172">
        <v>3500</v>
      </c>
      <c r="E153" s="172">
        <f t="shared" si="47"/>
        <v>54</v>
      </c>
      <c r="F153" s="172">
        <f t="shared" si="48"/>
        <v>4.8599999999999994</v>
      </c>
      <c r="G153" s="173"/>
      <c r="H153" s="172">
        <f t="shared" si="49"/>
        <v>4.8599999999999994</v>
      </c>
      <c r="I153" s="173"/>
      <c r="J153" s="173"/>
      <c r="K153" s="173"/>
      <c r="L153" s="172">
        <f t="shared" si="50"/>
        <v>45.500000000000007</v>
      </c>
      <c r="M153" s="173"/>
      <c r="N153" s="173">
        <v>45.5</v>
      </c>
      <c r="O153" s="173"/>
      <c r="P153" s="173"/>
      <c r="Q153" s="173"/>
      <c r="R153" s="134" t="s">
        <v>380</v>
      </c>
      <c r="S153" s="149"/>
      <c r="T153" s="149"/>
      <c r="U153" s="149"/>
      <c r="V153" s="149"/>
      <c r="W153" s="149"/>
      <c r="X153" s="149">
        <v>4.26</v>
      </c>
      <c r="Y153" s="149">
        <v>45.5</v>
      </c>
      <c r="Z153" s="149"/>
      <c r="AA153" s="123"/>
    </row>
    <row r="154" spans="1:27" s="169" customFormat="1">
      <c r="A154" s="135">
        <v>7284</v>
      </c>
      <c r="B154" s="131">
        <v>39330</v>
      </c>
      <c r="C154" s="170" t="s">
        <v>47</v>
      </c>
      <c r="D154" s="172">
        <v>2000</v>
      </c>
      <c r="E154" s="172">
        <f t="shared" si="47"/>
        <v>36</v>
      </c>
      <c r="F154" s="172">
        <f t="shared" si="48"/>
        <v>3.2399999999999998</v>
      </c>
      <c r="G154" s="173"/>
      <c r="H154" s="172">
        <f t="shared" si="49"/>
        <v>3.2399999999999998</v>
      </c>
      <c r="I154" s="173"/>
      <c r="J154" s="173"/>
      <c r="K154" s="173"/>
      <c r="L154" s="172">
        <f t="shared" si="50"/>
        <v>26.000000000000004</v>
      </c>
      <c r="M154" s="173"/>
      <c r="N154" s="173">
        <v>26</v>
      </c>
      <c r="O154" s="173"/>
      <c r="P154" s="173"/>
      <c r="Q154" s="173"/>
      <c r="R154" s="134" t="s">
        <v>380</v>
      </c>
      <c r="S154" s="149"/>
      <c r="T154" s="149"/>
      <c r="U154" s="149"/>
      <c r="V154" s="149"/>
      <c r="W154" s="149"/>
      <c r="X154" s="149">
        <v>2.645</v>
      </c>
      <c r="Y154" s="149">
        <v>26</v>
      </c>
      <c r="Z154" s="149"/>
      <c r="AA154" s="123"/>
    </row>
    <row r="155" spans="1:27" s="169" customFormat="1">
      <c r="A155" s="135">
        <v>2007</v>
      </c>
      <c r="B155" s="131"/>
      <c r="C155" s="132" t="s">
        <v>27</v>
      </c>
      <c r="D155" s="172"/>
      <c r="E155" s="172"/>
      <c r="F155" s="172"/>
      <c r="G155" s="172"/>
      <c r="H155" s="172"/>
      <c r="I155" s="15"/>
      <c r="J155" s="15"/>
      <c r="K155" s="173"/>
      <c r="L155" s="173"/>
      <c r="M155" s="173"/>
      <c r="N155" s="173"/>
      <c r="O155" s="173"/>
      <c r="P155" s="15"/>
      <c r="Q155" s="173"/>
      <c r="R155" s="134" t="s">
        <v>219</v>
      </c>
      <c r="S155" s="149"/>
      <c r="T155" s="149">
        <v>39.96</v>
      </c>
      <c r="U155" s="149"/>
      <c r="V155" s="149">
        <v>17.02</v>
      </c>
      <c r="W155" s="149"/>
      <c r="X155" s="149"/>
      <c r="Y155" s="149"/>
      <c r="Z155" s="149"/>
      <c r="AA155" s="123"/>
    </row>
    <row r="156" spans="1:27" s="169" customFormat="1">
      <c r="A156" s="135">
        <v>7379</v>
      </c>
      <c r="B156" s="131">
        <v>39373</v>
      </c>
      <c r="C156" s="170" t="s">
        <v>298</v>
      </c>
      <c r="D156" s="173">
        <v>5869</v>
      </c>
      <c r="E156" s="172">
        <f t="shared" ref="E156" si="51">12+D156*1.2%</f>
        <v>82.427999999999997</v>
      </c>
      <c r="F156" s="172">
        <f t="shared" ref="F156" si="52">E156*9%</f>
        <v>7.4185199999999991</v>
      </c>
      <c r="G156" s="142">
        <v>0.6</v>
      </c>
      <c r="H156" s="172">
        <f t="shared" ref="H156" si="53">F156</f>
        <v>7.4185199999999991</v>
      </c>
      <c r="I156" s="173"/>
      <c r="J156" s="173"/>
      <c r="K156" s="173"/>
      <c r="L156" s="172">
        <f t="shared" ref="L156" si="54">D156*1.3%</f>
        <v>76.297000000000011</v>
      </c>
      <c r="M156" s="173"/>
      <c r="N156" s="173">
        <v>76.3</v>
      </c>
      <c r="O156" s="173"/>
      <c r="P156" s="173"/>
      <c r="Q156" s="173"/>
      <c r="R156" s="134" t="s">
        <v>303</v>
      </c>
      <c r="S156" s="149"/>
      <c r="T156" s="149"/>
      <c r="U156" s="149"/>
      <c r="V156" s="149"/>
      <c r="W156" s="149"/>
      <c r="X156" s="149">
        <v>6.82</v>
      </c>
      <c r="Y156" s="149">
        <v>76.3</v>
      </c>
      <c r="Z156" s="149"/>
      <c r="AA156" s="123"/>
    </row>
    <row r="157" spans="1:27" s="169" customFormat="1">
      <c r="A157" s="135">
        <v>2007</v>
      </c>
      <c r="B157" s="131"/>
      <c r="C157" s="132" t="s">
        <v>26</v>
      </c>
      <c r="D157" s="172"/>
      <c r="E157" s="172"/>
      <c r="F157" s="172"/>
      <c r="G157" s="172"/>
      <c r="H157" s="172"/>
      <c r="I157" s="15"/>
      <c r="J157" s="15"/>
      <c r="K157" s="173"/>
      <c r="L157" s="173"/>
      <c r="M157" s="173"/>
      <c r="N157" s="173"/>
      <c r="O157" s="173"/>
      <c r="P157" s="15"/>
      <c r="Q157" s="173"/>
      <c r="R157" s="134" t="s">
        <v>219</v>
      </c>
      <c r="S157" s="149"/>
      <c r="T157" s="149"/>
      <c r="U157" s="149"/>
      <c r="V157" s="149"/>
      <c r="W157" s="149"/>
      <c r="X157" s="149"/>
      <c r="Y157" s="149"/>
      <c r="Z157" s="149"/>
      <c r="AA157" s="123"/>
    </row>
    <row r="158" spans="1:27" s="48" customFormat="1">
      <c r="A158" s="87">
        <v>2007</v>
      </c>
      <c r="B158" s="16"/>
      <c r="C158" s="132" t="s">
        <v>16</v>
      </c>
      <c r="D158" s="49"/>
      <c r="E158" s="49"/>
      <c r="F158" s="49"/>
      <c r="G158" s="49"/>
      <c r="H158" s="49"/>
      <c r="I158" s="15"/>
      <c r="J158" s="15"/>
      <c r="K158" s="50"/>
      <c r="L158" s="50"/>
      <c r="M158" s="50"/>
      <c r="N158" s="50"/>
      <c r="O158" s="50"/>
      <c r="P158" s="15"/>
      <c r="Q158" s="50"/>
      <c r="R158" s="134" t="s">
        <v>219</v>
      </c>
      <c r="S158" s="149"/>
      <c r="T158" s="149">
        <v>29</v>
      </c>
      <c r="U158" s="149"/>
      <c r="V158" s="149">
        <v>13.34</v>
      </c>
      <c r="W158" s="149"/>
      <c r="X158" s="149"/>
      <c r="Y158" s="149"/>
      <c r="Z158" s="149"/>
      <c r="AA158" s="123"/>
    </row>
    <row r="159" spans="1:27" s="48" customFormat="1">
      <c r="A159" s="135">
        <v>2007</v>
      </c>
      <c r="B159" s="131"/>
      <c r="C159" s="132" t="s">
        <v>17</v>
      </c>
      <c r="D159" s="53"/>
      <c r="E159" s="53"/>
      <c r="F159" s="53"/>
      <c r="G159" s="53"/>
      <c r="H159" s="53"/>
      <c r="I159" s="54"/>
      <c r="J159" s="54"/>
      <c r="K159" s="54"/>
      <c r="L159" s="53"/>
      <c r="M159" s="54"/>
      <c r="N159" s="54"/>
      <c r="O159" s="54"/>
      <c r="P159" s="54"/>
      <c r="Q159" s="54"/>
      <c r="R159" s="134" t="s">
        <v>170</v>
      </c>
      <c r="S159" s="149"/>
      <c r="T159" s="149"/>
      <c r="U159" s="149">
        <v>15.12</v>
      </c>
      <c r="V159" s="149">
        <v>5.6</v>
      </c>
      <c r="W159" s="149"/>
      <c r="X159" s="149"/>
      <c r="Y159" s="149"/>
      <c r="Z159" s="149"/>
      <c r="AA159" s="123"/>
    </row>
    <row r="160" spans="1:27" s="48" customFormat="1">
      <c r="A160" s="135">
        <v>2008</v>
      </c>
      <c r="B160" s="131"/>
      <c r="C160" s="132" t="s">
        <v>24</v>
      </c>
      <c r="D160" s="53"/>
      <c r="E160" s="53"/>
      <c r="F160" s="53"/>
      <c r="G160" s="53"/>
      <c r="H160" s="53"/>
      <c r="I160" s="54"/>
      <c r="J160" s="54"/>
      <c r="K160" s="54"/>
      <c r="L160" s="53"/>
      <c r="M160" s="54"/>
      <c r="N160" s="54"/>
      <c r="O160" s="54"/>
      <c r="P160" s="54"/>
      <c r="Q160" s="54"/>
      <c r="R160" s="134" t="s">
        <v>170</v>
      </c>
      <c r="S160" s="149"/>
      <c r="T160" s="149"/>
      <c r="U160" s="149">
        <v>29.16</v>
      </c>
      <c r="V160" s="149">
        <v>10.8</v>
      </c>
      <c r="W160" s="149"/>
      <c r="X160" s="149"/>
      <c r="Y160" s="149"/>
      <c r="Z160" s="149"/>
      <c r="AA160" s="123"/>
    </row>
    <row r="161" spans="1:27" s="48" customFormat="1">
      <c r="A161" s="135">
        <v>7612</v>
      </c>
      <c r="B161" s="131">
        <v>39483</v>
      </c>
      <c r="C161" s="174" t="s">
        <v>11</v>
      </c>
      <c r="D161" s="172"/>
      <c r="E161" s="172">
        <v>472</v>
      </c>
      <c r="F161" s="172">
        <v>236</v>
      </c>
      <c r="G161" s="172">
        <v>41.4</v>
      </c>
      <c r="H161" s="172">
        <v>236</v>
      </c>
      <c r="I161" s="15"/>
      <c r="J161" s="15"/>
      <c r="K161" s="173"/>
      <c r="L161" s="173"/>
      <c r="M161" s="173"/>
      <c r="N161" s="173"/>
      <c r="O161" s="173"/>
      <c r="P161" s="15"/>
      <c r="Q161" s="173"/>
      <c r="R161" s="134" t="s">
        <v>217</v>
      </c>
      <c r="S161" s="149"/>
      <c r="T161" s="149"/>
      <c r="U161" s="149"/>
      <c r="V161" s="149">
        <v>194.6</v>
      </c>
      <c r="W161" s="149"/>
      <c r="X161" s="149"/>
      <c r="Y161" s="149"/>
      <c r="Z161" s="149"/>
      <c r="AA161" s="123"/>
    </row>
    <row r="162" spans="1:27" s="44" customFormat="1" ht="12.75" customHeight="1">
      <c r="A162" s="135">
        <v>7613</v>
      </c>
      <c r="B162" s="131">
        <v>39484</v>
      </c>
      <c r="C162" s="43" t="s">
        <v>45</v>
      </c>
      <c r="D162" s="172">
        <v>880.41</v>
      </c>
      <c r="E162" s="172">
        <f>12+D162*1.2%</f>
        <v>22.564920000000001</v>
      </c>
      <c r="F162" s="172">
        <f>E162*9%</f>
        <v>2.0308427999999998</v>
      </c>
      <c r="G162" s="172">
        <v>0.6</v>
      </c>
      <c r="H162" s="172">
        <v>2.0299999999999998</v>
      </c>
      <c r="I162" s="173"/>
      <c r="J162" s="173"/>
      <c r="K162" s="173"/>
      <c r="L162" s="172">
        <f>D162*1.3%</f>
        <v>11.44533</v>
      </c>
      <c r="M162" s="173"/>
      <c r="N162" s="173">
        <v>11.44</v>
      </c>
      <c r="O162" s="173"/>
      <c r="P162" s="173"/>
      <c r="Q162" s="173"/>
      <c r="R162" s="134" t="s">
        <v>333</v>
      </c>
      <c r="S162" s="149"/>
      <c r="T162" s="149"/>
      <c r="U162" s="149"/>
      <c r="V162" s="149"/>
      <c r="W162" s="149"/>
      <c r="X162" s="149">
        <v>1.43</v>
      </c>
      <c r="Y162" s="149">
        <v>11.44</v>
      </c>
      <c r="Z162" s="149"/>
      <c r="AA162" s="123"/>
    </row>
    <row r="163" spans="1:27" s="44" customFormat="1">
      <c r="A163" s="135">
        <v>7614</v>
      </c>
      <c r="B163" s="131">
        <v>39484</v>
      </c>
      <c r="C163" s="43" t="s">
        <v>46</v>
      </c>
      <c r="D163" s="172">
        <v>26412.32</v>
      </c>
      <c r="E163" s="172">
        <f>12+D163*1.2%</f>
        <v>328.94783999999999</v>
      </c>
      <c r="F163" s="172">
        <f>E163*9%</f>
        <v>29.605305599999998</v>
      </c>
      <c r="G163" s="172">
        <v>0.6</v>
      </c>
      <c r="H163" s="172">
        <v>29.6</v>
      </c>
      <c r="I163" s="173"/>
      <c r="J163" s="173"/>
      <c r="K163" s="173"/>
      <c r="L163" s="172">
        <f>D163*1.3%</f>
        <v>343.36016000000001</v>
      </c>
      <c r="M163" s="173"/>
      <c r="N163" s="173">
        <v>343.36</v>
      </c>
      <c r="O163" s="173"/>
      <c r="P163" s="173"/>
      <c r="Q163" s="173"/>
      <c r="R163" s="134" t="s">
        <v>333</v>
      </c>
      <c r="S163" s="149"/>
      <c r="T163" s="149"/>
      <c r="U163" s="149"/>
      <c r="V163" s="149"/>
      <c r="W163" s="149"/>
      <c r="X163" s="149">
        <v>29</v>
      </c>
      <c r="Y163" s="149">
        <v>343.36</v>
      </c>
      <c r="Z163" s="149"/>
      <c r="AA163" s="123"/>
    </row>
    <row r="164" spans="1:27" s="48" customFormat="1">
      <c r="A164" s="135">
        <v>2008</v>
      </c>
      <c r="B164" s="131"/>
      <c r="C164" s="132" t="s">
        <v>23</v>
      </c>
      <c r="D164" s="49"/>
      <c r="E164" s="49"/>
      <c r="F164" s="56"/>
      <c r="G164" s="49"/>
      <c r="H164" s="49"/>
      <c r="I164" s="15"/>
      <c r="J164" s="15"/>
      <c r="K164" s="50"/>
      <c r="L164" s="50"/>
      <c r="M164" s="50"/>
      <c r="N164" s="50"/>
      <c r="O164" s="50"/>
      <c r="P164" s="15"/>
      <c r="Q164" s="50"/>
      <c r="R164" s="134" t="s">
        <v>170</v>
      </c>
      <c r="S164" s="149"/>
      <c r="T164" s="149"/>
      <c r="U164" s="149">
        <v>42.12</v>
      </c>
      <c r="V164" s="149">
        <v>15.6</v>
      </c>
      <c r="W164" s="149"/>
      <c r="X164" s="149"/>
      <c r="Y164" s="149"/>
      <c r="Z164" s="149"/>
      <c r="AA164" s="123"/>
    </row>
    <row r="165" spans="1:27" s="44" customFormat="1">
      <c r="A165" s="135">
        <v>2008</v>
      </c>
      <c r="B165" s="131"/>
      <c r="C165" s="132" t="s">
        <v>22</v>
      </c>
      <c r="D165" s="172"/>
      <c r="E165" s="172"/>
      <c r="F165" s="172"/>
      <c r="G165" s="172"/>
      <c r="H165" s="172"/>
      <c r="I165" s="173"/>
      <c r="J165" s="173"/>
      <c r="K165" s="173"/>
      <c r="L165" s="172"/>
      <c r="M165" s="172"/>
      <c r="N165" s="172"/>
      <c r="O165" s="173"/>
      <c r="P165" s="173"/>
      <c r="Q165" s="173"/>
      <c r="R165" s="134" t="s">
        <v>170</v>
      </c>
      <c r="S165" s="149"/>
      <c r="T165" s="149"/>
      <c r="U165" s="149">
        <v>30.24</v>
      </c>
      <c r="V165" s="149">
        <v>11.2</v>
      </c>
      <c r="W165" s="149"/>
      <c r="X165" s="149"/>
      <c r="Y165" s="149"/>
      <c r="Z165" s="149"/>
      <c r="AA165" s="123"/>
    </row>
    <row r="166" spans="1:27" s="44" customFormat="1">
      <c r="A166" s="135">
        <v>7759</v>
      </c>
      <c r="B166" s="131">
        <v>39548</v>
      </c>
      <c r="C166" s="170" t="s">
        <v>13</v>
      </c>
      <c r="D166" s="172">
        <v>12500</v>
      </c>
      <c r="E166" s="172"/>
      <c r="F166" s="172"/>
      <c r="G166" s="172"/>
      <c r="H166" s="172"/>
      <c r="I166" s="173"/>
      <c r="J166" s="173">
        <v>81.25</v>
      </c>
      <c r="K166" s="173"/>
      <c r="L166" s="173">
        <v>162.5</v>
      </c>
      <c r="M166" s="173"/>
      <c r="N166" s="173">
        <v>162.5</v>
      </c>
      <c r="O166" s="173"/>
      <c r="P166" s="173">
        <v>15.63</v>
      </c>
      <c r="Q166" s="173"/>
      <c r="R166" s="134" t="s">
        <v>214</v>
      </c>
      <c r="S166" s="149"/>
      <c r="T166" s="149"/>
      <c r="U166" s="149"/>
      <c r="V166" s="149"/>
      <c r="W166" s="149"/>
      <c r="X166" s="149"/>
      <c r="Y166" s="149"/>
      <c r="Z166" s="149"/>
      <c r="AA166" s="123"/>
    </row>
    <row r="167" spans="1:27" s="48" customFormat="1">
      <c r="A167" s="135">
        <v>2008</v>
      </c>
      <c r="B167" s="131"/>
      <c r="C167" s="132" t="s">
        <v>15</v>
      </c>
      <c r="D167" s="49"/>
      <c r="E167" s="49"/>
      <c r="F167" s="56"/>
      <c r="G167" s="49"/>
      <c r="H167" s="49"/>
      <c r="I167" s="50"/>
      <c r="J167" s="50"/>
      <c r="K167" s="50"/>
      <c r="L167" s="49"/>
      <c r="M167" s="50"/>
      <c r="N167" s="50"/>
      <c r="O167" s="50"/>
      <c r="P167" s="50"/>
      <c r="Q167" s="50"/>
      <c r="R167" s="134" t="s">
        <v>170</v>
      </c>
      <c r="S167" s="149"/>
      <c r="T167" s="149"/>
      <c r="U167" s="149">
        <v>31.32</v>
      </c>
      <c r="V167" s="149">
        <v>11.6</v>
      </c>
      <c r="W167" s="149"/>
      <c r="X167" s="149"/>
      <c r="Y167" s="149"/>
      <c r="Z167" s="149"/>
      <c r="AA167" s="123"/>
    </row>
    <row r="168" spans="1:27" s="44" customFormat="1">
      <c r="A168" s="135">
        <v>7803</v>
      </c>
      <c r="B168" s="131">
        <v>39573</v>
      </c>
      <c r="C168" s="43" t="s">
        <v>299</v>
      </c>
      <c r="D168" s="172">
        <v>42500</v>
      </c>
      <c r="E168" s="172">
        <f>12+D168*1.2%</f>
        <v>522</v>
      </c>
      <c r="F168" s="172">
        <f>E168*9%</f>
        <v>46.98</v>
      </c>
      <c r="G168" s="172">
        <v>0.6</v>
      </c>
      <c r="H168" s="172">
        <v>46.98</v>
      </c>
      <c r="I168" s="173"/>
      <c r="J168" s="173"/>
      <c r="K168" s="173"/>
      <c r="L168" s="172">
        <f>D168*1.3%</f>
        <v>552.5</v>
      </c>
      <c r="M168" s="173"/>
      <c r="N168" s="173">
        <v>552.5</v>
      </c>
      <c r="O168" s="173"/>
      <c r="P168" s="173"/>
      <c r="Q168" s="173"/>
      <c r="R168" s="47" t="s">
        <v>302</v>
      </c>
      <c r="S168" s="149"/>
      <c r="T168" s="149"/>
      <c r="U168" s="149"/>
      <c r="V168" s="149"/>
      <c r="W168" s="149"/>
      <c r="X168" s="149">
        <v>46.38</v>
      </c>
      <c r="Y168" s="149">
        <v>552.5</v>
      </c>
      <c r="Z168" s="149"/>
      <c r="AA168" s="123"/>
    </row>
    <row r="169" spans="1:27" s="44" customFormat="1">
      <c r="A169" s="135">
        <v>7804</v>
      </c>
      <c r="B169" s="131">
        <v>39573</v>
      </c>
      <c r="C169" s="43" t="s">
        <v>300</v>
      </c>
      <c r="D169" s="172">
        <v>42500</v>
      </c>
      <c r="E169" s="172">
        <f>12+D169*1.2%</f>
        <v>522</v>
      </c>
      <c r="F169" s="172">
        <f>E169*9%</f>
        <v>46.98</v>
      </c>
      <c r="G169" s="172">
        <v>0.6</v>
      </c>
      <c r="H169" s="172">
        <v>46.98</v>
      </c>
      <c r="I169" s="173"/>
      <c r="J169" s="173"/>
      <c r="K169" s="173"/>
      <c r="L169" s="172">
        <f>D169*1.3%</f>
        <v>552.5</v>
      </c>
      <c r="M169" s="173"/>
      <c r="N169" s="173">
        <v>552.5</v>
      </c>
      <c r="O169" s="173"/>
      <c r="P169" s="173"/>
      <c r="Q169" s="173"/>
      <c r="R169" s="47" t="s">
        <v>301</v>
      </c>
      <c r="S169" s="149"/>
      <c r="T169" s="149"/>
      <c r="U169" s="149"/>
      <c r="V169" s="149"/>
      <c r="W169" s="149"/>
      <c r="X169" s="149">
        <v>46.38</v>
      </c>
      <c r="Y169" s="149">
        <v>552.5</v>
      </c>
      <c r="Z169" s="149"/>
      <c r="AA169" s="123"/>
    </row>
    <row r="170" spans="1:27" s="169" customFormat="1">
      <c r="A170" s="135">
        <v>2008</v>
      </c>
      <c r="B170" s="131"/>
      <c r="C170" s="69" t="s">
        <v>20</v>
      </c>
      <c r="D170" s="172"/>
      <c r="E170" s="172"/>
      <c r="F170" s="172"/>
      <c r="G170" s="172"/>
      <c r="H170" s="172"/>
      <c r="I170" s="173"/>
      <c r="J170" s="173"/>
      <c r="K170" s="173"/>
      <c r="L170" s="172"/>
      <c r="M170" s="173"/>
      <c r="N170" s="173"/>
      <c r="O170" s="173"/>
      <c r="P170" s="173"/>
      <c r="Q170" s="173"/>
      <c r="R170" s="134" t="s">
        <v>170</v>
      </c>
      <c r="S170" s="149"/>
      <c r="T170" s="149"/>
      <c r="U170" s="149">
        <v>30.24</v>
      </c>
      <c r="V170" s="149">
        <v>11.2</v>
      </c>
      <c r="W170" s="149"/>
      <c r="X170" s="149"/>
      <c r="Y170" s="149"/>
      <c r="Z170" s="149"/>
      <c r="AA170" s="123"/>
    </row>
    <row r="171" spans="1:27" s="169" customFormat="1">
      <c r="A171" s="135">
        <v>2008</v>
      </c>
      <c r="B171" s="131"/>
      <c r="C171" s="69" t="s">
        <v>29</v>
      </c>
      <c r="D171" s="172"/>
      <c r="E171" s="172"/>
      <c r="F171" s="172"/>
      <c r="G171" s="172"/>
      <c r="H171" s="172"/>
      <c r="I171" s="173"/>
      <c r="J171" s="173"/>
      <c r="K171" s="173"/>
      <c r="L171" s="172"/>
      <c r="M171" s="173"/>
      <c r="N171" s="173"/>
      <c r="O171" s="173"/>
      <c r="P171" s="173"/>
      <c r="Q171" s="173"/>
      <c r="R171" s="134" t="s">
        <v>170</v>
      </c>
      <c r="S171" s="149"/>
      <c r="T171" s="149"/>
      <c r="U171" s="149">
        <v>16.2</v>
      </c>
      <c r="V171" s="149">
        <v>6</v>
      </c>
      <c r="W171" s="149"/>
      <c r="X171" s="149"/>
      <c r="Y171" s="149"/>
      <c r="Z171" s="149"/>
      <c r="AA171" s="123"/>
    </row>
    <row r="172" spans="1:27" s="23" customFormat="1">
      <c r="A172" s="135">
        <v>7951</v>
      </c>
      <c r="B172" s="131">
        <v>39639</v>
      </c>
      <c r="C172" s="43" t="s">
        <v>42</v>
      </c>
      <c r="D172" s="172">
        <v>7475</v>
      </c>
      <c r="E172" s="172"/>
      <c r="F172" s="172">
        <v>9.15</v>
      </c>
      <c r="G172" s="172">
        <v>0.6</v>
      </c>
      <c r="H172" s="172">
        <v>9.15</v>
      </c>
      <c r="I172" s="173"/>
      <c r="J172" s="173">
        <v>87.84</v>
      </c>
      <c r="K172" s="173"/>
      <c r="L172" s="172">
        <v>97.18</v>
      </c>
      <c r="M172" s="173"/>
      <c r="N172" s="173">
        <v>97.17</v>
      </c>
      <c r="O172" s="173"/>
      <c r="P172" s="173">
        <v>9.34</v>
      </c>
      <c r="Q172" s="173"/>
      <c r="R172" s="146" t="s">
        <v>208</v>
      </c>
      <c r="S172" s="149">
        <v>8.5500000000000007</v>
      </c>
      <c r="T172" s="149"/>
      <c r="U172" s="149"/>
      <c r="V172" s="149"/>
      <c r="W172" s="149"/>
      <c r="X172" s="149"/>
      <c r="Y172" s="149"/>
      <c r="Z172" s="149"/>
      <c r="AA172" s="123"/>
    </row>
    <row r="173" spans="1:27" s="44" customFormat="1">
      <c r="A173" s="135">
        <v>2008</v>
      </c>
      <c r="B173" s="131"/>
      <c r="C173" s="69" t="s">
        <v>18</v>
      </c>
      <c r="D173" s="46"/>
      <c r="E173" s="45"/>
      <c r="F173" s="56"/>
      <c r="G173" s="45"/>
      <c r="H173" s="45"/>
      <c r="I173" s="46"/>
      <c r="J173" s="46"/>
      <c r="K173" s="46"/>
      <c r="L173" s="45"/>
      <c r="M173" s="45"/>
      <c r="N173" s="45"/>
      <c r="O173" s="46"/>
      <c r="P173" s="15"/>
      <c r="Q173" s="46"/>
      <c r="R173" s="134" t="s">
        <v>170</v>
      </c>
      <c r="S173" s="149"/>
      <c r="T173" s="149"/>
      <c r="U173" s="149">
        <v>27</v>
      </c>
      <c r="V173" s="149">
        <v>11</v>
      </c>
      <c r="W173" s="149"/>
      <c r="X173" s="149"/>
      <c r="Y173" s="149"/>
      <c r="Z173" s="149"/>
      <c r="AA173" s="123"/>
    </row>
    <row r="174" spans="1:27" s="44" customFormat="1">
      <c r="A174" s="135">
        <v>2008</v>
      </c>
      <c r="B174" s="131"/>
      <c r="C174" s="132" t="s">
        <v>28</v>
      </c>
      <c r="D174" s="45"/>
      <c r="E174" s="45"/>
      <c r="F174" s="45"/>
      <c r="G174" s="45"/>
      <c r="H174" s="45"/>
      <c r="I174" s="46"/>
      <c r="J174" s="46"/>
      <c r="K174" s="46"/>
      <c r="L174" s="45"/>
      <c r="M174" s="45"/>
      <c r="N174" s="45"/>
      <c r="O174" s="46"/>
      <c r="P174" s="46"/>
      <c r="Q174" s="46"/>
      <c r="R174" s="134" t="s">
        <v>170</v>
      </c>
      <c r="S174" s="149"/>
      <c r="T174" s="149"/>
      <c r="U174" s="149">
        <v>41.04</v>
      </c>
      <c r="V174" s="149">
        <v>15.2</v>
      </c>
      <c r="W174" s="149"/>
      <c r="X174" s="149"/>
      <c r="Y174" s="149"/>
      <c r="Z174" s="149"/>
      <c r="AA174" s="123"/>
    </row>
    <row r="175" spans="1:27" s="23" customFormat="1">
      <c r="A175" s="135">
        <v>2008</v>
      </c>
      <c r="B175" s="131"/>
      <c r="C175" s="132" t="s">
        <v>27</v>
      </c>
      <c r="D175" s="24"/>
      <c r="E175" s="24"/>
      <c r="F175" s="24"/>
      <c r="G175" s="24"/>
      <c r="H175" s="24"/>
      <c r="I175" s="15"/>
      <c r="J175" s="15"/>
      <c r="K175" s="25"/>
      <c r="L175" s="25"/>
      <c r="M175" s="25"/>
      <c r="N175" s="25"/>
      <c r="O175" s="25"/>
      <c r="P175" s="15"/>
      <c r="Q175" s="25"/>
      <c r="R175" s="134" t="s">
        <v>170</v>
      </c>
      <c r="S175" s="149"/>
      <c r="T175" s="149"/>
      <c r="U175" s="149">
        <v>32.4</v>
      </c>
      <c r="V175" s="149">
        <v>12</v>
      </c>
      <c r="W175" s="149"/>
      <c r="X175" s="149"/>
      <c r="Y175" s="149"/>
      <c r="Z175" s="149"/>
      <c r="AA175" s="123"/>
    </row>
    <row r="176" spans="1:27" s="169" customFormat="1">
      <c r="A176" s="135">
        <v>8228</v>
      </c>
      <c r="B176" s="131">
        <v>39728</v>
      </c>
      <c r="C176" s="170" t="s">
        <v>13</v>
      </c>
      <c r="D176" s="172">
        <v>3000</v>
      </c>
      <c r="E176" s="172"/>
      <c r="F176" s="172"/>
      <c r="G176" s="172"/>
      <c r="H176" s="172"/>
      <c r="I176" s="173"/>
      <c r="J176" s="173">
        <v>19.5</v>
      </c>
      <c r="K176" s="173"/>
      <c r="L176" s="172">
        <f>D176*1.3%</f>
        <v>39</v>
      </c>
      <c r="M176" s="173"/>
      <c r="N176" s="173">
        <v>39</v>
      </c>
      <c r="O176" s="173"/>
      <c r="P176" s="173">
        <v>3.75</v>
      </c>
      <c r="Q176" s="173"/>
      <c r="R176" s="47" t="s">
        <v>257</v>
      </c>
      <c r="S176" s="149"/>
      <c r="T176" s="149"/>
      <c r="U176" s="149"/>
      <c r="V176" s="149"/>
      <c r="W176" s="149"/>
      <c r="X176" s="149"/>
      <c r="Y176" s="149"/>
      <c r="Z176" s="149"/>
      <c r="AA176" s="123"/>
    </row>
    <row r="177" spans="1:27" s="169" customFormat="1">
      <c r="A177" s="135">
        <v>8261</v>
      </c>
      <c r="B177" s="131">
        <v>39750</v>
      </c>
      <c r="C177" s="170" t="s">
        <v>40</v>
      </c>
      <c r="D177" s="173">
        <v>3000</v>
      </c>
      <c r="E177" s="172">
        <f>12+D177*1.2%</f>
        <v>48</v>
      </c>
      <c r="F177" s="172">
        <f t="shared" ref="F177" si="55">E177*9%</f>
        <v>4.32</v>
      </c>
      <c r="G177" s="172">
        <v>0.6</v>
      </c>
      <c r="H177" s="172">
        <v>3.72</v>
      </c>
      <c r="I177" s="15"/>
      <c r="J177" s="15"/>
      <c r="K177" s="173"/>
      <c r="L177" s="173">
        <v>39</v>
      </c>
      <c r="M177" s="173"/>
      <c r="N177" s="173">
        <v>39</v>
      </c>
      <c r="O177" s="173"/>
      <c r="P177" s="15"/>
      <c r="Q177" s="173"/>
      <c r="R177" s="134" t="s">
        <v>381</v>
      </c>
      <c r="S177" s="149"/>
      <c r="T177" s="149"/>
      <c r="U177" s="149"/>
      <c r="V177" s="149"/>
      <c r="W177" s="149"/>
      <c r="X177" s="149">
        <v>3.72</v>
      </c>
      <c r="Y177" s="149">
        <v>39</v>
      </c>
      <c r="Z177" s="149"/>
      <c r="AA177" s="123"/>
    </row>
    <row r="178" spans="1:27" s="169" customFormat="1">
      <c r="A178" s="135">
        <v>2008</v>
      </c>
      <c r="B178" s="131"/>
      <c r="C178" s="132" t="s">
        <v>26</v>
      </c>
      <c r="D178" s="172"/>
      <c r="E178" s="172"/>
      <c r="F178" s="172"/>
      <c r="G178" s="172"/>
      <c r="H178" s="172"/>
      <c r="I178" s="15"/>
      <c r="J178" s="15"/>
      <c r="K178" s="173"/>
      <c r="L178" s="173"/>
      <c r="M178" s="173"/>
      <c r="N178" s="173"/>
      <c r="O178" s="173"/>
      <c r="P178" s="15"/>
      <c r="Q178" s="173"/>
      <c r="R178" s="134" t="s">
        <v>170</v>
      </c>
      <c r="S178" s="149"/>
      <c r="T178" s="149"/>
      <c r="U178" s="149">
        <v>27</v>
      </c>
      <c r="V178" s="149">
        <v>10</v>
      </c>
      <c r="W178" s="149"/>
      <c r="X178" s="149"/>
      <c r="Y178" s="149"/>
      <c r="Z178" s="149"/>
      <c r="AA178" s="123"/>
    </row>
    <row r="179" spans="1:27" s="169" customFormat="1">
      <c r="A179" s="135">
        <v>8291</v>
      </c>
      <c r="B179" s="131">
        <v>39762</v>
      </c>
      <c r="C179" s="174" t="s">
        <v>305</v>
      </c>
      <c r="D179" s="173">
        <v>4988.99</v>
      </c>
      <c r="E179" s="172">
        <f>12+D179*1.2%</f>
        <v>71.86788</v>
      </c>
      <c r="F179" s="172">
        <f t="shared" ref="F179" si="56">E179*9%</f>
        <v>6.4681091999999998</v>
      </c>
      <c r="G179" s="172">
        <v>0.6</v>
      </c>
      <c r="H179" s="172">
        <v>6.47</v>
      </c>
      <c r="I179" s="173"/>
      <c r="J179" s="173"/>
      <c r="K179" s="173"/>
      <c r="L179" s="172">
        <f>D179*1.3%</f>
        <v>64.856870000000001</v>
      </c>
      <c r="M179" s="172"/>
      <c r="N179" s="172">
        <v>64.849999999999994</v>
      </c>
      <c r="O179" s="173"/>
      <c r="P179" s="15"/>
      <c r="Q179" s="173"/>
      <c r="R179" s="134" t="s">
        <v>306</v>
      </c>
      <c r="S179" s="149"/>
      <c r="T179" s="149"/>
      <c r="U179" s="149"/>
      <c r="V179" s="149"/>
      <c r="W179" s="149"/>
      <c r="X179" s="149">
        <v>5.87</v>
      </c>
      <c r="Y179" s="149">
        <v>64.849999999999994</v>
      </c>
      <c r="Z179" s="149"/>
      <c r="AA179" s="123"/>
    </row>
    <row r="180" spans="1:27" s="23" customFormat="1">
      <c r="A180" s="135">
        <v>2008</v>
      </c>
      <c r="B180" s="131"/>
      <c r="C180" s="132" t="s">
        <v>16</v>
      </c>
      <c r="D180" s="24"/>
      <c r="E180" s="24"/>
      <c r="F180" s="24"/>
      <c r="G180" s="24"/>
      <c r="H180" s="24"/>
      <c r="I180" s="15"/>
      <c r="J180" s="15"/>
      <c r="K180" s="25"/>
      <c r="L180" s="25"/>
      <c r="M180" s="25"/>
      <c r="N180" s="25"/>
      <c r="O180" s="25"/>
      <c r="P180" s="15"/>
      <c r="Q180" s="25"/>
      <c r="R180" s="134" t="s">
        <v>170</v>
      </c>
      <c r="S180" s="149"/>
      <c r="T180" s="149"/>
      <c r="U180" s="149">
        <v>33.479999999999997</v>
      </c>
      <c r="V180" s="149">
        <v>12.4</v>
      </c>
      <c r="W180" s="149"/>
      <c r="X180" s="149"/>
      <c r="Y180" s="149"/>
      <c r="Z180" s="149"/>
      <c r="AA180" s="123"/>
    </row>
    <row r="181" spans="1:27" s="23" customFormat="1">
      <c r="A181" s="135">
        <v>8389</v>
      </c>
      <c r="B181" s="131">
        <v>39801</v>
      </c>
      <c r="C181" s="43" t="s">
        <v>38</v>
      </c>
      <c r="D181" s="172">
        <v>1300</v>
      </c>
      <c r="E181" s="172">
        <f>12+D181*1.2%</f>
        <v>27.6</v>
      </c>
      <c r="F181" s="172">
        <f>E181*9%</f>
        <v>2.484</v>
      </c>
      <c r="G181" s="172">
        <v>0.6</v>
      </c>
      <c r="H181" s="172">
        <v>2.48</v>
      </c>
      <c r="I181" s="15"/>
      <c r="J181" s="15"/>
      <c r="K181" s="173"/>
      <c r="L181" s="173">
        <f>D181*1.3%</f>
        <v>16.900000000000002</v>
      </c>
      <c r="M181" s="173"/>
      <c r="N181" s="173">
        <v>16.899999999999999</v>
      </c>
      <c r="O181" s="173"/>
      <c r="P181" s="15"/>
      <c r="Q181" s="173"/>
      <c r="R181" s="134" t="s">
        <v>204</v>
      </c>
      <c r="S181" s="149"/>
      <c r="T181" s="149"/>
      <c r="U181" s="149"/>
      <c r="V181" s="149"/>
      <c r="W181" s="149"/>
      <c r="X181" s="149">
        <v>1.88</v>
      </c>
      <c r="Y181" s="149">
        <v>16.899999999999999</v>
      </c>
      <c r="Z181" s="149"/>
      <c r="AA181" s="123"/>
    </row>
    <row r="182" spans="1:27" s="23" customFormat="1">
      <c r="A182" s="135">
        <v>8390</v>
      </c>
      <c r="B182" s="131">
        <v>39802</v>
      </c>
      <c r="C182" s="43" t="s">
        <v>38</v>
      </c>
      <c r="D182" s="172">
        <v>2500</v>
      </c>
      <c r="E182" s="172">
        <f>12+D182*1.2%</f>
        <v>42</v>
      </c>
      <c r="F182" s="172">
        <v>2.31</v>
      </c>
      <c r="G182" s="172">
        <v>0.6</v>
      </c>
      <c r="H182" s="172">
        <v>3.78</v>
      </c>
      <c r="I182" s="15"/>
      <c r="J182" s="15"/>
      <c r="K182" s="173"/>
      <c r="L182" s="173">
        <v>14.8</v>
      </c>
      <c r="M182" s="173"/>
      <c r="N182" s="173">
        <v>32.5</v>
      </c>
      <c r="O182" s="173"/>
      <c r="P182" s="15"/>
      <c r="Q182" s="173"/>
      <c r="R182" s="134" t="s">
        <v>204</v>
      </c>
      <c r="S182" s="149"/>
      <c r="T182" s="149"/>
      <c r="U182" s="149"/>
      <c r="V182" s="149"/>
      <c r="W182" s="149"/>
      <c r="X182" s="149">
        <v>3.18</v>
      </c>
      <c r="Y182" s="149">
        <v>32.5</v>
      </c>
      <c r="Z182" s="149"/>
      <c r="AA182" s="123"/>
    </row>
    <row r="183" spans="1:27" s="23" customFormat="1">
      <c r="A183" s="135">
        <v>8392</v>
      </c>
      <c r="B183" s="11">
        <v>39804</v>
      </c>
      <c r="C183" s="170" t="s">
        <v>37</v>
      </c>
      <c r="D183" s="172">
        <v>10000</v>
      </c>
      <c r="E183" s="173"/>
      <c r="F183" s="173">
        <v>11.88</v>
      </c>
      <c r="G183" s="173">
        <v>0.6</v>
      </c>
      <c r="H183" s="172">
        <v>11.88</v>
      </c>
      <c r="I183" s="173"/>
      <c r="J183" s="173"/>
      <c r="K183" s="173"/>
      <c r="L183" s="172">
        <f>D183*1.3%</f>
        <v>130</v>
      </c>
      <c r="M183" s="172"/>
      <c r="N183" s="172">
        <v>130</v>
      </c>
      <c r="O183" s="173"/>
      <c r="P183" s="173"/>
      <c r="Q183" s="173"/>
      <c r="R183" s="134" t="s">
        <v>202</v>
      </c>
      <c r="S183" s="149"/>
      <c r="T183" s="149"/>
      <c r="U183" s="149"/>
      <c r="V183" s="149"/>
      <c r="W183" s="149"/>
      <c r="X183" s="149">
        <v>11.28</v>
      </c>
      <c r="Y183" s="149">
        <v>130</v>
      </c>
      <c r="Z183" s="149"/>
      <c r="AA183" s="123"/>
    </row>
    <row r="184" spans="1:27" s="23" customFormat="1">
      <c r="A184" s="135">
        <v>2008</v>
      </c>
      <c r="B184" s="29"/>
      <c r="C184" s="132" t="s">
        <v>17</v>
      </c>
      <c r="D184" s="24"/>
      <c r="E184" s="24"/>
      <c r="F184" s="24"/>
      <c r="G184" s="24"/>
      <c r="H184" s="24"/>
      <c r="I184" s="15"/>
      <c r="J184" s="15"/>
      <c r="K184" s="25"/>
      <c r="L184" s="25"/>
      <c r="M184" s="25"/>
      <c r="N184" s="25"/>
      <c r="O184" s="25"/>
      <c r="P184" s="15"/>
      <c r="Q184" s="25"/>
      <c r="R184" s="134" t="s">
        <v>170</v>
      </c>
      <c r="S184" s="149"/>
      <c r="T184" s="149"/>
      <c r="U184" s="149">
        <v>30.24</v>
      </c>
      <c r="V184" s="149">
        <v>11.2</v>
      </c>
      <c r="W184" s="149"/>
      <c r="X184" s="149"/>
      <c r="Y184" s="149"/>
      <c r="Z184" s="149"/>
      <c r="AA184" s="123"/>
    </row>
    <row r="185" spans="1:27" s="23" customFormat="1">
      <c r="A185" s="135">
        <v>2009</v>
      </c>
      <c r="B185" s="131"/>
      <c r="C185" s="132" t="s">
        <v>24</v>
      </c>
      <c r="D185" s="24"/>
      <c r="E185" s="24"/>
      <c r="F185" s="24"/>
      <c r="G185" s="24"/>
      <c r="H185" s="24"/>
      <c r="I185" s="15"/>
      <c r="J185" s="15"/>
      <c r="K185" s="25"/>
      <c r="L185" s="25"/>
      <c r="M185" s="25"/>
      <c r="N185" s="25"/>
      <c r="O185" s="25"/>
      <c r="P185" s="15"/>
      <c r="Q185" s="25"/>
      <c r="R185" s="134" t="s">
        <v>170</v>
      </c>
      <c r="S185" s="149"/>
      <c r="T185" s="149"/>
      <c r="U185" s="149">
        <v>9.7200000000000006</v>
      </c>
      <c r="V185" s="149">
        <v>3.6</v>
      </c>
      <c r="W185" s="149"/>
      <c r="X185" s="149"/>
      <c r="Y185" s="149"/>
      <c r="Z185" s="149"/>
      <c r="AA185" s="123"/>
    </row>
    <row r="186" spans="1:27" s="23" customFormat="1">
      <c r="A186" s="135">
        <v>2009</v>
      </c>
      <c r="B186" s="131"/>
      <c r="C186" s="132" t="s">
        <v>23</v>
      </c>
      <c r="D186" s="24"/>
      <c r="E186" s="24"/>
      <c r="F186" s="24"/>
      <c r="G186" s="24"/>
      <c r="H186" s="24"/>
      <c r="I186" s="15"/>
      <c r="J186" s="15"/>
      <c r="K186" s="25"/>
      <c r="L186" s="25"/>
      <c r="M186" s="25"/>
      <c r="N186" s="25"/>
      <c r="O186" s="25"/>
      <c r="P186" s="15"/>
      <c r="Q186" s="25"/>
      <c r="R186" s="134" t="s">
        <v>170</v>
      </c>
      <c r="S186" s="149"/>
      <c r="T186" s="149"/>
      <c r="U186" s="149">
        <v>9.7200000000000006</v>
      </c>
      <c r="V186" s="149">
        <v>3.6</v>
      </c>
      <c r="W186" s="149"/>
      <c r="X186" s="149"/>
      <c r="Y186" s="149"/>
      <c r="Z186" s="149"/>
      <c r="AA186" s="123"/>
    </row>
    <row r="187" spans="1:27" s="23" customFormat="1">
      <c r="A187" s="87">
        <v>8502</v>
      </c>
      <c r="B187" s="16">
        <v>39875</v>
      </c>
      <c r="C187" s="174" t="s">
        <v>200</v>
      </c>
      <c r="D187" s="24">
        <v>15000</v>
      </c>
      <c r="E187" s="24">
        <f>12+D187*1.2%</f>
        <v>192</v>
      </c>
      <c r="F187" s="24">
        <v>17.28</v>
      </c>
      <c r="G187" s="24">
        <v>0.6</v>
      </c>
      <c r="H187" s="24">
        <v>17.28</v>
      </c>
      <c r="I187" s="15"/>
      <c r="J187" s="15"/>
      <c r="K187" s="25"/>
      <c r="L187" s="25">
        <v>195</v>
      </c>
      <c r="M187" s="25"/>
      <c r="N187" s="25">
        <v>195</v>
      </c>
      <c r="O187" s="25"/>
      <c r="P187" s="15"/>
      <c r="Q187" s="25"/>
      <c r="R187" s="134" t="s">
        <v>308</v>
      </c>
      <c r="S187" s="149"/>
      <c r="T187" s="149"/>
      <c r="U187" s="149"/>
      <c r="V187" s="149"/>
      <c r="W187" s="149"/>
      <c r="X187" s="149">
        <v>16.68</v>
      </c>
      <c r="Y187" s="149">
        <v>195</v>
      </c>
      <c r="Z187" s="149"/>
      <c r="AA187" s="123"/>
    </row>
    <row r="188" spans="1:27" s="3" customFormat="1">
      <c r="A188" s="135">
        <v>2009</v>
      </c>
      <c r="B188" s="131"/>
      <c r="C188" s="132" t="s">
        <v>22</v>
      </c>
      <c r="D188" s="25"/>
      <c r="E188" s="25"/>
      <c r="F188" s="25"/>
      <c r="G188" s="25"/>
      <c r="H188" s="25"/>
      <c r="I188" s="15"/>
      <c r="J188" s="15"/>
      <c r="K188" s="25"/>
      <c r="L188" s="25"/>
      <c r="M188" s="25"/>
      <c r="N188" s="25"/>
      <c r="O188" s="25"/>
      <c r="P188" s="15"/>
      <c r="Q188" s="25"/>
      <c r="R188" s="134" t="s">
        <v>170</v>
      </c>
      <c r="S188" s="150"/>
      <c r="T188" s="150"/>
      <c r="U188" s="150">
        <v>18.36</v>
      </c>
      <c r="V188" s="150">
        <v>6.8</v>
      </c>
      <c r="W188" s="150"/>
      <c r="X188" s="150"/>
      <c r="Y188" s="150"/>
      <c r="Z188" s="150"/>
      <c r="AA188" s="123"/>
    </row>
    <row r="189" spans="1:27" s="23" customFormat="1">
      <c r="A189" s="135">
        <v>2009</v>
      </c>
      <c r="B189" s="131"/>
      <c r="C189" s="132" t="s">
        <v>15</v>
      </c>
      <c r="D189" s="25"/>
      <c r="E189" s="24"/>
      <c r="F189" s="24"/>
      <c r="G189" s="24"/>
      <c r="H189" s="24"/>
      <c r="I189" s="25"/>
      <c r="J189" s="25"/>
      <c r="K189" s="25"/>
      <c r="L189" s="24"/>
      <c r="M189" s="24"/>
      <c r="N189" s="24"/>
      <c r="O189" s="25"/>
      <c r="P189" s="25"/>
      <c r="Q189" s="25"/>
      <c r="R189" s="134" t="s">
        <v>170</v>
      </c>
      <c r="S189" s="149"/>
      <c r="T189" s="149"/>
      <c r="U189" s="149">
        <v>19.440000000000001</v>
      </c>
      <c r="V189" s="149">
        <v>7.2</v>
      </c>
      <c r="W189" s="149"/>
      <c r="X189" s="149"/>
      <c r="Y189" s="149"/>
      <c r="Z189" s="149"/>
      <c r="AA189" s="123"/>
    </row>
    <row r="190" spans="1:27" s="23" customFormat="1">
      <c r="A190" s="87">
        <v>8687</v>
      </c>
      <c r="B190" s="16">
        <v>39968</v>
      </c>
      <c r="C190" s="43" t="s">
        <v>38</v>
      </c>
      <c r="D190" s="24">
        <v>421.89</v>
      </c>
      <c r="E190" s="56"/>
      <c r="F190" s="56"/>
      <c r="G190" s="24"/>
      <c r="H190" s="24"/>
      <c r="I190" s="15"/>
      <c r="J190" s="15"/>
      <c r="K190" s="25"/>
      <c r="L190" s="25"/>
      <c r="M190" s="25"/>
      <c r="N190" s="25">
        <v>5.48</v>
      </c>
      <c r="O190" s="25"/>
      <c r="P190" s="15"/>
      <c r="Q190" s="25"/>
      <c r="R190" s="134" t="s">
        <v>199</v>
      </c>
      <c r="S190" s="149"/>
      <c r="T190" s="149"/>
      <c r="U190" s="149"/>
      <c r="V190" s="149"/>
      <c r="W190" s="149"/>
      <c r="X190" s="149"/>
      <c r="Y190" s="149">
        <v>5.48</v>
      </c>
      <c r="Z190" s="149"/>
      <c r="AA190" s="123"/>
    </row>
    <row r="191" spans="1:27" s="3" customFormat="1">
      <c r="A191" s="87">
        <v>8695</v>
      </c>
      <c r="B191" s="16">
        <v>39974</v>
      </c>
      <c r="C191" s="43" t="s">
        <v>38</v>
      </c>
      <c r="D191" s="25">
        <v>421.89</v>
      </c>
      <c r="E191" s="56"/>
      <c r="F191" s="56"/>
      <c r="G191" s="25"/>
      <c r="H191" s="25"/>
      <c r="I191" s="15"/>
      <c r="J191" s="15"/>
      <c r="K191" s="25"/>
      <c r="L191" s="25"/>
      <c r="M191" s="25"/>
      <c r="N191" s="25">
        <v>5.48</v>
      </c>
      <c r="O191" s="25"/>
      <c r="P191" s="15"/>
      <c r="Q191" s="25"/>
      <c r="R191" s="134" t="s">
        <v>199</v>
      </c>
      <c r="S191" s="150"/>
      <c r="T191" s="150"/>
      <c r="U191" s="150"/>
      <c r="V191" s="150"/>
      <c r="W191" s="150"/>
      <c r="X191" s="150"/>
      <c r="Y191" s="150">
        <v>5.48</v>
      </c>
      <c r="Z191" s="150"/>
      <c r="AA191" s="123"/>
    </row>
    <row r="192" spans="1:27" s="23" customFormat="1">
      <c r="A192" s="135">
        <v>2009</v>
      </c>
      <c r="B192" s="131"/>
      <c r="C192" s="132" t="s">
        <v>20</v>
      </c>
      <c r="D192" s="24"/>
      <c r="E192" s="56"/>
      <c r="F192" s="56"/>
      <c r="G192" s="24"/>
      <c r="H192" s="24"/>
      <c r="I192" s="15"/>
      <c r="J192" s="15"/>
      <c r="K192" s="25"/>
      <c r="L192" s="25"/>
      <c r="M192" s="25"/>
      <c r="N192" s="25"/>
      <c r="O192" s="25"/>
      <c r="P192" s="15"/>
      <c r="Q192" s="25"/>
      <c r="R192" s="134" t="s">
        <v>170</v>
      </c>
      <c r="S192" s="149"/>
      <c r="T192" s="149"/>
      <c r="U192" s="149">
        <v>18.36</v>
      </c>
      <c r="V192" s="149">
        <v>6.8</v>
      </c>
      <c r="W192" s="149"/>
      <c r="X192" s="149"/>
      <c r="Y192" s="149"/>
      <c r="Z192" s="149"/>
      <c r="AA192" s="123"/>
    </row>
    <row r="193" spans="1:27" s="3" customFormat="1">
      <c r="A193" s="135">
        <v>2009</v>
      </c>
      <c r="B193" s="131"/>
      <c r="C193" s="132" t="s">
        <v>29</v>
      </c>
      <c r="D193" s="25"/>
      <c r="E193" s="56"/>
      <c r="F193" s="56"/>
      <c r="G193" s="25"/>
      <c r="H193" s="25"/>
      <c r="I193" s="15"/>
      <c r="J193" s="15"/>
      <c r="K193" s="25"/>
      <c r="L193" s="25"/>
      <c r="M193" s="25"/>
      <c r="N193" s="25"/>
      <c r="O193" s="25"/>
      <c r="P193" s="15"/>
      <c r="Q193" s="25"/>
      <c r="R193" s="134" t="s">
        <v>170</v>
      </c>
      <c r="S193" s="150"/>
      <c r="T193" s="150"/>
      <c r="U193" s="150">
        <v>7.56</v>
      </c>
      <c r="V193" s="150">
        <v>2.8</v>
      </c>
      <c r="W193" s="150"/>
      <c r="X193" s="150"/>
      <c r="Y193" s="150"/>
      <c r="Z193" s="150"/>
      <c r="AA193" s="123"/>
    </row>
    <row r="194" spans="1:27" s="23" customFormat="1">
      <c r="A194" s="135">
        <v>2009</v>
      </c>
      <c r="B194" s="131"/>
      <c r="C194" s="132" t="s">
        <v>18</v>
      </c>
      <c r="D194" s="24"/>
      <c r="E194" s="56"/>
      <c r="F194" s="56"/>
      <c r="G194" s="24"/>
      <c r="H194" s="24"/>
      <c r="I194" s="15"/>
      <c r="J194" s="15"/>
      <c r="K194" s="25"/>
      <c r="L194" s="25"/>
      <c r="M194" s="25"/>
      <c r="N194" s="25"/>
      <c r="O194" s="25"/>
      <c r="P194" s="15"/>
      <c r="Q194" s="25"/>
      <c r="R194" s="134" t="s">
        <v>170</v>
      </c>
      <c r="S194" s="149"/>
      <c r="T194" s="149"/>
      <c r="U194" s="149">
        <v>31.32</v>
      </c>
      <c r="V194" s="150">
        <v>11.6</v>
      </c>
      <c r="W194" s="149"/>
      <c r="X194" s="149"/>
      <c r="Y194" s="149"/>
      <c r="Z194" s="149"/>
      <c r="AA194" s="123"/>
    </row>
    <row r="195" spans="1:27" s="3" customFormat="1">
      <c r="A195" s="98"/>
      <c r="B195" s="75">
        <v>40028</v>
      </c>
      <c r="C195" s="30"/>
      <c r="D195" s="102"/>
      <c r="E195" s="33" t="s">
        <v>31</v>
      </c>
      <c r="F195" s="102"/>
      <c r="G195" s="102"/>
      <c r="H195" s="102"/>
      <c r="I195" s="32"/>
      <c r="J195" s="32"/>
      <c r="K195" s="102"/>
      <c r="L195" s="102"/>
      <c r="M195" s="102"/>
      <c r="N195" s="102"/>
      <c r="O195" s="102"/>
      <c r="P195" s="32"/>
      <c r="Q195" s="102"/>
      <c r="R195" s="164"/>
      <c r="S195" s="185"/>
      <c r="T195" s="185"/>
      <c r="U195" s="185"/>
      <c r="V195" s="185"/>
      <c r="W195" s="185"/>
      <c r="X195" s="185"/>
      <c r="Y195" s="185"/>
      <c r="Z195" s="185"/>
      <c r="AA195" s="123"/>
    </row>
    <row r="196" spans="1:27">
      <c r="A196" s="135">
        <v>2009</v>
      </c>
      <c r="B196" s="131"/>
      <c r="C196" s="132" t="s">
        <v>28</v>
      </c>
      <c r="D196" s="14"/>
      <c r="E196" s="56"/>
      <c r="F196" s="56"/>
      <c r="G196" s="1"/>
      <c r="H196" s="1"/>
      <c r="I196" s="15"/>
      <c r="J196" s="15"/>
      <c r="K196" s="14"/>
      <c r="L196" s="14"/>
      <c r="M196" s="1"/>
      <c r="N196" s="1"/>
      <c r="O196" s="22"/>
      <c r="P196" s="15"/>
      <c r="Q196" s="14"/>
      <c r="R196" s="134" t="s">
        <v>170</v>
      </c>
      <c r="S196" s="149"/>
      <c r="T196" s="149"/>
      <c r="U196" s="149">
        <v>39.6</v>
      </c>
      <c r="V196" s="149">
        <v>7.04</v>
      </c>
      <c r="W196" s="149"/>
      <c r="X196" s="149"/>
      <c r="Y196" s="149"/>
      <c r="Z196" s="149"/>
    </row>
    <row r="197" spans="1:27">
      <c r="A197" s="135">
        <v>8958</v>
      </c>
      <c r="B197" s="11">
        <v>40074</v>
      </c>
      <c r="C197" s="170" t="s">
        <v>33</v>
      </c>
      <c r="D197" s="173">
        <v>1870.71</v>
      </c>
      <c r="E197" s="172">
        <f>20+D197*1%</f>
        <v>38.707099999999997</v>
      </c>
      <c r="F197" s="172">
        <f>E197*9%</f>
        <v>3.4836389999999997</v>
      </c>
      <c r="G197" s="172">
        <v>1</v>
      </c>
      <c r="H197" s="172">
        <v>3.09</v>
      </c>
      <c r="I197" s="173"/>
      <c r="J197" s="173"/>
      <c r="K197" s="173"/>
      <c r="L197" s="172">
        <f>D197*1.3%</f>
        <v>24.319230000000001</v>
      </c>
      <c r="M197" s="172"/>
      <c r="N197" s="172">
        <v>24.31</v>
      </c>
      <c r="O197" s="22"/>
      <c r="P197" s="15"/>
      <c r="Q197" s="14"/>
      <c r="R197" s="134" t="s">
        <v>382</v>
      </c>
      <c r="S197" s="149"/>
      <c r="T197" s="149"/>
      <c r="U197" s="149"/>
      <c r="V197" s="149"/>
      <c r="W197" s="149"/>
      <c r="X197" s="149">
        <v>2.09</v>
      </c>
      <c r="Y197" s="149">
        <v>24.31</v>
      </c>
      <c r="Z197" s="149"/>
    </row>
    <row r="198" spans="1:27" s="23" customFormat="1">
      <c r="A198" s="135">
        <v>2009</v>
      </c>
      <c r="B198" s="131"/>
      <c r="C198" s="132" t="s">
        <v>27</v>
      </c>
      <c r="D198" s="25"/>
      <c r="E198" s="56"/>
      <c r="F198" s="56"/>
      <c r="G198" s="24"/>
      <c r="H198" s="24"/>
      <c r="I198" s="15"/>
      <c r="J198" s="15"/>
      <c r="K198" s="25"/>
      <c r="L198" s="25"/>
      <c r="M198" s="24"/>
      <c r="N198" s="24"/>
      <c r="O198" s="25"/>
      <c r="P198" s="15"/>
      <c r="Q198" s="25"/>
      <c r="R198" s="134" t="s">
        <v>170</v>
      </c>
      <c r="S198" s="149"/>
      <c r="T198" s="149"/>
      <c r="U198" s="149">
        <v>72</v>
      </c>
      <c r="V198" s="149">
        <v>12.8</v>
      </c>
      <c r="W198" s="149"/>
      <c r="X198" s="149"/>
      <c r="Y198" s="149"/>
      <c r="Z198" s="149"/>
      <c r="AA198" s="123"/>
    </row>
    <row r="199" spans="1:27" s="23" customFormat="1">
      <c r="A199" s="135">
        <v>2009</v>
      </c>
      <c r="B199" s="131"/>
      <c r="C199" s="132" t="s">
        <v>26</v>
      </c>
      <c r="D199" s="25"/>
      <c r="E199" s="56"/>
      <c r="F199" s="56"/>
      <c r="G199" s="24"/>
      <c r="H199" s="24"/>
      <c r="I199" s="15"/>
      <c r="J199" s="15"/>
      <c r="K199" s="25"/>
      <c r="L199" s="25"/>
      <c r="M199" s="24"/>
      <c r="N199" s="24"/>
      <c r="O199" s="25"/>
      <c r="P199" s="15"/>
      <c r="Q199" s="25"/>
      <c r="R199" s="134" t="s">
        <v>170</v>
      </c>
      <c r="S199" s="149"/>
      <c r="T199" s="149"/>
      <c r="U199" s="149">
        <v>46.8</v>
      </c>
      <c r="V199" s="149">
        <v>8.32</v>
      </c>
      <c r="W199" s="149"/>
      <c r="X199" s="149"/>
      <c r="Y199" s="149"/>
      <c r="Z199" s="149"/>
      <c r="AA199" s="123"/>
    </row>
    <row r="200" spans="1:27" s="23" customFormat="1">
      <c r="A200" s="135">
        <v>2009</v>
      </c>
      <c r="B200" s="131"/>
      <c r="C200" s="132" t="s">
        <v>16</v>
      </c>
      <c r="D200" s="25"/>
      <c r="E200" s="56"/>
      <c r="F200" s="56"/>
      <c r="G200" s="24"/>
      <c r="H200" s="24"/>
      <c r="I200" s="15"/>
      <c r="J200" s="15"/>
      <c r="K200" s="25"/>
      <c r="L200" s="25"/>
      <c r="M200" s="24"/>
      <c r="N200" s="24"/>
      <c r="O200" s="25"/>
      <c r="P200" s="15"/>
      <c r="Q200" s="25"/>
      <c r="R200" s="134" t="s">
        <v>170</v>
      </c>
      <c r="S200" s="149"/>
      <c r="T200" s="149"/>
      <c r="U200" s="149">
        <v>64.8</v>
      </c>
      <c r="V200" s="149">
        <v>11.52</v>
      </c>
      <c r="W200" s="149"/>
      <c r="X200" s="149"/>
      <c r="Y200" s="149"/>
      <c r="Z200" s="149"/>
      <c r="AA200" s="123"/>
    </row>
    <row r="201" spans="1:27" s="23" customFormat="1">
      <c r="A201" s="135">
        <v>2009</v>
      </c>
      <c r="B201" s="131"/>
      <c r="C201" s="132" t="s">
        <v>17</v>
      </c>
      <c r="D201" s="25"/>
      <c r="E201" s="56"/>
      <c r="F201" s="56"/>
      <c r="G201" s="24"/>
      <c r="H201" s="24"/>
      <c r="I201" s="15"/>
      <c r="J201" s="15"/>
      <c r="K201" s="25"/>
      <c r="L201" s="25"/>
      <c r="M201" s="24"/>
      <c r="N201" s="24"/>
      <c r="O201" s="25"/>
      <c r="P201" s="15"/>
      <c r="Q201" s="25"/>
      <c r="R201" s="134" t="s">
        <v>170</v>
      </c>
      <c r="S201" s="149"/>
      <c r="T201" s="149"/>
      <c r="U201" s="149">
        <v>39.6</v>
      </c>
      <c r="V201" s="150">
        <v>7.04</v>
      </c>
      <c r="W201" s="149"/>
      <c r="X201" s="149"/>
      <c r="Y201" s="149"/>
      <c r="Z201" s="149"/>
      <c r="AA201" s="123"/>
    </row>
    <row r="202" spans="1:27" s="23" customFormat="1">
      <c r="A202" s="135">
        <v>2010</v>
      </c>
      <c r="B202" s="131"/>
      <c r="C202" s="132" t="s">
        <v>24</v>
      </c>
      <c r="D202" s="25"/>
      <c r="E202" s="56"/>
      <c r="F202" s="56"/>
      <c r="G202" s="24"/>
      <c r="H202" s="24"/>
      <c r="I202" s="15"/>
      <c r="J202" s="15"/>
      <c r="K202" s="25"/>
      <c r="L202" s="25"/>
      <c r="M202" s="24"/>
      <c r="N202" s="24"/>
      <c r="O202" s="25"/>
      <c r="P202" s="15"/>
      <c r="Q202" s="25"/>
      <c r="R202" s="134" t="s">
        <v>170</v>
      </c>
      <c r="S202" s="149"/>
      <c r="T202" s="149"/>
      <c r="U202" s="149">
        <v>25.2</v>
      </c>
      <c r="V202" s="167">
        <v>8.06</v>
      </c>
      <c r="W202" s="149"/>
      <c r="X202" s="149"/>
      <c r="Y202" s="149"/>
      <c r="Z202" s="149"/>
      <c r="AA202" s="123"/>
    </row>
    <row r="203" spans="1:27">
      <c r="A203" s="135">
        <v>2010</v>
      </c>
      <c r="B203" s="131"/>
      <c r="C203" s="132" t="s">
        <v>23</v>
      </c>
      <c r="D203" s="14"/>
      <c r="E203" s="56"/>
      <c r="F203" s="56"/>
      <c r="G203" s="1"/>
      <c r="H203" s="1"/>
      <c r="I203" s="15"/>
      <c r="J203" s="15"/>
      <c r="K203" s="14"/>
      <c r="L203" s="22"/>
      <c r="M203" s="1"/>
      <c r="N203" s="1"/>
      <c r="O203" s="22"/>
      <c r="P203" s="15"/>
      <c r="Q203" s="14"/>
      <c r="R203" s="134" t="s">
        <v>170</v>
      </c>
      <c r="S203" s="149"/>
      <c r="T203" s="149"/>
      <c r="U203" s="149">
        <v>27</v>
      </c>
      <c r="V203" s="167">
        <v>4.8</v>
      </c>
      <c r="W203" s="149"/>
      <c r="X203" s="149"/>
      <c r="Y203" s="149"/>
      <c r="Z203" s="149"/>
    </row>
    <row r="204" spans="1:27" s="20" customFormat="1">
      <c r="A204" s="135">
        <v>9321</v>
      </c>
      <c r="B204" s="131">
        <v>40259</v>
      </c>
      <c r="C204" s="174" t="s">
        <v>307</v>
      </c>
      <c r="D204" s="173">
        <v>15000</v>
      </c>
      <c r="E204" s="172">
        <f t="shared" ref="E204" si="57">20+D204*1%</f>
        <v>170</v>
      </c>
      <c r="F204" s="172">
        <f>E204*9%</f>
        <v>15.299999999999999</v>
      </c>
      <c r="G204" s="172">
        <v>1</v>
      </c>
      <c r="H204" s="172">
        <v>15.3</v>
      </c>
      <c r="I204" s="15"/>
      <c r="J204" s="15"/>
      <c r="K204" s="173"/>
      <c r="L204" s="173">
        <f t="shared" ref="L204" si="58">D204*1.3%</f>
        <v>195.00000000000003</v>
      </c>
      <c r="M204" s="172"/>
      <c r="N204" s="172">
        <v>195</v>
      </c>
      <c r="O204" s="173"/>
      <c r="P204" s="15"/>
      <c r="Q204" s="173"/>
      <c r="R204" s="134" t="s">
        <v>315</v>
      </c>
      <c r="S204" s="149"/>
      <c r="T204" s="149"/>
      <c r="U204" s="149"/>
      <c r="V204" s="150"/>
      <c r="W204" s="149"/>
      <c r="X204" s="149">
        <v>14.3</v>
      </c>
      <c r="Y204" s="149">
        <v>195</v>
      </c>
      <c r="Z204" s="149"/>
      <c r="AA204" s="123"/>
    </row>
    <row r="205" spans="1:27" s="23" customFormat="1">
      <c r="A205" s="135">
        <v>2010</v>
      </c>
      <c r="B205" s="131"/>
      <c r="C205" s="132" t="s">
        <v>22</v>
      </c>
      <c r="D205" s="25"/>
      <c r="E205" s="56"/>
      <c r="F205" s="56"/>
      <c r="G205" s="24"/>
      <c r="H205" s="24"/>
      <c r="I205" s="15"/>
      <c r="J205" s="15"/>
      <c r="K205" s="25"/>
      <c r="L205" s="25"/>
      <c r="M205" s="24"/>
      <c r="N205" s="24"/>
      <c r="O205" s="25"/>
      <c r="P205" s="15"/>
      <c r="Q205" s="25"/>
      <c r="R205" s="134" t="s">
        <v>170</v>
      </c>
      <c r="S205" s="149"/>
      <c r="T205" s="149"/>
      <c r="U205" s="149">
        <v>57.6</v>
      </c>
      <c r="V205" s="167">
        <v>10.24</v>
      </c>
      <c r="W205" s="149"/>
      <c r="X205" s="149"/>
      <c r="Y205" s="149"/>
      <c r="Z205" s="149"/>
      <c r="AA205" s="123"/>
    </row>
    <row r="206" spans="1:27" s="169" customFormat="1">
      <c r="A206" s="201">
        <v>9328</v>
      </c>
      <c r="B206" s="11">
        <v>40262</v>
      </c>
      <c r="C206" s="43" t="s">
        <v>265</v>
      </c>
      <c r="D206" s="206">
        <v>19054.12</v>
      </c>
      <c r="E206" s="172">
        <v>120</v>
      </c>
      <c r="F206" s="172">
        <v>10.8</v>
      </c>
      <c r="G206" s="173">
        <v>1</v>
      </c>
      <c r="H206" s="206">
        <v>18.940000000000001</v>
      </c>
      <c r="I206" s="15"/>
      <c r="J206" s="15"/>
      <c r="K206" s="173"/>
      <c r="L206" s="173">
        <v>130</v>
      </c>
      <c r="M206" s="172"/>
      <c r="N206" s="203"/>
      <c r="O206" s="173"/>
      <c r="P206" s="15"/>
      <c r="Q206" s="173"/>
      <c r="R206" s="134" t="s">
        <v>309</v>
      </c>
      <c r="S206" s="149"/>
      <c r="T206" s="149"/>
      <c r="U206" s="149"/>
      <c r="V206" s="150"/>
      <c r="W206" s="149"/>
      <c r="X206" s="149">
        <v>9.8000000000000007</v>
      </c>
      <c r="Y206" s="207"/>
      <c r="Z206" s="149"/>
      <c r="AA206" s="123"/>
    </row>
    <row r="207" spans="1:27" s="23" customFormat="1">
      <c r="A207" s="135">
        <v>2010</v>
      </c>
      <c r="B207" s="131"/>
      <c r="C207" s="132" t="s">
        <v>15</v>
      </c>
      <c r="D207" s="25"/>
      <c r="E207" s="56"/>
      <c r="F207" s="24"/>
      <c r="G207" s="24"/>
      <c r="H207" s="24"/>
      <c r="I207" s="15"/>
      <c r="J207" s="15"/>
      <c r="K207" s="25"/>
      <c r="L207" s="25"/>
      <c r="M207" s="24"/>
      <c r="N207" s="24"/>
      <c r="O207" s="25"/>
      <c r="P207" s="15"/>
      <c r="Q207" s="25"/>
      <c r="R207" s="134" t="s">
        <v>170</v>
      </c>
      <c r="S207" s="149"/>
      <c r="T207" s="149"/>
      <c r="U207" s="149">
        <v>59.4</v>
      </c>
      <c r="V207" s="167">
        <v>10.56</v>
      </c>
      <c r="W207" s="149"/>
      <c r="X207" s="149"/>
      <c r="Y207" s="149"/>
      <c r="Z207" s="149"/>
      <c r="AA207" s="123"/>
    </row>
    <row r="208" spans="1:27" s="23" customFormat="1">
      <c r="A208" s="135">
        <v>2010</v>
      </c>
      <c r="B208" s="131"/>
      <c r="C208" s="132" t="s">
        <v>20</v>
      </c>
      <c r="D208" s="25"/>
      <c r="E208" s="56"/>
      <c r="F208" s="24"/>
      <c r="G208" s="24"/>
      <c r="H208" s="24"/>
      <c r="I208" s="15"/>
      <c r="J208" s="15"/>
      <c r="K208" s="25"/>
      <c r="L208" s="25"/>
      <c r="M208" s="24"/>
      <c r="N208" s="24"/>
      <c r="O208" s="25"/>
      <c r="P208" s="15"/>
      <c r="Q208" s="25"/>
      <c r="R208" s="134" t="s">
        <v>170</v>
      </c>
      <c r="S208" s="149"/>
      <c r="T208" s="149"/>
      <c r="U208" s="149">
        <v>79.2</v>
      </c>
      <c r="V208" s="167">
        <v>14.08</v>
      </c>
      <c r="W208" s="149"/>
      <c r="X208" s="149"/>
      <c r="Y208" s="149"/>
      <c r="Z208" s="149"/>
      <c r="AA208" s="123"/>
    </row>
    <row r="209" spans="1:30" s="169" customFormat="1">
      <c r="A209" s="135">
        <v>2010</v>
      </c>
      <c r="B209" s="131"/>
      <c r="C209" s="132" t="s">
        <v>29</v>
      </c>
      <c r="D209" s="173"/>
      <c r="E209" s="172"/>
      <c r="F209" s="172"/>
      <c r="G209" s="172"/>
      <c r="H209" s="172"/>
      <c r="I209" s="15"/>
      <c r="J209" s="15"/>
      <c r="K209" s="173"/>
      <c r="L209" s="173"/>
      <c r="M209" s="172"/>
      <c r="N209" s="172"/>
      <c r="O209" s="173"/>
      <c r="P209" s="15"/>
      <c r="Q209" s="173"/>
      <c r="R209" s="134" t="s">
        <v>170</v>
      </c>
      <c r="S209" s="149"/>
      <c r="T209" s="149"/>
      <c r="U209" s="149">
        <v>40</v>
      </c>
      <c r="V209" s="167">
        <v>12.8</v>
      </c>
      <c r="W209" s="149"/>
      <c r="X209" s="149"/>
      <c r="Y209" s="149"/>
      <c r="Z209" s="149"/>
      <c r="AA209" s="123"/>
    </row>
    <row r="210" spans="1:30" s="23" customFormat="1">
      <c r="A210" s="135">
        <v>2010</v>
      </c>
      <c r="B210" s="131"/>
      <c r="C210" s="132" t="s">
        <v>18</v>
      </c>
      <c r="D210" s="25"/>
      <c r="E210" s="56"/>
      <c r="F210" s="24"/>
      <c r="G210" s="24"/>
      <c r="H210" s="24"/>
      <c r="I210" s="15"/>
      <c r="J210" s="15"/>
      <c r="K210" s="25"/>
      <c r="L210" s="25"/>
      <c r="M210" s="24"/>
      <c r="N210" s="24"/>
      <c r="O210" s="25"/>
      <c r="P210" s="15"/>
      <c r="Q210" s="25"/>
      <c r="R210" s="134" t="s">
        <v>170</v>
      </c>
      <c r="S210" s="149"/>
      <c r="T210" s="149"/>
      <c r="U210" s="149">
        <v>30.6</v>
      </c>
      <c r="V210" s="167">
        <v>6.22</v>
      </c>
      <c r="W210" s="149"/>
      <c r="X210" s="149"/>
      <c r="Y210" s="149"/>
      <c r="Z210" s="149"/>
      <c r="AA210" s="123"/>
    </row>
    <row r="211" spans="1:30" s="23" customFormat="1">
      <c r="A211" s="135">
        <v>2010</v>
      </c>
      <c r="B211" s="131"/>
      <c r="C211" s="132" t="s">
        <v>28</v>
      </c>
      <c r="D211" s="25"/>
      <c r="E211" s="56"/>
      <c r="F211" s="24"/>
      <c r="G211" s="24"/>
      <c r="H211" s="24"/>
      <c r="I211" s="15"/>
      <c r="J211" s="15"/>
      <c r="K211" s="25"/>
      <c r="L211" s="25"/>
      <c r="M211" s="24"/>
      <c r="N211" s="24"/>
      <c r="O211" s="25"/>
      <c r="P211" s="15"/>
      <c r="Q211" s="25"/>
      <c r="R211" s="134" t="s">
        <v>170</v>
      </c>
      <c r="S211" s="149"/>
      <c r="T211" s="149"/>
      <c r="U211" s="149">
        <v>32.4</v>
      </c>
      <c r="V211" s="149">
        <v>5.73</v>
      </c>
      <c r="W211" s="149"/>
      <c r="X211" s="149"/>
      <c r="Y211" s="149"/>
      <c r="Z211" s="149"/>
      <c r="AA211" s="123"/>
    </row>
    <row r="212" spans="1:30" s="23" customFormat="1">
      <c r="A212" s="135">
        <v>2010</v>
      </c>
      <c r="B212" s="131"/>
      <c r="C212" s="132" t="s">
        <v>27</v>
      </c>
      <c r="D212" s="25"/>
      <c r="E212" s="56"/>
      <c r="F212" s="56"/>
      <c r="G212" s="24"/>
      <c r="H212" s="24"/>
      <c r="I212" s="15"/>
      <c r="J212" s="15"/>
      <c r="K212" s="25"/>
      <c r="L212" s="25"/>
      <c r="M212" s="24"/>
      <c r="N212" s="24"/>
      <c r="O212" s="25"/>
      <c r="P212" s="15"/>
      <c r="Q212" s="25"/>
      <c r="R212" s="134" t="s">
        <v>170</v>
      </c>
      <c r="S212" s="149"/>
      <c r="T212" s="149"/>
      <c r="U212" s="149">
        <v>30.6</v>
      </c>
      <c r="V212" s="149">
        <v>5.37</v>
      </c>
      <c r="W212" s="149"/>
      <c r="X212" s="149"/>
      <c r="Y212" s="149"/>
      <c r="Z212" s="149"/>
      <c r="AA212" s="123"/>
    </row>
    <row r="213" spans="1:30" s="23" customFormat="1">
      <c r="A213" s="135">
        <v>2010</v>
      </c>
      <c r="B213" s="131"/>
      <c r="C213" s="132" t="s">
        <v>26</v>
      </c>
      <c r="D213" s="173"/>
      <c r="E213" s="172"/>
      <c r="F213" s="172"/>
      <c r="G213" s="172"/>
      <c r="H213" s="172"/>
      <c r="I213" s="15"/>
      <c r="J213" s="15"/>
      <c r="K213" s="173"/>
      <c r="L213" s="173"/>
      <c r="M213" s="172"/>
      <c r="N213" s="172"/>
      <c r="O213" s="173"/>
      <c r="P213" s="15"/>
      <c r="Q213" s="173"/>
      <c r="R213" s="134" t="s">
        <v>170</v>
      </c>
      <c r="S213" s="149"/>
      <c r="T213" s="149"/>
      <c r="U213" s="149">
        <v>46.8</v>
      </c>
      <c r="V213" s="149">
        <v>8.9600000000000009</v>
      </c>
      <c r="W213" s="149"/>
      <c r="X213" s="149"/>
      <c r="Y213" s="149"/>
      <c r="Z213" s="149"/>
      <c r="AA213" s="123"/>
    </row>
    <row r="214" spans="1:30" s="23" customFormat="1">
      <c r="A214" s="87">
        <v>2010</v>
      </c>
      <c r="B214" s="16"/>
      <c r="C214" s="132" t="s">
        <v>16</v>
      </c>
      <c r="D214" s="25"/>
      <c r="E214" s="24"/>
      <c r="F214" s="56"/>
      <c r="G214" s="24"/>
      <c r="H214" s="24"/>
      <c r="I214" s="15"/>
      <c r="J214" s="15"/>
      <c r="K214" s="25"/>
      <c r="L214" s="25"/>
      <c r="M214" s="24"/>
      <c r="N214" s="24"/>
      <c r="O214" s="25"/>
      <c r="P214" s="15"/>
      <c r="Q214" s="25"/>
      <c r="R214" s="134" t="s">
        <v>170</v>
      </c>
      <c r="S214" s="149"/>
      <c r="T214" s="149"/>
      <c r="U214" s="149">
        <v>43.2</v>
      </c>
      <c r="V214" s="150">
        <v>5.64</v>
      </c>
      <c r="W214" s="149"/>
      <c r="X214" s="149"/>
      <c r="Y214" s="149"/>
      <c r="Z214" s="149"/>
      <c r="AA214" s="123"/>
    </row>
    <row r="215" spans="1:30" s="20" customFormat="1">
      <c r="A215" s="135">
        <v>2010</v>
      </c>
      <c r="B215" s="131"/>
      <c r="C215" s="132" t="s">
        <v>17</v>
      </c>
      <c r="D215" s="173"/>
      <c r="E215" s="172"/>
      <c r="F215" s="172"/>
      <c r="G215" s="172"/>
      <c r="H215" s="172"/>
      <c r="I215" s="15"/>
      <c r="J215" s="15"/>
      <c r="K215" s="22"/>
      <c r="L215" s="22"/>
      <c r="M215" s="21"/>
      <c r="N215" s="21"/>
      <c r="O215" s="22"/>
      <c r="P215" s="15"/>
      <c r="Q215" s="22"/>
      <c r="R215" s="134" t="s">
        <v>170</v>
      </c>
      <c r="S215" s="149"/>
      <c r="T215" s="149"/>
      <c r="U215" s="149">
        <v>64.8</v>
      </c>
      <c r="V215" s="149">
        <v>11.09</v>
      </c>
      <c r="W215" s="149"/>
      <c r="X215" s="149"/>
      <c r="Y215" s="149"/>
      <c r="Z215" s="149"/>
      <c r="AA215" s="123"/>
    </row>
    <row r="216" spans="1:30" s="169" customFormat="1">
      <c r="A216" s="135">
        <v>2011</v>
      </c>
      <c r="B216" s="131"/>
      <c r="C216" s="179" t="s">
        <v>165</v>
      </c>
      <c r="D216" s="173"/>
      <c r="E216" s="172"/>
      <c r="F216" s="172"/>
      <c r="G216" s="172"/>
      <c r="H216" s="172"/>
      <c r="I216" s="15"/>
      <c r="J216" s="15"/>
      <c r="K216" s="173"/>
      <c r="L216" s="173"/>
      <c r="M216" s="172"/>
      <c r="N216" s="172"/>
      <c r="O216" s="173"/>
      <c r="P216" s="15"/>
      <c r="Q216" s="173"/>
      <c r="R216" s="134" t="s">
        <v>168</v>
      </c>
      <c r="S216" s="149"/>
      <c r="T216" s="149"/>
      <c r="U216" s="149"/>
      <c r="V216" s="167"/>
      <c r="W216" s="149"/>
      <c r="X216" s="149"/>
      <c r="Y216" s="149"/>
      <c r="Z216" s="149"/>
      <c r="AA216" s="123"/>
    </row>
    <row r="217" spans="1:30" s="23" customFormat="1">
      <c r="A217" s="135">
        <v>2011</v>
      </c>
      <c r="B217" s="131"/>
      <c r="C217" s="132" t="s">
        <v>24</v>
      </c>
      <c r="D217" s="26"/>
      <c r="E217" s="56"/>
      <c r="F217" s="56"/>
      <c r="G217" s="24"/>
      <c r="H217" s="24"/>
      <c r="I217" s="15"/>
      <c r="J217" s="15"/>
      <c r="K217" s="25"/>
      <c r="L217" s="25"/>
      <c r="M217" s="24"/>
      <c r="N217" s="24"/>
      <c r="O217" s="25"/>
      <c r="P217" s="15"/>
      <c r="Q217" s="25"/>
      <c r="R217" s="134" t="s">
        <v>133</v>
      </c>
      <c r="S217" s="149"/>
      <c r="T217" s="149"/>
      <c r="U217" s="149">
        <v>21.6</v>
      </c>
      <c r="V217" s="149"/>
      <c r="W217" s="149"/>
      <c r="X217" s="149"/>
      <c r="Y217" s="149"/>
      <c r="Z217" s="149"/>
      <c r="AA217" s="123"/>
    </row>
    <row r="218" spans="1:30" s="20" customFormat="1">
      <c r="A218" s="135">
        <v>9962</v>
      </c>
      <c r="B218" s="131">
        <v>40588</v>
      </c>
      <c r="C218" s="174" t="s">
        <v>310</v>
      </c>
      <c r="D218" s="141">
        <v>30000</v>
      </c>
      <c r="E218" s="140">
        <v>320</v>
      </c>
      <c r="F218" s="140">
        <v>28.8</v>
      </c>
      <c r="G218" s="140">
        <v>1</v>
      </c>
      <c r="H218" s="203">
        <v>2.12</v>
      </c>
      <c r="I218" s="15"/>
      <c r="J218" s="15"/>
      <c r="K218" s="141"/>
      <c r="L218" s="141">
        <f t="shared" ref="L218" si="59">D218*1.3%</f>
        <v>390.00000000000006</v>
      </c>
      <c r="M218" s="140"/>
      <c r="N218" s="140">
        <v>390</v>
      </c>
      <c r="O218" s="141"/>
      <c r="P218" s="15"/>
      <c r="Q218" s="141"/>
      <c r="R218" s="134" t="s">
        <v>311</v>
      </c>
      <c r="S218" s="149"/>
      <c r="T218" s="149"/>
      <c r="U218" s="149"/>
      <c r="V218" s="149"/>
      <c r="W218" s="149"/>
      <c r="X218" s="149">
        <v>1.1220000000000001</v>
      </c>
      <c r="Y218" s="149">
        <v>390</v>
      </c>
      <c r="Z218" s="149"/>
      <c r="AA218" s="224" t="s">
        <v>312</v>
      </c>
      <c r="AB218" s="225"/>
      <c r="AC218" s="225"/>
      <c r="AD218" s="225"/>
    </row>
    <row r="219" spans="1:30" s="20" customFormat="1">
      <c r="A219" s="135">
        <v>2011</v>
      </c>
      <c r="B219" s="131"/>
      <c r="C219" s="132" t="s">
        <v>23</v>
      </c>
      <c r="D219" s="22"/>
      <c r="E219" s="21"/>
      <c r="F219" s="21"/>
      <c r="G219" s="21"/>
      <c r="H219" s="21"/>
      <c r="I219" s="15"/>
      <c r="J219" s="15"/>
      <c r="K219" s="22"/>
      <c r="L219" s="22"/>
      <c r="M219" s="21"/>
      <c r="N219" s="21"/>
      <c r="O219" s="22"/>
      <c r="P219" s="15"/>
      <c r="Q219" s="22"/>
      <c r="R219" s="134" t="s">
        <v>133</v>
      </c>
      <c r="S219" s="149"/>
      <c r="T219" s="149"/>
      <c r="U219" s="149">
        <v>54</v>
      </c>
      <c r="V219" s="149"/>
      <c r="W219" s="149"/>
      <c r="X219" s="149"/>
      <c r="Y219" s="149"/>
      <c r="Z219" s="149"/>
      <c r="AA219" s="123"/>
    </row>
    <row r="220" spans="1:30" s="20" customFormat="1">
      <c r="A220" s="135">
        <v>2011</v>
      </c>
      <c r="B220" s="131"/>
      <c r="C220" s="132" t="s">
        <v>22</v>
      </c>
      <c r="D220" s="141"/>
      <c r="E220" s="140"/>
      <c r="F220" s="140"/>
      <c r="G220" s="140"/>
      <c r="H220" s="140"/>
      <c r="I220" s="15"/>
      <c r="J220" s="15"/>
      <c r="K220" s="141"/>
      <c r="L220" s="141"/>
      <c r="M220" s="140"/>
      <c r="N220" s="140"/>
      <c r="O220" s="141"/>
      <c r="P220" s="15"/>
      <c r="Q220" s="141"/>
      <c r="R220" s="134" t="s">
        <v>133</v>
      </c>
      <c r="S220" s="149"/>
      <c r="T220" s="149"/>
      <c r="U220" s="149">
        <v>27</v>
      </c>
      <c r="V220" s="149"/>
      <c r="W220" s="149"/>
      <c r="X220" s="149"/>
      <c r="Y220" s="149"/>
      <c r="Z220" s="149"/>
      <c r="AA220" s="123"/>
    </row>
    <row r="221" spans="1:30" s="20" customFormat="1">
      <c r="A221" s="135">
        <v>2011</v>
      </c>
      <c r="B221" s="131"/>
      <c r="C221" s="132" t="s">
        <v>15</v>
      </c>
      <c r="D221" s="141"/>
      <c r="E221" s="140"/>
      <c r="F221" s="140"/>
      <c r="G221" s="140"/>
      <c r="H221" s="140"/>
      <c r="I221" s="15"/>
      <c r="J221" s="15"/>
      <c r="K221" s="141"/>
      <c r="L221" s="141"/>
      <c r="M221" s="140"/>
      <c r="N221" s="140"/>
      <c r="O221" s="141"/>
      <c r="P221" s="15"/>
      <c r="Q221" s="141"/>
      <c r="R221" s="134" t="s">
        <v>133</v>
      </c>
      <c r="S221" s="149"/>
      <c r="T221" s="149"/>
      <c r="U221" s="149">
        <v>30.6</v>
      </c>
      <c r="V221" s="149"/>
      <c r="W221" s="149"/>
      <c r="X221" s="149"/>
      <c r="Y221" s="149"/>
      <c r="Z221" s="149"/>
      <c r="AA221" s="123"/>
    </row>
    <row r="222" spans="1:30" s="20" customFormat="1">
      <c r="A222" s="136">
        <v>10107</v>
      </c>
      <c r="B222" s="131">
        <v>40676</v>
      </c>
      <c r="C222" s="170" t="s">
        <v>313</v>
      </c>
      <c r="D222" s="208">
        <v>10000</v>
      </c>
      <c r="E222" s="140">
        <v>220</v>
      </c>
      <c r="F222" s="140">
        <f>E222*9%</f>
        <v>19.8</v>
      </c>
      <c r="G222" s="140">
        <v>1</v>
      </c>
      <c r="H222" s="203">
        <v>2.12</v>
      </c>
      <c r="I222" s="15"/>
      <c r="J222" s="15"/>
      <c r="K222" s="141"/>
      <c r="L222" s="141">
        <v>260</v>
      </c>
      <c r="M222" s="140"/>
      <c r="N222" s="203">
        <v>130</v>
      </c>
      <c r="O222" s="141"/>
      <c r="P222" s="15"/>
      <c r="Q222" s="141"/>
      <c r="R222" s="134" t="s">
        <v>314</v>
      </c>
      <c r="S222" s="149"/>
      <c r="T222" s="149"/>
      <c r="U222" s="149"/>
      <c r="V222" s="149"/>
      <c r="W222" s="149"/>
      <c r="X222" s="149">
        <v>1.1200000000000001</v>
      </c>
      <c r="Y222" s="149">
        <v>130</v>
      </c>
      <c r="Z222" s="149"/>
      <c r="AA222" s="224" t="s">
        <v>312</v>
      </c>
      <c r="AB222" s="225"/>
      <c r="AC222" s="225"/>
      <c r="AD222" s="225"/>
    </row>
    <row r="223" spans="1:30">
      <c r="A223" s="135">
        <v>2011</v>
      </c>
      <c r="B223" s="131"/>
      <c r="C223" s="132" t="s">
        <v>20</v>
      </c>
      <c r="D223" s="141"/>
      <c r="E223" s="141"/>
      <c r="F223" s="141"/>
      <c r="G223" s="141"/>
      <c r="H223" s="141"/>
      <c r="I223" s="15"/>
      <c r="J223" s="15"/>
      <c r="K223" s="141"/>
      <c r="L223" s="141"/>
      <c r="M223" s="141"/>
      <c r="N223" s="141"/>
      <c r="O223" s="141"/>
      <c r="P223" s="15"/>
      <c r="Q223" s="141"/>
      <c r="R223" s="134" t="s">
        <v>133</v>
      </c>
      <c r="S223" s="149"/>
      <c r="T223" s="149"/>
      <c r="U223" s="149">
        <v>28</v>
      </c>
      <c r="V223" s="149"/>
      <c r="W223" s="149"/>
      <c r="X223" s="149"/>
      <c r="Y223" s="149"/>
      <c r="Z223" s="149"/>
    </row>
    <row r="224" spans="1:30">
      <c r="A224" s="135">
        <v>2011</v>
      </c>
      <c r="B224" s="131"/>
      <c r="C224" s="132" t="s">
        <v>29</v>
      </c>
      <c r="D224" s="141"/>
      <c r="E224" s="141"/>
      <c r="F224" s="141"/>
      <c r="G224" s="141"/>
      <c r="H224" s="141"/>
      <c r="I224" s="15"/>
      <c r="J224" s="15"/>
      <c r="K224" s="141"/>
      <c r="L224" s="141"/>
      <c r="M224" s="141"/>
      <c r="N224" s="141"/>
      <c r="O224" s="141"/>
      <c r="P224" s="15"/>
      <c r="Q224" s="141"/>
      <c r="R224" s="134" t="s">
        <v>133</v>
      </c>
      <c r="S224" s="149"/>
      <c r="T224" s="149"/>
      <c r="U224" s="149">
        <v>30.6</v>
      </c>
      <c r="V224" s="149"/>
      <c r="W224" s="149"/>
      <c r="X224" s="149"/>
      <c r="Y224" s="149"/>
      <c r="Z224" s="149"/>
    </row>
    <row r="225" spans="1:27">
      <c r="A225" s="135">
        <v>2011</v>
      </c>
      <c r="B225" s="131"/>
      <c r="C225" s="132" t="s">
        <v>18</v>
      </c>
      <c r="D225" s="141"/>
      <c r="E225" s="141"/>
      <c r="F225" s="141"/>
      <c r="G225" s="141"/>
      <c r="H225" s="141"/>
      <c r="I225" s="15"/>
      <c r="J225" s="15"/>
      <c r="K225" s="141"/>
      <c r="L225" s="141"/>
      <c r="M225" s="141"/>
      <c r="N225" s="141"/>
      <c r="O225" s="141"/>
      <c r="P225" s="15"/>
      <c r="Q225" s="141"/>
      <c r="R225" s="134" t="s">
        <v>133</v>
      </c>
      <c r="S225" s="149"/>
      <c r="T225" s="149"/>
      <c r="U225" s="149">
        <v>15</v>
      </c>
      <c r="V225" s="149"/>
      <c r="W225" s="149"/>
      <c r="X225" s="149"/>
      <c r="Y225" s="149"/>
      <c r="Z225" s="149"/>
    </row>
    <row r="226" spans="1:27">
      <c r="A226" s="135">
        <v>2011</v>
      </c>
      <c r="B226" s="131"/>
      <c r="C226" s="132" t="s">
        <v>28</v>
      </c>
      <c r="D226" s="141"/>
      <c r="E226" s="140"/>
      <c r="F226" s="140"/>
      <c r="G226" s="140"/>
      <c r="H226" s="140"/>
      <c r="I226" s="15"/>
      <c r="J226" s="15"/>
      <c r="K226" s="141"/>
      <c r="L226" s="141"/>
      <c r="M226" s="140"/>
      <c r="N226" s="140"/>
      <c r="O226" s="141"/>
      <c r="P226" s="15"/>
      <c r="Q226" s="141"/>
      <c r="R226" s="134" t="s">
        <v>133</v>
      </c>
      <c r="S226" s="149"/>
      <c r="T226" s="149"/>
      <c r="U226" s="149">
        <v>52.2</v>
      </c>
      <c r="V226" s="149"/>
      <c r="W226" s="149"/>
      <c r="X226" s="149"/>
      <c r="Y226" s="149"/>
      <c r="Z226" s="149"/>
    </row>
    <row r="227" spans="1:27">
      <c r="A227" s="135">
        <v>2011</v>
      </c>
      <c r="B227" s="131"/>
      <c r="C227" s="132" t="s">
        <v>27</v>
      </c>
      <c r="D227" s="141"/>
      <c r="E227" s="140"/>
      <c r="F227" s="140"/>
      <c r="G227" s="140"/>
      <c r="H227" s="140"/>
      <c r="I227" s="15"/>
      <c r="J227" s="15"/>
      <c r="K227" s="141"/>
      <c r="L227" s="141"/>
      <c r="M227" s="140"/>
      <c r="N227" s="140"/>
      <c r="O227" s="141"/>
      <c r="P227" s="15"/>
      <c r="Q227" s="141"/>
      <c r="R227" s="134" t="s">
        <v>133</v>
      </c>
      <c r="S227" s="149"/>
      <c r="T227" s="149"/>
      <c r="U227" s="149">
        <v>36</v>
      </c>
      <c r="V227" s="149"/>
      <c r="W227" s="149"/>
      <c r="X227" s="149"/>
      <c r="Y227" s="149"/>
      <c r="Z227" s="149"/>
    </row>
    <row r="228" spans="1:27" s="99" customFormat="1">
      <c r="A228" s="135">
        <v>2011</v>
      </c>
      <c r="B228" s="131"/>
      <c r="C228" s="132" t="s">
        <v>26</v>
      </c>
      <c r="D228" s="141"/>
      <c r="E228" s="140"/>
      <c r="F228" s="140"/>
      <c r="G228" s="140"/>
      <c r="H228" s="140"/>
      <c r="I228" s="15"/>
      <c r="J228" s="15"/>
      <c r="K228" s="141"/>
      <c r="L228" s="141"/>
      <c r="M228" s="140"/>
      <c r="N228" s="140"/>
      <c r="O228" s="141"/>
      <c r="P228" s="15"/>
      <c r="Q228" s="141"/>
      <c r="R228" s="134" t="s">
        <v>133</v>
      </c>
      <c r="S228" s="149"/>
      <c r="T228" s="149"/>
      <c r="U228" s="149">
        <v>5.4</v>
      </c>
      <c r="V228" s="149"/>
      <c r="W228" s="149"/>
      <c r="X228" s="149"/>
      <c r="Y228" s="149"/>
      <c r="Z228" s="149"/>
      <c r="AA228" s="123"/>
    </row>
    <row r="229" spans="1:27" s="23" customFormat="1">
      <c r="A229" s="136">
        <v>2011</v>
      </c>
      <c r="B229" s="11"/>
      <c r="C229" s="132" t="s">
        <v>16</v>
      </c>
      <c r="D229" s="139"/>
      <c r="E229" s="140"/>
      <c r="F229" s="140"/>
      <c r="G229" s="140"/>
      <c r="H229" s="140"/>
      <c r="I229" s="141"/>
      <c r="J229" s="141"/>
      <c r="K229" s="141"/>
      <c r="L229" s="140"/>
      <c r="M229" s="140"/>
      <c r="N229" s="140"/>
      <c r="O229" s="141"/>
      <c r="P229" s="141"/>
      <c r="Q229" s="140"/>
      <c r="R229" s="134" t="s">
        <v>133</v>
      </c>
      <c r="S229" s="149"/>
      <c r="T229" s="149"/>
      <c r="U229" s="149">
        <v>19.8</v>
      </c>
      <c r="V229" s="149"/>
      <c r="W229" s="149"/>
      <c r="X229" s="149"/>
      <c r="Y229" s="149"/>
      <c r="Z229" s="149"/>
      <c r="AA229" s="123"/>
    </row>
    <row r="230" spans="1:27" s="23" customFormat="1">
      <c r="A230" s="135">
        <v>2011</v>
      </c>
      <c r="B230" s="11"/>
      <c r="C230" s="132" t="s">
        <v>17</v>
      </c>
      <c r="D230" s="140"/>
      <c r="E230" s="140"/>
      <c r="F230" s="140"/>
      <c r="G230" s="140"/>
      <c r="H230" s="140"/>
      <c r="I230" s="15"/>
      <c r="J230" s="15"/>
      <c r="K230" s="141"/>
      <c r="L230" s="141"/>
      <c r="M230" s="140"/>
      <c r="N230" s="140"/>
      <c r="O230" s="15"/>
      <c r="P230" s="15"/>
      <c r="Q230" s="141"/>
      <c r="R230" s="134" t="s">
        <v>133</v>
      </c>
      <c r="S230" s="149"/>
      <c r="T230" s="149"/>
      <c r="U230" s="149">
        <v>21.6</v>
      </c>
      <c r="V230" s="149"/>
      <c r="W230" s="149"/>
      <c r="X230" s="149"/>
      <c r="Y230" s="149"/>
      <c r="Z230" s="149"/>
      <c r="AA230" s="123"/>
    </row>
    <row r="231" spans="1:27" s="169" customFormat="1">
      <c r="A231" s="135">
        <v>2012</v>
      </c>
      <c r="B231" s="11"/>
      <c r="C231" s="161" t="s">
        <v>165</v>
      </c>
      <c r="D231" s="173"/>
      <c r="E231" s="173"/>
      <c r="F231" s="172"/>
      <c r="G231" s="173"/>
      <c r="H231" s="173"/>
      <c r="I231" s="15"/>
      <c r="J231" s="15"/>
      <c r="K231" s="173"/>
      <c r="L231" s="173"/>
      <c r="M231" s="173"/>
      <c r="N231" s="173"/>
      <c r="O231" s="15"/>
      <c r="P231" s="15"/>
      <c r="Q231" s="173"/>
      <c r="R231" s="2" t="s">
        <v>168</v>
      </c>
      <c r="S231" s="149"/>
      <c r="T231" s="149"/>
      <c r="U231" s="149"/>
      <c r="V231" s="167"/>
      <c r="W231" s="149"/>
      <c r="X231" s="149"/>
      <c r="Y231" s="149"/>
      <c r="Z231" s="149"/>
      <c r="AA231" s="123"/>
    </row>
    <row r="232" spans="1:27" s="23" customFormat="1">
      <c r="A232" s="135">
        <v>2012</v>
      </c>
      <c r="B232" s="11"/>
      <c r="C232" s="132" t="s">
        <v>24</v>
      </c>
      <c r="D232" s="140"/>
      <c r="E232" s="140"/>
      <c r="F232" s="140"/>
      <c r="G232" s="140"/>
      <c r="H232" s="140"/>
      <c r="I232" s="15"/>
      <c r="J232" s="15"/>
      <c r="K232" s="141"/>
      <c r="L232" s="141"/>
      <c r="M232" s="140"/>
      <c r="N232" s="140"/>
      <c r="O232" s="15"/>
      <c r="P232" s="15"/>
      <c r="Q232" s="141"/>
      <c r="R232" s="134" t="s">
        <v>133</v>
      </c>
      <c r="S232" s="149"/>
      <c r="T232" s="149"/>
      <c r="U232" s="149">
        <v>9</v>
      </c>
      <c r="V232" s="149"/>
      <c r="W232" s="149"/>
      <c r="X232" s="149"/>
      <c r="Y232" s="149"/>
      <c r="Z232" s="149"/>
      <c r="AA232" s="123"/>
    </row>
    <row r="233" spans="1:27" s="23" customFormat="1">
      <c r="A233" s="135">
        <v>2012</v>
      </c>
      <c r="B233" s="11"/>
      <c r="C233" s="132" t="s">
        <v>23</v>
      </c>
      <c r="D233" s="140"/>
      <c r="E233" s="140"/>
      <c r="F233" s="140"/>
      <c r="G233" s="140"/>
      <c r="H233" s="140"/>
      <c r="I233" s="15"/>
      <c r="J233" s="15"/>
      <c r="K233" s="141"/>
      <c r="L233" s="141"/>
      <c r="M233" s="140"/>
      <c r="N233" s="140"/>
      <c r="O233" s="15"/>
      <c r="P233" s="15"/>
      <c r="Q233" s="141"/>
      <c r="R233" s="134" t="s">
        <v>133</v>
      </c>
      <c r="S233" s="149"/>
      <c r="T233" s="149"/>
      <c r="U233" s="149">
        <v>9</v>
      </c>
      <c r="V233" s="149"/>
      <c r="W233" s="149"/>
      <c r="X233" s="149"/>
      <c r="Y233" s="149"/>
      <c r="Z233" s="149"/>
      <c r="AA233" s="123"/>
    </row>
    <row r="234" spans="1:27" s="23" customFormat="1">
      <c r="A234" s="135">
        <v>2012</v>
      </c>
      <c r="B234" s="11"/>
      <c r="C234" s="132" t="s">
        <v>22</v>
      </c>
      <c r="D234" s="140"/>
      <c r="E234" s="140"/>
      <c r="F234" s="140"/>
      <c r="G234" s="140"/>
      <c r="H234" s="140"/>
      <c r="I234" s="15"/>
      <c r="J234" s="15"/>
      <c r="K234" s="141"/>
      <c r="L234" s="141"/>
      <c r="M234" s="140"/>
      <c r="N234" s="140"/>
      <c r="O234" s="15"/>
      <c r="P234" s="15"/>
      <c r="Q234" s="141"/>
      <c r="R234" s="134" t="s">
        <v>133</v>
      </c>
      <c r="S234" s="149"/>
      <c r="T234" s="149"/>
      <c r="U234" s="149">
        <v>27</v>
      </c>
      <c r="V234" s="149"/>
      <c r="W234" s="149"/>
      <c r="X234" s="149"/>
      <c r="Y234" s="149"/>
      <c r="Z234" s="149"/>
      <c r="AA234" s="123"/>
    </row>
    <row r="235" spans="1:27" s="23" customFormat="1">
      <c r="A235" s="135">
        <v>2012</v>
      </c>
      <c r="B235" s="11"/>
      <c r="C235" s="132" t="s">
        <v>15</v>
      </c>
      <c r="D235" s="140"/>
      <c r="E235" s="140"/>
      <c r="F235" s="140"/>
      <c r="G235" s="140"/>
      <c r="H235" s="140"/>
      <c r="I235" s="15"/>
      <c r="J235" s="15"/>
      <c r="K235" s="141"/>
      <c r="L235" s="141"/>
      <c r="M235" s="140"/>
      <c r="N235" s="140"/>
      <c r="O235" s="15"/>
      <c r="P235" s="15"/>
      <c r="Q235" s="141"/>
      <c r="R235" s="134" t="s">
        <v>133</v>
      </c>
      <c r="S235" s="149"/>
      <c r="T235" s="149"/>
      <c r="U235" s="149">
        <v>7.2</v>
      </c>
      <c r="V235" s="149"/>
      <c r="W235" s="149"/>
      <c r="X235" s="149"/>
      <c r="Y235" s="149"/>
      <c r="Z235" s="149"/>
      <c r="AA235" s="123"/>
    </row>
    <row r="236" spans="1:27" s="23" customFormat="1">
      <c r="A236" s="135">
        <v>2012</v>
      </c>
      <c r="B236" s="11"/>
      <c r="C236" s="132" t="s">
        <v>20</v>
      </c>
      <c r="D236" s="141"/>
      <c r="E236" s="141"/>
      <c r="F236" s="140"/>
      <c r="G236" s="141"/>
      <c r="H236" s="141"/>
      <c r="I236" s="15"/>
      <c r="J236" s="15"/>
      <c r="K236" s="141"/>
      <c r="L236" s="141"/>
      <c r="M236" s="141"/>
      <c r="N236" s="141"/>
      <c r="O236" s="15"/>
      <c r="P236" s="15"/>
      <c r="Q236" s="141"/>
      <c r="R236" s="134" t="s">
        <v>133</v>
      </c>
      <c r="S236" s="149"/>
      <c r="T236" s="149"/>
      <c r="U236" s="149">
        <v>16.2</v>
      </c>
      <c r="V236" s="149"/>
      <c r="W236" s="149"/>
      <c r="X236" s="149"/>
      <c r="Y236" s="149"/>
      <c r="Z236" s="149"/>
      <c r="AA236" s="123"/>
    </row>
    <row r="237" spans="1:27" s="137" customFormat="1">
      <c r="A237" s="135">
        <v>2012</v>
      </c>
      <c r="B237" s="11"/>
      <c r="C237" s="132" t="s">
        <v>28</v>
      </c>
      <c r="D237" s="141"/>
      <c r="E237" s="141"/>
      <c r="F237" s="140"/>
      <c r="G237" s="141"/>
      <c r="H237" s="141"/>
      <c r="I237" s="15"/>
      <c r="J237" s="15"/>
      <c r="K237" s="141"/>
      <c r="L237" s="141"/>
      <c r="M237" s="141"/>
      <c r="N237" s="141"/>
      <c r="O237" s="15"/>
      <c r="P237" s="15"/>
      <c r="Q237" s="141"/>
      <c r="R237" s="134" t="s">
        <v>135</v>
      </c>
      <c r="S237" s="149">
        <v>20</v>
      </c>
      <c r="T237" s="149"/>
      <c r="U237" s="149">
        <v>23.2</v>
      </c>
      <c r="V237" s="149"/>
      <c r="W237" s="149"/>
      <c r="X237" s="149"/>
      <c r="Y237" s="149"/>
      <c r="Z237" s="149"/>
      <c r="AA237" s="123"/>
    </row>
    <row r="238" spans="1:27" s="23" customFormat="1">
      <c r="A238" s="135">
        <v>2012</v>
      </c>
      <c r="B238" s="11"/>
      <c r="C238" s="132" t="s">
        <v>27</v>
      </c>
      <c r="D238" s="141"/>
      <c r="E238" s="141"/>
      <c r="F238" s="140"/>
      <c r="G238" s="141"/>
      <c r="H238" s="141"/>
      <c r="I238" s="15"/>
      <c r="J238" s="15"/>
      <c r="K238" s="141"/>
      <c r="L238" s="141"/>
      <c r="M238" s="141"/>
      <c r="N238" s="141"/>
      <c r="O238" s="15"/>
      <c r="P238" s="15"/>
      <c r="Q238" s="141"/>
      <c r="R238" s="134" t="s">
        <v>134</v>
      </c>
      <c r="S238" s="149">
        <v>25.2</v>
      </c>
      <c r="T238" s="149"/>
      <c r="U238" s="149"/>
      <c r="V238" s="149"/>
      <c r="W238" s="149"/>
      <c r="X238" s="149"/>
      <c r="Y238" s="149"/>
      <c r="Z238" s="149"/>
      <c r="AA238" s="123"/>
    </row>
    <row r="239" spans="1:27" s="23" customFormat="1">
      <c r="A239" s="135">
        <v>2012</v>
      </c>
      <c r="B239" s="11"/>
      <c r="C239" s="132" t="s">
        <v>26</v>
      </c>
      <c r="D239" s="141"/>
      <c r="E239" s="141"/>
      <c r="F239" s="140"/>
      <c r="G239" s="141"/>
      <c r="H239" s="141"/>
      <c r="I239" s="15"/>
      <c r="J239" s="15"/>
      <c r="K239" s="141"/>
      <c r="L239" s="141"/>
      <c r="M239" s="141"/>
      <c r="N239" s="141"/>
      <c r="O239" s="15"/>
      <c r="P239" s="15"/>
      <c r="Q239" s="141"/>
      <c r="R239" s="134" t="s">
        <v>134</v>
      </c>
      <c r="S239" s="149">
        <v>9</v>
      </c>
      <c r="T239" s="149"/>
      <c r="U239" s="149"/>
      <c r="V239" s="149"/>
      <c r="W239" s="149"/>
      <c r="X239" s="149"/>
      <c r="Y239" s="149"/>
      <c r="Z239" s="149"/>
      <c r="AA239" s="123"/>
    </row>
    <row r="240" spans="1:27" s="23" customFormat="1">
      <c r="A240" s="135">
        <v>2012</v>
      </c>
      <c r="B240" s="11"/>
      <c r="C240" s="132" t="s">
        <v>16</v>
      </c>
      <c r="D240" s="141"/>
      <c r="E240" s="141"/>
      <c r="F240" s="140"/>
      <c r="G240" s="141"/>
      <c r="H240" s="141"/>
      <c r="I240" s="15"/>
      <c r="J240" s="15"/>
      <c r="K240" s="141"/>
      <c r="L240" s="141"/>
      <c r="M240" s="141"/>
      <c r="N240" s="141"/>
      <c r="O240" s="15"/>
      <c r="P240" s="15"/>
      <c r="Q240" s="141"/>
      <c r="R240" s="134" t="s">
        <v>134</v>
      </c>
      <c r="S240" s="149">
        <v>27</v>
      </c>
      <c r="T240" s="149"/>
      <c r="U240" s="149"/>
      <c r="V240" s="149"/>
      <c r="W240" s="149"/>
      <c r="X240" s="149"/>
      <c r="Y240" s="149"/>
      <c r="Z240" s="149"/>
      <c r="AA240" s="123"/>
    </row>
    <row r="241" spans="1:27" s="137" customFormat="1">
      <c r="A241" s="135">
        <v>2012</v>
      </c>
      <c r="B241" s="11"/>
      <c r="C241" s="132" t="s">
        <v>17</v>
      </c>
      <c r="D241" s="141"/>
      <c r="E241" s="141"/>
      <c r="F241" s="140"/>
      <c r="G241" s="141"/>
      <c r="H241" s="141"/>
      <c r="I241" s="15"/>
      <c r="J241" s="15"/>
      <c r="K241" s="141"/>
      <c r="L241" s="141"/>
      <c r="M241" s="141"/>
      <c r="N241" s="141"/>
      <c r="O241" s="15"/>
      <c r="P241" s="15"/>
      <c r="Q241" s="141"/>
      <c r="R241" s="134" t="s">
        <v>134</v>
      </c>
      <c r="S241" s="149">
        <v>34.200000000000003</v>
      </c>
      <c r="T241" s="149"/>
      <c r="U241" s="149"/>
      <c r="V241" s="149"/>
      <c r="W241" s="149"/>
      <c r="X241" s="149"/>
      <c r="Y241" s="149"/>
      <c r="Z241" s="149"/>
      <c r="AA241" s="123"/>
    </row>
    <row r="242" spans="1:27" s="169" customFormat="1">
      <c r="A242" s="135">
        <v>2013</v>
      </c>
      <c r="B242" s="11"/>
      <c r="C242" s="161" t="s">
        <v>166</v>
      </c>
      <c r="D242" s="173"/>
      <c r="E242" s="173"/>
      <c r="F242" s="172"/>
      <c r="G242" s="173"/>
      <c r="H242" s="173"/>
      <c r="I242" s="15"/>
      <c r="J242" s="15"/>
      <c r="K242" s="173"/>
      <c r="L242" s="173"/>
      <c r="M242" s="173"/>
      <c r="N242" s="173"/>
      <c r="O242" s="15"/>
      <c r="P242" s="15"/>
      <c r="Q242" s="173"/>
      <c r="R242" s="134"/>
      <c r="S242" s="149"/>
      <c r="T242" s="149"/>
      <c r="U242" s="149"/>
      <c r="V242" s="167"/>
      <c r="W242" s="149"/>
      <c r="X242" s="149"/>
      <c r="Y242" s="149"/>
      <c r="Z242" s="149"/>
      <c r="AA242" s="123"/>
    </row>
    <row r="243" spans="1:27" s="137" customFormat="1">
      <c r="A243" s="135">
        <v>2013</v>
      </c>
      <c r="B243" s="11"/>
      <c r="C243" s="132" t="s">
        <v>24</v>
      </c>
      <c r="D243" s="141"/>
      <c r="E243" s="141"/>
      <c r="F243" s="140"/>
      <c r="G243" s="141"/>
      <c r="H243" s="141"/>
      <c r="I243" s="15"/>
      <c r="J243" s="15"/>
      <c r="K243" s="141"/>
      <c r="L243" s="141"/>
      <c r="M243" s="141"/>
      <c r="N243" s="141"/>
      <c r="O243" s="15"/>
      <c r="P243" s="15"/>
      <c r="Q243" s="141"/>
      <c r="R243" s="134" t="s">
        <v>134</v>
      </c>
      <c r="S243" s="149">
        <v>23.4</v>
      </c>
      <c r="T243" s="149"/>
      <c r="U243" s="149"/>
      <c r="V243" s="149"/>
      <c r="W243" s="149"/>
      <c r="X243" s="149"/>
      <c r="Y243" s="149"/>
      <c r="Z243" s="149"/>
      <c r="AA243" s="123"/>
    </row>
    <row r="244" spans="1:27" s="137" customFormat="1">
      <c r="A244" s="135">
        <v>2013</v>
      </c>
      <c r="B244" s="11"/>
      <c r="C244" s="132" t="s">
        <v>23</v>
      </c>
      <c r="D244" s="141"/>
      <c r="E244" s="141"/>
      <c r="F244" s="140"/>
      <c r="G244" s="141"/>
      <c r="H244" s="141"/>
      <c r="I244" s="15"/>
      <c r="J244" s="15"/>
      <c r="K244" s="141"/>
      <c r="L244" s="141"/>
      <c r="M244" s="141"/>
      <c r="N244" s="141"/>
      <c r="O244" s="15"/>
      <c r="P244" s="15"/>
      <c r="Q244" s="141"/>
      <c r="R244" s="134" t="s">
        <v>134</v>
      </c>
      <c r="S244" s="149">
        <v>14.4</v>
      </c>
      <c r="T244" s="149"/>
      <c r="U244" s="149"/>
      <c r="V244" s="149"/>
      <c r="W244" s="149"/>
      <c r="X244" s="149"/>
      <c r="Y244" s="149"/>
      <c r="Z244" s="149"/>
      <c r="AA244" s="123"/>
    </row>
    <row r="245" spans="1:27" s="137" customFormat="1">
      <c r="A245" s="135">
        <v>2013</v>
      </c>
      <c r="B245" s="11"/>
      <c r="C245" s="132" t="s">
        <v>22</v>
      </c>
      <c r="D245" s="141"/>
      <c r="E245" s="141"/>
      <c r="F245" s="140"/>
      <c r="G245" s="141"/>
      <c r="H245" s="141"/>
      <c r="I245" s="15"/>
      <c r="J245" s="15"/>
      <c r="K245" s="141"/>
      <c r="L245" s="141"/>
      <c r="M245" s="141"/>
      <c r="N245" s="141"/>
      <c r="O245" s="15"/>
      <c r="P245" s="15"/>
      <c r="Q245" s="141"/>
      <c r="R245" s="134" t="s">
        <v>134</v>
      </c>
      <c r="S245" s="149">
        <v>28.8</v>
      </c>
      <c r="T245" s="149"/>
      <c r="U245" s="149"/>
      <c r="V245" s="149"/>
      <c r="W245" s="149"/>
      <c r="X245" s="149"/>
      <c r="Y245" s="149"/>
      <c r="Z245" s="149"/>
      <c r="AA245" s="123"/>
    </row>
    <row r="246" spans="1:27" s="137" customFormat="1">
      <c r="A246" s="135">
        <v>2013</v>
      </c>
      <c r="B246" s="11"/>
      <c r="C246" s="132" t="s">
        <v>15</v>
      </c>
      <c r="D246" s="141"/>
      <c r="E246" s="141"/>
      <c r="F246" s="140"/>
      <c r="G246" s="141"/>
      <c r="H246" s="141"/>
      <c r="I246" s="15"/>
      <c r="J246" s="15"/>
      <c r="K246" s="141"/>
      <c r="L246" s="141"/>
      <c r="M246" s="141"/>
      <c r="N246" s="141"/>
      <c r="O246" s="15"/>
      <c r="P246" s="15"/>
      <c r="Q246" s="141"/>
      <c r="R246" s="134" t="s">
        <v>134</v>
      </c>
      <c r="S246" s="149">
        <v>46.8</v>
      </c>
      <c r="T246" s="149"/>
      <c r="U246" s="149"/>
      <c r="V246" s="149"/>
      <c r="W246" s="149"/>
      <c r="X246" s="149"/>
      <c r="Y246" s="149"/>
      <c r="Z246" s="149"/>
      <c r="AA246" s="123"/>
    </row>
    <row r="247" spans="1:27" s="23" customFormat="1">
      <c r="A247" s="87">
        <v>2013</v>
      </c>
      <c r="B247" s="11"/>
      <c r="C247" s="19" t="s">
        <v>20</v>
      </c>
      <c r="D247" s="25"/>
      <c r="E247" s="25"/>
      <c r="F247" s="24"/>
      <c r="G247" s="25"/>
      <c r="H247" s="141"/>
      <c r="I247" s="15"/>
      <c r="J247" s="15"/>
      <c r="K247" s="25"/>
      <c r="L247" s="25"/>
      <c r="M247" s="25"/>
      <c r="N247" s="25"/>
      <c r="O247" s="15"/>
      <c r="P247" s="15"/>
      <c r="Q247" s="25"/>
      <c r="R247" s="134" t="s">
        <v>134</v>
      </c>
      <c r="S247" s="149">
        <v>10.8</v>
      </c>
      <c r="T247" s="149"/>
      <c r="U247" s="149"/>
      <c r="V247" s="149"/>
      <c r="W247" s="149"/>
      <c r="X247" s="149"/>
      <c r="Y247" s="149"/>
      <c r="Z247" s="149"/>
      <c r="AA247" s="123"/>
    </row>
    <row r="248" spans="1:27">
      <c r="A248" s="231" t="s">
        <v>14</v>
      </c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3"/>
      <c r="S248" s="13">
        <f t="shared" ref="S248:T248" si="60">SUM(S3:S247)</f>
        <v>512.16999999999996</v>
      </c>
      <c r="T248" s="13">
        <f t="shared" si="60"/>
        <v>436.16</v>
      </c>
      <c r="U248" s="13">
        <f t="shared" ref="U248" si="61">SUM(U3:U247)</f>
        <v>1733.04</v>
      </c>
      <c r="V248" s="13">
        <f t="shared" ref="V248" si="62">SUM(V3:V247)</f>
        <v>717.82999999999993</v>
      </c>
      <c r="W248" s="17">
        <f t="shared" ref="W248" si="63">SUM(W3:W247)</f>
        <v>13.73</v>
      </c>
      <c r="X248" s="13">
        <f t="shared" ref="X248" si="64">SUM(X3:X247)</f>
        <v>955.1607671999991</v>
      </c>
      <c r="Y248" s="17">
        <f t="shared" ref="Y248" si="65">SUM(Y3:Y247)</f>
        <v>10449.9</v>
      </c>
      <c r="Z248" s="17">
        <f t="shared" ref="Z248" si="66">SUM(Z3:Z247)</f>
        <v>303.17</v>
      </c>
    </row>
    <row r="250" spans="1:27">
      <c r="A250" s="227" t="s">
        <v>153</v>
      </c>
      <c r="B250" s="227"/>
      <c r="C250" s="227"/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158"/>
    </row>
    <row r="251" spans="1:27">
      <c r="A251" s="226" t="s">
        <v>218</v>
      </c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</row>
    <row r="252" spans="1:27">
      <c r="A252" s="226" t="s">
        <v>152</v>
      </c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187"/>
      <c r="U252" s="157"/>
      <c r="V252" s="177"/>
      <c r="W252" s="157"/>
      <c r="X252" s="157"/>
      <c r="Y252" s="157"/>
      <c r="Z252" s="157"/>
    </row>
    <row r="253" spans="1:27">
      <c r="A253" s="229" t="s">
        <v>151</v>
      </c>
      <c r="B253" s="229"/>
      <c r="C253" s="229"/>
      <c r="D253" s="128"/>
      <c r="E253" s="123"/>
      <c r="F253" s="123"/>
      <c r="G253" s="123"/>
      <c r="H253" s="123"/>
      <c r="I253" s="123"/>
      <c r="J253" s="123"/>
      <c r="K253" s="123"/>
    </row>
    <row r="254" spans="1:27">
      <c r="A254" s="229" t="s">
        <v>195</v>
      </c>
      <c r="B254" s="229"/>
      <c r="C254" s="229"/>
      <c r="D254" s="229"/>
      <c r="E254" s="229"/>
      <c r="F254" s="229"/>
      <c r="G254" s="123"/>
      <c r="H254" s="123"/>
      <c r="I254" s="123"/>
      <c r="J254" s="123"/>
      <c r="K254" s="123"/>
    </row>
    <row r="255" spans="1:27" s="137" customFormat="1">
      <c r="A255" s="229" t="s">
        <v>167</v>
      </c>
      <c r="B255" s="229"/>
      <c r="C255" s="229"/>
      <c r="D255" s="229"/>
      <c r="E255" s="229"/>
      <c r="F255" s="229"/>
      <c r="G255" s="229"/>
      <c r="H255" s="229"/>
      <c r="I255" s="229"/>
      <c r="J255" s="229"/>
      <c r="K255" s="229"/>
      <c r="L255" s="229"/>
      <c r="M255" s="229"/>
      <c r="R255" s="159"/>
      <c r="T255" s="169"/>
      <c r="V255" s="169"/>
      <c r="AA255" s="123"/>
    </row>
    <row r="256" spans="1:27" s="169" customFormat="1">
      <c r="A256" s="156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R256" s="176"/>
      <c r="AA256" s="123"/>
    </row>
    <row r="257" spans="1:27" s="137" customFormat="1">
      <c r="A257" s="156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R257" s="159"/>
      <c r="T257" s="169"/>
      <c r="V257" s="169"/>
      <c r="AA257" s="123"/>
    </row>
    <row r="258" spans="1:27">
      <c r="A258" s="226" t="s">
        <v>150</v>
      </c>
      <c r="B258" s="226"/>
      <c r="C258" s="226"/>
      <c r="D258" s="226"/>
      <c r="E258" s="226"/>
      <c r="F258" s="123"/>
      <c r="G258" s="123"/>
      <c r="H258" s="123"/>
      <c r="I258" s="123"/>
      <c r="J258" s="123"/>
      <c r="K258" s="123"/>
    </row>
    <row r="259" spans="1:27">
      <c r="A259" s="230">
        <v>22</v>
      </c>
      <c r="B259" s="230"/>
      <c r="C259" s="230"/>
      <c r="D259" s="230"/>
      <c r="E259" s="123"/>
      <c r="F259" s="123"/>
      <c r="G259" s="123"/>
      <c r="H259" s="123"/>
      <c r="I259" s="123"/>
      <c r="J259" s="123"/>
      <c r="K259" s="123"/>
    </row>
    <row r="260" spans="1:27">
      <c r="A260" s="226" t="s">
        <v>149</v>
      </c>
      <c r="B260" s="226"/>
      <c r="C260" s="226"/>
      <c r="D260" s="123"/>
      <c r="E260" s="123"/>
      <c r="F260" s="123"/>
      <c r="G260" s="123"/>
      <c r="H260" s="123"/>
      <c r="I260" s="123"/>
      <c r="J260" s="123"/>
      <c r="K260" s="123"/>
    </row>
    <row r="261" spans="1:27">
      <c r="A261" s="226" t="s">
        <v>148</v>
      </c>
      <c r="B261" s="226"/>
      <c r="C261" s="226"/>
      <c r="D261" s="123"/>
      <c r="E261" s="123"/>
      <c r="F261" s="123"/>
      <c r="G261" s="123"/>
      <c r="H261" s="123"/>
      <c r="I261" s="123"/>
      <c r="J261" s="123"/>
      <c r="K261" s="123"/>
    </row>
    <row r="262" spans="1:27">
      <c r="A262" s="229" t="s">
        <v>147</v>
      </c>
      <c r="B262" s="229"/>
      <c r="C262" s="229"/>
      <c r="D262" s="123"/>
      <c r="E262" s="123"/>
      <c r="F262" s="123"/>
      <c r="G262" s="123"/>
      <c r="H262" s="123"/>
      <c r="I262" s="123"/>
      <c r="J262" s="123"/>
      <c r="K262" s="123"/>
    </row>
    <row r="263" spans="1:27">
      <c r="A263" s="156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</row>
    <row r="264" spans="1:27">
      <c r="A264" s="156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</row>
    <row r="265" spans="1:27">
      <c r="A265" s="229" t="s">
        <v>164</v>
      </c>
      <c r="B265" s="229"/>
      <c r="C265" s="229"/>
      <c r="D265" s="229"/>
      <c r="E265" s="229"/>
      <c r="F265" s="229"/>
      <c r="G265" s="229"/>
      <c r="H265" s="229"/>
      <c r="I265" s="229"/>
      <c r="J265" s="229"/>
      <c r="K265" s="229"/>
      <c r="L265" s="229"/>
      <c r="M265" s="229"/>
    </row>
    <row r="266" spans="1:27">
      <c r="A266" s="229" t="s">
        <v>316</v>
      </c>
      <c r="B266" s="229"/>
      <c r="C266" s="229"/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29"/>
      <c r="P266" s="169"/>
      <c r="Q266" s="169"/>
      <c r="R266" s="202"/>
      <c r="S266" s="169"/>
    </row>
    <row r="267" spans="1:27">
      <c r="A267" s="229" t="s">
        <v>334</v>
      </c>
      <c r="B267" s="229"/>
      <c r="C267" s="229"/>
      <c r="D267" s="229"/>
      <c r="E267" s="123"/>
      <c r="F267" s="123"/>
      <c r="G267" s="123"/>
      <c r="H267" s="123"/>
      <c r="I267" s="123"/>
      <c r="J267" s="123"/>
      <c r="K267" s="123"/>
    </row>
    <row r="268" spans="1:27" s="169" customFormat="1">
      <c r="A268" s="156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R268" s="209"/>
      <c r="AA268" s="123"/>
    </row>
    <row r="269" spans="1:27">
      <c r="A269" s="226" t="s">
        <v>146</v>
      </c>
      <c r="B269" s="226"/>
      <c r="C269" s="226"/>
      <c r="D269" s="226"/>
      <c r="E269" s="226"/>
      <c r="F269" s="123"/>
      <c r="G269" s="123"/>
      <c r="H269" s="123"/>
      <c r="I269" s="123"/>
      <c r="J269" s="123"/>
      <c r="K269" s="123"/>
    </row>
    <row r="270" spans="1:27">
      <c r="A270" s="156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38"/>
    </row>
    <row r="271" spans="1:27">
      <c r="A271" s="156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38"/>
    </row>
  </sheetData>
  <mergeCells count="39">
    <mergeCell ref="Y1:Y2"/>
    <mergeCell ref="Z1:Z2"/>
    <mergeCell ref="U1:U2"/>
    <mergeCell ref="W1:W2"/>
    <mergeCell ref="O1:Q1"/>
    <mergeCell ref="R1:R2"/>
    <mergeCell ref="V1:V2"/>
    <mergeCell ref="A269:E269"/>
    <mergeCell ref="X1:X2"/>
    <mergeCell ref="A261:C261"/>
    <mergeCell ref="A253:C253"/>
    <mergeCell ref="A259:D259"/>
    <mergeCell ref="A260:C260"/>
    <mergeCell ref="A262:C262"/>
    <mergeCell ref="I143:Q143"/>
    <mergeCell ref="A251:R251"/>
    <mergeCell ref="A265:M265"/>
    <mergeCell ref="A255:M255"/>
    <mergeCell ref="A254:F254"/>
    <mergeCell ref="A258:E258"/>
    <mergeCell ref="A267:D267"/>
    <mergeCell ref="A266:O266"/>
    <mergeCell ref="A248:R248"/>
    <mergeCell ref="AA218:AD218"/>
    <mergeCell ref="AA222:AD222"/>
    <mergeCell ref="T1:T2"/>
    <mergeCell ref="A252:S252"/>
    <mergeCell ref="A250:Q250"/>
    <mergeCell ref="E1:E2"/>
    <mergeCell ref="F1:H1"/>
    <mergeCell ref="I1:K1"/>
    <mergeCell ref="L1:N1"/>
    <mergeCell ref="I138:Q138"/>
    <mergeCell ref="A1:A2"/>
    <mergeCell ref="B1:B2"/>
    <mergeCell ref="C1:C2"/>
    <mergeCell ref="D1:D2"/>
    <mergeCell ref="F94:H94"/>
    <mergeCell ref="S1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9"/>
  <sheetViews>
    <sheetView workbookViewId="0">
      <pane ySplit="2" topLeftCell="A48" activePane="bottomLeft" state="frozen"/>
      <selection pane="bottomLeft" activeCell="C86" sqref="C86"/>
    </sheetView>
  </sheetViews>
  <sheetFormatPr defaultRowHeight="11.25"/>
  <cols>
    <col min="1" max="1" width="8.140625" style="10" customWidth="1"/>
    <col min="2" max="2" width="8.7109375" style="10" bestFit="1" customWidth="1"/>
    <col min="3" max="3" width="29.42578125" style="10" bestFit="1" customWidth="1"/>
    <col min="4" max="4" width="12.42578125" style="10" bestFit="1" customWidth="1"/>
    <col min="5" max="5" width="11.28515625" style="10" customWidth="1"/>
    <col min="6" max="8" width="9.42578125" style="10" bestFit="1" customWidth="1"/>
    <col min="9" max="9" width="10.28515625" style="10" bestFit="1" customWidth="1"/>
    <col min="10" max="10" width="8.140625" style="10" bestFit="1" customWidth="1"/>
    <col min="11" max="11" width="9.42578125" style="10" bestFit="1" customWidth="1"/>
    <col min="12" max="12" width="10.28515625" style="10" bestFit="1" customWidth="1"/>
    <col min="13" max="13" width="9.42578125" style="10" bestFit="1" customWidth="1"/>
    <col min="14" max="14" width="8.140625" style="10" bestFit="1" customWidth="1"/>
    <col min="15" max="15" width="9.42578125" style="10" bestFit="1" customWidth="1"/>
    <col min="16" max="17" width="8.140625" style="10" bestFit="1" customWidth="1"/>
    <col min="18" max="18" width="41.85546875" style="10" bestFit="1" customWidth="1"/>
    <col min="19" max="20" width="9.42578125" style="10" bestFit="1" customWidth="1"/>
    <col min="21" max="21" width="11.42578125" style="10" customWidth="1"/>
    <col min="22" max="22" width="9.140625" style="123"/>
    <col min="23" max="187" width="9.140625" style="10"/>
    <col min="188" max="188" width="9" style="10" bestFit="1" customWidth="1"/>
    <col min="189" max="189" width="9.85546875" style="10" bestFit="1" customWidth="1"/>
    <col min="190" max="190" width="9.140625" style="10" bestFit="1" customWidth="1"/>
    <col min="191" max="191" width="16" style="10" bestFit="1" customWidth="1"/>
    <col min="192" max="192" width="9" style="10" bestFit="1" customWidth="1"/>
    <col min="193" max="193" width="7.85546875" style="10" bestFit="1" customWidth="1"/>
    <col min="194" max="194" width="11.7109375" style="10" bestFit="1" customWidth="1"/>
    <col min="195" max="195" width="14.28515625" style="10" customWidth="1"/>
    <col min="196" max="196" width="11.7109375" style="10" bestFit="1" customWidth="1"/>
    <col min="197" max="197" width="14.140625" style="10" bestFit="1" customWidth="1"/>
    <col min="198" max="198" width="16.7109375" style="10" customWidth="1"/>
    <col min="199" max="199" width="16.5703125" style="10" customWidth="1"/>
    <col min="200" max="201" width="7.85546875" style="10" bestFit="1" customWidth="1"/>
    <col min="202" max="202" width="8" style="10" bestFit="1" customWidth="1"/>
    <col min="203" max="204" width="7.85546875" style="10" bestFit="1" customWidth="1"/>
    <col min="205" max="205" width="9.7109375" style="10" customWidth="1"/>
    <col min="206" max="206" width="12.85546875" style="10" customWidth="1"/>
    <col min="207" max="443" width="9.140625" style="10"/>
    <col min="444" max="444" width="9" style="10" bestFit="1" customWidth="1"/>
    <col min="445" max="445" width="9.85546875" style="10" bestFit="1" customWidth="1"/>
    <col min="446" max="446" width="9.140625" style="10" bestFit="1" customWidth="1"/>
    <col min="447" max="447" width="16" style="10" bestFit="1" customWidth="1"/>
    <col min="448" max="448" width="9" style="10" bestFit="1" customWidth="1"/>
    <col min="449" max="449" width="7.85546875" style="10" bestFit="1" customWidth="1"/>
    <col min="450" max="450" width="11.7109375" style="10" bestFit="1" customWidth="1"/>
    <col min="451" max="451" width="14.28515625" style="10" customWidth="1"/>
    <col min="452" max="452" width="11.7109375" style="10" bestFit="1" customWidth="1"/>
    <col min="453" max="453" width="14.140625" style="10" bestFit="1" customWidth="1"/>
    <col min="454" max="454" width="16.7109375" style="10" customWidth="1"/>
    <col min="455" max="455" width="16.5703125" style="10" customWidth="1"/>
    <col min="456" max="457" width="7.85546875" style="10" bestFit="1" customWidth="1"/>
    <col min="458" max="458" width="8" style="10" bestFit="1" customWidth="1"/>
    <col min="459" max="460" width="7.85546875" style="10" bestFit="1" customWidth="1"/>
    <col min="461" max="461" width="9.7109375" style="10" customWidth="1"/>
    <col min="462" max="462" width="12.85546875" style="10" customWidth="1"/>
    <col min="463" max="699" width="9.140625" style="10"/>
    <col min="700" max="700" width="9" style="10" bestFit="1" customWidth="1"/>
    <col min="701" max="701" width="9.85546875" style="10" bestFit="1" customWidth="1"/>
    <col min="702" max="702" width="9.140625" style="10" bestFit="1" customWidth="1"/>
    <col min="703" max="703" width="16" style="10" bestFit="1" customWidth="1"/>
    <col min="704" max="704" width="9" style="10" bestFit="1" customWidth="1"/>
    <col min="705" max="705" width="7.85546875" style="10" bestFit="1" customWidth="1"/>
    <col min="706" max="706" width="11.7109375" style="10" bestFit="1" customWidth="1"/>
    <col min="707" max="707" width="14.28515625" style="10" customWidth="1"/>
    <col min="708" max="708" width="11.7109375" style="10" bestFit="1" customWidth="1"/>
    <col min="709" max="709" width="14.140625" style="10" bestFit="1" customWidth="1"/>
    <col min="710" max="710" width="16.7109375" style="10" customWidth="1"/>
    <col min="711" max="711" width="16.5703125" style="10" customWidth="1"/>
    <col min="712" max="713" width="7.85546875" style="10" bestFit="1" customWidth="1"/>
    <col min="714" max="714" width="8" style="10" bestFit="1" customWidth="1"/>
    <col min="715" max="716" width="7.85546875" style="10" bestFit="1" customWidth="1"/>
    <col min="717" max="717" width="9.7109375" style="10" customWidth="1"/>
    <col min="718" max="718" width="12.85546875" style="10" customWidth="1"/>
    <col min="719" max="955" width="9.140625" style="10"/>
    <col min="956" max="956" width="9" style="10" bestFit="1" customWidth="1"/>
    <col min="957" max="957" width="9.85546875" style="10" bestFit="1" customWidth="1"/>
    <col min="958" max="958" width="9.140625" style="10" bestFit="1" customWidth="1"/>
    <col min="959" max="959" width="16" style="10" bestFit="1" customWidth="1"/>
    <col min="960" max="960" width="9" style="10" bestFit="1" customWidth="1"/>
    <col min="961" max="961" width="7.85546875" style="10" bestFit="1" customWidth="1"/>
    <col min="962" max="962" width="11.7109375" style="10" bestFit="1" customWidth="1"/>
    <col min="963" max="963" width="14.28515625" style="10" customWidth="1"/>
    <col min="964" max="964" width="11.7109375" style="10" bestFit="1" customWidth="1"/>
    <col min="965" max="965" width="14.140625" style="10" bestFit="1" customWidth="1"/>
    <col min="966" max="966" width="16.7109375" style="10" customWidth="1"/>
    <col min="967" max="967" width="16.5703125" style="10" customWidth="1"/>
    <col min="968" max="969" width="7.85546875" style="10" bestFit="1" customWidth="1"/>
    <col min="970" max="970" width="8" style="10" bestFit="1" customWidth="1"/>
    <col min="971" max="972" width="7.85546875" style="10" bestFit="1" customWidth="1"/>
    <col min="973" max="973" width="9.7109375" style="10" customWidth="1"/>
    <col min="974" max="974" width="12.85546875" style="10" customWidth="1"/>
    <col min="975" max="1211" width="9.140625" style="10"/>
    <col min="1212" max="1212" width="9" style="10" bestFit="1" customWidth="1"/>
    <col min="1213" max="1213" width="9.85546875" style="10" bestFit="1" customWidth="1"/>
    <col min="1214" max="1214" width="9.140625" style="10" bestFit="1" customWidth="1"/>
    <col min="1215" max="1215" width="16" style="10" bestFit="1" customWidth="1"/>
    <col min="1216" max="1216" width="9" style="10" bestFit="1" customWidth="1"/>
    <col min="1217" max="1217" width="7.85546875" style="10" bestFit="1" customWidth="1"/>
    <col min="1218" max="1218" width="11.7109375" style="10" bestFit="1" customWidth="1"/>
    <col min="1219" max="1219" width="14.28515625" style="10" customWidth="1"/>
    <col min="1220" max="1220" width="11.7109375" style="10" bestFit="1" customWidth="1"/>
    <col min="1221" max="1221" width="14.140625" style="10" bestFit="1" customWidth="1"/>
    <col min="1222" max="1222" width="16.7109375" style="10" customWidth="1"/>
    <col min="1223" max="1223" width="16.5703125" style="10" customWidth="1"/>
    <col min="1224" max="1225" width="7.85546875" style="10" bestFit="1" customWidth="1"/>
    <col min="1226" max="1226" width="8" style="10" bestFit="1" customWidth="1"/>
    <col min="1227" max="1228" width="7.85546875" style="10" bestFit="1" customWidth="1"/>
    <col min="1229" max="1229" width="9.7109375" style="10" customWidth="1"/>
    <col min="1230" max="1230" width="12.85546875" style="10" customWidth="1"/>
    <col min="1231" max="1467" width="9.140625" style="10"/>
    <col min="1468" max="1468" width="9" style="10" bestFit="1" customWidth="1"/>
    <col min="1469" max="1469" width="9.85546875" style="10" bestFit="1" customWidth="1"/>
    <col min="1470" max="1470" width="9.140625" style="10" bestFit="1" customWidth="1"/>
    <col min="1471" max="1471" width="16" style="10" bestFit="1" customWidth="1"/>
    <col min="1472" max="1472" width="9" style="10" bestFit="1" customWidth="1"/>
    <col min="1473" max="1473" width="7.85546875" style="10" bestFit="1" customWidth="1"/>
    <col min="1474" max="1474" width="11.7109375" style="10" bestFit="1" customWidth="1"/>
    <col min="1475" max="1475" width="14.28515625" style="10" customWidth="1"/>
    <col min="1476" max="1476" width="11.7109375" style="10" bestFit="1" customWidth="1"/>
    <col min="1477" max="1477" width="14.140625" style="10" bestFit="1" customWidth="1"/>
    <col min="1478" max="1478" width="16.7109375" style="10" customWidth="1"/>
    <col min="1479" max="1479" width="16.5703125" style="10" customWidth="1"/>
    <col min="1480" max="1481" width="7.85546875" style="10" bestFit="1" customWidth="1"/>
    <col min="1482" max="1482" width="8" style="10" bestFit="1" customWidth="1"/>
    <col min="1483" max="1484" width="7.85546875" style="10" bestFit="1" customWidth="1"/>
    <col min="1485" max="1485" width="9.7109375" style="10" customWidth="1"/>
    <col min="1486" max="1486" width="12.85546875" style="10" customWidth="1"/>
    <col min="1487" max="1723" width="9.140625" style="10"/>
    <col min="1724" max="1724" width="9" style="10" bestFit="1" customWidth="1"/>
    <col min="1725" max="1725" width="9.85546875" style="10" bestFit="1" customWidth="1"/>
    <col min="1726" max="1726" width="9.140625" style="10" bestFit="1" customWidth="1"/>
    <col min="1727" max="1727" width="16" style="10" bestFit="1" customWidth="1"/>
    <col min="1728" max="1728" width="9" style="10" bestFit="1" customWidth="1"/>
    <col min="1729" max="1729" width="7.85546875" style="10" bestFit="1" customWidth="1"/>
    <col min="1730" max="1730" width="11.7109375" style="10" bestFit="1" customWidth="1"/>
    <col min="1731" max="1731" width="14.28515625" style="10" customWidth="1"/>
    <col min="1732" max="1732" width="11.7109375" style="10" bestFit="1" customWidth="1"/>
    <col min="1733" max="1733" width="14.140625" style="10" bestFit="1" customWidth="1"/>
    <col min="1734" max="1734" width="16.7109375" style="10" customWidth="1"/>
    <col min="1735" max="1735" width="16.5703125" style="10" customWidth="1"/>
    <col min="1736" max="1737" width="7.85546875" style="10" bestFit="1" customWidth="1"/>
    <col min="1738" max="1738" width="8" style="10" bestFit="1" customWidth="1"/>
    <col min="1739" max="1740" width="7.85546875" style="10" bestFit="1" customWidth="1"/>
    <col min="1741" max="1741" width="9.7109375" style="10" customWidth="1"/>
    <col min="1742" max="1742" width="12.85546875" style="10" customWidth="1"/>
    <col min="1743" max="1979" width="9.140625" style="10"/>
    <col min="1980" max="1980" width="9" style="10" bestFit="1" customWidth="1"/>
    <col min="1981" max="1981" width="9.85546875" style="10" bestFit="1" customWidth="1"/>
    <col min="1982" max="1982" width="9.140625" style="10" bestFit="1" customWidth="1"/>
    <col min="1983" max="1983" width="16" style="10" bestFit="1" customWidth="1"/>
    <col min="1984" max="1984" width="9" style="10" bestFit="1" customWidth="1"/>
    <col min="1985" max="1985" width="7.85546875" style="10" bestFit="1" customWidth="1"/>
    <col min="1986" max="1986" width="11.7109375" style="10" bestFit="1" customWidth="1"/>
    <col min="1987" max="1987" width="14.28515625" style="10" customWidth="1"/>
    <col min="1988" max="1988" width="11.7109375" style="10" bestFit="1" customWidth="1"/>
    <col min="1989" max="1989" width="14.140625" style="10" bestFit="1" customWidth="1"/>
    <col min="1990" max="1990" width="16.7109375" style="10" customWidth="1"/>
    <col min="1991" max="1991" width="16.5703125" style="10" customWidth="1"/>
    <col min="1992" max="1993" width="7.85546875" style="10" bestFit="1" customWidth="1"/>
    <col min="1994" max="1994" width="8" style="10" bestFit="1" customWidth="1"/>
    <col min="1995" max="1996" width="7.85546875" style="10" bestFit="1" customWidth="1"/>
    <col min="1997" max="1997" width="9.7109375" style="10" customWidth="1"/>
    <col min="1998" max="1998" width="12.85546875" style="10" customWidth="1"/>
    <col min="1999" max="2235" width="9.140625" style="10"/>
    <col min="2236" max="2236" width="9" style="10" bestFit="1" customWidth="1"/>
    <col min="2237" max="2237" width="9.85546875" style="10" bestFit="1" customWidth="1"/>
    <col min="2238" max="2238" width="9.140625" style="10" bestFit="1" customWidth="1"/>
    <col min="2239" max="2239" width="16" style="10" bestFit="1" customWidth="1"/>
    <col min="2240" max="2240" width="9" style="10" bestFit="1" customWidth="1"/>
    <col min="2241" max="2241" width="7.85546875" style="10" bestFit="1" customWidth="1"/>
    <col min="2242" max="2242" width="11.7109375" style="10" bestFit="1" customWidth="1"/>
    <col min="2243" max="2243" width="14.28515625" style="10" customWidth="1"/>
    <col min="2244" max="2244" width="11.7109375" style="10" bestFit="1" customWidth="1"/>
    <col min="2245" max="2245" width="14.140625" style="10" bestFit="1" customWidth="1"/>
    <col min="2246" max="2246" width="16.7109375" style="10" customWidth="1"/>
    <col min="2247" max="2247" width="16.5703125" style="10" customWidth="1"/>
    <col min="2248" max="2249" width="7.85546875" style="10" bestFit="1" customWidth="1"/>
    <col min="2250" max="2250" width="8" style="10" bestFit="1" customWidth="1"/>
    <col min="2251" max="2252" width="7.85546875" style="10" bestFit="1" customWidth="1"/>
    <col min="2253" max="2253" width="9.7109375" style="10" customWidth="1"/>
    <col min="2254" max="2254" width="12.85546875" style="10" customWidth="1"/>
    <col min="2255" max="2491" width="9.140625" style="10"/>
    <col min="2492" max="2492" width="9" style="10" bestFit="1" customWidth="1"/>
    <col min="2493" max="2493" width="9.85546875" style="10" bestFit="1" customWidth="1"/>
    <col min="2494" max="2494" width="9.140625" style="10" bestFit="1" customWidth="1"/>
    <col min="2495" max="2495" width="16" style="10" bestFit="1" customWidth="1"/>
    <col min="2496" max="2496" width="9" style="10" bestFit="1" customWidth="1"/>
    <col min="2497" max="2497" width="7.85546875" style="10" bestFit="1" customWidth="1"/>
    <col min="2498" max="2498" width="11.7109375" style="10" bestFit="1" customWidth="1"/>
    <col min="2499" max="2499" width="14.28515625" style="10" customWidth="1"/>
    <col min="2500" max="2500" width="11.7109375" style="10" bestFit="1" customWidth="1"/>
    <col min="2501" max="2501" width="14.140625" style="10" bestFit="1" customWidth="1"/>
    <col min="2502" max="2502" width="16.7109375" style="10" customWidth="1"/>
    <col min="2503" max="2503" width="16.5703125" style="10" customWidth="1"/>
    <col min="2504" max="2505" width="7.85546875" style="10" bestFit="1" customWidth="1"/>
    <col min="2506" max="2506" width="8" style="10" bestFit="1" customWidth="1"/>
    <col min="2507" max="2508" width="7.85546875" style="10" bestFit="1" customWidth="1"/>
    <col min="2509" max="2509" width="9.7109375" style="10" customWidth="1"/>
    <col min="2510" max="2510" width="12.85546875" style="10" customWidth="1"/>
    <col min="2511" max="2747" width="9.140625" style="10"/>
    <col min="2748" max="2748" width="9" style="10" bestFit="1" customWidth="1"/>
    <col min="2749" max="2749" width="9.85546875" style="10" bestFit="1" customWidth="1"/>
    <col min="2750" max="2750" width="9.140625" style="10" bestFit="1" customWidth="1"/>
    <col min="2751" max="2751" width="16" style="10" bestFit="1" customWidth="1"/>
    <col min="2752" max="2752" width="9" style="10" bestFit="1" customWidth="1"/>
    <col min="2753" max="2753" width="7.85546875" style="10" bestFit="1" customWidth="1"/>
    <col min="2754" max="2754" width="11.7109375" style="10" bestFit="1" customWidth="1"/>
    <col min="2755" max="2755" width="14.28515625" style="10" customWidth="1"/>
    <col min="2756" max="2756" width="11.7109375" style="10" bestFit="1" customWidth="1"/>
    <col min="2757" max="2757" width="14.140625" style="10" bestFit="1" customWidth="1"/>
    <col min="2758" max="2758" width="16.7109375" style="10" customWidth="1"/>
    <col min="2759" max="2759" width="16.5703125" style="10" customWidth="1"/>
    <col min="2760" max="2761" width="7.85546875" style="10" bestFit="1" customWidth="1"/>
    <col min="2762" max="2762" width="8" style="10" bestFit="1" customWidth="1"/>
    <col min="2763" max="2764" width="7.85546875" style="10" bestFit="1" customWidth="1"/>
    <col min="2765" max="2765" width="9.7109375" style="10" customWidth="1"/>
    <col min="2766" max="2766" width="12.85546875" style="10" customWidth="1"/>
    <col min="2767" max="3003" width="9.140625" style="10"/>
    <col min="3004" max="3004" width="9" style="10" bestFit="1" customWidth="1"/>
    <col min="3005" max="3005" width="9.85546875" style="10" bestFit="1" customWidth="1"/>
    <col min="3006" max="3006" width="9.140625" style="10" bestFit="1" customWidth="1"/>
    <col min="3007" max="3007" width="16" style="10" bestFit="1" customWidth="1"/>
    <col min="3008" max="3008" width="9" style="10" bestFit="1" customWidth="1"/>
    <col min="3009" max="3009" width="7.85546875" style="10" bestFit="1" customWidth="1"/>
    <col min="3010" max="3010" width="11.7109375" style="10" bestFit="1" customWidth="1"/>
    <col min="3011" max="3011" width="14.28515625" style="10" customWidth="1"/>
    <col min="3012" max="3012" width="11.7109375" style="10" bestFit="1" customWidth="1"/>
    <col min="3013" max="3013" width="14.140625" style="10" bestFit="1" customWidth="1"/>
    <col min="3014" max="3014" width="16.7109375" style="10" customWidth="1"/>
    <col min="3015" max="3015" width="16.5703125" style="10" customWidth="1"/>
    <col min="3016" max="3017" width="7.85546875" style="10" bestFit="1" customWidth="1"/>
    <col min="3018" max="3018" width="8" style="10" bestFit="1" customWidth="1"/>
    <col min="3019" max="3020" width="7.85546875" style="10" bestFit="1" customWidth="1"/>
    <col min="3021" max="3021" width="9.7109375" style="10" customWidth="1"/>
    <col min="3022" max="3022" width="12.85546875" style="10" customWidth="1"/>
    <col min="3023" max="3259" width="9.140625" style="10"/>
    <col min="3260" max="3260" width="9" style="10" bestFit="1" customWidth="1"/>
    <col min="3261" max="3261" width="9.85546875" style="10" bestFit="1" customWidth="1"/>
    <col min="3262" max="3262" width="9.140625" style="10" bestFit="1" customWidth="1"/>
    <col min="3263" max="3263" width="16" style="10" bestFit="1" customWidth="1"/>
    <col min="3264" max="3264" width="9" style="10" bestFit="1" customWidth="1"/>
    <col min="3265" max="3265" width="7.85546875" style="10" bestFit="1" customWidth="1"/>
    <col min="3266" max="3266" width="11.7109375" style="10" bestFit="1" customWidth="1"/>
    <col min="3267" max="3267" width="14.28515625" style="10" customWidth="1"/>
    <col min="3268" max="3268" width="11.7109375" style="10" bestFit="1" customWidth="1"/>
    <col min="3269" max="3269" width="14.140625" style="10" bestFit="1" customWidth="1"/>
    <col min="3270" max="3270" width="16.7109375" style="10" customWidth="1"/>
    <col min="3271" max="3271" width="16.5703125" style="10" customWidth="1"/>
    <col min="3272" max="3273" width="7.85546875" style="10" bestFit="1" customWidth="1"/>
    <col min="3274" max="3274" width="8" style="10" bestFit="1" customWidth="1"/>
    <col min="3275" max="3276" width="7.85546875" style="10" bestFit="1" customWidth="1"/>
    <col min="3277" max="3277" width="9.7109375" style="10" customWidth="1"/>
    <col min="3278" max="3278" width="12.85546875" style="10" customWidth="1"/>
    <col min="3279" max="3515" width="9.140625" style="10"/>
    <col min="3516" max="3516" width="9" style="10" bestFit="1" customWidth="1"/>
    <col min="3517" max="3517" width="9.85546875" style="10" bestFit="1" customWidth="1"/>
    <col min="3518" max="3518" width="9.140625" style="10" bestFit="1" customWidth="1"/>
    <col min="3519" max="3519" width="16" style="10" bestFit="1" customWidth="1"/>
    <col min="3520" max="3520" width="9" style="10" bestFit="1" customWidth="1"/>
    <col min="3521" max="3521" width="7.85546875" style="10" bestFit="1" customWidth="1"/>
    <col min="3522" max="3522" width="11.7109375" style="10" bestFit="1" customWidth="1"/>
    <col min="3523" max="3523" width="14.28515625" style="10" customWidth="1"/>
    <col min="3524" max="3524" width="11.7109375" style="10" bestFit="1" customWidth="1"/>
    <col min="3525" max="3525" width="14.140625" style="10" bestFit="1" customWidth="1"/>
    <col min="3526" max="3526" width="16.7109375" style="10" customWidth="1"/>
    <col min="3527" max="3527" width="16.5703125" style="10" customWidth="1"/>
    <col min="3528" max="3529" width="7.85546875" style="10" bestFit="1" customWidth="1"/>
    <col min="3530" max="3530" width="8" style="10" bestFit="1" customWidth="1"/>
    <col min="3531" max="3532" width="7.85546875" style="10" bestFit="1" customWidth="1"/>
    <col min="3533" max="3533" width="9.7109375" style="10" customWidth="1"/>
    <col min="3534" max="3534" width="12.85546875" style="10" customWidth="1"/>
    <col min="3535" max="3771" width="9.140625" style="10"/>
    <col min="3772" max="3772" width="9" style="10" bestFit="1" customWidth="1"/>
    <col min="3773" max="3773" width="9.85546875" style="10" bestFit="1" customWidth="1"/>
    <col min="3774" max="3774" width="9.140625" style="10" bestFit="1" customWidth="1"/>
    <col min="3775" max="3775" width="16" style="10" bestFit="1" customWidth="1"/>
    <col min="3776" max="3776" width="9" style="10" bestFit="1" customWidth="1"/>
    <col min="3777" max="3777" width="7.85546875" style="10" bestFit="1" customWidth="1"/>
    <col min="3778" max="3778" width="11.7109375" style="10" bestFit="1" customWidth="1"/>
    <col min="3779" max="3779" width="14.28515625" style="10" customWidth="1"/>
    <col min="3780" max="3780" width="11.7109375" style="10" bestFit="1" customWidth="1"/>
    <col min="3781" max="3781" width="14.140625" style="10" bestFit="1" customWidth="1"/>
    <col min="3782" max="3782" width="16.7109375" style="10" customWidth="1"/>
    <col min="3783" max="3783" width="16.5703125" style="10" customWidth="1"/>
    <col min="3784" max="3785" width="7.85546875" style="10" bestFit="1" customWidth="1"/>
    <col min="3786" max="3786" width="8" style="10" bestFit="1" customWidth="1"/>
    <col min="3787" max="3788" width="7.85546875" style="10" bestFit="1" customWidth="1"/>
    <col min="3789" max="3789" width="9.7109375" style="10" customWidth="1"/>
    <col min="3790" max="3790" width="12.85546875" style="10" customWidth="1"/>
    <col min="3791" max="4027" width="9.140625" style="10"/>
    <col min="4028" max="4028" width="9" style="10" bestFit="1" customWidth="1"/>
    <col min="4029" max="4029" width="9.85546875" style="10" bestFit="1" customWidth="1"/>
    <col min="4030" max="4030" width="9.140625" style="10" bestFit="1" customWidth="1"/>
    <col min="4031" max="4031" width="16" style="10" bestFit="1" customWidth="1"/>
    <col min="4032" max="4032" width="9" style="10" bestFit="1" customWidth="1"/>
    <col min="4033" max="4033" width="7.85546875" style="10" bestFit="1" customWidth="1"/>
    <col min="4034" max="4034" width="11.7109375" style="10" bestFit="1" customWidth="1"/>
    <col min="4035" max="4035" width="14.28515625" style="10" customWidth="1"/>
    <col min="4036" max="4036" width="11.7109375" style="10" bestFit="1" customWidth="1"/>
    <col min="4037" max="4037" width="14.140625" style="10" bestFit="1" customWidth="1"/>
    <col min="4038" max="4038" width="16.7109375" style="10" customWidth="1"/>
    <col min="4039" max="4039" width="16.5703125" style="10" customWidth="1"/>
    <col min="4040" max="4041" width="7.85546875" style="10" bestFit="1" customWidth="1"/>
    <col min="4042" max="4042" width="8" style="10" bestFit="1" customWidth="1"/>
    <col min="4043" max="4044" width="7.85546875" style="10" bestFit="1" customWidth="1"/>
    <col min="4045" max="4045" width="9.7109375" style="10" customWidth="1"/>
    <col min="4046" max="4046" width="12.85546875" style="10" customWidth="1"/>
    <col min="4047" max="4283" width="9.140625" style="10"/>
    <col min="4284" max="4284" width="9" style="10" bestFit="1" customWidth="1"/>
    <col min="4285" max="4285" width="9.85546875" style="10" bestFit="1" customWidth="1"/>
    <col min="4286" max="4286" width="9.140625" style="10" bestFit="1" customWidth="1"/>
    <col min="4287" max="4287" width="16" style="10" bestFit="1" customWidth="1"/>
    <col min="4288" max="4288" width="9" style="10" bestFit="1" customWidth="1"/>
    <col min="4289" max="4289" width="7.85546875" style="10" bestFit="1" customWidth="1"/>
    <col min="4290" max="4290" width="11.7109375" style="10" bestFit="1" customWidth="1"/>
    <col min="4291" max="4291" width="14.28515625" style="10" customWidth="1"/>
    <col min="4292" max="4292" width="11.7109375" style="10" bestFit="1" customWidth="1"/>
    <col min="4293" max="4293" width="14.140625" style="10" bestFit="1" customWidth="1"/>
    <col min="4294" max="4294" width="16.7109375" style="10" customWidth="1"/>
    <col min="4295" max="4295" width="16.5703125" style="10" customWidth="1"/>
    <col min="4296" max="4297" width="7.85546875" style="10" bestFit="1" customWidth="1"/>
    <col min="4298" max="4298" width="8" style="10" bestFit="1" customWidth="1"/>
    <col min="4299" max="4300" width="7.85546875" style="10" bestFit="1" customWidth="1"/>
    <col min="4301" max="4301" width="9.7109375" style="10" customWidth="1"/>
    <col min="4302" max="4302" width="12.85546875" style="10" customWidth="1"/>
    <col min="4303" max="4539" width="9.140625" style="10"/>
    <col min="4540" max="4540" width="9" style="10" bestFit="1" customWidth="1"/>
    <col min="4541" max="4541" width="9.85546875" style="10" bestFit="1" customWidth="1"/>
    <col min="4542" max="4542" width="9.140625" style="10" bestFit="1" customWidth="1"/>
    <col min="4543" max="4543" width="16" style="10" bestFit="1" customWidth="1"/>
    <col min="4544" max="4544" width="9" style="10" bestFit="1" customWidth="1"/>
    <col min="4545" max="4545" width="7.85546875" style="10" bestFit="1" customWidth="1"/>
    <col min="4546" max="4546" width="11.7109375" style="10" bestFit="1" customWidth="1"/>
    <col min="4547" max="4547" width="14.28515625" style="10" customWidth="1"/>
    <col min="4548" max="4548" width="11.7109375" style="10" bestFit="1" customWidth="1"/>
    <col min="4549" max="4549" width="14.140625" style="10" bestFit="1" customWidth="1"/>
    <col min="4550" max="4550" width="16.7109375" style="10" customWidth="1"/>
    <col min="4551" max="4551" width="16.5703125" style="10" customWidth="1"/>
    <col min="4552" max="4553" width="7.85546875" style="10" bestFit="1" customWidth="1"/>
    <col min="4554" max="4554" width="8" style="10" bestFit="1" customWidth="1"/>
    <col min="4555" max="4556" width="7.85546875" style="10" bestFit="1" customWidth="1"/>
    <col min="4557" max="4557" width="9.7109375" style="10" customWidth="1"/>
    <col min="4558" max="4558" width="12.85546875" style="10" customWidth="1"/>
    <col min="4559" max="4795" width="9.140625" style="10"/>
    <col min="4796" max="4796" width="9" style="10" bestFit="1" customWidth="1"/>
    <col min="4797" max="4797" width="9.85546875" style="10" bestFit="1" customWidth="1"/>
    <col min="4798" max="4798" width="9.140625" style="10" bestFit="1" customWidth="1"/>
    <col min="4799" max="4799" width="16" style="10" bestFit="1" customWidth="1"/>
    <col min="4800" max="4800" width="9" style="10" bestFit="1" customWidth="1"/>
    <col min="4801" max="4801" width="7.85546875" style="10" bestFit="1" customWidth="1"/>
    <col min="4802" max="4802" width="11.7109375" style="10" bestFit="1" customWidth="1"/>
    <col min="4803" max="4803" width="14.28515625" style="10" customWidth="1"/>
    <col min="4804" max="4804" width="11.7109375" style="10" bestFit="1" customWidth="1"/>
    <col min="4805" max="4805" width="14.140625" style="10" bestFit="1" customWidth="1"/>
    <col min="4806" max="4806" width="16.7109375" style="10" customWidth="1"/>
    <col min="4807" max="4807" width="16.5703125" style="10" customWidth="1"/>
    <col min="4808" max="4809" width="7.85546875" style="10" bestFit="1" customWidth="1"/>
    <col min="4810" max="4810" width="8" style="10" bestFit="1" customWidth="1"/>
    <col min="4811" max="4812" width="7.85546875" style="10" bestFit="1" customWidth="1"/>
    <col min="4813" max="4813" width="9.7109375" style="10" customWidth="1"/>
    <col min="4814" max="4814" width="12.85546875" style="10" customWidth="1"/>
    <col min="4815" max="5051" width="9.140625" style="10"/>
    <col min="5052" max="5052" width="9" style="10" bestFit="1" customWidth="1"/>
    <col min="5053" max="5053" width="9.85546875" style="10" bestFit="1" customWidth="1"/>
    <col min="5054" max="5054" width="9.140625" style="10" bestFit="1" customWidth="1"/>
    <col min="5055" max="5055" width="16" style="10" bestFit="1" customWidth="1"/>
    <col min="5056" max="5056" width="9" style="10" bestFit="1" customWidth="1"/>
    <col min="5057" max="5057" width="7.85546875" style="10" bestFit="1" customWidth="1"/>
    <col min="5058" max="5058" width="11.7109375" style="10" bestFit="1" customWidth="1"/>
    <col min="5059" max="5059" width="14.28515625" style="10" customWidth="1"/>
    <col min="5060" max="5060" width="11.7109375" style="10" bestFit="1" customWidth="1"/>
    <col min="5061" max="5061" width="14.140625" style="10" bestFit="1" customWidth="1"/>
    <col min="5062" max="5062" width="16.7109375" style="10" customWidth="1"/>
    <col min="5063" max="5063" width="16.5703125" style="10" customWidth="1"/>
    <col min="5064" max="5065" width="7.85546875" style="10" bestFit="1" customWidth="1"/>
    <col min="5066" max="5066" width="8" style="10" bestFit="1" customWidth="1"/>
    <col min="5067" max="5068" width="7.85546875" style="10" bestFit="1" customWidth="1"/>
    <col min="5069" max="5069" width="9.7109375" style="10" customWidth="1"/>
    <col min="5070" max="5070" width="12.85546875" style="10" customWidth="1"/>
    <col min="5071" max="5307" width="9.140625" style="10"/>
    <col min="5308" max="5308" width="9" style="10" bestFit="1" customWidth="1"/>
    <col min="5309" max="5309" width="9.85546875" style="10" bestFit="1" customWidth="1"/>
    <col min="5310" max="5310" width="9.140625" style="10" bestFit="1" customWidth="1"/>
    <col min="5311" max="5311" width="16" style="10" bestFit="1" customWidth="1"/>
    <col min="5312" max="5312" width="9" style="10" bestFit="1" customWidth="1"/>
    <col min="5313" max="5313" width="7.85546875" style="10" bestFit="1" customWidth="1"/>
    <col min="5314" max="5314" width="11.7109375" style="10" bestFit="1" customWidth="1"/>
    <col min="5315" max="5315" width="14.28515625" style="10" customWidth="1"/>
    <col min="5316" max="5316" width="11.7109375" style="10" bestFit="1" customWidth="1"/>
    <col min="5317" max="5317" width="14.140625" style="10" bestFit="1" customWidth="1"/>
    <col min="5318" max="5318" width="16.7109375" style="10" customWidth="1"/>
    <col min="5319" max="5319" width="16.5703125" style="10" customWidth="1"/>
    <col min="5320" max="5321" width="7.85546875" style="10" bestFit="1" customWidth="1"/>
    <col min="5322" max="5322" width="8" style="10" bestFit="1" customWidth="1"/>
    <col min="5323" max="5324" width="7.85546875" style="10" bestFit="1" customWidth="1"/>
    <col min="5325" max="5325" width="9.7109375" style="10" customWidth="1"/>
    <col min="5326" max="5326" width="12.85546875" style="10" customWidth="1"/>
    <col min="5327" max="5563" width="9.140625" style="10"/>
    <col min="5564" max="5564" width="9" style="10" bestFit="1" customWidth="1"/>
    <col min="5565" max="5565" width="9.85546875" style="10" bestFit="1" customWidth="1"/>
    <col min="5566" max="5566" width="9.140625" style="10" bestFit="1" customWidth="1"/>
    <col min="5567" max="5567" width="16" style="10" bestFit="1" customWidth="1"/>
    <col min="5568" max="5568" width="9" style="10" bestFit="1" customWidth="1"/>
    <col min="5569" max="5569" width="7.85546875" style="10" bestFit="1" customWidth="1"/>
    <col min="5570" max="5570" width="11.7109375" style="10" bestFit="1" customWidth="1"/>
    <col min="5571" max="5571" width="14.28515625" style="10" customWidth="1"/>
    <col min="5572" max="5572" width="11.7109375" style="10" bestFit="1" customWidth="1"/>
    <col min="5573" max="5573" width="14.140625" style="10" bestFit="1" customWidth="1"/>
    <col min="5574" max="5574" width="16.7109375" style="10" customWidth="1"/>
    <col min="5575" max="5575" width="16.5703125" style="10" customWidth="1"/>
    <col min="5576" max="5577" width="7.85546875" style="10" bestFit="1" customWidth="1"/>
    <col min="5578" max="5578" width="8" style="10" bestFit="1" customWidth="1"/>
    <col min="5579" max="5580" width="7.85546875" style="10" bestFit="1" customWidth="1"/>
    <col min="5581" max="5581" width="9.7109375" style="10" customWidth="1"/>
    <col min="5582" max="5582" width="12.85546875" style="10" customWidth="1"/>
    <col min="5583" max="5819" width="9.140625" style="10"/>
    <col min="5820" max="5820" width="9" style="10" bestFit="1" customWidth="1"/>
    <col min="5821" max="5821" width="9.85546875" style="10" bestFit="1" customWidth="1"/>
    <col min="5822" max="5822" width="9.140625" style="10" bestFit="1" customWidth="1"/>
    <col min="5823" max="5823" width="16" style="10" bestFit="1" customWidth="1"/>
    <col min="5824" max="5824" width="9" style="10" bestFit="1" customWidth="1"/>
    <col min="5825" max="5825" width="7.85546875" style="10" bestFit="1" customWidth="1"/>
    <col min="5826" max="5826" width="11.7109375" style="10" bestFit="1" customWidth="1"/>
    <col min="5827" max="5827" width="14.28515625" style="10" customWidth="1"/>
    <col min="5828" max="5828" width="11.7109375" style="10" bestFit="1" customWidth="1"/>
    <col min="5829" max="5829" width="14.140625" style="10" bestFit="1" customWidth="1"/>
    <col min="5830" max="5830" width="16.7109375" style="10" customWidth="1"/>
    <col min="5831" max="5831" width="16.5703125" style="10" customWidth="1"/>
    <col min="5832" max="5833" width="7.85546875" style="10" bestFit="1" customWidth="1"/>
    <col min="5834" max="5834" width="8" style="10" bestFit="1" customWidth="1"/>
    <col min="5835" max="5836" width="7.85546875" style="10" bestFit="1" customWidth="1"/>
    <col min="5837" max="5837" width="9.7109375" style="10" customWidth="1"/>
    <col min="5838" max="5838" width="12.85546875" style="10" customWidth="1"/>
    <col min="5839" max="6075" width="9.140625" style="10"/>
    <col min="6076" max="6076" width="9" style="10" bestFit="1" customWidth="1"/>
    <col min="6077" max="6077" width="9.85546875" style="10" bestFit="1" customWidth="1"/>
    <col min="6078" max="6078" width="9.140625" style="10" bestFit="1" customWidth="1"/>
    <col min="6079" max="6079" width="16" style="10" bestFit="1" customWidth="1"/>
    <col min="6080" max="6080" width="9" style="10" bestFit="1" customWidth="1"/>
    <col min="6081" max="6081" width="7.85546875" style="10" bestFit="1" customWidth="1"/>
    <col min="6082" max="6082" width="11.7109375" style="10" bestFit="1" customWidth="1"/>
    <col min="6083" max="6083" width="14.28515625" style="10" customWidth="1"/>
    <col min="6084" max="6084" width="11.7109375" style="10" bestFit="1" customWidth="1"/>
    <col min="6085" max="6085" width="14.140625" style="10" bestFit="1" customWidth="1"/>
    <col min="6086" max="6086" width="16.7109375" style="10" customWidth="1"/>
    <col min="6087" max="6087" width="16.5703125" style="10" customWidth="1"/>
    <col min="6088" max="6089" width="7.85546875" style="10" bestFit="1" customWidth="1"/>
    <col min="6090" max="6090" width="8" style="10" bestFit="1" customWidth="1"/>
    <col min="6091" max="6092" width="7.85546875" style="10" bestFit="1" customWidth="1"/>
    <col min="6093" max="6093" width="9.7109375" style="10" customWidth="1"/>
    <col min="6094" max="6094" width="12.85546875" style="10" customWidth="1"/>
    <col min="6095" max="6331" width="9.140625" style="10"/>
    <col min="6332" max="6332" width="9" style="10" bestFit="1" customWidth="1"/>
    <col min="6333" max="6333" width="9.85546875" style="10" bestFit="1" customWidth="1"/>
    <col min="6334" max="6334" width="9.140625" style="10" bestFit="1" customWidth="1"/>
    <col min="6335" max="6335" width="16" style="10" bestFit="1" customWidth="1"/>
    <col min="6336" max="6336" width="9" style="10" bestFit="1" customWidth="1"/>
    <col min="6337" max="6337" width="7.85546875" style="10" bestFit="1" customWidth="1"/>
    <col min="6338" max="6338" width="11.7109375" style="10" bestFit="1" customWidth="1"/>
    <col min="6339" max="6339" width="14.28515625" style="10" customWidth="1"/>
    <col min="6340" max="6340" width="11.7109375" style="10" bestFit="1" customWidth="1"/>
    <col min="6341" max="6341" width="14.140625" style="10" bestFit="1" customWidth="1"/>
    <col min="6342" max="6342" width="16.7109375" style="10" customWidth="1"/>
    <col min="6343" max="6343" width="16.5703125" style="10" customWidth="1"/>
    <col min="6344" max="6345" width="7.85546875" style="10" bestFit="1" customWidth="1"/>
    <col min="6346" max="6346" width="8" style="10" bestFit="1" customWidth="1"/>
    <col min="6347" max="6348" width="7.85546875" style="10" bestFit="1" customWidth="1"/>
    <col min="6349" max="6349" width="9.7109375" style="10" customWidth="1"/>
    <col min="6350" max="6350" width="12.85546875" style="10" customWidth="1"/>
    <col min="6351" max="6587" width="9.140625" style="10"/>
    <col min="6588" max="6588" width="9" style="10" bestFit="1" customWidth="1"/>
    <col min="6589" max="6589" width="9.85546875" style="10" bestFit="1" customWidth="1"/>
    <col min="6590" max="6590" width="9.140625" style="10" bestFit="1" customWidth="1"/>
    <col min="6591" max="6591" width="16" style="10" bestFit="1" customWidth="1"/>
    <col min="6592" max="6592" width="9" style="10" bestFit="1" customWidth="1"/>
    <col min="6593" max="6593" width="7.85546875" style="10" bestFit="1" customWidth="1"/>
    <col min="6594" max="6594" width="11.7109375" style="10" bestFit="1" customWidth="1"/>
    <col min="6595" max="6595" width="14.28515625" style="10" customWidth="1"/>
    <col min="6596" max="6596" width="11.7109375" style="10" bestFit="1" customWidth="1"/>
    <col min="6597" max="6597" width="14.140625" style="10" bestFit="1" customWidth="1"/>
    <col min="6598" max="6598" width="16.7109375" style="10" customWidth="1"/>
    <col min="6599" max="6599" width="16.5703125" style="10" customWidth="1"/>
    <col min="6600" max="6601" width="7.85546875" style="10" bestFit="1" customWidth="1"/>
    <col min="6602" max="6602" width="8" style="10" bestFit="1" customWidth="1"/>
    <col min="6603" max="6604" width="7.85546875" style="10" bestFit="1" customWidth="1"/>
    <col min="6605" max="6605" width="9.7109375" style="10" customWidth="1"/>
    <col min="6606" max="6606" width="12.85546875" style="10" customWidth="1"/>
    <col min="6607" max="6843" width="9.140625" style="10"/>
    <col min="6844" max="6844" width="9" style="10" bestFit="1" customWidth="1"/>
    <col min="6845" max="6845" width="9.85546875" style="10" bestFit="1" customWidth="1"/>
    <col min="6846" max="6846" width="9.140625" style="10" bestFit="1" customWidth="1"/>
    <col min="6847" max="6847" width="16" style="10" bestFit="1" customWidth="1"/>
    <col min="6848" max="6848" width="9" style="10" bestFit="1" customWidth="1"/>
    <col min="6849" max="6849" width="7.85546875" style="10" bestFit="1" customWidth="1"/>
    <col min="6850" max="6850" width="11.7109375" style="10" bestFit="1" customWidth="1"/>
    <col min="6851" max="6851" width="14.28515625" style="10" customWidth="1"/>
    <col min="6852" max="6852" width="11.7109375" style="10" bestFit="1" customWidth="1"/>
    <col min="6853" max="6853" width="14.140625" style="10" bestFit="1" customWidth="1"/>
    <col min="6854" max="6854" width="16.7109375" style="10" customWidth="1"/>
    <col min="6855" max="6855" width="16.5703125" style="10" customWidth="1"/>
    <col min="6856" max="6857" width="7.85546875" style="10" bestFit="1" customWidth="1"/>
    <col min="6858" max="6858" width="8" style="10" bestFit="1" customWidth="1"/>
    <col min="6859" max="6860" width="7.85546875" style="10" bestFit="1" customWidth="1"/>
    <col min="6861" max="6861" width="9.7109375" style="10" customWidth="1"/>
    <col min="6862" max="6862" width="12.85546875" style="10" customWidth="1"/>
    <col min="6863" max="7099" width="9.140625" style="10"/>
    <col min="7100" max="7100" width="9" style="10" bestFit="1" customWidth="1"/>
    <col min="7101" max="7101" width="9.85546875" style="10" bestFit="1" customWidth="1"/>
    <col min="7102" max="7102" width="9.140625" style="10" bestFit="1" customWidth="1"/>
    <col min="7103" max="7103" width="16" style="10" bestFit="1" customWidth="1"/>
    <col min="7104" max="7104" width="9" style="10" bestFit="1" customWidth="1"/>
    <col min="7105" max="7105" width="7.85546875" style="10" bestFit="1" customWidth="1"/>
    <col min="7106" max="7106" width="11.7109375" style="10" bestFit="1" customWidth="1"/>
    <col min="7107" max="7107" width="14.28515625" style="10" customWidth="1"/>
    <col min="7108" max="7108" width="11.7109375" style="10" bestFit="1" customWidth="1"/>
    <col min="7109" max="7109" width="14.140625" style="10" bestFit="1" customWidth="1"/>
    <col min="7110" max="7110" width="16.7109375" style="10" customWidth="1"/>
    <col min="7111" max="7111" width="16.5703125" style="10" customWidth="1"/>
    <col min="7112" max="7113" width="7.85546875" style="10" bestFit="1" customWidth="1"/>
    <col min="7114" max="7114" width="8" style="10" bestFit="1" customWidth="1"/>
    <col min="7115" max="7116" width="7.85546875" style="10" bestFit="1" customWidth="1"/>
    <col min="7117" max="7117" width="9.7109375" style="10" customWidth="1"/>
    <col min="7118" max="7118" width="12.85546875" style="10" customWidth="1"/>
    <col min="7119" max="7355" width="9.140625" style="10"/>
    <col min="7356" max="7356" width="9" style="10" bestFit="1" customWidth="1"/>
    <col min="7357" max="7357" width="9.85546875" style="10" bestFit="1" customWidth="1"/>
    <col min="7358" max="7358" width="9.140625" style="10" bestFit="1" customWidth="1"/>
    <col min="7359" max="7359" width="16" style="10" bestFit="1" customWidth="1"/>
    <col min="7360" max="7360" width="9" style="10" bestFit="1" customWidth="1"/>
    <col min="7361" max="7361" width="7.85546875" style="10" bestFit="1" customWidth="1"/>
    <col min="7362" max="7362" width="11.7109375" style="10" bestFit="1" customWidth="1"/>
    <col min="7363" max="7363" width="14.28515625" style="10" customWidth="1"/>
    <col min="7364" max="7364" width="11.7109375" style="10" bestFit="1" customWidth="1"/>
    <col min="7365" max="7365" width="14.140625" style="10" bestFit="1" customWidth="1"/>
    <col min="7366" max="7366" width="16.7109375" style="10" customWidth="1"/>
    <col min="7367" max="7367" width="16.5703125" style="10" customWidth="1"/>
    <col min="7368" max="7369" width="7.85546875" style="10" bestFit="1" customWidth="1"/>
    <col min="7370" max="7370" width="8" style="10" bestFit="1" customWidth="1"/>
    <col min="7371" max="7372" width="7.85546875" style="10" bestFit="1" customWidth="1"/>
    <col min="7373" max="7373" width="9.7109375" style="10" customWidth="1"/>
    <col min="7374" max="7374" width="12.85546875" style="10" customWidth="1"/>
    <col min="7375" max="7611" width="9.140625" style="10"/>
    <col min="7612" max="7612" width="9" style="10" bestFit="1" customWidth="1"/>
    <col min="7613" max="7613" width="9.85546875" style="10" bestFit="1" customWidth="1"/>
    <col min="7614" max="7614" width="9.140625" style="10" bestFit="1" customWidth="1"/>
    <col min="7615" max="7615" width="16" style="10" bestFit="1" customWidth="1"/>
    <col min="7616" max="7616" width="9" style="10" bestFit="1" customWidth="1"/>
    <col min="7617" max="7617" width="7.85546875" style="10" bestFit="1" customWidth="1"/>
    <col min="7618" max="7618" width="11.7109375" style="10" bestFit="1" customWidth="1"/>
    <col min="7619" max="7619" width="14.28515625" style="10" customWidth="1"/>
    <col min="7620" max="7620" width="11.7109375" style="10" bestFit="1" customWidth="1"/>
    <col min="7621" max="7621" width="14.140625" style="10" bestFit="1" customWidth="1"/>
    <col min="7622" max="7622" width="16.7109375" style="10" customWidth="1"/>
    <col min="7623" max="7623" width="16.5703125" style="10" customWidth="1"/>
    <col min="7624" max="7625" width="7.85546875" style="10" bestFit="1" customWidth="1"/>
    <col min="7626" max="7626" width="8" style="10" bestFit="1" customWidth="1"/>
    <col min="7627" max="7628" width="7.85546875" style="10" bestFit="1" customWidth="1"/>
    <col min="7629" max="7629" width="9.7109375" style="10" customWidth="1"/>
    <col min="7630" max="7630" width="12.85546875" style="10" customWidth="1"/>
    <col min="7631" max="7867" width="9.140625" style="10"/>
    <col min="7868" max="7868" width="9" style="10" bestFit="1" customWidth="1"/>
    <col min="7869" max="7869" width="9.85546875" style="10" bestFit="1" customWidth="1"/>
    <col min="7870" max="7870" width="9.140625" style="10" bestFit="1" customWidth="1"/>
    <col min="7871" max="7871" width="16" style="10" bestFit="1" customWidth="1"/>
    <col min="7872" max="7872" width="9" style="10" bestFit="1" customWidth="1"/>
    <col min="7873" max="7873" width="7.85546875" style="10" bestFit="1" customWidth="1"/>
    <col min="7874" max="7874" width="11.7109375" style="10" bestFit="1" customWidth="1"/>
    <col min="7875" max="7875" width="14.28515625" style="10" customWidth="1"/>
    <col min="7876" max="7876" width="11.7109375" style="10" bestFit="1" customWidth="1"/>
    <col min="7877" max="7877" width="14.140625" style="10" bestFit="1" customWidth="1"/>
    <col min="7878" max="7878" width="16.7109375" style="10" customWidth="1"/>
    <col min="7879" max="7879" width="16.5703125" style="10" customWidth="1"/>
    <col min="7880" max="7881" width="7.85546875" style="10" bestFit="1" customWidth="1"/>
    <col min="7882" max="7882" width="8" style="10" bestFit="1" customWidth="1"/>
    <col min="7883" max="7884" width="7.85546875" style="10" bestFit="1" customWidth="1"/>
    <col min="7885" max="7885" width="9.7109375" style="10" customWidth="1"/>
    <col min="7886" max="7886" width="12.85546875" style="10" customWidth="1"/>
    <col min="7887" max="8123" width="9.140625" style="10"/>
    <col min="8124" max="8124" width="9" style="10" bestFit="1" customWidth="1"/>
    <col min="8125" max="8125" width="9.85546875" style="10" bestFit="1" customWidth="1"/>
    <col min="8126" max="8126" width="9.140625" style="10" bestFit="1" customWidth="1"/>
    <col min="8127" max="8127" width="16" style="10" bestFit="1" customWidth="1"/>
    <col min="8128" max="8128" width="9" style="10" bestFit="1" customWidth="1"/>
    <col min="8129" max="8129" width="7.85546875" style="10" bestFit="1" customWidth="1"/>
    <col min="8130" max="8130" width="11.7109375" style="10" bestFit="1" customWidth="1"/>
    <col min="8131" max="8131" width="14.28515625" style="10" customWidth="1"/>
    <col min="8132" max="8132" width="11.7109375" style="10" bestFit="1" customWidth="1"/>
    <col min="8133" max="8133" width="14.140625" style="10" bestFit="1" customWidth="1"/>
    <col min="8134" max="8134" width="16.7109375" style="10" customWidth="1"/>
    <col min="8135" max="8135" width="16.5703125" style="10" customWidth="1"/>
    <col min="8136" max="8137" width="7.85546875" style="10" bestFit="1" customWidth="1"/>
    <col min="8138" max="8138" width="8" style="10" bestFit="1" customWidth="1"/>
    <col min="8139" max="8140" width="7.85546875" style="10" bestFit="1" customWidth="1"/>
    <col min="8141" max="8141" width="9.7109375" style="10" customWidth="1"/>
    <col min="8142" max="8142" width="12.85546875" style="10" customWidth="1"/>
    <col min="8143" max="8379" width="9.140625" style="10"/>
    <col min="8380" max="8380" width="9" style="10" bestFit="1" customWidth="1"/>
    <col min="8381" max="8381" width="9.85546875" style="10" bestFit="1" customWidth="1"/>
    <col min="8382" max="8382" width="9.140625" style="10" bestFit="1" customWidth="1"/>
    <col min="8383" max="8383" width="16" style="10" bestFit="1" customWidth="1"/>
    <col min="8384" max="8384" width="9" style="10" bestFit="1" customWidth="1"/>
    <col min="8385" max="8385" width="7.85546875" style="10" bestFit="1" customWidth="1"/>
    <col min="8386" max="8386" width="11.7109375" style="10" bestFit="1" customWidth="1"/>
    <col min="8387" max="8387" width="14.28515625" style="10" customWidth="1"/>
    <col min="8388" max="8388" width="11.7109375" style="10" bestFit="1" customWidth="1"/>
    <col min="8389" max="8389" width="14.140625" style="10" bestFit="1" customWidth="1"/>
    <col min="8390" max="8390" width="16.7109375" style="10" customWidth="1"/>
    <col min="8391" max="8391" width="16.5703125" style="10" customWidth="1"/>
    <col min="8392" max="8393" width="7.85546875" style="10" bestFit="1" customWidth="1"/>
    <col min="8394" max="8394" width="8" style="10" bestFit="1" customWidth="1"/>
    <col min="8395" max="8396" width="7.85546875" style="10" bestFit="1" customWidth="1"/>
    <col min="8397" max="8397" width="9.7109375" style="10" customWidth="1"/>
    <col min="8398" max="8398" width="12.85546875" style="10" customWidth="1"/>
    <col min="8399" max="8635" width="9.140625" style="10"/>
    <col min="8636" max="8636" width="9" style="10" bestFit="1" customWidth="1"/>
    <col min="8637" max="8637" width="9.85546875" style="10" bestFit="1" customWidth="1"/>
    <col min="8638" max="8638" width="9.140625" style="10" bestFit="1" customWidth="1"/>
    <col min="8639" max="8639" width="16" style="10" bestFit="1" customWidth="1"/>
    <col min="8640" max="8640" width="9" style="10" bestFit="1" customWidth="1"/>
    <col min="8641" max="8641" width="7.85546875" style="10" bestFit="1" customWidth="1"/>
    <col min="8642" max="8642" width="11.7109375" style="10" bestFit="1" customWidth="1"/>
    <col min="8643" max="8643" width="14.28515625" style="10" customWidth="1"/>
    <col min="8644" max="8644" width="11.7109375" style="10" bestFit="1" customWidth="1"/>
    <col min="8645" max="8645" width="14.140625" style="10" bestFit="1" customWidth="1"/>
    <col min="8646" max="8646" width="16.7109375" style="10" customWidth="1"/>
    <col min="8647" max="8647" width="16.5703125" style="10" customWidth="1"/>
    <col min="8648" max="8649" width="7.85546875" style="10" bestFit="1" customWidth="1"/>
    <col min="8650" max="8650" width="8" style="10" bestFit="1" customWidth="1"/>
    <col min="8651" max="8652" width="7.85546875" style="10" bestFit="1" customWidth="1"/>
    <col min="8653" max="8653" width="9.7109375" style="10" customWidth="1"/>
    <col min="8654" max="8654" width="12.85546875" style="10" customWidth="1"/>
    <col min="8655" max="8891" width="9.140625" style="10"/>
    <col min="8892" max="8892" width="9" style="10" bestFit="1" customWidth="1"/>
    <col min="8893" max="8893" width="9.85546875" style="10" bestFit="1" customWidth="1"/>
    <col min="8894" max="8894" width="9.140625" style="10" bestFit="1" customWidth="1"/>
    <col min="8895" max="8895" width="16" style="10" bestFit="1" customWidth="1"/>
    <col min="8896" max="8896" width="9" style="10" bestFit="1" customWidth="1"/>
    <col min="8897" max="8897" width="7.85546875" style="10" bestFit="1" customWidth="1"/>
    <col min="8898" max="8898" width="11.7109375" style="10" bestFit="1" customWidth="1"/>
    <col min="8899" max="8899" width="14.28515625" style="10" customWidth="1"/>
    <col min="8900" max="8900" width="11.7109375" style="10" bestFit="1" customWidth="1"/>
    <col min="8901" max="8901" width="14.140625" style="10" bestFit="1" customWidth="1"/>
    <col min="8902" max="8902" width="16.7109375" style="10" customWidth="1"/>
    <col min="8903" max="8903" width="16.5703125" style="10" customWidth="1"/>
    <col min="8904" max="8905" width="7.85546875" style="10" bestFit="1" customWidth="1"/>
    <col min="8906" max="8906" width="8" style="10" bestFit="1" customWidth="1"/>
    <col min="8907" max="8908" width="7.85546875" style="10" bestFit="1" customWidth="1"/>
    <col min="8909" max="8909" width="9.7109375" style="10" customWidth="1"/>
    <col min="8910" max="8910" width="12.85546875" style="10" customWidth="1"/>
    <col min="8911" max="9147" width="9.140625" style="10"/>
    <col min="9148" max="9148" width="9" style="10" bestFit="1" customWidth="1"/>
    <col min="9149" max="9149" width="9.85546875" style="10" bestFit="1" customWidth="1"/>
    <col min="9150" max="9150" width="9.140625" style="10" bestFit="1" customWidth="1"/>
    <col min="9151" max="9151" width="16" style="10" bestFit="1" customWidth="1"/>
    <col min="9152" max="9152" width="9" style="10" bestFit="1" customWidth="1"/>
    <col min="9153" max="9153" width="7.85546875" style="10" bestFit="1" customWidth="1"/>
    <col min="9154" max="9154" width="11.7109375" style="10" bestFit="1" customWidth="1"/>
    <col min="9155" max="9155" width="14.28515625" style="10" customWidth="1"/>
    <col min="9156" max="9156" width="11.7109375" style="10" bestFit="1" customWidth="1"/>
    <col min="9157" max="9157" width="14.140625" style="10" bestFit="1" customWidth="1"/>
    <col min="9158" max="9158" width="16.7109375" style="10" customWidth="1"/>
    <col min="9159" max="9159" width="16.5703125" style="10" customWidth="1"/>
    <col min="9160" max="9161" width="7.85546875" style="10" bestFit="1" customWidth="1"/>
    <col min="9162" max="9162" width="8" style="10" bestFit="1" customWidth="1"/>
    <col min="9163" max="9164" width="7.85546875" style="10" bestFit="1" customWidth="1"/>
    <col min="9165" max="9165" width="9.7109375" style="10" customWidth="1"/>
    <col min="9166" max="9166" width="12.85546875" style="10" customWidth="1"/>
    <col min="9167" max="9403" width="9.140625" style="10"/>
    <col min="9404" max="9404" width="9" style="10" bestFit="1" customWidth="1"/>
    <col min="9405" max="9405" width="9.85546875" style="10" bestFit="1" customWidth="1"/>
    <col min="9406" max="9406" width="9.140625" style="10" bestFit="1" customWidth="1"/>
    <col min="9407" max="9407" width="16" style="10" bestFit="1" customWidth="1"/>
    <col min="9408" max="9408" width="9" style="10" bestFit="1" customWidth="1"/>
    <col min="9409" max="9409" width="7.85546875" style="10" bestFit="1" customWidth="1"/>
    <col min="9410" max="9410" width="11.7109375" style="10" bestFit="1" customWidth="1"/>
    <col min="9411" max="9411" width="14.28515625" style="10" customWidth="1"/>
    <col min="9412" max="9412" width="11.7109375" style="10" bestFit="1" customWidth="1"/>
    <col min="9413" max="9413" width="14.140625" style="10" bestFit="1" customWidth="1"/>
    <col min="9414" max="9414" width="16.7109375" style="10" customWidth="1"/>
    <col min="9415" max="9415" width="16.5703125" style="10" customWidth="1"/>
    <col min="9416" max="9417" width="7.85546875" style="10" bestFit="1" customWidth="1"/>
    <col min="9418" max="9418" width="8" style="10" bestFit="1" customWidth="1"/>
    <col min="9419" max="9420" width="7.85546875" style="10" bestFit="1" customWidth="1"/>
    <col min="9421" max="9421" width="9.7109375" style="10" customWidth="1"/>
    <col min="9422" max="9422" width="12.85546875" style="10" customWidth="1"/>
    <col min="9423" max="9659" width="9.140625" style="10"/>
    <col min="9660" max="9660" width="9" style="10" bestFit="1" customWidth="1"/>
    <col min="9661" max="9661" width="9.85546875" style="10" bestFit="1" customWidth="1"/>
    <col min="9662" max="9662" width="9.140625" style="10" bestFit="1" customWidth="1"/>
    <col min="9663" max="9663" width="16" style="10" bestFit="1" customWidth="1"/>
    <col min="9664" max="9664" width="9" style="10" bestFit="1" customWidth="1"/>
    <col min="9665" max="9665" width="7.85546875" style="10" bestFit="1" customWidth="1"/>
    <col min="9666" max="9666" width="11.7109375" style="10" bestFit="1" customWidth="1"/>
    <col min="9667" max="9667" width="14.28515625" style="10" customWidth="1"/>
    <col min="9668" max="9668" width="11.7109375" style="10" bestFit="1" customWidth="1"/>
    <col min="9669" max="9669" width="14.140625" style="10" bestFit="1" customWidth="1"/>
    <col min="9670" max="9670" width="16.7109375" style="10" customWidth="1"/>
    <col min="9671" max="9671" width="16.5703125" style="10" customWidth="1"/>
    <col min="9672" max="9673" width="7.85546875" style="10" bestFit="1" customWidth="1"/>
    <col min="9674" max="9674" width="8" style="10" bestFit="1" customWidth="1"/>
    <col min="9675" max="9676" width="7.85546875" style="10" bestFit="1" customWidth="1"/>
    <col min="9677" max="9677" width="9.7109375" style="10" customWidth="1"/>
    <col min="9678" max="9678" width="12.85546875" style="10" customWidth="1"/>
    <col min="9679" max="9915" width="9.140625" style="10"/>
    <col min="9916" max="9916" width="9" style="10" bestFit="1" customWidth="1"/>
    <col min="9917" max="9917" width="9.85546875" style="10" bestFit="1" customWidth="1"/>
    <col min="9918" max="9918" width="9.140625" style="10" bestFit="1" customWidth="1"/>
    <col min="9919" max="9919" width="16" style="10" bestFit="1" customWidth="1"/>
    <col min="9920" max="9920" width="9" style="10" bestFit="1" customWidth="1"/>
    <col min="9921" max="9921" width="7.85546875" style="10" bestFit="1" customWidth="1"/>
    <col min="9922" max="9922" width="11.7109375" style="10" bestFit="1" customWidth="1"/>
    <col min="9923" max="9923" width="14.28515625" style="10" customWidth="1"/>
    <col min="9924" max="9924" width="11.7109375" style="10" bestFit="1" customWidth="1"/>
    <col min="9925" max="9925" width="14.140625" style="10" bestFit="1" customWidth="1"/>
    <col min="9926" max="9926" width="16.7109375" style="10" customWidth="1"/>
    <col min="9927" max="9927" width="16.5703125" style="10" customWidth="1"/>
    <col min="9928" max="9929" width="7.85546875" style="10" bestFit="1" customWidth="1"/>
    <col min="9930" max="9930" width="8" style="10" bestFit="1" customWidth="1"/>
    <col min="9931" max="9932" width="7.85546875" style="10" bestFit="1" customWidth="1"/>
    <col min="9933" max="9933" width="9.7109375" style="10" customWidth="1"/>
    <col min="9934" max="9934" width="12.85546875" style="10" customWidth="1"/>
    <col min="9935" max="10171" width="9.140625" style="10"/>
    <col min="10172" max="10172" width="9" style="10" bestFit="1" customWidth="1"/>
    <col min="10173" max="10173" width="9.85546875" style="10" bestFit="1" customWidth="1"/>
    <col min="10174" max="10174" width="9.140625" style="10" bestFit="1" customWidth="1"/>
    <col min="10175" max="10175" width="16" style="10" bestFit="1" customWidth="1"/>
    <col min="10176" max="10176" width="9" style="10" bestFit="1" customWidth="1"/>
    <col min="10177" max="10177" width="7.85546875" style="10" bestFit="1" customWidth="1"/>
    <col min="10178" max="10178" width="11.7109375" style="10" bestFit="1" customWidth="1"/>
    <col min="10179" max="10179" width="14.28515625" style="10" customWidth="1"/>
    <col min="10180" max="10180" width="11.7109375" style="10" bestFit="1" customWidth="1"/>
    <col min="10181" max="10181" width="14.140625" style="10" bestFit="1" customWidth="1"/>
    <col min="10182" max="10182" width="16.7109375" style="10" customWidth="1"/>
    <col min="10183" max="10183" width="16.5703125" style="10" customWidth="1"/>
    <col min="10184" max="10185" width="7.85546875" style="10" bestFit="1" customWidth="1"/>
    <col min="10186" max="10186" width="8" style="10" bestFit="1" customWidth="1"/>
    <col min="10187" max="10188" width="7.85546875" style="10" bestFit="1" customWidth="1"/>
    <col min="10189" max="10189" width="9.7109375" style="10" customWidth="1"/>
    <col min="10190" max="10190" width="12.85546875" style="10" customWidth="1"/>
    <col min="10191" max="10427" width="9.140625" style="10"/>
    <col min="10428" max="10428" width="9" style="10" bestFit="1" customWidth="1"/>
    <col min="10429" max="10429" width="9.85546875" style="10" bestFit="1" customWidth="1"/>
    <col min="10430" max="10430" width="9.140625" style="10" bestFit="1" customWidth="1"/>
    <col min="10431" max="10431" width="16" style="10" bestFit="1" customWidth="1"/>
    <col min="10432" max="10432" width="9" style="10" bestFit="1" customWidth="1"/>
    <col min="10433" max="10433" width="7.85546875" style="10" bestFit="1" customWidth="1"/>
    <col min="10434" max="10434" width="11.7109375" style="10" bestFit="1" customWidth="1"/>
    <col min="10435" max="10435" width="14.28515625" style="10" customWidth="1"/>
    <col min="10436" max="10436" width="11.7109375" style="10" bestFit="1" customWidth="1"/>
    <col min="10437" max="10437" width="14.140625" style="10" bestFit="1" customWidth="1"/>
    <col min="10438" max="10438" width="16.7109375" style="10" customWidth="1"/>
    <col min="10439" max="10439" width="16.5703125" style="10" customWidth="1"/>
    <col min="10440" max="10441" width="7.85546875" style="10" bestFit="1" customWidth="1"/>
    <col min="10442" max="10442" width="8" style="10" bestFit="1" customWidth="1"/>
    <col min="10443" max="10444" width="7.85546875" style="10" bestFit="1" customWidth="1"/>
    <col min="10445" max="10445" width="9.7109375" style="10" customWidth="1"/>
    <col min="10446" max="10446" width="12.85546875" style="10" customWidth="1"/>
    <col min="10447" max="10683" width="9.140625" style="10"/>
    <col min="10684" max="10684" width="9" style="10" bestFit="1" customWidth="1"/>
    <col min="10685" max="10685" width="9.85546875" style="10" bestFit="1" customWidth="1"/>
    <col min="10686" max="10686" width="9.140625" style="10" bestFit="1" customWidth="1"/>
    <col min="10687" max="10687" width="16" style="10" bestFit="1" customWidth="1"/>
    <col min="10688" max="10688" width="9" style="10" bestFit="1" customWidth="1"/>
    <col min="10689" max="10689" width="7.85546875" style="10" bestFit="1" customWidth="1"/>
    <col min="10690" max="10690" width="11.7109375" style="10" bestFit="1" customWidth="1"/>
    <col min="10691" max="10691" width="14.28515625" style="10" customWidth="1"/>
    <col min="10692" max="10692" width="11.7109375" style="10" bestFit="1" customWidth="1"/>
    <col min="10693" max="10693" width="14.140625" style="10" bestFit="1" customWidth="1"/>
    <col min="10694" max="10694" width="16.7109375" style="10" customWidth="1"/>
    <col min="10695" max="10695" width="16.5703125" style="10" customWidth="1"/>
    <col min="10696" max="10697" width="7.85546875" style="10" bestFit="1" customWidth="1"/>
    <col min="10698" max="10698" width="8" style="10" bestFit="1" customWidth="1"/>
    <col min="10699" max="10700" width="7.85546875" style="10" bestFit="1" customWidth="1"/>
    <col min="10701" max="10701" width="9.7109375" style="10" customWidth="1"/>
    <col min="10702" max="10702" width="12.85546875" style="10" customWidth="1"/>
    <col min="10703" max="10939" width="9.140625" style="10"/>
    <col min="10940" max="10940" width="9" style="10" bestFit="1" customWidth="1"/>
    <col min="10941" max="10941" width="9.85546875" style="10" bestFit="1" customWidth="1"/>
    <col min="10942" max="10942" width="9.140625" style="10" bestFit="1" customWidth="1"/>
    <col min="10943" max="10943" width="16" style="10" bestFit="1" customWidth="1"/>
    <col min="10944" max="10944" width="9" style="10" bestFit="1" customWidth="1"/>
    <col min="10945" max="10945" width="7.85546875" style="10" bestFit="1" customWidth="1"/>
    <col min="10946" max="10946" width="11.7109375" style="10" bestFit="1" customWidth="1"/>
    <col min="10947" max="10947" width="14.28515625" style="10" customWidth="1"/>
    <col min="10948" max="10948" width="11.7109375" style="10" bestFit="1" customWidth="1"/>
    <col min="10949" max="10949" width="14.140625" style="10" bestFit="1" customWidth="1"/>
    <col min="10950" max="10950" width="16.7109375" style="10" customWidth="1"/>
    <col min="10951" max="10951" width="16.5703125" style="10" customWidth="1"/>
    <col min="10952" max="10953" width="7.85546875" style="10" bestFit="1" customWidth="1"/>
    <col min="10954" max="10954" width="8" style="10" bestFit="1" customWidth="1"/>
    <col min="10955" max="10956" width="7.85546875" style="10" bestFit="1" customWidth="1"/>
    <col min="10957" max="10957" width="9.7109375" style="10" customWidth="1"/>
    <col min="10958" max="10958" width="12.85546875" style="10" customWidth="1"/>
    <col min="10959" max="11195" width="9.140625" style="10"/>
    <col min="11196" max="11196" width="9" style="10" bestFit="1" customWidth="1"/>
    <col min="11197" max="11197" width="9.85546875" style="10" bestFit="1" customWidth="1"/>
    <col min="11198" max="11198" width="9.140625" style="10" bestFit="1" customWidth="1"/>
    <col min="11199" max="11199" width="16" style="10" bestFit="1" customWidth="1"/>
    <col min="11200" max="11200" width="9" style="10" bestFit="1" customWidth="1"/>
    <col min="11201" max="11201" width="7.85546875" style="10" bestFit="1" customWidth="1"/>
    <col min="11202" max="11202" width="11.7109375" style="10" bestFit="1" customWidth="1"/>
    <col min="11203" max="11203" width="14.28515625" style="10" customWidth="1"/>
    <col min="11204" max="11204" width="11.7109375" style="10" bestFit="1" customWidth="1"/>
    <col min="11205" max="11205" width="14.140625" style="10" bestFit="1" customWidth="1"/>
    <col min="11206" max="11206" width="16.7109375" style="10" customWidth="1"/>
    <col min="11207" max="11207" width="16.5703125" style="10" customWidth="1"/>
    <col min="11208" max="11209" width="7.85546875" style="10" bestFit="1" customWidth="1"/>
    <col min="11210" max="11210" width="8" style="10" bestFit="1" customWidth="1"/>
    <col min="11211" max="11212" width="7.85546875" style="10" bestFit="1" customWidth="1"/>
    <col min="11213" max="11213" width="9.7109375" style="10" customWidth="1"/>
    <col min="11214" max="11214" width="12.85546875" style="10" customWidth="1"/>
    <col min="11215" max="11451" width="9.140625" style="10"/>
    <col min="11452" max="11452" width="9" style="10" bestFit="1" customWidth="1"/>
    <col min="11453" max="11453" width="9.85546875" style="10" bestFit="1" customWidth="1"/>
    <col min="11454" max="11454" width="9.140625" style="10" bestFit="1" customWidth="1"/>
    <col min="11455" max="11455" width="16" style="10" bestFit="1" customWidth="1"/>
    <col min="11456" max="11456" width="9" style="10" bestFit="1" customWidth="1"/>
    <col min="11457" max="11457" width="7.85546875" style="10" bestFit="1" customWidth="1"/>
    <col min="11458" max="11458" width="11.7109375" style="10" bestFit="1" customWidth="1"/>
    <col min="11459" max="11459" width="14.28515625" style="10" customWidth="1"/>
    <col min="11460" max="11460" width="11.7109375" style="10" bestFit="1" customWidth="1"/>
    <col min="11461" max="11461" width="14.140625" style="10" bestFit="1" customWidth="1"/>
    <col min="11462" max="11462" width="16.7109375" style="10" customWidth="1"/>
    <col min="11463" max="11463" width="16.5703125" style="10" customWidth="1"/>
    <col min="11464" max="11465" width="7.85546875" style="10" bestFit="1" customWidth="1"/>
    <col min="11466" max="11466" width="8" style="10" bestFit="1" customWidth="1"/>
    <col min="11467" max="11468" width="7.85546875" style="10" bestFit="1" customWidth="1"/>
    <col min="11469" max="11469" width="9.7109375" style="10" customWidth="1"/>
    <col min="11470" max="11470" width="12.85546875" style="10" customWidth="1"/>
    <col min="11471" max="11707" width="9.140625" style="10"/>
    <col min="11708" max="11708" width="9" style="10" bestFit="1" customWidth="1"/>
    <col min="11709" max="11709" width="9.85546875" style="10" bestFit="1" customWidth="1"/>
    <col min="11710" max="11710" width="9.140625" style="10" bestFit="1" customWidth="1"/>
    <col min="11711" max="11711" width="16" style="10" bestFit="1" customWidth="1"/>
    <col min="11712" max="11712" width="9" style="10" bestFit="1" customWidth="1"/>
    <col min="11713" max="11713" width="7.85546875" style="10" bestFit="1" customWidth="1"/>
    <col min="11714" max="11714" width="11.7109375" style="10" bestFit="1" customWidth="1"/>
    <col min="11715" max="11715" width="14.28515625" style="10" customWidth="1"/>
    <col min="11716" max="11716" width="11.7109375" style="10" bestFit="1" customWidth="1"/>
    <col min="11717" max="11717" width="14.140625" style="10" bestFit="1" customWidth="1"/>
    <col min="11718" max="11718" width="16.7109375" style="10" customWidth="1"/>
    <col min="11719" max="11719" width="16.5703125" style="10" customWidth="1"/>
    <col min="11720" max="11721" width="7.85546875" style="10" bestFit="1" customWidth="1"/>
    <col min="11722" max="11722" width="8" style="10" bestFit="1" customWidth="1"/>
    <col min="11723" max="11724" width="7.85546875" style="10" bestFit="1" customWidth="1"/>
    <col min="11725" max="11725" width="9.7109375" style="10" customWidth="1"/>
    <col min="11726" max="11726" width="12.85546875" style="10" customWidth="1"/>
    <col min="11727" max="11963" width="9.140625" style="10"/>
    <col min="11964" max="11964" width="9" style="10" bestFit="1" customWidth="1"/>
    <col min="11965" max="11965" width="9.85546875" style="10" bestFit="1" customWidth="1"/>
    <col min="11966" max="11966" width="9.140625" style="10" bestFit="1" customWidth="1"/>
    <col min="11967" max="11967" width="16" style="10" bestFit="1" customWidth="1"/>
    <col min="11968" max="11968" width="9" style="10" bestFit="1" customWidth="1"/>
    <col min="11969" max="11969" width="7.85546875" style="10" bestFit="1" customWidth="1"/>
    <col min="11970" max="11970" width="11.7109375" style="10" bestFit="1" customWidth="1"/>
    <col min="11971" max="11971" width="14.28515625" style="10" customWidth="1"/>
    <col min="11972" max="11972" width="11.7109375" style="10" bestFit="1" customWidth="1"/>
    <col min="11973" max="11973" width="14.140625" style="10" bestFit="1" customWidth="1"/>
    <col min="11974" max="11974" width="16.7109375" style="10" customWidth="1"/>
    <col min="11975" max="11975" width="16.5703125" style="10" customWidth="1"/>
    <col min="11976" max="11977" width="7.85546875" style="10" bestFit="1" customWidth="1"/>
    <col min="11978" max="11978" width="8" style="10" bestFit="1" customWidth="1"/>
    <col min="11979" max="11980" width="7.85546875" style="10" bestFit="1" customWidth="1"/>
    <col min="11981" max="11981" width="9.7109375" style="10" customWidth="1"/>
    <col min="11982" max="11982" width="12.85546875" style="10" customWidth="1"/>
    <col min="11983" max="12219" width="9.140625" style="10"/>
    <col min="12220" max="12220" width="9" style="10" bestFit="1" customWidth="1"/>
    <col min="12221" max="12221" width="9.85546875" style="10" bestFit="1" customWidth="1"/>
    <col min="12222" max="12222" width="9.140625" style="10" bestFit="1" customWidth="1"/>
    <col min="12223" max="12223" width="16" style="10" bestFit="1" customWidth="1"/>
    <col min="12224" max="12224" width="9" style="10" bestFit="1" customWidth="1"/>
    <col min="12225" max="12225" width="7.85546875" style="10" bestFit="1" customWidth="1"/>
    <col min="12226" max="12226" width="11.7109375" style="10" bestFit="1" customWidth="1"/>
    <col min="12227" max="12227" width="14.28515625" style="10" customWidth="1"/>
    <col min="12228" max="12228" width="11.7109375" style="10" bestFit="1" customWidth="1"/>
    <col min="12229" max="12229" width="14.140625" style="10" bestFit="1" customWidth="1"/>
    <col min="12230" max="12230" width="16.7109375" style="10" customWidth="1"/>
    <col min="12231" max="12231" width="16.5703125" style="10" customWidth="1"/>
    <col min="12232" max="12233" width="7.85546875" style="10" bestFit="1" customWidth="1"/>
    <col min="12234" max="12234" width="8" style="10" bestFit="1" customWidth="1"/>
    <col min="12235" max="12236" width="7.85546875" style="10" bestFit="1" customWidth="1"/>
    <col min="12237" max="12237" width="9.7109375" style="10" customWidth="1"/>
    <col min="12238" max="12238" width="12.85546875" style="10" customWidth="1"/>
    <col min="12239" max="12475" width="9.140625" style="10"/>
    <col min="12476" max="12476" width="9" style="10" bestFit="1" customWidth="1"/>
    <col min="12477" max="12477" width="9.85546875" style="10" bestFit="1" customWidth="1"/>
    <col min="12478" max="12478" width="9.140625" style="10" bestFit="1" customWidth="1"/>
    <col min="12479" max="12479" width="16" style="10" bestFit="1" customWidth="1"/>
    <col min="12480" max="12480" width="9" style="10" bestFit="1" customWidth="1"/>
    <col min="12481" max="12481" width="7.85546875" style="10" bestFit="1" customWidth="1"/>
    <col min="12482" max="12482" width="11.7109375" style="10" bestFit="1" customWidth="1"/>
    <col min="12483" max="12483" width="14.28515625" style="10" customWidth="1"/>
    <col min="12484" max="12484" width="11.7109375" style="10" bestFit="1" customWidth="1"/>
    <col min="12485" max="12485" width="14.140625" style="10" bestFit="1" customWidth="1"/>
    <col min="12486" max="12486" width="16.7109375" style="10" customWidth="1"/>
    <col min="12487" max="12487" width="16.5703125" style="10" customWidth="1"/>
    <col min="12488" max="12489" width="7.85546875" style="10" bestFit="1" customWidth="1"/>
    <col min="12490" max="12490" width="8" style="10" bestFit="1" customWidth="1"/>
    <col min="12491" max="12492" width="7.85546875" style="10" bestFit="1" customWidth="1"/>
    <col min="12493" max="12493" width="9.7109375" style="10" customWidth="1"/>
    <col min="12494" max="12494" width="12.85546875" style="10" customWidth="1"/>
    <col min="12495" max="12731" width="9.140625" style="10"/>
    <col min="12732" max="12732" width="9" style="10" bestFit="1" customWidth="1"/>
    <col min="12733" max="12733" width="9.85546875" style="10" bestFit="1" customWidth="1"/>
    <col min="12734" max="12734" width="9.140625" style="10" bestFit="1" customWidth="1"/>
    <col min="12735" max="12735" width="16" style="10" bestFit="1" customWidth="1"/>
    <col min="12736" max="12736" width="9" style="10" bestFit="1" customWidth="1"/>
    <col min="12737" max="12737" width="7.85546875" style="10" bestFit="1" customWidth="1"/>
    <col min="12738" max="12738" width="11.7109375" style="10" bestFit="1" customWidth="1"/>
    <col min="12739" max="12739" width="14.28515625" style="10" customWidth="1"/>
    <col min="12740" max="12740" width="11.7109375" style="10" bestFit="1" customWidth="1"/>
    <col min="12741" max="12741" width="14.140625" style="10" bestFit="1" customWidth="1"/>
    <col min="12742" max="12742" width="16.7109375" style="10" customWidth="1"/>
    <col min="12743" max="12743" width="16.5703125" style="10" customWidth="1"/>
    <col min="12744" max="12745" width="7.85546875" style="10" bestFit="1" customWidth="1"/>
    <col min="12746" max="12746" width="8" style="10" bestFit="1" customWidth="1"/>
    <col min="12747" max="12748" width="7.85546875" style="10" bestFit="1" customWidth="1"/>
    <col min="12749" max="12749" width="9.7109375" style="10" customWidth="1"/>
    <col min="12750" max="12750" width="12.85546875" style="10" customWidth="1"/>
    <col min="12751" max="12987" width="9.140625" style="10"/>
    <col min="12988" max="12988" width="9" style="10" bestFit="1" customWidth="1"/>
    <col min="12989" max="12989" width="9.85546875" style="10" bestFit="1" customWidth="1"/>
    <col min="12990" max="12990" width="9.140625" style="10" bestFit="1" customWidth="1"/>
    <col min="12991" max="12991" width="16" style="10" bestFit="1" customWidth="1"/>
    <col min="12992" max="12992" width="9" style="10" bestFit="1" customWidth="1"/>
    <col min="12993" max="12993" width="7.85546875" style="10" bestFit="1" customWidth="1"/>
    <col min="12994" max="12994" width="11.7109375" style="10" bestFit="1" customWidth="1"/>
    <col min="12995" max="12995" width="14.28515625" style="10" customWidth="1"/>
    <col min="12996" max="12996" width="11.7109375" style="10" bestFit="1" customWidth="1"/>
    <col min="12997" max="12997" width="14.140625" style="10" bestFit="1" customWidth="1"/>
    <col min="12998" max="12998" width="16.7109375" style="10" customWidth="1"/>
    <col min="12999" max="12999" width="16.5703125" style="10" customWidth="1"/>
    <col min="13000" max="13001" width="7.85546875" style="10" bestFit="1" customWidth="1"/>
    <col min="13002" max="13002" width="8" style="10" bestFit="1" customWidth="1"/>
    <col min="13003" max="13004" width="7.85546875" style="10" bestFit="1" customWidth="1"/>
    <col min="13005" max="13005" width="9.7109375" style="10" customWidth="1"/>
    <col min="13006" max="13006" width="12.85546875" style="10" customWidth="1"/>
    <col min="13007" max="13243" width="9.140625" style="10"/>
    <col min="13244" max="13244" width="9" style="10" bestFit="1" customWidth="1"/>
    <col min="13245" max="13245" width="9.85546875" style="10" bestFit="1" customWidth="1"/>
    <col min="13246" max="13246" width="9.140625" style="10" bestFit="1" customWidth="1"/>
    <col min="13247" max="13247" width="16" style="10" bestFit="1" customWidth="1"/>
    <col min="13248" max="13248" width="9" style="10" bestFit="1" customWidth="1"/>
    <col min="13249" max="13249" width="7.85546875" style="10" bestFit="1" customWidth="1"/>
    <col min="13250" max="13250" width="11.7109375" style="10" bestFit="1" customWidth="1"/>
    <col min="13251" max="13251" width="14.28515625" style="10" customWidth="1"/>
    <col min="13252" max="13252" width="11.7109375" style="10" bestFit="1" customWidth="1"/>
    <col min="13253" max="13253" width="14.140625" style="10" bestFit="1" customWidth="1"/>
    <col min="13254" max="13254" width="16.7109375" style="10" customWidth="1"/>
    <col min="13255" max="13255" width="16.5703125" style="10" customWidth="1"/>
    <col min="13256" max="13257" width="7.85546875" style="10" bestFit="1" customWidth="1"/>
    <col min="13258" max="13258" width="8" style="10" bestFit="1" customWidth="1"/>
    <col min="13259" max="13260" width="7.85546875" style="10" bestFit="1" customWidth="1"/>
    <col min="13261" max="13261" width="9.7109375" style="10" customWidth="1"/>
    <col min="13262" max="13262" width="12.85546875" style="10" customWidth="1"/>
    <col min="13263" max="13499" width="9.140625" style="10"/>
    <col min="13500" max="13500" width="9" style="10" bestFit="1" customWidth="1"/>
    <col min="13501" max="13501" width="9.85546875" style="10" bestFit="1" customWidth="1"/>
    <col min="13502" max="13502" width="9.140625" style="10" bestFit="1" customWidth="1"/>
    <col min="13503" max="13503" width="16" style="10" bestFit="1" customWidth="1"/>
    <col min="13504" max="13504" width="9" style="10" bestFit="1" customWidth="1"/>
    <col min="13505" max="13505" width="7.85546875" style="10" bestFit="1" customWidth="1"/>
    <col min="13506" max="13506" width="11.7109375" style="10" bestFit="1" customWidth="1"/>
    <col min="13507" max="13507" width="14.28515625" style="10" customWidth="1"/>
    <col min="13508" max="13508" width="11.7109375" style="10" bestFit="1" customWidth="1"/>
    <col min="13509" max="13509" width="14.140625" style="10" bestFit="1" customWidth="1"/>
    <col min="13510" max="13510" width="16.7109375" style="10" customWidth="1"/>
    <col min="13511" max="13511" width="16.5703125" style="10" customWidth="1"/>
    <col min="13512" max="13513" width="7.85546875" style="10" bestFit="1" customWidth="1"/>
    <col min="13514" max="13514" width="8" style="10" bestFit="1" customWidth="1"/>
    <col min="13515" max="13516" width="7.85546875" style="10" bestFit="1" customWidth="1"/>
    <col min="13517" max="13517" width="9.7109375" style="10" customWidth="1"/>
    <col min="13518" max="13518" width="12.85546875" style="10" customWidth="1"/>
    <col min="13519" max="13755" width="9.140625" style="10"/>
    <col min="13756" max="13756" width="9" style="10" bestFit="1" customWidth="1"/>
    <col min="13757" max="13757" width="9.85546875" style="10" bestFit="1" customWidth="1"/>
    <col min="13758" max="13758" width="9.140625" style="10" bestFit="1" customWidth="1"/>
    <col min="13759" max="13759" width="16" style="10" bestFit="1" customWidth="1"/>
    <col min="13760" max="13760" width="9" style="10" bestFit="1" customWidth="1"/>
    <col min="13761" max="13761" width="7.85546875" style="10" bestFit="1" customWidth="1"/>
    <col min="13762" max="13762" width="11.7109375" style="10" bestFit="1" customWidth="1"/>
    <col min="13763" max="13763" width="14.28515625" style="10" customWidth="1"/>
    <col min="13764" max="13764" width="11.7109375" style="10" bestFit="1" customWidth="1"/>
    <col min="13765" max="13765" width="14.140625" style="10" bestFit="1" customWidth="1"/>
    <col min="13766" max="13766" width="16.7109375" style="10" customWidth="1"/>
    <col min="13767" max="13767" width="16.5703125" style="10" customWidth="1"/>
    <col min="13768" max="13769" width="7.85546875" style="10" bestFit="1" customWidth="1"/>
    <col min="13770" max="13770" width="8" style="10" bestFit="1" customWidth="1"/>
    <col min="13771" max="13772" width="7.85546875" style="10" bestFit="1" customWidth="1"/>
    <col min="13773" max="13773" width="9.7109375" style="10" customWidth="1"/>
    <col min="13774" max="13774" width="12.85546875" style="10" customWidth="1"/>
    <col min="13775" max="14011" width="9.140625" style="10"/>
    <col min="14012" max="14012" width="9" style="10" bestFit="1" customWidth="1"/>
    <col min="14013" max="14013" width="9.85546875" style="10" bestFit="1" customWidth="1"/>
    <col min="14014" max="14014" width="9.140625" style="10" bestFit="1" customWidth="1"/>
    <col min="14015" max="14015" width="16" style="10" bestFit="1" customWidth="1"/>
    <col min="14016" max="14016" width="9" style="10" bestFit="1" customWidth="1"/>
    <col min="14017" max="14017" width="7.85546875" style="10" bestFit="1" customWidth="1"/>
    <col min="14018" max="14018" width="11.7109375" style="10" bestFit="1" customWidth="1"/>
    <col min="14019" max="14019" width="14.28515625" style="10" customWidth="1"/>
    <col min="14020" max="14020" width="11.7109375" style="10" bestFit="1" customWidth="1"/>
    <col min="14021" max="14021" width="14.140625" style="10" bestFit="1" customWidth="1"/>
    <col min="14022" max="14022" width="16.7109375" style="10" customWidth="1"/>
    <col min="14023" max="14023" width="16.5703125" style="10" customWidth="1"/>
    <col min="14024" max="14025" width="7.85546875" style="10" bestFit="1" customWidth="1"/>
    <col min="14026" max="14026" width="8" style="10" bestFit="1" customWidth="1"/>
    <col min="14027" max="14028" width="7.85546875" style="10" bestFit="1" customWidth="1"/>
    <col min="14029" max="14029" width="9.7109375" style="10" customWidth="1"/>
    <col min="14030" max="14030" width="12.85546875" style="10" customWidth="1"/>
    <col min="14031" max="14267" width="9.140625" style="10"/>
    <col min="14268" max="14268" width="9" style="10" bestFit="1" customWidth="1"/>
    <col min="14269" max="14269" width="9.85546875" style="10" bestFit="1" customWidth="1"/>
    <col min="14270" max="14270" width="9.140625" style="10" bestFit="1" customWidth="1"/>
    <col min="14271" max="14271" width="16" style="10" bestFit="1" customWidth="1"/>
    <col min="14272" max="14272" width="9" style="10" bestFit="1" customWidth="1"/>
    <col min="14273" max="14273" width="7.85546875" style="10" bestFit="1" customWidth="1"/>
    <col min="14274" max="14274" width="11.7109375" style="10" bestFit="1" customWidth="1"/>
    <col min="14275" max="14275" width="14.28515625" style="10" customWidth="1"/>
    <col min="14276" max="14276" width="11.7109375" style="10" bestFit="1" customWidth="1"/>
    <col min="14277" max="14277" width="14.140625" style="10" bestFit="1" customWidth="1"/>
    <col min="14278" max="14278" width="16.7109375" style="10" customWidth="1"/>
    <col min="14279" max="14279" width="16.5703125" style="10" customWidth="1"/>
    <col min="14280" max="14281" width="7.85546875" style="10" bestFit="1" customWidth="1"/>
    <col min="14282" max="14282" width="8" style="10" bestFit="1" customWidth="1"/>
    <col min="14283" max="14284" width="7.85546875" style="10" bestFit="1" customWidth="1"/>
    <col min="14285" max="14285" width="9.7109375" style="10" customWidth="1"/>
    <col min="14286" max="14286" width="12.85546875" style="10" customWidth="1"/>
    <col min="14287" max="14523" width="9.140625" style="10"/>
    <col min="14524" max="14524" width="9" style="10" bestFit="1" customWidth="1"/>
    <col min="14525" max="14525" width="9.85546875" style="10" bestFit="1" customWidth="1"/>
    <col min="14526" max="14526" width="9.140625" style="10" bestFit="1" customWidth="1"/>
    <col min="14527" max="14527" width="16" style="10" bestFit="1" customWidth="1"/>
    <col min="14528" max="14528" width="9" style="10" bestFit="1" customWidth="1"/>
    <col min="14529" max="14529" width="7.85546875" style="10" bestFit="1" customWidth="1"/>
    <col min="14530" max="14530" width="11.7109375" style="10" bestFit="1" customWidth="1"/>
    <col min="14531" max="14531" width="14.28515625" style="10" customWidth="1"/>
    <col min="14532" max="14532" width="11.7109375" style="10" bestFit="1" customWidth="1"/>
    <col min="14533" max="14533" width="14.140625" style="10" bestFit="1" customWidth="1"/>
    <col min="14534" max="14534" width="16.7109375" style="10" customWidth="1"/>
    <col min="14535" max="14535" width="16.5703125" style="10" customWidth="1"/>
    <col min="14536" max="14537" width="7.85546875" style="10" bestFit="1" customWidth="1"/>
    <col min="14538" max="14538" width="8" style="10" bestFit="1" customWidth="1"/>
    <col min="14539" max="14540" width="7.85546875" style="10" bestFit="1" customWidth="1"/>
    <col min="14541" max="14541" width="9.7109375" style="10" customWidth="1"/>
    <col min="14542" max="14542" width="12.85546875" style="10" customWidth="1"/>
    <col min="14543" max="14779" width="9.140625" style="10"/>
    <col min="14780" max="14780" width="9" style="10" bestFit="1" customWidth="1"/>
    <col min="14781" max="14781" width="9.85546875" style="10" bestFit="1" customWidth="1"/>
    <col min="14782" max="14782" width="9.140625" style="10" bestFit="1" customWidth="1"/>
    <col min="14783" max="14783" width="16" style="10" bestFit="1" customWidth="1"/>
    <col min="14784" max="14784" width="9" style="10" bestFit="1" customWidth="1"/>
    <col min="14785" max="14785" width="7.85546875" style="10" bestFit="1" customWidth="1"/>
    <col min="14786" max="14786" width="11.7109375" style="10" bestFit="1" customWidth="1"/>
    <col min="14787" max="14787" width="14.28515625" style="10" customWidth="1"/>
    <col min="14788" max="14788" width="11.7109375" style="10" bestFit="1" customWidth="1"/>
    <col min="14789" max="14789" width="14.140625" style="10" bestFit="1" customWidth="1"/>
    <col min="14790" max="14790" width="16.7109375" style="10" customWidth="1"/>
    <col min="14791" max="14791" width="16.5703125" style="10" customWidth="1"/>
    <col min="14792" max="14793" width="7.85546875" style="10" bestFit="1" customWidth="1"/>
    <col min="14794" max="14794" width="8" style="10" bestFit="1" customWidth="1"/>
    <col min="14795" max="14796" width="7.85546875" style="10" bestFit="1" customWidth="1"/>
    <col min="14797" max="14797" width="9.7109375" style="10" customWidth="1"/>
    <col min="14798" max="14798" width="12.85546875" style="10" customWidth="1"/>
    <col min="14799" max="15035" width="9.140625" style="10"/>
    <col min="15036" max="15036" width="9" style="10" bestFit="1" customWidth="1"/>
    <col min="15037" max="15037" width="9.85546875" style="10" bestFit="1" customWidth="1"/>
    <col min="15038" max="15038" width="9.140625" style="10" bestFit="1" customWidth="1"/>
    <col min="15039" max="15039" width="16" style="10" bestFit="1" customWidth="1"/>
    <col min="15040" max="15040" width="9" style="10" bestFit="1" customWidth="1"/>
    <col min="15041" max="15041" width="7.85546875" style="10" bestFit="1" customWidth="1"/>
    <col min="15042" max="15042" width="11.7109375" style="10" bestFit="1" customWidth="1"/>
    <col min="15043" max="15043" width="14.28515625" style="10" customWidth="1"/>
    <col min="15044" max="15044" width="11.7109375" style="10" bestFit="1" customWidth="1"/>
    <col min="15045" max="15045" width="14.140625" style="10" bestFit="1" customWidth="1"/>
    <col min="15046" max="15046" width="16.7109375" style="10" customWidth="1"/>
    <col min="15047" max="15047" width="16.5703125" style="10" customWidth="1"/>
    <col min="15048" max="15049" width="7.85546875" style="10" bestFit="1" customWidth="1"/>
    <col min="15050" max="15050" width="8" style="10" bestFit="1" customWidth="1"/>
    <col min="15051" max="15052" width="7.85546875" style="10" bestFit="1" customWidth="1"/>
    <col min="15053" max="15053" width="9.7109375" style="10" customWidth="1"/>
    <col min="15054" max="15054" width="12.85546875" style="10" customWidth="1"/>
    <col min="15055" max="15291" width="9.140625" style="10"/>
    <col min="15292" max="15292" width="9" style="10" bestFit="1" customWidth="1"/>
    <col min="15293" max="15293" width="9.85546875" style="10" bestFit="1" customWidth="1"/>
    <col min="15294" max="15294" width="9.140625" style="10" bestFit="1" customWidth="1"/>
    <col min="15295" max="15295" width="16" style="10" bestFit="1" customWidth="1"/>
    <col min="15296" max="15296" width="9" style="10" bestFit="1" customWidth="1"/>
    <col min="15297" max="15297" width="7.85546875" style="10" bestFit="1" customWidth="1"/>
    <col min="15298" max="15298" width="11.7109375" style="10" bestFit="1" customWidth="1"/>
    <col min="15299" max="15299" width="14.28515625" style="10" customWidth="1"/>
    <col min="15300" max="15300" width="11.7109375" style="10" bestFit="1" customWidth="1"/>
    <col min="15301" max="15301" width="14.140625" style="10" bestFit="1" customWidth="1"/>
    <col min="15302" max="15302" width="16.7109375" style="10" customWidth="1"/>
    <col min="15303" max="15303" width="16.5703125" style="10" customWidth="1"/>
    <col min="15304" max="15305" width="7.85546875" style="10" bestFit="1" customWidth="1"/>
    <col min="15306" max="15306" width="8" style="10" bestFit="1" customWidth="1"/>
    <col min="15307" max="15308" width="7.85546875" style="10" bestFit="1" customWidth="1"/>
    <col min="15309" max="15309" width="9.7109375" style="10" customWidth="1"/>
    <col min="15310" max="15310" width="12.85546875" style="10" customWidth="1"/>
    <col min="15311" max="15547" width="9.140625" style="10"/>
    <col min="15548" max="15548" width="9" style="10" bestFit="1" customWidth="1"/>
    <col min="15549" max="15549" width="9.85546875" style="10" bestFit="1" customWidth="1"/>
    <col min="15550" max="15550" width="9.140625" style="10" bestFit="1" customWidth="1"/>
    <col min="15551" max="15551" width="16" style="10" bestFit="1" customWidth="1"/>
    <col min="15552" max="15552" width="9" style="10" bestFit="1" customWidth="1"/>
    <col min="15553" max="15553" width="7.85546875" style="10" bestFit="1" customWidth="1"/>
    <col min="15554" max="15554" width="11.7109375" style="10" bestFit="1" customWidth="1"/>
    <col min="15555" max="15555" width="14.28515625" style="10" customWidth="1"/>
    <col min="15556" max="15556" width="11.7109375" style="10" bestFit="1" customWidth="1"/>
    <col min="15557" max="15557" width="14.140625" style="10" bestFit="1" customWidth="1"/>
    <col min="15558" max="15558" width="16.7109375" style="10" customWidth="1"/>
    <col min="15559" max="15559" width="16.5703125" style="10" customWidth="1"/>
    <col min="15560" max="15561" width="7.85546875" style="10" bestFit="1" customWidth="1"/>
    <col min="15562" max="15562" width="8" style="10" bestFit="1" customWidth="1"/>
    <col min="15563" max="15564" width="7.85546875" style="10" bestFit="1" customWidth="1"/>
    <col min="15565" max="15565" width="9.7109375" style="10" customWidth="1"/>
    <col min="15566" max="15566" width="12.85546875" style="10" customWidth="1"/>
    <col min="15567" max="15803" width="9.140625" style="10"/>
    <col min="15804" max="15804" width="9" style="10" bestFit="1" customWidth="1"/>
    <col min="15805" max="15805" width="9.85546875" style="10" bestFit="1" customWidth="1"/>
    <col min="15806" max="15806" width="9.140625" style="10" bestFit="1" customWidth="1"/>
    <col min="15807" max="15807" width="16" style="10" bestFit="1" customWidth="1"/>
    <col min="15808" max="15808" width="9" style="10" bestFit="1" customWidth="1"/>
    <col min="15809" max="15809" width="7.85546875" style="10" bestFit="1" customWidth="1"/>
    <col min="15810" max="15810" width="11.7109375" style="10" bestFit="1" customWidth="1"/>
    <col min="15811" max="15811" width="14.28515625" style="10" customWidth="1"/>
    <col min="15812" max="15812" width="11.7109375" style="10" bestFit="1" customWidth="1"/>
    <col min="15813" max="15813" width="14.140625" style="10" bestFit="1" customWidth="1"/>
    <col min="15814" max="15814" width="16.7109375" style="10" customWidth="1"/>
    <col min="15815" max="15815" width="16.5703125" style="10" customWidth="1"/>
    <col min="15816" max="15817" width="7.85546875" style="10" bestFit="1" customWidth="1"/>
    <col min="15818" max="15818" width="8" style="10" bestFit="1" customWidth="1"/>
    <col min="15819" max="15820" width="7.85546875" style="10" bestFit="1" customWidth="1"/>
    <col min="15821" max="15821" width="9.7109375" style="10" customWidth="1"/>
    <col min="15822" max="15822" width="12.85546875" style="10" customWidth="1"/>
    <col min="15823" max="16059" width="9.140625" style="10"/>
    <col min="16060" max="16060" width="9" style="10" bestFit="1" customWidth="1"/>
    <col min="16061" max="16061" width="9.85546875" style="10" bestFit="1" customWidth="1"/>
    <col min="16062" max="16062" width="9.140625" style="10" bestFit="1" customWidth="1"/>
    <col min="16063" max="16063" width="16" style="10" bestFit="1" customWidth="1"/>
    <col min="16064" max="16064" width="9" style="10" bestFit="1" customWidth="1"/>
    <col min="16065" max="16065" width="7.85546875" style="10" bestFit="1" customWidth="1"/>
    <col min="16066" max="16066" width="11.7109375" style="10" bestFit="1" customWidth="1"/>
    <col min="16067" max="16067" width="14.28515625" style="10" customWidth="1"/>
    <col min="16068" max="16068" width="11.7109375" style="10" bestFit="1" customWidth="1"/>
    <col min="16069" max="16069" width="14.140625" style="10" bestFit="1" customWidth="1"/>
    <col min="16070" max="16070" width="16.7109375" style="10" customWidth="1"/>
    <col min="16071" max="16071" width="16.5703125" style="10" customWidth="1"/>
    <col min="16072" max="16073" width="7.85546875" style="10" bestFit="1" customWidth="1"/>
    <col min="16074" max="16074" width="8" style="10" bestFit="1" customWidth="1"/>
    <col min="16075" max="16076" width="7.85546875" style="10" bestFit="1" customWidth="1"/>
    <col min="16077" max="16077" width="9.7109375" style="10" customWidth="1"/>
    <col min="16078" max="16078" width="12.85546875" style="10" customWidth="1"/>
    <col min="16079" max="16384" width="9.140625" style="10"/>
  </cols>
  <sheetData>
    <row r="1" spans="1:23">
      <c r="A1" s="220" t="s">
        <v>4</v>
      </c>
      <c r="B1" s="220" t="s">
        <v>2</v>
      </c>
      <c r="C1" s="220" t="s">
        <v>0</v>
      </c>
      <c r="D1" s="221" t="s">
        <v>1</v>
      </c>
      <c r="E1" s="222" t="s">
        <v>61</v>
      </c>
      <c r="F1" s="214" t="s">
        <v>21</v>
      </c>
      <c r="G1" s="214"/>
      <c r="H1" s="214"/>
      <c r="I1" s="215" t="s">
        <v>6</v>
      </c>
      <c r="J1" s="216"/>
      <c r="K1" s="216"/>
      <c r="L1" s="215" t="s">
        <v>8</v>
      </c>
      <c r="M1" s="216"/>
      <c r="N1" s="216"/>
      <c r="O1" s="217" t="s">
        <v>9</v>
      </c>
      <c r="P1" s="218"/>
      <c r="Q1" s="218"/>
      <c r="R1" s="219" t="s">
        <v>7</v>
      </c>
      <c r="S1" s="221" t="s">
        <v>110</v>
      </c>
      <c r="T1" s="221" t="s">
        <v>111</v>
      </c>
      <c r="U1" s="220" t="s">
        <v>116</v>
      </c>
      <c r="W1" s="123"/>
    </row>
    <row r="2" spans="1:23">
      <c r="A2" s="220"/>
      <c r="B2" s="220"/>
      <c r="C2" s="220"/>
      <c r="D2" s="221"/>
      <c r="E2" s="223"/>
      <c r="F2" s="4"/>
      <c r="G2" s="8" t="s">
        <v>12</v>
      </c>
      <c r="H2" s="9" t="s">
        <v>5</v>
      </c>
      <c r="I2" s="4"/>
      <c r="J2" s="8" t="s">
        <v>12</v>
      </c>
      <c r="K2" s="9" t="s">
        <v>5</v>
      </c>
      <c r="L2" s="4"/>
      <c r="M2" s="8" t="s">
        <v>12</v>
      </c>
      <c r="N2" s="9" t="s">
        <v>5</v>
      </c>
      <c r="O2" s="4"/>
      <c r="P2" s="8" t="s">
        <v>12</v>
      </c>
      <c r="Q2" s="9" t="s">
        <v>5</v>
      </c>
      <c r="R2" s="219"/>
      <c r="S2" s="221"/>
      <c r="T2" s="221"/>
      <c r="U2" s="220"/>
      <c r="W2" s="123"/>
    </row>
    <row r="3" spans="1:23" s="123" customFormat="1">
      <c r="A3" s="135">
        <v>1998</v>
      </c>
      <c r="B3" s="131"/>
      <c r="C3" s="132" t="s">
        <v>27</v>
      </c>
      <c r="D3" s="141"/>
      <c r="E3" s="141"/>
      <c r="F3" s="141"/>
      <c r="G3" s="141"/>
      <c r="H3" s="141"/>
      <c r="I3" s="133"/>
      <c r="J3" s="133"/>
      <c r="K3" s="133">
        <v>375.94</v>
      </c>
      <c r="L3" s="141"/>
      <c r="M3" s="141"/>
      <c r="N3" s="141"/>
      <c r="O3" s="141"/>
      <c r="P3" s="141"/>
      <c r="Q3" s="141">
        <v>72.3</v>
      </c>
      <c r="R3" s="151" t="s">
        <v>248</v>
      </c>
      <c r="S3" s="150"/>
      <c r="T3" s="150">
        <v>375.94</v>
      </c>
      <c r="U3" s="150"/>
    </row>
    <row r="4" spans="1:23" s="200" customFormat="1">
      <c r="A4" s="160">
        <v>64</v>
      </c>
      <c r="B4" s="199">
        <v>36056</v>
      </c>
      <c r="C4" s="189" t="s">
        <v>25</v>
      </c>
      <c r="D4" s="162"/>
      <c r="E4" s="162"/>
      <c r="F4" s="162"/>
      <c r="G4" s="162"/>
      <c r="H4" s="162"/>
      <c r="I4" s="144"/>
      <c r="J4" s="144"/>
      <c r="K4" s="144"/>
      <c r="L4" s="162"/>
      <c r="M4" s="162"/>
      <c r="N4" s="162"/>
      <c r="O4" s="162">
        <v>2.31</v>
      </c>
      <c r="P4" s="162">
        <v>23.11</v>
      </c>
      <c r="Q4" s="162"/>
      <c r="R4" s="166" t="s">
        <v>249</v>
      </c>
      <c r="S4" s="167"/>
      <c r="T4" s="167">
        <v>20.8</v>
      </c>
      <c r="U4" s="167"/>
    </row>
    <row r="5" spans="1:23" s="123" customFormat="1">
      <c r="A5" s="135">
        <v>1998</v>
      </c>
      <c r="B5" s="131"/>
      <c r="C5" s="132" t="s">
        <v>26</v>
      </c>
      <c r="D5" s="141"/>
      <c r="E5" s="141"/>
      <c r="F5" s="141">
        <v>615.58000000000004</v>
      </c>
      <c r="G5" s="141">
        <v>344.76</v>
      </c>
      <c r="H5" s="141">
        <v>746.45</v>
      </c>
      <c r="I5" s="133">
        <v>2127.5700000000002</v>
      </c>
      <c r="J5" s="133">
        <v>583.09</v>
      </c>
      <c r="K5" s="133">
        <v>2129.0300000000002</v>
      </c>
      <c r="L5" s="141"/>
      <c r="M5" s="141"/>
      <c r="N5" s="141"/>
      <c r="O5" s="141">
        <v>409.15</v>
      </c>
      <c r="P5" s="141">
        <v>116.65</v>
      </c>
      <c r="Q5" s="141">
        <v>413.68</v>
      </c>
      <c r="R5" s="151" t="s">
        <v>250</v>
      </c>
      <c r="S5" s="150"/>
      <c r="T5" s="150">
        <v>1840.04</v>
      </c>
      <c r="U5" s="150"/>
    </row>
    <row r="6" spans="1:23">
      <c r="A6" s="87">
        <v>1998</v>
      </c>
      <c r="B6" s="29">
        <v>36487</v>
      </c>
      <c r="C6" s="51" t="s">
        <v>10</v>
      </c>
      <c r="D6" s="125">
        <v>1467.35</v>
      </c>
      <c r="E6" s="125">
        <f t="shared" ref="E6" si="0">2.93+10.56+(D6-352.16)*1.2%</f>
        <v>26.872279999999996</v>
      </c>
      <c r="F6" s="125">
        <f t="shared" ref="F6:F8" si="1">E6*9%</f>
        <v>2.4185051999999998</v>
      </c>
      <c r="G6" s="125">
        <v>0.56000000000000005</v>
      </c>
      <c r="H6" s="125">
        <v>2.66</v>
      </c>
      <c r="I6" s="126"/>
      <c r="J6" s="126"/>
      <c r="K6" s="126"/>
      <c r="L6" s="125">
        <f t="shared" ref="L6" si="2">D6*1.3%</f>
        <v>19.07555</v>
      </c>
      <c r="M6" s="125"/>
      <c r="N6" s="125">
        <v>15.26</v>
      </c>
      <c r="O6" s="141"/>
      <c r="P6" s="126"/>
      <c r="Q6" s="126"/>
      <c r="R6" s="151" t="s">
        <v>245</v>
      </c>
      <c r="S6" s="149">
        <v>2.1</v>
      </c>
      <c r="T6" s="149">
        <v>15.26</v>
      </c>
      <c r="U6" s="150"/>
      <c r="W6" s="123"/>
    </row>
    <row r="7" spans="1:23" s="123" customFormat="1">
      <c r="A7" s="135">
        <v>1998</v>
      </c>
      <c r="B7" s="131"/>
      <c r="C7" s="132" t="s">
        <v>17</v>
      </c>
      <c r="D7" s="141"/>
      <c r="E7" s="141"/>
      <c r="F7" s="141">
        <f t="shared" si="1"/>
        <v>0</v>
      </c>
      <c r="G7" s="141"/>
      <c r="H7" s="141"/>
      <c r="I7" s="133"/>
      <c r="J7" s="133"/>
      <c r="K7" s="133"/>
      <c r="L7" s="141"/>
      <c r="M7" s="141"/>
      <c r="N7" s="141"/>
      <c r="O7" s="141"/>
      <c r="P7" s="141"/>
      <c r="Q7" s="141"/>
      <c r="R7" s="151" t="s">
        <v>251</v>
      </c>
      <c r="S7" s="150"/>
      <c r="T7" s="150">
        <v>58.69</v>
      </c>
      <c r="U7" s="150"/>
    </row>
    <row r="8" spans="1:23" s="124" customFormat="1">
      <c r="A8" s="135">
        <v>172</v>
      </c>
      <c r="B8" s="131">
        <v>36139</v>
      </c>
      <c r="C8" s="104" t="s">
        <v>25</v>
      </c>
      <c r="D8" s="140">
        <v>7668.92</v>
      </c>
      <c r="E8" s="140">
        <f t="shared" ref="E8" si="3">2.93+10.56+(D8-352.16)*1.2%</f>
        <v>101.29111999999999</v>
      </c>
      <c r="F8" s="140">
        <f t="shared" si="1"/>
        <v>9.1162007999999997</v>
      </c>
      <c r="G8" s="140">
        <v>6.92</v>
      </c>
      <c r="H8" s="140"/>
      <c r="I8" s="133"/>
      <c r="J8" s="133"/>
      <c r="K8" s="133"/>
      <c r="L8" s="140"/>
      <c r="M8" s="140"/>
      <c r="N8" s="140"/>
      <c r="O8" s="141"/>
      <c r="P8" s="141"/>
      <c r="Q8" s="141"/>
      <c r="R8" s="151" t="s">
        <v>246</v>
      </c>
      <c r="S8" s="149">
        <v>3</v>
      </c>
      <c r="T8" s="149"/>
      <c r="U8" s="150"/>
      <c r="V8" s="123"/>
      <c r="W8" s="123"/>
    </row>
    <row r="9" spans="1:23" s="137" customFormat="1">
      <c r="A9" s="135">
        <v>269</v>
      </c>
      <c r="B9" s="131">
        <v>36203</v>
      </c>
      <c r="C9" s="104" t="s">
        <v>3</v>
      </c>
      <c r="D9" s="140">
        <v>1320.62</v>
      </c>
      <c r="E9" s="140">
        <f t="shared" ref="E9" si="4">2.93+10.56+(D9-352.16)*1.2%</f>
        <v>25.111519999999999</v>
      </c>
      <c r="F9" s="140">
        <f t="shared" ref="F9" si="5">E9*9%</f>
        <v>2.2600368</v>
      </c>
      <c r="G9" s="140"/>
      <c r="H9" s="140">
        <v>2.2599999999999998</v>
      </c>
      <c r="I9" s="133">
        <f>D9*0.64%</f>
        <v>8.451967999999999</v>
      </c>
      <c r="J9" s="133"/>
      <c r="K9" s="133">
        <v>5.58</v>
      </c>
      <c r="L9" s="140"/>
      <c r="M9" s="140"/>
      <c r="N9" s="140"/>
      <c r="O9" s="141">
        <f>D9*0.125%</f>
        <v>1.6507749999999999</v>
      </c>
      <c r="P9" s="141"/>
      <c r="Q9" s="141">
        <v>1.65</v>
      </c>
      <c r="R9" s="151" t="s">
        <v>247</v>
      </c>
      <c r="S9" s="149">
        <v>2.2599999999999998</v>
      </c>
      <c r="T9" s="149">
        <f>Q9+K9</f>
        <v>7.23</v>
      </c>
      <c r="U9" s="149"/>
      <c r="V9" s="123"/>
      <c r="W9" s="123"/>
    </row>
    <row r="10" spans="1:23" s="124" customFormat="1">
      <c r="A10" s="135">
        <v>1999</v>
      </c>
      <c r="B10" s="131"/>
      <c r="C10" s="132" t="s">
        <v>15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>
        <v>57.32</v>
      </c>
      <c r="P10" s="141">
        <v>34.39</v>
      </c>
      <c r="Q10" s="141">
        <v>57.32</v>
      </c>
      <c r="R10" s="151" t="s">
        <v>252</v>
      </c>
      <c r="S10" s="149"/>
      <c r="T10" s="149">
        <v>22.9</v>
      </c>
      <c r="U10" s="149"/>
      <c r="V10" s="123"/>
      <c r="W10" s="123"/>
    </row>
    <row r="11" spans="1:23" s="137" customFormat="1">
      <c r="A11" s="135">
        <v>381</v>
      </c>
      <c r="B11" s="131">
        <v>36283</v>
      </c>
      <c r="C11" s="104" t="s">
        <v>10</v>
      </c>
      <c r="D11" s="141">
        <v>1258.99</v>
      </c>
      <c r="E11" s="140">
        <f t="shared" ref="E11:E12" si="6">2.93+10.56+(D11-352.16)*1.2%</f>
        <v>24.371960000000001</v>
      </c>
      <c r="F11" s="140"/>
      <c r="G11" s="140"/>
      <c r="H11" s="140"/>
      <c r="I11" s="141"/>
      <c r="J11" s="141"/>
      <c r="K11" s="141"/>
      <c r="L11" s="140">
        <f t="shared" ref="L11:L12" si="7">D11*1.3%</f>
        <v>16.366870000000002</v>
      </c>
      <c r="M11" s="141">
        <v>1.64</v>
      </c>
      <c r="N11" s="141">
        <v>16.37</v>
      </c>
      <c r="O11" s="141"/>
      <c r="P11" s="141"/>
      <c r="Q11" s="141"/>
      <c r="R11" s="151" t="s">
        <v>253</v>
      </c>
      <c r="S11" s="149"/>
      <c r="T11" s="149">
        <v>14.73</v>
      </c>
      <c r="U11" s="149"/>
      <c r="V11" s="123"/>
      <c r="W11" s="123"/>
    </row>
    <row r="12" spans="1:23" s="137" customFormat="1">
      <c r="A12" s="135">
        <v>382</v>
      </c>
      <c r="B12" s="131">
        <v>36284</v>
      </c>
      <c r="C12" s="104" t="s">
        <v>10</v>
      </c>
      <c r="D12" s="141">
        <v>3779.9</v>
      </c>
      <c r="E12" s="140">
        <f t="shared" si="6"/>
        <v>54.622880000000009</v>
      </c>
      <c r="F12" s="140"/>
      <c r="G12" s="140"/>
      <c r="H12" s="140"/>
      <c r="I12" s="141"/>
      <c r="J12" s="141"/>
      <c r="K12" s="141"/>
      <c r="L12" s="140">
        <f t="shared" si="7"/>
        <v>49.138700000000007</v>
      </c>
      <c r="M12" s="141">
        <v>4.92</v>
      </c>
      <c r="N12" s="141">
        <v>49.14</v>
      </c>
      <c r="O12" s="141"/>
      <c r="P12" s="141"/>
      <c r="Q12" s="141"/>
      <c r="R12" s="151" t="s">
        <v>254</v>
      </c>
      <c r="S12" s="149"/>
      <c r="T12" s="149">
        <v>44.22</v>
      </c>
      <c r="U12" s="149"/>
      <c r="V12" s="123"/>
      <c r="W12" s="123"/>
    </row>
    <row r="13" spans="1:23" s="137" customFormat="1">
      <c r="A13" s="135">
        <v>412</v>
      </c>
      <c r="B13" s="131">
        <v>36306</v>
      </c>
      <c r="C13" s="134" t="s">
        <v>10</v>
      </c>
      <c r="D13" s="140">
        <v>4448.42</v>
      </c>
      <c r="E13" s="140">
        <f t="shared" ref="E13" si="8">2.93+10.56+(D13-352.16)*1.2%</f>
        <v>62.645120000000006</v>
      </c>
      <c r="F13" s="140"/>
      <c r="G13" s="140"/>
      <c r="H13" s="140"/>
      <c r="I13" s="141"/>
      <c r="J13" s="141"/>
      <c r="K13" s="141"/>
      <c r="L13" s="140">
        <f t="shared" ref="L13" si="9">D13*1.3%</f>
        <v>57.829460000000005</v>
      </c>
      <c r="M13" s="141">
        <v>5.64</v>
      </c>
      <c r="N13" s="141">
        <v>57.83</v>
      </c>
      <c r="O13" s="141"/>
      <c r="P13" s="141"/>
      <c r="Q13" s="141"/>
      <c r="R13" s="151" t="s">
        <v>255</v>
      </c>
      <c r="S13" s="149"/>
      <c r="T13" s="149">
        <v>52.19</v>
      </c>
      <c r="U13" s="149"/>
      <c r="V13" s="123"/>
      <c r="W13" s="123"/>
    </row>
    <row r="14" spans="1:23" s="137" customFormat="1">
      <c r="A14" s="135"/>
      <c r="B14" s="131"/>
      <c r="C14" s="134"/>
      <c r="D14" s="140"/>
      <c r="E14" s="140"/>
      <c r="F14" s="140"/>
      <c r="G14" s="140"/>
      <c r="H14" s="140"/>
      <c r="I14" s="133"/>
      <c r="J14" s="133"/>
      <c r="K14" s="133"/>
      <c r="L14" s="140"/>
      <c r="M14" s="140"/>
      <c r="N14" s="140"/>
      <c r="O14" s="141"/>
      <c r="P14" s="141"/>
      <c r="Q14" s="141"/>
      <c r="R14" s="151"/>
      <c r="S14" s="149"/>
      <c r="T14" s="149"/>
      <c r="U14" s="149"/>
      <c r="V14" s="123"/>
      <c r="W14" s="123"/>
    </row>
    <row r="15" spans="1:23" s="169" customFormat="1">
      <c r="A15" s="85"/>
      <c r="B15" s="184">
        <v>38482</v>
      </c>
      <c r="C15" s="40"/>
      <c r="D15" s="142"/>
      <c r="E15" s="74" t="s">
        <v>32</v>
      </c>
      <c r="F15" s="212"/>
      <c r="G15" s="212"/>
      <c r="H15" s="213"/>
      <c r="I15" s="142"/>
      <c r="J15" s="142"/>
      <c r="K15" s="142"/>
      <c r="L15" s="142"/>
      <c r="M15" s="142"/>
      <c r="N15" s="142"/>
      <c r="O15" s="142"/>
      <c r="P15" s="142"/>
      <c r="Q15" s="142"/>
      <c r="R15" s="163"/>
      <c r="S15" s="185"/>
      <c r="T15" s="185"/>
      <c r="U15" s="185"/>
      <c r="V15" s="123"/>
      <c r="W15" s="123"/>
    </row>
    <row r="16" spans="1:23" s="169" customFormat="1">
      <c r="A16" s="135"/>
      <c r="B16" s="131"/>
      <c r="C16" s="134"/>
      <c r="D16" s="172"/>
      <c r="E16" s="172"/>
      <c r="F16" s="172"/>
      <c r="G16" s="172"/>
      <c r="H16" s="172"/>
      <c r="I16" s="133"/>
      <c r="J16" s="133"/>
      <c r="K16" s="133"/>
      <c r="L16" s="172"/>
      <c r="M16" s="172"/>
      <c r="N16" s="172"/>
      <c r="O16" s="173"/>
      <c r="P16" s="173"/>
      <c r="Q16" s="173"/>
      <c r="R16" s="151"/>
      <c r="S16" s="149"/>
      <c r="T16" s="149"/>
      <c r="U16" s="149"/>
      <c r="V16" s="123"/>
      <c r="W16" s="123"/>
    </row>
    <row r="17" spans="1:23" s="169" customFormat="1">
      <c r="A17" s="135"/>
      <c r="B17" s="131"/>
      <c r="C17" s="134"/>
      <c r="D17" s="172"/>
      <c r="E17" s="172"/>
      <c r="F17" s="172"/>
      <c r="G17" s="172"/>
      <c r="H17" s="172"/>
      <c r="I17" s="133"/>
      <c r="J17" s="133"/>
      <c r="K17" s="133"/>
      <c r="L17" s="172"/>
      <c r="M17" s="172"/>
      <c r="N17" s="172"/>
      <c r="O17" s="173"/>
      <c r="P17" s="173"/>
      <c r="Q17" s="173"/>
      <c r="R17" s="151"/>
      <c r="S17" s="149"/>
      <c r="T17" s="149"/>
      <c r="U17" s="149"/>
      <c r="V17" s="123"/>
      <c r="W17" s="123"/>
    </row>
    <row r="18" spans="1:23" s="169" customFormat="1">
      <c r="A18" s="135"/>
      <c r="B18" s="131"/>
      <c r="C18" s="134"/>
      <c r="D18" s="172"/>
      <c r="E18" s="172"/>
      <c r="F18" s="172"/>
      <c r="G18" s="172"/>
      <c r="H18" s="172"/>
      <c r="I18" s="133"/>
      <c r="J18" s="133"/>
      <c r="K18" s="133"/>
      <c r="L18" s="172"/>
      <c r="M18" s="172"/>
      <c r="N18" s="172"/>
      <c r="O18" s="173"/>
      <c r="P18" s="173"/>
      <c r="Q18" s="173"/>
      <c r="R18" s="151"/>
      <c r="S18" s="149"/>
      <c r="T18" s="149"/>
      <c r="U18" s="149"/>
      <c r="V18" s="123"/>
      <c r="W18" s="123"/>
    </row>
    <row r="19" spans="1:23" s="169" customFormat="1">
      <c r="A19" s="135"/>
      <c r="B19" s="131"/>
      <c r="C19" s="134"/>
      <c r="D19" s="172"/>
      <c r="E19" s="172"/>
      <c r="F19" s="172"/>
      <c r="G19" s="172"/>
      <c r="H19" s="172"/>
      <c r="I19" s="133"/>
      <c r="J19" s="133"/>
      <c r="K19" s="133"/>
      <c r="L19" s="172"/>
      <c r="M19" s="172"/>
      <c r="N19" s="172"/>
      <c r="O19" s="173"/>
      <c r="P19" s="173"/>
      <c r="Q19" s="173"/>
      <c r="R19" s="151"/>
      <c r="S19" s="149"/>
      <c r="T19" s="149"/>
      <c r="U19" s="149"/>
      <c r="V19" s="123"/>
      <c r="W19" s="123"/>
    </row>
    <row r="20" spans="1:23" s="169" customFormat="1">
      <c r="A20" s="135"/>
      <c r="B20" s="131"/>
      <c r="C20" s="134"/>
      <c r="D20" s="172"/>
      <c r="E20" s="172"/>
      <c r="F20" s="172"/>
      <c r="G20" s="172"/>
      <c r="H20" s="172"/>
      <c r="I20" s="133"/>
      <c r="J20" s="133"/>
      <c r="K20" s="133"/>
      <c r="L20" s="172"/>
      <c r="M20" s="172"/>
      <c r="N20" s="172"/>
      <c r="O20" s="173"/>
      <c r="P20" s="173"/>
      <c r="Q20" s="173"/>
      <c r="R20" s="151"/>
      <c r="S20" s="149"/>
      <c r="T20" s="149"/>
      <c r="U20" s="149"/>
      <c r="V20" s="123"/>
      <c r="W20" s="123"/>
    </row>
    <row r="21" spans="1:23" s="169" customFormat="1">
      <c r="A21" s="135">
        <v>7299</v>
      </c>
      <c r="B21" s="131">
        <v>39335</v>
      </c>
      <c r="C21" s="134" t="s">
        <v>221</v>
      </c>
      <c r="D21" s="172">
        <v>8000</v>
      </c>
      <c r="E21" s="173">
        <f>12+D21*1.2%</f>
        <v>108</v>
      </c>
      <c r="F21" s="172">
        <f>E21*9%</f>
        <v>9.7199999999999989</v>
      </c>
      <c r="G21" s="172"/>
      <c r="H21" s="172">
        <v>9.7200000000000006</v>
      </c>
      <c r="I21" s="133"/>
      <c r="J21" s="133"/>
      <c r="K21" s="133"/>
      <c r="L21" s="172"/>
      <c r="M21" s="172"/>
      <c r="N21" s="172"/>
      <c r="O21" s="173"/>
      <c r="P21" s="173"/>
      <c r="Q21" s="173"/>
      <c r="R21" s="151" t="s">
        <v>223</v>
      </c>
      <c r="S21" s="149">
        <v>8.84</v>
      </c>
      <c r="T21" s="149"/>
      <c r="U21" s="149"/>
      <c r="V21" s="123"/>
      <c r="W21" s="123"/>
    </row>
    <row r="22" spans="1:23" s="169" customFormat="1">
      <c r="A22" s="135">
        <v>2007</v>
      </c>
      <c r="B22" s="131"/>
      <c r="C22" s="132" t="s">
        <v>17</v>
      </c>
      <c r="D22" s="172"/>
      <c r="E22" s="172"/>
      <c r="F22" s="172">
        <v>275.58</v>
      </c>
      <c r="G22" s="172">
        <v>227.17</v>
      </c>
      <c r="H22" s="172">
        <v>272.42</v>
      </c>
      <c r="I22" s="133"/>
      <c r="J22" s="133"/>
      <c r="K22" s="133"/>
      <c r="L22" s="172"/>
      <c r="M22" s="172"/>
      <c r="N22" s="172"/>
      <c r="O22" s="173"/>
      <c r="P22" s="173"/>
      <c r="Q22" s="173"/>
      <c r="R22" s="151" t="s">
        <v>124</v>
      </c>
      <c r="S22" s="149">
        <f>H22-G22</f>
        <v>45.250000000000028</v>
      </c>
      <c r="T22" s="149"/>
      <c r="U22" s="149"/>
      <c r="V22" s="123"/>
      <c r="W22" s="123"/>
    </row>
    <row r="23" spans="1:23" s="169" customFormat="1">
      <c r="A23" s="135">
        <v>2008</v>
      </c>
      <c r="B23" s="131"/>
      <c r="C23" s="132" t="s">
        <v>24</v>
      </c>
      <c r="D23" s="172"/>
      <c r="E23" s="172"/>
      <c r="F23" s="172">
        <v>668.65</v>
      </c>
      <c r="G23" s="172">
        <v>557.23</v>
      </c>
      <c r="H23" s="172">
        <v>667.04</v>
      </c>
      <c r="I23" s="133"/>
      <c r="J23" s="133"/>
      <c r="K23" s="133"/>
      <c r="L23" s="172"/>
      <c r="M23" s="172"/>
      <c r="N23" s="172"/>
      <c r="O23" s="173"/>
      <c r="P23" s="173"/>
      <c r="Q23" s="173"/>
      <c r="R23" s="151" t="s">
        <v>124</v>
      </c>
      <c r="S23" s="149">
        <f>H23-G23</f>
        <v>109.80999999999995</v>
      </c>
      <c r="T23" s="149"/>
      <c r="U23" s="149"/>
      <c r="V23" s="123"/>
      <c r="W23" s="123"/>
    </row>
    <row r="24" spans="1:23" s="169" customFormat="1">
      <c r="A24" s="135">
        <v>2008</v>
      </c>
      <c r="B24" s="131"/>
      <c r="C24" s="143" t="s">
        <v>23</v>
      </c>
      <c r="D24" s="172"/>
      <c r="E24" s="172"/>
      <c r="F24" s="172">
        <v>1342.76</v>
      </c>
      <c r="G24" s="172">
        <v>1060.3399999999999</v>
      </c>
      <c r="H24" s="172">
        <v>1323.31</v>
      </c>
      <c r="I24" s="133"/>
      <c r="J24" s="133"/>
      <c r="K24" s="133"/>
      <c r="L24" s="172"/>
      <c r="M24" s="172"/>
      <c r="N24" s="172"/>
      <c r="O24" s="173"/>
      <c r="P24" s="173"/>
      <c r="Q24" s="173"/>
      <c r="R24" s="151" t="s">
        <v>124</v>
      </c>
      <c r="S24" s="149">
        <v>232.64</v>
      </c>
      <c r="T24" s="149"/>
      <c r="U24" s="149"/>
      <c r="V24" s="123"/>
      <c r="W24" s="123"/>
    </row>
    <row r="25" spans="1:23" s="169" customFormat="1">
      <c r="A25" s="135">
        <v>2008</v>
      </c>
      <c r="B25" s="131"/>
      <c r="C25" s="143" t="s">
        <v>22</v>
      </c>
      <c r="D25" s="172"/>
      <c r="E25" s="172"/>
      <c r="F25" s="172">
        <v>683.83</v>
      </c>
      <c r="G25" s="172">
        <v>543.55999999999995</v>
      </c>
      <c r="H25" s="172"/>
      <c r="I25" s="133"/>
      <c r="J25" s="133"/>
      <c r="K25" s="133"/>
      <c r="L25" s="172"/>
      <c r="M25" s="172"/>
      <c r="N25" s="172"/>
      <c r="O25" s="173"/>
      <c r="P25" s="173"/>
      <c r="Q25" s="173"/>
      <c r="R25" s="151" t="s">
        <v>124</v>
      </c>
      <c r="S25" s="149">
        <v>138.30000000000001</v>
      </c>
      <c r="T25" s="149"/>
      <c r="U25" s="149"/>
      <c r="V25" s="123"/>
      <c r="W25" s="123"/>
    </row>
    <row r="26" spans="1:23" s="169" customFormat="1">
      <c r="A26" s="135">
        <v>2008</v>
      </c>
      <c r="B26" s="131"/>
      <c r="C26" s="132" t="s">
        <v>15</v>
      </c>
      <c r="D26" s="172"/>
      <c r="E26" s="172"/>
      <c r="F26" s="172">
        <v>464.78</v>
      </c>
      <c r="G26" s="172">
        <v>381.6</v>
      </c>
      <c r="H26" s="172">
        <v>467.39</v>
      </c>
      <c r="I26" s="173"/>
      <c r="J26" s="173"/>
      <c r="K26" s="173"/>
      <c r="L26" s="172"/>
      <c r="M26" s="172"/>
      <c r="N26" s="172"/>
      <c r="O26" s="173"/>
      <c r="P26" s="173"/>
      <c r="Q26" s="173"/>
      <c r="R26" s="146" t="s">
        <v>216</v>
      </c>
      <c r="S26" s="149">
        <v>83.18</v>
      </c>
      <c r="T26" s="149"/>
      <c r="U26" s="149"/>
      <c r="V26" s="123"/>
      <c r="W26" s="123"/>
    </row>
    <row r="27" spans="1:23" s="169" customFormat="1">
      <c r="A27" s="135">
        <v>2008</v>
      </c>
      <c r="B27" s="131"/>
      <c r="C27" s="69" t="s">
        <v>20</v>
      </c>
      <c r="D27" s="172"/>
      <c r="E27" s="172"/>
      <c r="F27" s="172">
        <v>917.49</v>
      </c>
      <c r="G27" s="172">
        <v>758.11</v>
      </c>
      <c r="H27" s="172">
        <v>841.78</v>
      </c>
      <c r="I27" s="133"/>
      <c r="J27" s="133"/>
      <c r="K27" s="133"/>
      <c r="L27" s="172"/>
      <c r="M27" s="172"/>
      <c r="N27" s="172"/>
      <c r="O27" s="173"/>
      <c r="P27" s="173"/>
      <c r="Q27" s="173"/>
      <c r="R27" s="151" t="s">
        <v>124</v>
      </c>
      <c r="S27" s="149">
        <v>83.67</v>
      </c>
      <c r="T27" s="149"/>
      <c r="U27" s="149"/>
      <c r="V27" s="123"/>
      <c r="W27" s="123"/>
    </row>
    <row r="28" spans="1:23" s="169" customFormat="1">
      <c r="A28" s="135">
        <v>2008</v>
      </c>
      <c r="B28" s="131"/>
      <c r="C28" s="132" t="s">
        <v>29</v>
      </c>
      <c r="D28" s="172"/>
      <c r="E28" s="172"/>
      <c r="F28" s="173">
        <v>516.08000000000004</v>
      </c>
      <c r="G28" s="172">
        <v>426.49</v>
      </c>
      <c r="H28" s="172">
        <v>572.41999999999996</v>
      </c>
      <c r="I28" s="133"/>
      <c r="J28" s="133"/>
      <c r="K28" s="133"/>
      <c r="L28" s="172"/>
      <c r="M28" s="172"/>
      <c r="N28" s="172"/>
      <c r="O28" s="173"/>
      <c r="P28" s="173"/>
      <c r="Q28" s="173"/>
      <c r="R28" s="151" t="s">
        <v>124</v>
      </c>
      <c r="S28" s="149">
        <v>89.59</v>
      </c>
      <c r="T28" s="149"/>
      <c r="U28" s="149"/>
      <c r="V28" s="123"/>
      <c r="W28" s="123"/>
    </row>
    <row r="29" spans="1:23" s="169" customFormat="1">
      <c r="A29" s="135">
        <v>2008</v>
      </c>
      <c r="B29" s="131"/>
      <c r="C29" s="132" t="s">
        <v>28</v>
      </c>
      <c r="D29" s="172"/>
      <c r="E29" s="172"/>
      <c r="F29" s="172">
        <v>1250.06</v>
      </c>
      <c r="G29" s="172">
        <v>1115.3699999999999</v>
      </c>
      <c r="H29" s="172">
        <v>1235.8800000000001</v>
      </c>
      <c r="I29" s="133"/>
      <c r="J29" s="133"/>
      <c r="K29" s="133"/>
      <c r="L29" s="172"/>
      <c r="M29" s="172"/>
      <c r="N29" s="172"/>
      <c r="O29" s="173"/>
      <c r="P29" s="173"/>
      <c r="Q29" s="173"/>
      <c r="R29" s="151" t="s">
        <v>124</v>
      </c>
      <c r="S29" s="149">
        <v>120.51</v>
      </c>
      <c r="T29" s="149"/>
      <c r="U29" s="149"/>
      <c r="V29" s="123"/>
      <c r="W29" s="123"/>
    </row>
    <row r="30" spans="1:23" s="169" customFormat="1">
      <c r="A30" s="135">
        <v>8012</v>
      </c>
      <c r="B30" s="131">
        <v>39664</v>
      </c>
      <c r="C30" s="174" t="s">
        <v>71</v>
      </c>
      <c r="D30" s="172">
        <v>9995</v>
      </c>
      <c r="E30" s="172">
        <f>12+D30*1.2%</f>
        <v>131.94</v>
      </c>
      <c r="F30" s="172">
        <f t="shared" ref="F30" si="10">E30*9%</f>
        <v>11.874599999999999</v>
      </c>
      <c r="G30" s="172">
        <v>6.63</v>
      </c>
      <c r="H30" s="172"/>
      <c r="I30" s="133"/>
      <c r="J30" s="133"/>
      <c r="K30" s="133"/>
      <c r="L30" s="172"/>
      <c r="M30" s="172"/>
      <c r="N30" s="172"/>
      <c r="O30" s="173"/>
      <c r="P30" s="173"/>
      <c r="Q30" s="173"/>
      <c r="R30" s="151" t="s">
        <v>124</v>
      </c>
      <c r="S30" s="149">
        <v>5.24</v>
      </c>
      <c r="T30" s="149"/>
      <c r="U30" s="149"/>
      <c r="V30" s="123"/>
      <c r="W30" s="123"/>
    </row>
    <row r="31" spans="1:23" s="169" customFormat="1">
      <c r="A31" s="135">
        <v>2008</v>
      </c>
      <c r="B31" s="131"/>
      <c r="C31" s="143" t="s">
        <v>27</v>
      </c>
      <c r="D31" s="172"/>
      <c r="E31" s="172"/>
      <c r="F31" s="172">
        <v>599.03</v>
      </c>
      <c r="G31" s="172">
        <v>357.58</v>
      </c>
      <c r="H31" s="172">
        <v>597.61</v>
      </c>
      <c r="I31" s="133"/>
      <c r="J31" s="133"/>
      <c r="K31" s="133"/>
      <c r="L31" s="172"/>
      <c r="M31" s="172"/>
      <c r="N31" s="172"/>
      <c r="O31" s="173"/>
      <c r="P31" s="173"/>
      <c r="Q31" s="173"/>
      <c r="R31" s="151" t="s">
        <v>124</v>
      </c>
      <c r="S31" s="149">
        <v>240.03</v>
      </c>
      <c r="T31" s="149"/>
      <c r="U31" s="149"/>
      <c r="V31" s="123"/>
      <c r="W31" s="123"/>
    </row>
    <row r="32" spans="1:23" s="169" customFormat="1">
      <c r="A32" s="135">
        <v>8160</v>
      </c>
      <c r="B32" s="131">
        <v>39707</v>
      </c>
      <c r="C32" s="134" t="s">
        <v>25</v>
      </c>
      <c r="D32" s="172">
        <v>16262.5</v>
      </c>
      <c r="E32" s="172">
        <f>12+D32*1.2%</f>
        <v>207.15</v>
      </c>
      <c r="F32" s="172">
        <f t="shared" ref="F32:F34" si="11">E32*9%</f>
        <v>18.6435</v>
      </c>
      <c r="G32" s="172">
        <v>0.6</v>
      </c>
      <c r="H32" s="172"/>
      <c r="I32" s="133"/>
      <c r="J32" s="133"/>
      <c r="K32" s="133"/>
      <c r="L32" s="172"/>
      <c r="M32" s="172"/>
      <c r="N32" s="172"/>
      <c r="O32" s="173"/>
      <c r="P32" s="173"/>
      <c r="Q32" s="173"/>
      <c r="R32" s="151" t="s">
        <v>124</v>
      </c>
      <c r="S32" s="149">
        <v>18.04</v>
      </c>
      <c r="T32" s="149"/>
      <c r="U32" s="149"/>
      <c r="V32" s="123"/>
      <c r="W32" s="123"/>
    </row>
    <row r="33" spans="1:23" s="169" customFormat="1">
      <c r="A33" s="135">
        <v>2008</v>
      </c>
      <c r="B33" s="131"/>
      <c r="C33" s="143" t="s">
        <v>26</v>
      </c>
      <c r="D33" s="172"/>
      <c r="E33" s="172"/>
      <c r="F33" s="172">
        <v>631.21</v>
      </c>
      <c r="G33" s="172">
        <v>614.20000000000005</v>
      </c>
      <c r="H33" s="172">
        <v>641.1</v>
      </c>
      <c r="I33" s="133"/>
      <c r="J33" s="133"/>
      <c r="K33" s="133"/>
      <c r="L33" s="172"/>
      <c r="M33" s="172"/>
      <c r="N33" s="172"/>
      <c r="O33" s="173"/>
      <c r="P33" s="173"/>
      <c r="Q33" s="173"/>
      <c r="R33" s="151" t="s">
        <v>124</v>
      </c>
      <c r="S33" s="149">
        <v>17.010000000000002</v>
      </c>
      <c r="T33" s="149"/>
      <c r="U33" s="149"/>
      <c r="V33" s="123"/>
      <c r="W33" s="123"/>
    </row>
    <row r="34" spans="1:23" s="169" customFormat="1">
      <c r="A34" s="135">
        <v>8261</v>
      </c>
      <c r="B34" s="131">
        <v>39750</v>
      </c>
      <c r="C34" s="170" t="s">
        <v>40</v>
      </c>
      <c r="D34" s="173">
        <v>3000</v>
      </c>
      <c r="E34" s="172">
        <f>12+D34*1.2%</f>
        <v>48</v>
      </c>
      <c r="F34" s="172">
        <f t="shared" si="11"/>
        <v>4.32</v>
      </c>
      <c r="G34" s="172">
        <v>0.6</v>
      </c>
      <c r="H34" s="172"/>
      <c r="I34" s="133"/>
      <c r="J34" s="133"/>
      <c r="K34" s="133"/>
      <c r="L34" s="172"/>
      <c r="M34" s="172"/>
      <c r="N34" s="172"/>
      <c r="O34" s="173"/>
      <c r="P34" s="173"/>
      <c r="Q34" s="173"/>
      <c r="R34" s="151" t="s">
        <v>124</v>
      </c>
      <c r="S34" s="149">
        <v>3.72</v>
      </c>
      <c r="T34" s="149"/>
      <c r="U34" s="149"/>
      <c r="V34" s="123"/>
      <c r="W34" s="123"/>
    </row>
    <row r="35" spans="1:23" s="169" customFormat="1">
      <c r="A35" s="135">
        <v>2008</v>
      </c>
      <c r="B35" s="131"/>
      <c r="C35" s="132" t="s">
        <v>16</v>
      </c>
      <c r="D35" s="172"/>
      <c r="E35" s="172"/>
      <c r="F35" s="172">
        <v>990.99</v>
      </c>
      <c r="G35" s="172">
        <v>899.37</v>
      </c>
      <c r="H35" s="172">
        <v>990.93</v>
      </c>
      <c r="I35" s="133"/>
      <c r="J35" s="133"/>
      <c r="K35" s="133"/>
      <c r="L35" s="172"/>
      <c r="M35" s="172"/>
      <c r="N35" s="172"/>
      <c r="O35" s="173"/>
      <c r="P35" s="173"/>
      <c r="Q35" s="173"/>
      <c r="R35" s="151" t="s">
        <v>124</v>
      </c>
      <c r="S35" s="149">
        <v>91.56</v>
      </c>
      <c r="T35" s="149"/>
      <c r="U35" s="149"/>
      <c r="V35" s="123"/>
      <c r="W35" s="123"/>
    </row>
    <row r="36" spans="1:23" s="169" customFormat="1">
      <c r="A36" s="135">
        <v>2008</v>
      </c>
      <c r="B36" s="131"/>
      <c r="C36" s="132" t="s">
        <v>17</v>
      </c>
      <c r="D36" s="173"/>
      <c r="E36" s="172"/>
      <c r="F36" s="172">
        <v>715.85</v>
      </c>
      <c r="G36" s="172">
        <v>631.29</v>
      </c>
      <c r="H36" s="172">
        <v>719.83</v>
      </c>
      <c r="I36" s="133"/>
      <c r="J36" s="133"/>
      <c r="K36" s="133"/>
      <c r="L36" s="172"/>
      <c r="M36" s="172"/>
      <c r="N36" s="172"/>
      <c r="O36" s="173"/>
      <c r="P36" s="173"/>
      <c r="Q36" s="173"/>
      <c r="R36" s="151" t="s">
        <v>124</v>
      </c>
      <c r="S36" s="149">
        <v>84.56</v>
      </c>
      <c r="T36" s="149"/>
      <c r="U36" s="149"/>
      <c r="V36" s="123"/>
      <c r="W36" s="123"/>
    </row>
    <row r="37" spans="1:23" s="169" customFormat="1">
      <c r="A37" s="135">
        <v>2009</v>
      </c>
      <c r="B37" s="131"/>
      <c r="C37" s="143" t="s">
        <v>24</v>
      </c>
      <c r="D37" s="172"/>
      <c r="E37" s="172"/>
      <c r="F37" s="172">
        <v>390.35</v>
      </c>
      <c r="G37" s="172">
        <v>339.94</v>
      </c>
      <c r="H37" s="172">
        <v>391.38</v>
      </c>
      <c r="I37" s="133"/>
      <c r="J37" s="133"/>
      <c r="K37" s="133"/>
      <c r="L37" s="172"/>
      <c r="M37" s="172"/>
      <c r="N37" s="172"/>
      <c r="O37" s="173"/>
      <c r="P37" s="173"/>
      <c r="Q37" s="173"/>
      <c r="R37" s="151" t="s">
        <v>124</v>
      </c>
      <c r="S37" s="149">
        <v>50.41</v>
      </c>
      <c r="T37" s="149"/>
      <c r="U37" s="149"/>
      <c r="V37" s="123"/>
      <c r="W37" s="123"/>
    </row>
    <row r="38" spans="1:23" s="169" customFormat="1">
      <c r="A38" s="135">
        <v>2009</v>
      </c>
      <c r="B38" s="131"/>
      <c r="C38" s="132" t="s">
        <v>22</v>
      </c>
      <c r="D38" s="172"/>
      <c r="E38" s="172"/>
      <c r="F38" s="172">
        <v>482.75</v>
      </c>
      <c r="G38" s="172">
        <v>382.88</v>
      </c>
      <c r="H38" s="172">
        <v>498.41</v>
      </c>
      <c r="I38" s="133"/>
      <c r="J38" s="133"/>
      <c r="K38" s="133"/>
      <c r="L38" s="172"/>
      <c r="M38" s="172"/>
      <c r="N38" s="172"/>
      <c r="O38" s="173"/>
      <c r="P38" s="173"/>
      <c r="Q38" s="173"/>
      <c r="R38" s="151" t="s">
        <v>124</v>
      </c>
      <c r="S38" s="149">
        <v>99.87</v>
      </c>
      <c r="T38" s="149"/>
      <c r="U38" s="149"/>
      <c r="V38" s="123"/>
      <c r="W38" s="123"/>
    </row>
    <row r="39" spans="1:23" s="169" customFormat="1">
      <c r="A39" s="135">
        <v>8503</v>
      </c>
      <c r="B39" s="131">
        <v>39875</v>
      </c>
      <c r="C39" s="174" t="s">
        <v>71</v>
      </c>
      <c r="D39" s="172">
        <v>26015</v>
      </c>
      <c r="E39" s="172"/>
      <c r="F39" s="172">
        <v>29.18</v>
      </c>
      <c r="G39" s="172">
        <v>16.579999999999998</v>
      </c>
      <c r="H39" s="172"/>
      <c r="I39" s="133"/>
      <c r="J39" s="133"/>
      <c r="K39" s="133"/>
      <c r="L39" s="172"/>
      <c r="M39" s="172"/>
      <c r="N39" s="172"/>
      <c r="O39" s="173"/>
      <c r="P39" s="173"/>
      <c r="Q39" s="173"/>
      <c r="R39" s="151" t="s">
        <v>124</v>
      </c>
      <c r="S39" s="149"/>
      <c r="T39" s="149"/>
      <c r="U39" s="149"/>
      <c r="V39" s="123"/>
      <c r="W39" s="123"/>
    </row>
    <row r="40" spans="1:23" s="169" customFormat="1">
      <c r="A40" s="135">
        <v>2009</v>
      </c>
      <c r="B40" s="131"/>
      <c r="C40" s="132" t="s">
        <v>15</v>
      </c>
      <c r="D40" s="172"/>
      <c r="E40" s="172"/>
      <c r="F40" s="172">
        <v>397.58</v>
      </c>
      <c r="G40" s="172">
        <v>230.3</v>
      </c>
      <c r="H40" s="172">
        <v>400.48</v>
      </c>
      <c r="I40" s="133"/>
      <c r="J40" s="133"/>
      <c r="K40" s="133"/>
      <c r="L40" s="172"/>
      <c r="M40" s="172"/>
      <c r="N40" s="172"/>
      <c r="O40" s="173"/>
      <c r="P40" s="173"/>
      <c r="Q40" s="173"/>
      <c r="R40" s="151" t="s">
        <v>124</v>
      </c>
      <c r="S40" s="149">
        <v>170.18</v>
      </c>
      <c r="T40" s="149"/>
      <c r="U40" s="149"/>
      <c r="V40" s="123"/>
      <c r="W40" s="123"/>
    </row>
    <row r="41" spans="1:23" s="169" customFormat="1">
      <c r="A41" s="135">
        <v>2009</v>
      </c>
      <c r="B41" s="131"/>
      <c r="C41" s="143" t="s">
        <v>20</v>
      </c>
      <c r="D41" s="172"/>
      <c r="E41" s="172"/>
      <c r="F41" s="172">
        <v>401.49</v>
      </c>
      <c r="G41" s="172">
        <v>338.36</v>
      </c>
      <c r="H41" s="172">
        <v>406.31</v>
      </c>
      <c r="I41" s="133"/>
      <c r="J41" s="133"/>
      <c r="K41" s="133"/>
      <c r="L41" s="172"/>
      <c r="M41" s="172"/>
      <c r="N41" s="172"/>
      <c r="O41" s="173"/>
      <c r="P41" s="173"/>
      <c r="Q41" s="173"/>
      <c r="R41" s="151" t="s">
        <v>124</v>
      </c>
      <c r="S41" s="149">
        <v>63.13</v>
      </c>
      <c r="T41" s="149"/>
      <c r="U41" s="149"/>
      <c r="V41" s="123"/>
      <c r="W41" s="123"/>
    </row>
    <row r="42" spans="1:23" s="169" customFormat="1">
      <c r="A42" s="135">
        <v>2009</v>
      </c>
      <c r="B42" s="131"/>
      <c r="C42" s="143" t="s">
        <v>29</v>
      </c>
      <c r="D42" s="172"/>
      <c r="E42" s="172"/>
      <c r="F42" s="172">
        <v>153.76</v>
      </c>
      <c r="G42" s="172">
        <v>115.64</v>
      </c>
      <c r="H42" s="172">
        <v>156.08000000000001</v>
      </c>
      <c r="I42" s="133"/>
      <c r="J42" s="133"/>
      <c r="K42" s="133"/>
      <c r="L42" s="172"/>
      <c r="M42" s="172"/>
      <c r="N42" s="172"/>
      <c r="O42" s="173"/>
      <c r="P42" s="173"/>
      <c r="Q42" s="173"/>
      <c r="R42" s="151" t="s">
        <v>124</v>
      </c>
      <c r="S42" s="149">
        <v>38.119999999999997</v>
      </c>
      <c r="T42" s="149"/>
      <c r="U42" s="149"/>
      <c r="V42" s="123"/>
      <c r="W42" s="123"/>
    </row>
    <row r="43" spans="1:23" s="169" customFormat="1">
      <c r="A43" s="135">
        <v>2009</v>
      </c>
      <c r="B43" s="131"/>
      <c r="C43" s="143" t="s">
        <v>18</v>
      </c>
      <c r="D43" s="172"/>
      <c r="E43" s="172"/>
      <c r="F43" s="172">
        <v>616.1</v>
      </c>
      <c r="G43" s="172">
        <v>366.7</v>
      </c>
      <c r="H43" s="172">
        <v>616.11</v>
      </c>
      <c r="I43" s="133"/>
      <c r="J43" s="133"/>
      <c r="K43" s="133"/>
      <c r="L43" s="172"/>
      <c r="M43" s="172"/>
      <c r="N43" s="172"/>
      <c r="O43" s="173"/>
      <c r="P43" s="173"/>
      <c r="Q43" s="173"/>
      <c r="R43" s="151" t="s">
        <v>124</v>
      </c>
      <c r="S43" s="149">
        <v>249.11</v>
      </c>
      <c r="T43" s="149"/>
      <c r="U43" s="149"/>
      <c r="V43" s="123"/>
      <c r="W43" s="123"/>
    </row>
    <row r="44" spans="1:23" s="137" customFormat="1">
      <c r="A44" s="98"/>
      <c r="B44" s="75">
        <v>40028</v>
      </c>
      <c r="C44" s="30"/>
      <c r="D44" s="102"/>
      <c r="E44" s="33" t="s">
        <v>31</v>
      </c>
      <c r="F44" s="102"/>
      <c r="G44" s="102"/>
      <c r="H44" s="102"/>
      <c r="I44" s="32"/>
      <c r="J44" s="32"/>
      <c r="K44" s="102"/>
      <c r="L44" s="102"/>
      <c r="M44" s="102"/>
      <c r="N44" s="102"/>
      <c r="O44" s="102"/>
      <c r="P44" s="32"/>
      <c r="Q44" s="102"/>
      <c r="R44" s="164"/>
      <c r="S44" s="185"/>
      <c r="T44" s="185"/>
      <c r="U44" s="185"/>
      <c r="V44" s="123"/>
      <c r="W44" s="123"/>
    </row>
    <row r="45" spans="1:23" s="169" customFormat="1">
      <c r="A45" s="135">
        <v>2009</v>
      </c>
      <c r="B45" s="131"/>
      <c r="C45" s="132" t="s">
        <v>28</v>
      </c>
      <c r="D45" s="173"/>
      <c r="E45" s="172"/>
      <c r="F45" s="172">
        <v>630.88</v>
      </c>
      <c r="G45" s="172">
        <v>585.99</v>
      </c>
      <c r="H45" s="172">
        <v>662.64</v>
      </c>
      <c r="I45" s="133"/>
      <c r="J45" s="133"/>
      <c r="K45" s="133"/>
      <c r="L45" s="172"/>
      <c r="M45" s="172"/>
      <c r="N45" s="172"/>
      <c r="O45" s="173"/>
      <c r="P45" s="173"/>
      <c r="Q45" s="173"/>
      <c r="R45" s="151" t="s">
        <v>124</v>
      </c>
      <c r="S45" s="149">
        <v>44.89</v>
      </c>
      <c r="T45" s="149"/>
      <c r="U45" s="149"/>
      <c r="V45" s="123"/>
      <c r="W45" s="123"/>
    </row>
    <row r="46" spans="1:23" s="169" customFormat="1">
      <c r="A46" s="180">
        <v>2009</v>
      </c>
      <c r="B46" s="11"/>
      <c r="C46" s="69" t="s">
        <v>27</v>
      </c>
      <c r="D46" s="172"/>
      <c r="E46" s="172"/>
      <c r="F46" s="173">
        <v>929.89</v>
      </c>
      <c r="G46" s="173">
        <v>537.55999999999995</v>
      </c>
      <c r="H46" s="172">
        <v>1040.44</v>
      </c>
      <c r="I46" s="133"/>
      <c r="J46" s="133"/>
      <c r="K46" s="133"/>
      <c r="L46" s="172"/>
      <c r="M46" s="172"/>
      <c r="N46" s="172"/>
      <c r="O46" s="173"/>
      <c r="P46" s="173"/>
      <c r="Q46" s="173"/>
      <c r="R46" s="151" t="s">
        <v>124</v>
      </c>
      <c r="S46" s="149">
        <v>392.33</v>
      </c>
      <c r="T46" s="149"/>
      <c r="U46" s="149"/>
      <c r="V46" s="123"/>
      <c r="W46" s="123"/>
    </row>
    <row r="47" spans="1:23" s="169" customFormat="1">
      <c r="A47" s="135">
        <v>2009</v>
      </c>
      <c r="B47" s="131"/>
      <c r="C47" s="132" t="s">
        <v>26</v>
      </c>
      <c r="D47" s="173"/>
      <c r="E47" s="172"/>
      <c r="F47" s="172">
        <v>567.97</v>
      </c>
      <c r="G47" s="172">
        <v>431.03</v>
      </c>
      <c r="H47" s="172">
        <v>636.84</v>
      </c>
      <c r="I47" s="133"/>
      <c r="J47" s="133"/>
      <c r="K47" s="133"/>
      <c r="L47" s="172"/>
      <c r="M47" s="172"/>
      <c r="N47" s="172"/>
      <c r="O47" s="173"/>
      <c r="P47" s="173"/>
      <c r="Q47" s="173"/>
      <c r="R47" s="151" t="s">
        <v>124</v>
      </c>
      <c r="S47" s="149">
        <f>F47-G47</f>
        <v>136.94000000000005</v>
      </c>
      <c r="T47" s="149"/>
      <c r="U47" s="149"/>
      <c r="V47" s="123"/>
      <c r="W47" s="123"/>
    </row>
    <row r="48" spans="1:23" s="169" customFormat="1">
      <c r="A48" s="180">
        <v>2009</v>
      </c>
      <c r="B48" s="11"/>
      <c r="C48" s="69" t="s">
        <v>16</v>
      </c>
      <c r="D48" s="172"/>
      <c r="E48" s="172"/>
      <c r="F48" s="172">
        <v>859.23</v>
      </c>
      <c r="G48" s="172">
        <v>761.9</v>
      </c>
      <c r="H48" s="172">
        <v>893.08</v>
      </c>
      <c r="I48" s="133"/>
      <c r="J48" s="133"/>
      <c r="K48" s="133"/>
      <c r="L48" s="172"/>
      <c r="M48" s="172"/>
      <c r="N48" s="172"/>
      <c r="O48" s="173"/>
      <c r="P48" s="173"/>
      <c r="Q48" s="173"/>
      <c r="R48" s="151" t="s">
        <v>124</v>
      </c>
      <c r="S48" s="149">
        <v>97.33</v>
      </c>
      <c r="T48" s="149"/>
      <c r="U48" s="149"/>
      <c r="V48" s="123"/>
      <c r="W48" s="123"/>
    </row>
    <row r="49" spans="1:23" s="169" customFormat="1">
      <c r="A49" s="135">
        <v>9093</v>
      </c>
      <c r="B49" s="131">
        <v>40128</v>
      </c>
      <c r="C49" s="134" t="s">
        <v>3</v>
      </c>
      <c r="D49" s="172">
        <v>12086.91</v>
      </c>
      <c r="E49" s="172">
        <f t="shared" ref="E49:E50" si="12">20+D49*1%</f>
        <v>140.8691</v>
      </c>
      <c r="F49" s="172">
        <f>E49*9%</f>
        <v>12.678219</v>
      </c>
      <c r="G49" s="172">
        <v>16.559999999999999</v>
      </c>
      <c r="H49" s="172"/>
      <c r="I49" s="133"/>
      <c r="J49" s="133"/>
      <c r="K49" s="133"/>
      <c r="L49" s="172"/>
      <c r="M49" s="172"/>
      <c r="N49" s="172"/>
      <c r="O49" s="173"/>
      <c r="P49" s="173"/>
      <c r="Q49" s="173"/>
      <c r="R49" s="151" t="s">
        <v>124</v>
      </c>
      <c r="S49" s="149">
        <v>3.88</v>
      </c>
      <c r="T49" s="149"/>
      <c r="U49" s="149"/>
      <c r="V49" s="123"/>
      <c r="W49" s="123"/>
    </row>
    <row r="50" spans="1:23" s="137" customFormat="1">
      <c r="A50" s="135">
        <v>9091</v>
      </c>
      <c r="B50" s="131">
        <v>40128</v>
      </c>
      <c r="C50" s="134" t="s">
        <v>3</v>
      </c>
      <c r="D50" s="172">
        <v>12086.91</v>
      </c>
      <c r="E50" s="172">
        <f t="shared" si="12"/>
        <v>140.8691</v>
      </c>
      <c r="F50" s="172">
        <f>E50*9%</f>
        <v>12.678219</v>
      </c>
      <c r="G50" s="140">
        <v>16.559999999999999</v>
      </c>
      <c r="H50" s="140"/>
      <c r="I50" s="173"/>
      <c r="J50" s="173"/>
      <c r="K50" s="173"/>
      <c r="L50" s="172"/>
      <c r="M50" s="172"/>
      <c r="N50" s="172"/>
      <c r="O50" s="173"/>
      <c r="P50" s="173"/>
      <c r="Q50" s="173"/>
      <c r="R50" s="151" t="s">
        <v>124</v>
      </c>
      <c r="S50" s="149">
        <v>3.88</v>
      </c>
      <c r="T50" s="149"/>
      <c r="U50" s="149"/>
      <c r="V50" s="123"/>
      <c r="W50" s="123"/>
    </row>
    <row r="51" spans="1:23" s="169" customFormat="1">
      <c r="A51" s="135">
        <v>2009</v>
      </c>
      <c r="B51" s="131"/>
      <c r="C51" s="132" t="s">
        <v>17</v>
      </c>
      <c r="D51" s="172"/>
      <c r="E51" s="172"/>
      <c r="F51" s="172">
        <v>545.48</v>
      </c>
      <c r="G51" s="172">
        <v>506.24</v>
      </c>
      <c r="H51" s="172"/>
      <c r="I51" s="133"/>
      <c r="J51" s="133"/>
      <c r="K51" s="133"/>
      <c r="L51" s="172"/>
      <c r="M51" s="172"/>
      <c r="N51" s="172"/>
      <c r="O51" s="173"/>
      <c r="P51" s="173"/>
      <c r="Q51" s="173"/>
      <c r="R51" s="151" t="s">
        <v>124</v>
      </c>
      <c r="S51" s="149">
        <v>39.24</v>
      </c>
      <c r="T51" s="149"/>
      <c r="U51" s="149"/>
      <c r="V51" s="123"/>
      <c r="W51" s="123"/>
    </row>
    <row r="52" spans="1:23" s="169" customFormat="1">
      <c r="A52" s="135">
        <v>9308</v>
      </c>
      <c r="B52" s="131">
        <v>40249</v>
      </c>
      <c r="C52" s="174" t="s">
        <v>71</v>
      </c>
      <c r="D52" s="173">
        <v>35011.53</v>
      </c>
      <c r="E52" s="172">
        <f>20+D52*1%</f>
        <v>370.11529999999999</v>
      </c>
      <c r="F52" s="172">
        <f>E52*9%</f>
        <v>33.310376999999995</v>
      </c>
      <c r="G52" s="172">
        <v>13.19</v>
      </c>
      <c r="H52" s="172">
        <v>33.299999999999997</v>
      </c>
      <c r="I52" s="133"/>
      <c r="J52" s="133"/>
      <c r="K52" s="133"/>
      <c r="L52" s="172"/>
      <c r="M52" s="172"/>
      <c r="N52" s="172"/>
      <c r="O52" s="173"/>
      <c r="P52" s="173"/>
      <c r="Q52" s="173"/>
      <c r="R52" s="151" t="s">
        <v>187</v>
      </c>
      <c r="S52" s="149">
        <v>20.11</v>
      </c>
      <c r="T52" s="149"/>
      <c r="U52" s="149"/>
      <c r="V52" s="123"/>
      <c r="W52" s="123"/>
    </row>
    <row r="53" spans="1:23" s="169" customFormat="1">
      <c r="A53" s="135">
        <v>9659</v>
      </c>
      <c r="B53" s="131">
        <v>40413</v>
      </c>
      <c r="C53" s="174" t="s">
        <v>25</v>
      </c>
      <c r="D53" s="173">
        <v>13316.85</v>
      </c>
      <c r="E53" s="172">
        <f>20+D53*1%</f>
        <v>153.16849999999999</v>
      </c>
      <c r="F53" s="172">
        <f>E53*9%</f>
        <v>13.785164999999999</v>
      </c>
      <c r="G53" s="172"/>
      <c r="H53" s="172">
        <v>13.79</v>
      </c>
      <c r="I53" s="133"/>
      <c r="J53" s="133"/>
      <c r="K53" s="133"/>
      <c r="L53" s="172"/>
      <c r="M53" s="172"/>
      <c r="N53" s="172"/>
      <c r="O53" s="173"/>
      <c r="P53" s="173"/>
      <c r="Q53" s="173"/>
      <c r="R53" s="151" t="s">
        <v>124</v>
      </c>
      <c r="S53" s="149">
        <v>13.79</v>
      </c>
      <c r="T53" s="149"/>
      <c r="U53" s="149"/>
      <c r="V53" s="123"/>
      <c r="W53" s="123"/>
    </row>
    <row r="54" spans="1:23" s="123" customFormat="1">
      <c r="A54" s="135">
        <v>9751</v>
      </c>
      <c r="B54" s="131">
        <v>40457</v>
      </c>
      <c r="C54" s="134" t="s">
        <v>25</v>
      </c>
      <c r="D54" s="173">
        <v>47956.66</v>
      </c>
      <c r="E54" s="172">
        <f>20+D54*1%</f>
        <v>499.56660000000005</v>
      </c>
      <c r="F54" s="172">
        <f>E54*9%</f>
        <v>44.960993999999999</v>
      </c>
      <c r="G54" s="173">
        <v>24.84</v>
      </c>
      <c r="H54" s="173">
        <v>20.12</v>
      </c>
      <c r="I54" s="133"/>
      <c r="J54" s="133"/>
      <c r="K54" s="133"/>
      <c r="L54" s="173"/>
      <c r="M54" s="173"/>
      <c r="N54" s="173"/>
      <c r="O54" s="173"/>
      <c r="P54" s="173"/>
      <c r="Q54" s="173"/>
      <c r="R54" s="151" t="s">
        <v>177</v>
      </c>
      <c r="S54" s="150">
        <v>20.12</v>
      </c>
      <c r="T54" s="150"/>
      <c r="U54" s="150"/>
    </row>
    <row r="55" spans="1:23" s="123" customFormat="1">
      <c r="A55" s="135">
        <v>2010</v>
      </c>
      <c r="B55" s="131"/>
      <c r="C55" s="143" t="s">
        <v>17</v>
      </c>
      <c r="D55" s="173"/>
      <c r="E55" s="173"/>
      <c r="F55" s="173"/>
      <c r="G55" s="173"/>
      <c r="H55" s="173">
        <v>443</v>
      </c>
      <c r="I55" s="133"/>
      <c r="J55" s="133"/>
      <c r="K55" s="133"/>
      <c r="L55" s="173"/>
      <c r="M55" s="173"/>
      <c r="N55" s="173"/>
      <c r="O55" s="173"/>
      <c r="P55" s="173"/>
      <c r="Q55" s="173"/>
      <c r="R55" s="151" t="s">
        <v>124</v>
      </c>
      <c r="S55" s="150">
        <v>443</v>
      </c>
      <c r="T55" s="150"/>
      <c r="U55" s="150"/>
    </row>
    <row r="56" spans="1:23" s="137" customFormat="1">
      <c r="A56" s="135">
        <v>9934</v>
      </c>
      <c r="B56" s="131">
        <v>40571</v>
      </c>
      <c r="C56" s="134" t="s">
        <v>25</v>
      </c>
      <c r="D56" s="140">
        <v>66565.149999999994</v>
      </c>
      <c r="E56" s="172">
        <f>20+D56*1%</f>
        <v>685.65149999999994</v>
      </c>
      <c r="F56" s="172">
        <f>E56*9%</f>
        <v>61.708634999999994</v>
      </c>
      <c r="G56" s="140"/>
      <c r="H56" s="140">
        <v>61.71</v>
      </c>
      <c r="I56" s="133"/>
      <c r="J56" s="133"/>
      <c r="K56" s="133"/>
      <c r="L56" s="140"/>
      <c r="M56" s="140"/>
      <c r="N56" s="140"/>
      <c r="O56" s="141"/>
      <c r="P56" s="141"/>
      <c r="Q56" s="141"/>
      <c r="R56" s="151" t="s">
        <v>160</v>
      </c>
      <c r="S56" s="149">
        <v>61.71</v>
      </c>
      <c r="T56" s="149"/>
      <c r="U56" s="149"/>
      <c r="V56" s="123"/>
      <c r="W56" s="123"/>
    </row>
    <row r="57" spans="1:23" s="137" customFormat="1">
      <c r="A57" s="135">
        <v>9922</v>
      </c>
      <c r="B57" s="131">
        <v>40563</v>
      </c>
      <c r="C57" s="170" t="s">
        <v>71</v>
      </c>
      <c r="D57" s="140">
        <v>120000</v>
      </c>
      <c r="E57" s="172">
        <f>20+D57*1%</f>
        <v>1220</v>
      </c>
      <c r="F57" s="172">
        <f>E57*9%</f>
        <v>109.8</v>
      </c>
      <c r="G57" s="140">
        <v>10.48</v>
      </c>
      <c r="H57" s="140">
        <v>109.8</v>
      </c>
      <c r="I57" s="133"/>
      <c r="J57" s="133"/>
      <c r="K57" s="133"/>
      <c r="L57" s="140"/>
      <c r="M57" s="140"/>
      <c r="N57" s="140"/>
      <c r="O57" s="141"/>
      <c r="P57" s="141"/>
      <c r="Q57" s="141"/>
      <c r="R57" s="151" t="s">
        <v>162</v>
      </c>
      <c r="S57" s="149">
        <v>99.32</v>
      </c>
      <c r="T57" s="149"/>
      <c r="U57" s="149"/>
      <c r="V57" s="123"/>
      <c r="W57" s="123"/>
    </row>
    <row r="58" spans="1:23" s="137" customFormat="1">
      <c r="A58" s="135">
        <v>9905</v>
      </c>
      <c r="B58" s="131">
        <v>40550</v>
      </c>
      <c r="C58" s="170" t="s">
        <v>3</v>
      </c>
      <c r="D58" s="140">
        <v>13026.14</v>
      </c>
      <c r="E58" s="140">
        <f>20+D58*1%</f>
        <v>150.26140000000001</v>
      </c>
      <c r="F58" s="140">
        <f>E58*9%</f>
        <v>13.523526</v>
      </c>
      <c r="G58" s="140"/>
      <c r="H58" s="140">
        <v>13.52</v>
      </c>
      <c r="I58" s="133"/>
      <c r="J58" s="133"/>
      <c r="K58" s="133"/>
      <c r="L58" s="140"/>
      <c r="M58" s="140"/>
      <c r="N58" s="140"/>
      <c r="O58" s="141"/>
      <c r="P58" s="141"/>
      <c r="Q58" s="141"/>
      <c r="R58" s="151" t="s">
        <v>160</v>
      </c>
      <c r="S58" s="149">
        <v>13.52</v>
      </c>
      <c r="T58" s="149"/>
      <c r="U58" s="149"/>
      <c r="V58" s="123"/>
      <c r="W58" s="123"/>
    </row>
    <row r="59" spans="1:23" s="137" customFormat="1">
      <c r="A59" s="135">
        <v>9906</v>
      </c>
      <c r="B59" s="131">
        <v>40550</v>
      </c>
      <c r="C59" s="170" t="s">
        <v>71</v>
      </c>
      <c r="D59" s="140">
        <v>8392.68</v>
      </c>
      <c r="E59" s="172">
        <f>20+D59*1%</f>
        <v>103.9268</v>
      </c>
      <c r="F59" s="172">
        <f>E59*9%</f>
        <v>9.3534120000000005</v>
      </c>
      <c r="G59" s="140"/>
      <c r="H59" s="140">
        <v>9.35</v>
      </c>
      <c r="I59" s="133"/>
      <c r="J59" s="133"/>
      <c r="K59" s="133"/>
      <c r="L59" s="140"/>
      <c r="M59" s="140"/>
      <c r="N59" s="140"/>
      <c r="O59" s="141"/>
      <c r="P59" s="141"/>
      <c r="Q59" s="141"/>
      <c r="R59" s="151" t="s">
        <v>160</v>
      </c>
      <c r="S59" s="149">
        <v>9.35</v>
      </c>
      <c r="T59" s="149"/>
      <c r="U59" s="149"/>
      <c r="V59" s="123"/>
      <c r="W59" s="123"/>
    </row>
    <row r="60" spans="1:23" s="137" customFormat="1">
      <c r="A60" s="135">
        <v>10051</v>
      </c>
      <c r="B60" s="11">
        <v>40647</v>
      </c>
      <c r="C60" s="111" t="s">
        <v>156</v>
      </c>
      <c r="D60" s="178">
        <v>0</v>
      </c>
      <c r="E60" s="141">
        <v>20</v>
      </c>
      <c r="F60" s="141">
        <v>1</v>
      </c>
      <c r="G60" s="141">
        <v>4.18</v>
      </c>
      <c r="H60" s="140"/>
      <c r="I60" s="133"/>
      <c r="J60" s="133"/>
      <c r="K60" s="133"/>
      <c r="L60" s="140"/>
      <c r="M60" s="140"/>
      <c r="N60" s="140"/>
      <c r="O60" s="141"/>
      <c r="P60" s="141"/>
      <c r="Q60" s="141"/>
      <c r="R60" s="134" t="s">
        <v>157</v>
      </c>
      <c r="S60" s="149">
        <v>3.18</v>
      </c>
      <c r="T60" s="149"/>
      <c r="U60" s="149"/>
      <c r="V60" s="123"/>
      <c r="W60" s="123"/>
    </row>
    <row r="61" spans="1:23" s="137" customFormat="1">
      <c r="A61" s="160">
        <v>10114</v>
      </c>
      <c r="B61" s="165">
        <v>40680</v>
      </c>
      <c r="C61" s="161" t="s">
        <v>139</v>
      </c>
      <c r="D61" s="162"/>
      <c r="E61" s="162"/>
      <c r="F61" s="162"/>
      <c r="G61" s="162">
        <v>49.18</v>
      </c>
      <c r="H61" s="162"/>
      <c r="I61" s="144"/>
      <c r="J61" s="144"/>
      <c r="K61" s="144"/>
      <c r="L61" s="162"/>
      <c r="M61" s="162"/>
      <c r="N61" s="162"/>
      <c r="O61" s="162"/>
      <c r="P61" s="162"/>
      <c r="Q61" s="162"/>
      <c r="R61" s="166" t="s">
        <v>144</v>
      </c>
      <c r="S61" s="149"/>
      <c r="T61" s="149"/>
      <c r="U61" s="149"/>
      <c r="V61" s="123"/>
      <c r="W61" s="123"/>
    </row>
    <row r="62" spans="1:23" s="137" customFormat="1">
      <c r="A62" s="135">
        <v>10088</v>
      </c>
      <c r="B62" s="131">
        <v>40665</v>
      </c>
      <c r="C62" s="134" t="s">
        <v>25</v>
      </c>
      <c r="D62" s="140">
        <v>35505.89</v>
      </c>
      <c r="E62" s="140">
        <f>20+D62*1%</f>
        <v>375.05889999999999</v>
      </c>
      <c r="F62" s="140">
        <v>33.76</v>
      </c>
      <c r="G62" s="140">
        <v>18.579999999999998</v>
      </c>
      <c r="H62" s="140">
        <v>33.76</v>
      </c>
      <c r="I62" s="133"/>
      <c r="J62" s="133"/>
      <c r="K62" s="133"/>
      <c r="L62" s="140"/>
      <c r="M62" s="140"/>
      <c r="N62" s="140"/>
      <c r="O62" s="141"/>
      <c r="P62" s="141"/>
      <c r="Q62" s="141"/>
      <c r="R62" s="151" t="s">
        <v>124</v>
      </c>
      <c r="S62" s="149">
        <v>16.18</v>
      </c>
      <c r="T62" s="149"/>
      <c r="U62" s="149"/>
      <c r="V62" s="123"/>
      <c r="W62" s="123"/>
    </row>
    <row r="63" spans="1:23" s="137" customFormat="1">
      <c r="A63" s="135">
        <v>2011</v>
      </c>
      <c r="B63" s="131"/>
      <c r="C63" s="143" t="s">
        <v>28</v>
      </c>
      <c r="D63" s="140"/>
      <c r="E63" s="140"/>
      <c r="F63" s="140"/>
      <c r="G63" s="140"/>
      <c r="H63" s="140">
        <v>61.04</v>
      </c>
      <c r="I63" s="133"/>
      <c r="J63" s="133"/>
      <c r="K63" s="133"/>
      <c r="L63" s="140"/>
      <c r="M63" s="140"/>
      <c r="N63" s="140"/>
      <c r="O63" s="141"/>
      <c r="P63" s="141"/>
      <c r="Q63" s="141"/>
      <c r="R63" s="151" t="s">
        <v>124</v>
      </c>
      <c r="S63" s="149">
        <v>61.04</v>
      </c>
      <c r="T63" s="149"/>
      <c r="U63" s="149"/>
      <c r="V63" s="123"/>
      <c r="W63" s="123"/>
    </row>
    <row r="64" spans="1:23" s="137" customFormat="1">
      <c r="A64" s="135">
        <v>10377</v>
      </c>
      <c r="B64" s="131">
        <v>40812</v>
      </c>
      <c r="C64" s="134" t="s">
        <v>71</v>
      </c>
      <c r="D64" s="140">
        <v>16968.939999999999</v>
      </c>
      <c r="E64" s="140">
        <f>20+D64*1%</f>
        <v>189.68939999999998</v>
      </c>
      <c r="F64" s="140">
        <f t="shared" ref="F64" si="13">E64*9%</f>
        <v>17.072045999999997</v>
      </c>
      <c r="G64" s="140"/>
      <c r="H64" s="140">
        <v>17.07</v>
      </c>
      <c r="I64" s="133"/>
      <c r="J64" s="133"/>
      <c r="K64" s="133"/>
      <c r="L64" s="140"/>
      <c r="M64" s="140"/>
      <c r="N64" s="140"/>
      <c r="O64" s="141"/>
      <c r="P64" s="141"/>
      <c r="Q64" s="141"/>
      <c r="R64" s="151" t="s">
        <v>130</v>
      </c>
      <c r="S64" s="149">
        <v>17.07</v>
      </c>
      <c r="T64" s="149"/>
      <c r="U64" s="149"/>
      <c r="V64" s="123"/>
      <c r="W64" s="123"/>
    </row>
    <row r="65" spans="1:23" s="137" customFormat="1">
      <c r="A65" s="135">
        <v>2011</v>
      </c>
      <c r="B65" s="131"/>
      <c r="C65" s="143" t="s">
        <v>17</v>
      </c>
      <c r="D65" s="141"/>
      <c r="E65" s="141"/>
      <c r="F65" s="141"/>
      <c r="G65" s="141"/>
      <c r="H65" s="141">
        <v>9.4700000000000006</v>
      </c>
      <c r="I65" s="133"/>
      <c r="J65" s="133"/>
      <c r="K65" s="133"/>
      <c r="L65" s="141"/>
      <c r="M65" s="141"/>
      <c r="N65" s="141"/>
      <c r="O65" s="141"/>
      <c r="P65" s="141"/>
      <c r="Q65" s="141"/>
      <c r="R65" s="151" t="s">
        <v>124</v>
      </c>
      <c r="S65" s="150">
        <v>9.4700000000000006</v>
      </c>
      <c r="T65" s="150"/>
      <c r="U65" s="149"/>
      <c r="V65" s="123"/>
      <c r="W65" s="123"/>
    </row>
    <row r="66" spans="1:23" s="137" customFormat="1">
      <c r="A66" s="135">
        <v>10823</v>
      </c>
      <c r="B66" s="11">
        <v>41195</v>
      </c>
      <c r="C66" s="111" t="s">
        <v>13</v>
      </c>
      <c r="D66" s="141">
        <v>8250</v>
      </c>
      <c r="E66" s="141">
        <f>20+D66*1%</f>
        <v>102.5</v>
      </c>
      <c r="F66" s="140">
        <f>E66*9%</f>
        <v>9.2249999999999996</v>
      </c>
      <c r="G66" s="141">
        <v>1</v>
      </c>
      <c r="H66" s="141"/>
      <c r="I66" s="15"/>
      <c r="J66" s="15"/>
      <c r="K66" s="141"/>
      <c r="L66" s="141">
        <f>D66*1.3%</f>
        <v>107.25000000000001</v>
      </c>
      <c r="M66" s="141">
        <v>9.23</v>
      </c>
      <c r="N66" s="141">
        <v>107.26</v>
      </c>
      <c r="O66" s="15"/>
      <c r="P66" s="15"/>
      <c r="Q66" s="141"/>
      <c r="R66" s="2" t="s">
        <v>125</v>
      </c>
      <c r="S66" s="150"/>
      <c r="T66" s="150">
        <v>98.03</v>
      </c>
      <c r="U66" s="149"/>
      <c r="V66" s="123"/>
      <c r="W66" s="123"/>
    </row>
    <row r="67" spans="1:23" s="137" customFormat="1">
      <c r="A67" s="135">
        <v>2013</v>
      </c>
      <c r="B67" s="11"/>
      <c r="C67" s="132" t="s">
        <v>15</v>
      </c>
      <c r="D67" s="141"/>
      <c r="E67" s="141"/>
      <c r="F67" s="140"/>
      <c r="G67" s="141"/>
      <c r="H67" s="141">
        <v>69.8</v>
      </c>
      <c r="I67" s="15"/>
      <c r="J67" s="15"/>
      <c r="K67" s="141"/>
      <c r="L67" s="141"/>
      <c r="M67" s="141"/>
      <c r="N67" s="141"/>
      <c r="O67" s="15"/>
      <c r="P67" s="15"/>
      <c r="Q67" s="141"/>
      <c r="R67" s="2" t="s">
        <v>124</v>
      </c>
      <c r="S67" s="150">
        <v>69.8</v>
      </c>
      <c r="T67" s="150"/>
      <c r="U67" s="149"/>
      <c r="V67" s="123"/>
      <c r="W67" s="123"/>
    </row>
    <row r="68" spans="1:23" s="137" customFormat="1">
      <c r="S68" s="152">
        <f>SUM(S3:S67)</f>
        <v>3626.2799999999997</v>
      </c>
      <c r="T68" s="153">
        <f>SUM(T3:T67)</f>
        <v>2550.0300000000002</v>
      </c>
      <c r="U68" s="12">
        <f>SUM(U3:U67)</f>
        <v>0</v>
      </c>
      <c r="V68" s="123"/>
      <c r="W68" s="123"/>
    </row>
    <row r="69" spans="1:23" s="137" customFormat="1">
      <c r="G69" s="101"/>
      <c r="J69" s="101"/>
      <c r="P69" s="101"/>
      <c r="V69" s="123"/>
      <c r="W69" s="123"/>
    </row>
    <row r="70" spans="1:23" s="137" customFormat="1">
      <c r="A70" s="229" t="s">
        <v>143</v>
      </c>
      <c r="B70" s="229"/>
      <c r="C70" s="229"/>
      <c r="P70" s="101"/>
      <c r="V70" s="123"/>
      <c r="W70" s="123"/>
    </row>
    <row r="71" spans="1:23" s="169" customFormat="1">
      <c r="A71" s="175"/>
      <c r="B71" s="175"/>
      <c r="C71" s="175"/>
      <c r="P71" s="171"/>
      <c r="V71" s="123"/>
      <c r="W71" s="123"/>
    </row>
    <row r="72" spans="1:23" s="169" customFormat="1">
      <c r="A72" s="237" t="s">
        <v>207</v>
      </c>
      <c r="B72" s="237"/>
      <c r="C72" s="237"/>
      <c r="D72" s="237"/>
      <c r="E72" s="237"/>
      <c r="F72" s="237"/>
      <c r="P72" s="171"/>
      <c r="V72" s="123"/>
      <c r="W72" s="123"/>
    </row>
    <row r="73" spans="1:23" s="137" customFormat="1">
      <c r="A73" s="236" t="s">
        <v>142</v>
      </c>
      <c r="B73" s="236"/>
      <c r="C73" s="236"/>
      <c r="D73" s="236"/>
      <c r="E73" s="236"/>
      <c r="F73" s="236"/>
      <c r="G73" s="236"/>
      <c r="V73" s="123"/>
    </row>
    <row r="74" spans="1:23" s="137" customFormat="1">
      <c r="A74" s="236" t="s">
        <v>140</v>
      </c>
      <c r="B74" s="236"/>
      <c r="C74" s="236"/>
      <c r="D74" s="159"/>
      <c r="E74" s="159"/>
      <c r="F74" s="159"/>
      <c r="G74" s="159"/>
      <c r="V74" s="123"/>
    </row>
    <row r="75" spans="1:23" s="137" customFormat="1">
      <c r="A75" s="236" t="s">
        <v>141</v>
      </c>
      <c r="B75" s="236"/>
      <c r="C75" s="236"/>
      <c r="V75" s="123"/>
    </row>
    <row r="76" spans="1:23" s="137" customFormat="1">
      <c r="A76" s="236" t="s">
        <v>161</v>
      </c>
      <c r="B76" s="236"/>
      <c r="C76" s="236"/>
      <c r="D76" s="236"/>
      <c r="E76" s="236"/>
      <c r="F76" s="236"/>
      <c r="G76" s="236"/>
      <c r="H76" s="236"/>
      <c r="I76" s="236"/>
      <c r="J76" s="236"/>
      <c r="V76" s="123"/>
    </row>
    <row r="77" spans="1:23" s="137" customFormat="1">
      <c r="A77" s="236" t="s">
        <v>163</v>
      </c>
      <c r="B77" s="236"/>
      <c r="C77" s="236"/>
      <c r="V77" s="123"/>
    </row>
    <row r="78" spans="1:23" s="137" customFormat="1">
      <c r="A78" s="236" t="s">
        <v>176</v>
      </c>
      <c r="B78" s="236"/>
      <c r="C78" s="236"/>
      <c r="D78" s="236"/>
      <c r="V78" s="123"/>
    </row>
    <row r="79" spans="1:23" s="169" customFormat="1">
      <c r="A79" s="236" t="s">
        <v>205</v>
      </c>
      <c r="B79" s="236"/>
      <c r="C79" s="236"/>
      <c r="D79" s="236"/>
      <c r="E79" s="236"/>
      <c r="F79" s="236"/>
      <c r="V79" s="123"/>
    </row>
    <row r="80" spans="1:23" s="169" customFormat="1">
      <c r="A80" s="236" t="s">
        <v>206</v>
      </c>
      <c r="B80" s="236"/>
      <c r="C80" s="236"/>
      <c r="V80" s="123"/>
    </row>
    <row r="81" spans="1:22" s="169" customFormat="1">
      <c r="A81" s="236" t="s">
        <v>222</v>
      </c>
      <c r="B81" s="236"/>
      <c r="C81" s="236"/>
      <c r="D81" s="236"/>
      <c r="V81" s="123"/>
    </row>
    <row r="82" spans="1:22" s="137" customFormat="1">
      <c r="A82" s="235" t="s">
        <v>383</v>
      </c>
      <c r="B82" s="235"/>
      <c r="C82" s="235"/>
      <c r="D82" s="235"/>
      <c r="E82" s="235"/>
      <c r="F82" s="235"/>
      <c r="G82" s="235"/>
      <c r="H82" s="235"/>
      <c r="V82" s="123"/>
    </row>
    <row r="89" spans="1:22">
      <c r="H89" s="210"/>
    </row>
  </sheetData>
  <mergeCells count="26">
    <mergeCell ref="A82:H82"/>
    <mergeCell ref="A81:D81"/>
    <mergeCell ref="A70:C70"/>
    <mergeCell ref="U1:U2"/>
    <mergeCell ref="I1:K1"/>
    <mergeCell ref="L1:N1"/>
    <mergeCell ref="O1:Q1"/>
    <mergeCell ref="R1:R2"/>
    <mergeCell ref="S1:S2"/>
    <mergeCell ref="T1:T2"/>
    <mergeCell ref="F1:H1"/>
    <mergeCell ref="A1:A2"/>
    <mergeCell ref="B1:B2"/>
    <mergeCell ref="C1:C2"/>
    <mergeCell ref="D1:D2"/>
    <mergeCell ref="E1:E2"/>
    <mergeCell ref="F15:H15"/>
    <mergeCell ref="A79:F79"/>
    <mergeCell ref="A80:C80"/>
    <mergeCell ref="A72:F72"/>
    <mergeCell ref="A77:C77"/>
    <mergeCell ref="A74:C74"/>
    <mergeCell ref="A75:C75"/>
    <mergeCell ref="A73:G73"/>
    <mergeCell ref="A78:D78"/>
    <mergeCell ref="A76:J7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>
      <pane ySplit="2" topLeftCell="A3" activePane="bottomLeft" state="frozen"/>
      <selection pane="bottomLeft" activeCell="O29" sqref="O29"/>
    </sheetView>
  </sheetViews>
  <sheetFormatPr defaultRowHeight="11.25"/>
  <cols>
    <col min="1" max="1" width="8.140625" style="10" bestFit="1" customWidth="1"/>
    <col min="2" max="2" width="8.7109375" style="10" bestFit="1" customWidth="1"/>
    <col min="3" max="3" width="29.7109375" style="10" customWidth="1"/>
    <col min="4" max="4" width="11.140625" style="10" bestFit="1" customWidth="1"/>
    <col min="5" max="5" width="12.85546875" style="10" customWidth="1"/>
    <col min="6" max="6" width="9.42578125" style="10" bestFit="1" customWidth="1"/>
    <col min="7" max="7" width="8.28515625" style="10" bestFit="1" customWidth="1"/>
    <col min="8" max="8" width="9.42578125" style="10" bestFit="1" customWidth="1"/>
    <col min="9" max="9" width="9.140625" style="10" bestFit="1" customWidth="1"/>
    <col min="10" max="10" width="9.42578125" style="10" bestFit="1" customWidth="1"/>
    <col min="11" max="11" width="8.140625" style="10" bestFit="1" customWidth="1"/>
    <col min="12" max="12" width="9.42578125" style="10" bestFit="1" customWidth="1"/>
    <col min="13" max="13" width="8.140625" style="10" bestFit="1" customWidth="1"/>
    <col min="14" max="14" width="9.42578125" style="10" bestFit="1" customWidth="1"/>
    <col min="15" max="15" width="85.42578125" style="10" bestFit="1" customWidth="1"/>
    <col min="16" max="16" width="9.42578125" style="10" bestFit="1" customWidth="1"/>
    <col min="17" max="17" width="9.42578125" style="123" bestFit="1" customWidth="1"/>
    <col min="18" max="194" width="9.140625" style="10"/>
    <col min="195" max="195" width="9" style="10" bestFit="1" customWidth="1"/>
    <col min="196" max="196" width="9.85546875" style="10" bestFit="1" customWidth="1"/>
    <col min="197" max="197" width="9.140625" style="10" bestFit="1" customWidth="1"/>
    <col min="198" max="198" width="16" style="10" bestFit="1" customWidth="1"/>
    <col min="199" max="199" width="9" style="10" bestFit="1" customWidth="1"/>
    <col min="200" max="200" width="7.85546875" style="10" bestFit="1" customWidth="1"/>
    <col min="201" max="201" width="11.7109375" style="10" bestFit="1" customWidth="1"/>
    <col min="202" max="202" width="14.28515625" style="10" customWidth="1"/>
    <col min="203" max="203" width="11.7109375" style="10" bestFit="1" customWidth="1"/>
    <col min="204" max="204" width="14.140625" style="10" bestFit="1" customWidth="1"/>
    <col min="205" max="205" width="16.7109375" style="10" customWidth="1"/>
    <col min="206" max="206" width="16.5703125" style="10" customWidth="1"/>
    <col min="207" max="208" width="7.85546875" style="10" bestFit="1" customWidth="1"/>
    <col min="209" max="209" width="8" style="10" bestFit="1" customWidth="1"/>
    <col min="210" max="211" width="7.85546875" style="10" bestFit="1" customWidth="1"/>
    <col min="212" max="212" width="9.7109375" style="10" customWidth="1"/>
    <col min="213" max="213" width="12.85546875" style="10" customWidth="1"/>
    <col min="214" max="450" width="9.140625" style="10"/>
    <col min="451" max="451" width="9" style="10" bestFit="1" customWidth="1"/>
    <col min="452" max="452" width="9.85546875" style="10" bestFit="1" customWidth="1"/>
    <col min="453" max="453" width="9.140625" style="10" bestFit="1" customWidth="1"/>
    <col min="454" max="454" width="16" style="10" bestFit="1" customWidth="1"/>
    <col min="455" max="455" width="9" style="10" bestFit="1" customWidth="1"/>
    <col min="456" max="456" width="7.85546875" style="10" bestFit="1" customWidth="1"/>
    <col min="457" max="457" width="11.7109375" style="10" bestFit="1" customWidth="1"/>
    <col min="458" max="458" width="14.28515625" style="10" customWidth="1"/>
    <col min="459" max="459" width="11.7109375" style="10" bestFit="1" customWidth="1"/>
    <col min="460" max="460" width="14.140625" style="10" bestFit="1" customWidth="1"/>
    <col min="461" max="461" width="16.7109375" style="10" customWidth="1"/>
    <col min="462" max="462" width="16.5703125" style="10" customWidth="1"/>
    <col min="463" max="464" width="7.85546875" style="10" bestFit="1" customWidth="1"/>
    <col min="465" max="465" width="8" style="10" bestFit="1" customWidth="1"/>
    <col min="466" max="467" width="7.85546875" style="10" bestFit="1" customWidth="1"/>
    <col min="468" max="468" width="9.7109375" style="10" customWidth="1"/>
    <col min="469" max="469" width="12.85546875" style="10" customWidth="1"/>
    <col min="470" max="706" width="9.140625" style="10"/>
    <col min="707" max="707" width="9" style="10" bestFit="1" customWidth="1"/>
    <col min="708" max="708" width="9.85546875" style="10" bestFit="1" customWidth="1"/>
    <col min="709" max="709" width="9.140625" style="10" bestFit="1" customWidth="1"/>
    <col min="710" max="710" width="16" style="10" bestFit="1" customWidth="1"/>
    <col min="711" max="711" width="9" style="10" bestFit="1" customWidth="1"/>
    <col min="712" max="712" width="7.85546875" style="10" bestFit="1" customWidth="1"/>
    <col min="713" max="713" width="11.7109375" style="10" bestFit="1" customWidth="1"/>
    <col min="714" max="714" width="14.28515625" style="10" customWidth="1"/>
    <col min="715" max="715" width="11.7109375" style="10" bestFit="1" customWidth="1"/>
    <col min="716" max="716" width="14.140625" style="10" bestFit="1" customWidth="1"/>
    <col min="717" max="717" width="16.7109375" style="10" customWidth="1"/>
    <col min="718" max="718" width="16.5703125" style="10" customWidth="1"/>
    <col min="719" max="720" width="7.85546875" style="10" bestFit="1" customWidth="1"/>
    <col min="721" max="721" width="8" style="10" bestFit="1" customWidth="1"/>
    <col min="722" max="723" width="7.85546875" style="10" bestFit="1" customWidth="1"/>
    <col min="724" max="724" width="9.7109375" style="10" customWidth="1"/>
    <col min="725" max="725" width="12.85546875" style="10" customWidth="1"/>
    <col min="726" max="962" width="9.140625" style="10"/>
    <col min="963" max="963" width="9" style="10" bestFit="1" customWidth="1"/>
    <col min="964" max="964" width="9.85546875" style="10" bestFit="1" customWidth="1"/>
    <col min="965" max="965" width="9.140625" style="10" bestFit="1" customWidth="1"/>
    <col min="966" max="966" width="16" style="10" bestFit="1" customWidth="1"/>
    <col min="967" max="967" width="9" style="10" bestFit="1" customWidth="1"/>
    <col min="968" max="968" width="7.85546875" style="10" bestFit="1" customWidth="1"/>
    <col min="969" max="969" width="11.7109375" style="10" bestFit="1" customWidth="1"/>
    <col min="970" max="970" width="14.28515625" style="10" customWidth="1"/>
    <col min="971" max="971" width="11.7109375" style="10" bestFit="1" customWidth="1"/>
    <col min="972" max="972" width="14.140625" style="10" bestFit="1" customWidth="1"/>
    <col min="973" max="973" width="16.7109375" style="10" customWidth="1"/>
    <col min="974" max="974" width="16.5703125" style="10" customWidth="1"/>
    <col min="975" max="976" width="7.85546875" style="10" bestFit="1" customWidth="1"/>
    <col min="977" max="977" width="8" style="10" bestFit="1" customWidth="1"/>
    <col min="978" max="979" width="7.85546875" style="10" bestFit="1" customWidth="1"/>
    <col min="980" max="980" width="9.7109375" style="10" customWidth="1"/>
    <col min="981" max="981" width="12.85546875" style="10" customWidth="1"/>
    <col min="982" max="1218" width="9.140625" style="10"/>
    <col min="1219" max="1219" width="9" style="10" bestFit="1" customWidth="1"/>
    <col min="1220" max="1220" width="9.85546875" style="10" bestFit="1" customWidth="1"/>
    <col min="1221" max="1221" width="9.140625" style="10" bestFit="1" customWidth="1"/>
    <col min="1222" max="1222" width="16" style="10" bestFit="1" customWidth="1"/>
    <col min="1223" max="1223" width="9" style="10" bestFit="1" customWidth="1"/>
    <col min="1224" max="1224" width="7.85546875" style="10" bestFit="1" customWidth="1"/>
    <col min="1225" max="1225" width="11.7109375" style="10" bestFit="1" customWidth="1"/>
    <col min="1226" max="1226" width="14.28515625" style="10" customWidth="1"/>
    <col min="1227" max="1227" width="11.7109375" style="10" bestFit="1" customWidth="1"/>
    <col min="1228" max="1228" width="14.140625" style="10" bestFit="1" customWidth="1"/>
    <col min="1229" max="1229" width="16.7109375" style="10" customWidth="1"/>
    <col min="1230" max="1230" width="16.5703125" style="10" customWidth="1"/>
    <col min="1231" max="1232" width="7.85546875" style="10" bestFit="1" customWidth="1"/>
    <col min="1233" max="1233" width="8" style="10" bestFit="1" customWidth="1"/>
    <col min="1234" max="1235" width="7.85546875" style="10" bestFit="1" customWidth="1"/>
    <col min="1236" max="1236" width="9.7109375" style="10" customWidth="1"/>
    <col min="1237" max="1237" width="12.85546875" style="10" customWidth="1"/>
    <col min="1238" max="1474" width="9.140625" style="10"/>
    <col min="1475" max="1475" width="9" style="10" bestFit="1" customWidth="1"/>
    <col min="1476" max="1476" width="9.85546875" style="10" bestFit="1" customWidth="1"/>
    <col min="1477" max="1477" width="9.140625" style="10" bestFit="1" customWidth="1"/>
    <col min="1478" max="1478" width="16" style="10" bestFit="1" customWidth="1"/>
    <col min="1479" max="1479" width="9" style="10" bestFit="1" customWidth="1"/>
    <col min="1480" max="1480" width="7.85546875" style="10" bestFit="1" customWidth="1"/>
    <col min="1481" max="1481" width="11.7109375" style="10" bestFit="1" customWidth="1"/>
    <col min="1482" max="1482" width="14.28515625" style="10" customWidth="1"/>
    <col min="1483" max="1483" width="11.7109375" style="10" bestFit="1" customWidth="1"/>
    <col min="1484" max="1484" width="14.140625" style="10" bestFit="1" customWidth="1"/>
    <col min="1485" max="1485" width="16.7109375" style="10" customWidth="1"/>
    <col min="1486" max="1486" width="16.5703125" style="10" customWidth="1"/>
    <col min="1487" max="1488" width="7.85546875" style="10" bestFit="1" customWidth="1"/>
    <col min="1489" max="1489" width="8" style="10" bestFit="1" customWidth="1"/>
    <col min="1490" max="1491" width="7.85546875" style="10" bestFit="1" customWidth="1"/>
    <col min="1492" max="1492" width="9.7109375" style="10" customWidth="1"/>
    <col min="1493" max="1493" width="12.85546875" style="10" customWidth="1"/>
    <col min="1494" max="1730" width="9.140625" style="10"/>
    <col min="1731" max="1731" width="9" style="10" bestFit="1" customWidth="1"/>
    <col min="1732" max="1732" width="9.85546875" style="10" bestFit="1" customWidth="1"/>
    <col min="1733" max="1733" width="9.140625" style="10" bestFit="1" customWidth="1"/>
    <col min="1734" max="1734" width="16" style="10" bestFit="1" customWidth="1"/>
    <col min="1735" max="1735" width="9" style="10" bestFit="1" customWidth="1"/>
    <col min="1736" max="1736" width="7.85546875" style="10" bestFit="1" customWidth="1"/>
    <col min="1737" max="1737" width="11.7109375" style="10" bestFit="1" customWidth="1"/>
    <col min="1738" max="1738" width="14.28515625" style="10" customWidth="1"/>
    <col min="1739" max="1739" width="11.7109375" style="10" bestFit="1" customWidth="1"/>
    <col min="1740" max="1740" width="14.140625" style="10" bestFit="1" customWidth="1"/>
    <col min="1741" max="1741" width="16.7109375" style="10" customWidth="1"/>
    <col min="1742" max="1742" width="16.5703125" style="10" customWidth="1"/>
    <col min="1743" max="1744" width="7.85546875" style="10" bestFit="1" customWidth="1"/>
    <col min="1745" max="1745" width="8" style="10" bestFit="1" customWidth="1"/>
    <col min="1746" max="1747" width="7.85546875" style="10" bestFit="1" customWidth="1"/>
    <col min="1748" max="1748" width="9.7109375" style="10" customWidth="1"/>
    <col min="1749" max="1749" width="12.85546875" style="10" customWidth="1"/>
    <col min="1750" max="1986" width="9.140625" style="10"/>
    <col min="1987" max="1987" width="9" style="10" bestFit="1" customWidth="1"/>
    <col min="1988" max="1988" width="9.85546875" style="10" bestFit="1" customWidth="1"/>
    <col min="1989" max="1989" width="9.140625" style="10" bestFit="1" customWidth="1"/>
    <col min="1990" max="1990" width="16" style="10" bestFit="1" customWidth="1"/>
    <col min="1991" max="1991" width="9" style="10" bestFit="1" customWidth="1"/>
    <col min="1992" max="1992" width="7.85546875" style="10" bestFit="1" customWidth="1"/>
    <col min="1993" max="1993" width="11.7109375" style="10" bestFit="1" customWidth="1"/>
    <col min="1994" max="1994" width="14.28515625" style="10" customWidth="1"/>
    <col min="1995" max="1995" width="11.7109375" style="10" bestFit="1" customWidth="1"/>
    <col min="1996" max="1996" width="14.140625" style="10" bestFit="1" customWidth="1"/>
    <col min="1997" max="1997" width="16.7109375" style="10" customWidth="1"/>
    <col min="1998" max="1998" width="16.5703125" style="10" customWidth="1"/>
    <col min="1999" max="2000" width="7.85546875" style="10" bestFit="1" customWidth="1"/>
    <col min="2001" max="2001" width="8" style="10" bestFit="1" customWidth="1"/>
    <col min="2002" max="2003" width="7.85546875" style="10" bestFit="1" customWidth="1"/>
    <col min="2004" max="2004" width="9.7109375" style="10" customWidth="1"/>
    <col min="2005" max="2005" width="12.85546875" style="10" customWidth="1"/>
    <col min="2006" max="2242" width="9.140625" style="10"/>
    <col min="2243" max="2243" width="9" style="10" bestFit="1" customWidth="1"/>
    <col min="2244" max="2244" width="9.85546875" style="10" bestFit="1" customWidth="1"/>
    <col min="2245" max="2245" width="9.140625" style="10" bestFit="1" customWidth="1"/>
    <col min="2246" max="2246" width="16" style="10" bestFit="1" customWidth="1"/>
    <col min="2247" max="2247" width="9" style="10" bestFit="1" customWidth="1"/>
    <col min="2248" max="2248" width="7.85546875" style="10" bestFit="1" customWidth="1"/>
    <col min="2249" max="2249" width="11.7109375" style="10" bestFit="1" customWidth="1"/>
    <col min="2250" max="2250" width="14.28515625" style="10" customWidth="1"/>
    <col min="2251" max="2251" width="11.7109375" style="10" bestFit="1" customWidth="1"/>
    <col min="2252" max="2252" width="14.140625" style="10" bestFit="1" customWidth="1"/>
    <col min="2253" max="2253" width="16.7109375" style="10" customWidth="1"/>
    <col min="2254" max="2254" width="16.5703125" style="10" customWidth="1"/>
    <col min="2255" max="2256" width="7.85546875" style="10" bestFit="1" customWidth="1"/>
    <col min="2257" max="2257" width="8" style="10" bestFit="1" customWidth="1"/>
    <col min="2258" max="2259" width="7.85546875" style="10" bestFit="1" customWidth="1"/>
    <col min="2260" max="2260" width="9.7109375" style="10" customWidth="1"/>
    <col min="2261" max="2261" width="12.85546875" style="10" customWidth="1"/>
    <col min="2262" max="2498" width="9.140625" style="10"/>
    <col min="2499" max="2499" width="9" style="10" bestFit="1" customWidth="1"/>
    <col min="2500" max="2500" width="9.85546875" style="10" bestFit="1" customWidth="1"/>
    <col min="2501" max="2501" width="9.140625" style="10" bestFit="1" customWidth="1"/>
    <col min="2502" max="2502" width="16" style="10" bestFit="1" customWidth="1"/>
    <col min="2503" max="2503" width="9" style="10" bestFit="1" customWidth="1"/>
    <col min="2504" max="2504" width="7.85546875" style="10" bestFit="1" customWidth="1"/>
    <col min="2505" max="2505" width="11.7109375" style="10" bestFit="1" customWidth="1"/>
    <col min="2506" max="2506" width="14.28515625" style="10" customWidth="1"/>
    <col min="2507" max="2507" width="11.7109375" style="10" bestFit="1" customWidth="1"/>
    <col min="2508" max="2508" width="14.140625" style="10" bestFit="1" customWidth="1"/>
    <col min="2509" max="2509" width="16.7109375" style="10" customWidth="1"/>
    <col min="2510" max="2510" width="16.5703125" style="10" customWidth="1"/>
    <col min="2511" max="2512" width="7.85546875" style="10" bestFit="1" customWidth="1"/>
    <col min="2513" max="2513" width="8" style="10" bestFit="1" customWidth="1"/>
    <col min="2514" max="2515" width="7.85546875" style="10" bestFit="1" customWidth="1"/>
    <col min="2516" max="2516" width="9.7109375" style="10" customWidth="1"/>
    <col min="2517" max="2517" width="12.85546875" style="10" customWidth="1"/>
    <col min="2518" max="2754" width="9.140625" style="10"/>
    <col min="2755" max="2755" width="9" style="10" bestFit="1" customWidth="1"/>
    <col min="2756" max="2756" width="9.85546875" style="10" bestFit="1" customWidth="1"/>
    <col min="2757" max="2757" width="9.140625" style="10" bestFit="1" customWidth="1"/>
    <col min="2758" max="2758" width="16" style="10" bestFit="1" customWidth="1"/>
    <col min="2759" max="2759" width="9" style="10" bestFit="1" customWidth="1"/>
    <col min="2760" max="2760" width="7.85546875" style="10" bestFit="1" customWidth="1"/>
    <col min="2761" max="2761" width="11.7109375" style="10" bestFit="1" customWidth="1"/>
    <col min="2762" max="2762" width="14.28515625" style="10" customWidth="1"/>
    <col min="2763" max="2763" width="11.7109375" style="10" bestFit="1" customWidth="1"/>
    <col min="2764" max="2764" width="14.140625" style="10" bestFit="1" customWidth="1"/>
    <col min="2765" max="2765" width="16.7109375" style="10" customWidth="1"/>
    <col min="2766" max="2766" width="16.5703125" style="10" customWidth="1"/>
    <col min="2767" max="2768" width="7.85546875" style="10" bestFit="1" customWidth="1"/>
    <col min="2769" max="2769" width="8" style="10" bestFit="1" customWidth="1"/>
    <col min="2770" max="2771" width="7.85546875" style="10" bestFit="1" customWidth="1"/>
    <col min="2772" max="2772" width="9.7109375" style="10" customWidth="1"/>
    <col min="2773" max="2773" width="12.85546875" style="10" customWidth="1"/>
    <col min="2774" max="3010" width="9.140625" style="10"/>
    <col min="3011" max="3011" width="9" style="10" bestFit="1" customWidth="1"/>
    <col min="3012" max="3012" width="9.85546875" style="10" bestFit="1" customWidth="1"/>
    <col min="3013" max="3013" width="9.140625" style="10" bestFit="1" customWidth="1"/>
    <col min="3014" max="3014" width="16" style="10" bestFit="1" customWidth="1"/>
    <col min="3015" max="3015" width="9" style="10" bestFit="1" customWidth="1"/>
    <col min="3016" max="3016" width="7.85546875" style="10" bestFit="1" customWidth="1"/>
    <col min="3017" max="3017" width="11.7109375" style="10" bestFit="1" customWidth="1"/>
    <col min="3018" max="3018" width="14.28515625" style="10" customWidth="1"/>
    <col min="3019" max="3019" width="11.7109375" style="10" bestFit="1" customWidth="1"/>
    <col min="3020" max="3020" width="14.140625" style="10" bestFit="1" customWidth="1"/>
    <col min="3021" max="3021" width="16.7109375" style="10" customWidth="1"/>
    <col min="3022" max="3022" width="16.5703125" style="10" customWidth="1"/>
    <col min="3023" max="3024" width="7.85546875" style="10" bestFit="1" customWidth="1"/>
    <col min="3025" max="3025" width="8" style="10" bestFit="1" customWidth="1"/>
    <col min="3026" max="3027" width="7.85546875" style="10" bestFit="1" customWidth="1"/>
    <col min="3028" max="3028" width="9.7109375" style="10" customWidth="1"/>
    <col min="3029" max="3029" width="12.85546875" style="10" customWidth="1"/>
    <col min="3030" max="3266" width="9.140625" style="10"/>
    <col min="3267" max="3267" width="9" style="10" bestFit="1" customWidth="1"/>
    <col min="3268" max="3268" width="9.85546875" style="10" bestFit="1" customWidth="1"/>
    <col min="3269" max="3269" width="9.140625" style="10" bestFit="1" customWidth="1"/>
    <col min="3270" max="3270" width="16" style="10" bestFit="1" customWidth="1"/>
    <col min="3271" max="3271" width="9" style="10" bestFit="1" customWidth="1"/>
    <col min="3272" max="3272" width="7.85546875" style="10" bestFit="1" customWidth="1"/>
    <col min="3273" max="3273" width="11.7109375" style="10" bestFit="1" customWidth="1"/>
    <col min="3274" max="3274" width="14.28515625" style="10" customWidth="1"/>
    <col min="3275" max="3275" width="11.7109375" style="10" bestFit="1" customWidth="1"/>
    <col min="3276" max="3276" width="14.140625" style="10" bestFit="1" customWidth="1"/>
    <col min="3277" max="3277" width="16.7109375" style="10" customWidth="1"/>
    <col min="3278" max="3278" width="16.5703125" style="10" customWidth="1"/>
    <col min="3279" max="3280" width="7.85546875" style="10" bestFit="1" customWidth="1"/>
    <col min="3281" max="3281" width="8" style="10" bestFit="1" customWidth="1"/>
    <col min="3282" max="3283" width="7.85546875" style="10" bestFit="1" customWidth="1"/>
    <col min="3284" max="3284" width="9.7109375" style="10" customWidth="1"/>
    <col min="3285" max="3285" width="12.85546875" style="10" customWidth="1"/>
    <col min="3286" max="3522" width="9.140625" style="10"/>
    <col min="3523" max="3523" width="9" style="10" bestFit="1" customWidth="1"/>
    <col min="3524" max="3524" width="9.85546875" style="10" bestFit="1" customWidth="1"/>
    <col min="3525" max="3525" width="9.140625" style="10" bestFit="1" customWidth="1"/>
    <col min="3526" max="3526" width="16" style="10" bestFit="1" customWidth="1"/>
    <col min="3527" max="3527" width="9" style="10" bestFit="1" customWidth="1"/>
    <col min="3528" max="3528" width="7.85546875" style="10" bestFit="1" customWidth="1"/>
    <col min="3529" max="3529" width="11.7109375" style="10" bestFit="1" customWidth="1"/>
    <col min="3530" max="3530" width="14.28515625" style="10" customWidth="1"/>
    <col min="3531" max="3531" width="11.7109375" style="10" bestFit="1" customWidth="1"/>
    <col min="3532" max="3532" width="14.140625" style="10" bestFit="1" customWidth="1"/>
    <col min="3533" max="3533" width="16.7109375" style="10" customWidth="1"/>
    <col min="3534" max="3534" width="16.5703125" style="10" customWidth="1"/>
    <col min="3535" max="3536" width="7.85546875" style="10" bestFit="1" customWidth="1"/>
    <col min="3537" max="3537" width="8" style="10" bestFit="1" customWidth="1"/>
    <col min="3538" max="3539" width="7.85546875" style="10" bestFit="1" customWidth="1"/>
    <col min="3540" max="3540" width="9.7109375" style="10" customWidth="1"/>
    <col min="3541" max="3541" width="12.85546875" style="10" customWidth="1"/>
    <col min="3542" max="3778" width="9.140625" style="10"/>
    <col min="3779" max="3779" width="9" style="10" bestFit="1" customWidth="1"/>
    <col min="3780" max="3780" width="9.85546875" style="10" bestFit="1" customWidth="1"/>
    <col min="3781" max="3781" width="9.140625" style="10" bestFit="1" customWidth="1"/>
    <col min="3782" max="3782" width="16" style="10" bestFit="1" customWidth="1"/>
    <col min="3783" max="3783" width="9" style="10" bestFit="1" customWidth="1"/>
    <col min="3784" max="3784" width="7.85546875" style="10" bestFit="1" customWidth="1"/>
    <col min="3785" max="3785" width="11.7109375" style="10" bestFit="1" customWidth="1"/>
    <col min="3786" max="3786" width="14.28515625" style="10" customWidth="1"/>
    <col min="3787" max="3787" width="11.7109375" style="10" bestFit="1" customWidth="1"/>
    <col min="3788" max="3788" width="14.140625" style="10" bestFit="1" customWidth="1"/>
    <col min="3789" max="3789" width="16.7109375" style="10" customWidth="1"/>
    <col min="3790" max="3790" width="16.5703125" style="10" customWidth="1"/>
    <col min="3791" max="3792" width="7.85546875" style="10" bestFit="1" customWidth="1"/>
    <col min="3793" max="3793" width="8" style="10" bestFit="1" customWidth="1"/>
    <col min="3794" max="3795" width="7.85546875" style="10" bestFit="1" customWidth="1"/>
    <col min="3796" max="3796" width="9.7109375" style="10" customWidth="1"/>
    <col min="3797" max="3797" width="12.85546875" style="10" customWidth="1"/>
    <col min="3798" max="4034" width="9.140625" style="10"/>
    <col min="4035" max="4035" width="9" style="10" bestFit="1" customWidth="1"/>
    <col min="4036" max="4036" width="9.85546875" style="10" bestFit="1" customWidth="1"/>
    <col min="4037" max="4037" width="9.140625" style="10" bestFit="1" customWidth="1"/>
    <col min="4038" max="4038" width="16" style="10" bestFit="1" customWidth="1"/>
    <col min="4039" max="4039" width="9" style="10" bestFit="1" customWidth="1"/>
    <col min="4040" max="4040" width="7.85546875" style="10" bestFit="1" customWidth="1"/>
    <col min="4041" max="4041" width="11.7109375" style="10" bestFit="1" customWidth="1"/>
    <col min="4042" max="4042" width="14.28515625" style="10" customWidth="1"/>
    <col min="4043" max="4043" width="11.7109375" style="10" bestFit="1" customWidth="1"/>
    <col min="4044" max="4044" width="14.140625" style="10" bestFit="1" customWidth="1"/>
    <col min="4045" max="4045" width="16.7109375" style="10" customWidth="1"/>
    <col min="4046" max="4046" width="16.5703125" style="10" customWidth="1"/>
    <col min="4047" max="4048" width="7.85546875" style="10" bestFit="1" customWidth="1"/>
    <col min="4049" max="4049" width="8" style="10" bestFit="1" customWidth="1"/>
    <col min="4050" max="4051" width="7.85546875" style="10" bestFit="1" customWidth="1"/>
    <col min="4052" max="4052" width="9.7109375" style="10" customWidth="1"/>
    <col min="4053" max="4053" width="12.85546875" style="10" customWidth="1"/>
    <col min="4054" max="4290" width="9.140625" style="10"/>
    <col min="4291" max="4291" width="9" style="10" bestFit="1" customWidth="1"/>
    <col min="4292" max="4292" width="9.85546875" style="10" bestFit="1" customWidth="1"/>
    <col min="4293" max="4293" width="9.140625" style="10" bestFit="1" customWidth="1"/>
    <col min="4294" max="4294" width="16" style="10" bestFit="1" customWidth="1"/>
    <col min="4295" max="4295" width="9" style="10" bestFit="1" customWidth="1"/>
    <col min="4296" max="4296" width="7.85546875" style="10" bestFit="1" customWidth="1"/>
    <col min="4297" max="4297" width="11.7109375" style="10" bestFit="1" customWidth="1"/>
    <col min="4298" max="4298" width="14.28515625" style="10" customWidth="1"/>
    <col min="4299" max="4299" width="11.7109375" style="10" bestFit="1" customWidth="1"/>
    <col min="4300" max="4300" width="14.140625" style="10" bestFit="1" customWidth="1"/>
    <col min="4301" max="4301" width="16.7109375" style="10" customWidth="1"/>
    <col min="4302" max="4302" width="16.5703125" style="10" customWidth="1"/>
    <col min="4303" max="4304" width="7.85546875" style="10" bestFit="1" customWidth="1"/>
    <col min="4305" max="4305" width="8" style="10" bestFit="1" customWidth="1"/>
    <col min="4306" max="4307" width="7.85546875" style="10" bestFit="1" customWidth="1"/>
    <col min="4308" max="4308" width="9.7109375" style="10" customWidth="1"/>
    <col min="4309" max="4309" width="12.85546875" style="10" customWidth="1"/>
    <col min="4310" max="4546" width="9.140625" style="10"/>
    <col min="4547" max="4547" width="9" style="10" bestFit="1" customWidth="1"/>
    <col min="4548" max="4548" width="9.85546875" style="10" bestFit="1" customWidth="1"/>
    <col min="4549" max="4549" width="9.140625" style="10" bestFit="1" customWidth="1"/>
    <col min="4550" max="4550" width="16" style="10" bestFit="1" customWidth="1"/>
    <col min="4551" max="4551" width="9" style="10" bestFit="1" customWidth="1"/>
    <col min="4552" max="4552" width="7.85546875" style="10" bestFit="1" customWidth="1"/>
    <col min="4553" max="4553" width="11.7109375" style="10" bestFit="1" customWidth="1"/>
    <col min="4554" max="4554" width="14.28515625" style="10" customWidth="1"/>
    <col min="4555" max="4555" width="11.7109375" style="10" bestFit="1" customWidth="1"/>
    <col min="4556" max="4556" width="14.140625" style="10" bestFit="1" customWidth="1"/>
    <col min="4557" max="4557" width="16.7109375" style="10" customWidth="1"/>
    <col min="4558" max="4558" width="16.5703125" style="10" customWidth="1"/>
    <col min="4559" max="4560" width="7.85546875" style="10" bestFit="1" customWidth="1"/>
    <col min="4561" max="4561" width="8" style="10" bestFit="1" customWidth="1"/>
    <col min="4562" max="4563" width="7.85546875" style="10" bestFit="1" customWidth="1"/>
    <col min="4564" max="4564" width="9.7109375" style="10" customWidth="1"/>
    <col min="4565" max="4565" width="12.85546875" style="10" customWidth="1"/>
    <col min="4566" max="4802" width="9.140625" style="10"/>
    <col min="4803" max="4803" width="9" style="10" bestFit="1" customWidth="1"/>
    <col min="4804" max="4804" width="9.85546875" style="10" bestFit="1" customWidth="1"/>
    <col min="4805" max="4805" width="9.140625" style="10" bestFit="1" customWidth="1"/>
    <col min="4806" max="4806" width="16" style="10" bestFit="1" customWidth="1"/>
    <col min="4807" max="4807" width="9" style="10" bestFit="1" customWidth="1"/>
    <col min="4808" max="4808" width="7.85546875" style="10" bestFit="1" customWidth="1"/>
    <col min="4809" max="4809" width="11.7109375" style="10" bestFit="1" customWidth="1"/>
    <col min="4810" max="4810" width="14.28515625" style="10" customWidth="1"/>
    <col min="4811" max="4811" width="11.7109375" style="10" bestFit="1" customWidth="1"/>
    <col min="4812" max="4812" width="14.140625" style="10" bestFit="1" customWidth="1"/>
    <col min="4813" max="4813" width="16.7109375" style="10" customWidth="1"/>
    <col min="4814" max="4814" width="16.5703125" style="10" customWidth="1"/>
    <col min="4815" max="4816" width="7.85546875" style="10" bestFit="1" customWidth="1"/>
    <col min="4817" max="4817" width="8" style="10" bestFit="1" customWidth="1"/>
    <col min="4818" max="4819" width="7.85546875" style="10" bestFit="1" customWidth="1"/>
    <col min="4820" max="4820" width="9.7109375" style="10" customWidth="1"/>
    <col min="4821" max="4821" width="12.85546875" style="10" customWidth="1"/>
    <col min="4822" max="5058" width="9.140625" style="10"/>
    <col min="5059" max="5059" width="9" style="10" bestFit="1" customWidth="1"/>
    <col min="5060" max="5060" width="9.85546875" style="10" bestFit="1" customWidth="1"/>
    <col min="5061" max="5061" width="9.140625" style="10" bestFit="1" customWidth="1"/>
    <col min="5062" max="5062" width="16" style="10" bestFit="1" customWidth="1"/>
    <col min="5063" max="5063" width="9" style="10" bestFit="1" customWidth="1"/>
    <col min="5064" max="5064" width="7.85546875" style="10" bestFit="1" customWidth="1"/>
    <col min="5065" max="5065" width="11.7109375" style="10" bestFit="1" customWidth="1"/>
    <col min="5066" max="5066" width="14.28515625" style="10" customWidth="1"/>
    <col min="5067" max="5067" width="11.7109375" style="10" bestFit="1" customWidth="1"/>
    <col min="5068" max="5068" width="14.140625" style="10" bestFit="1" customWidth="1"/>
    <col min="5069" max="5069" width="16.7109375" style="10" customWidth="1"/>
    <col min="5070" max="5070" width="16.5703125" style="10" customWidth="1"/>
    <col min="5071" max="5072" width="7.85546875" style="10" bestFit="1" customWidth="1"/>
    <col min="5073" max="5073" width="8" style="10" bestFit="1" customWidth="1"/>
    <col min="5074" max="5075" width="7.85546875" style="10" bestFit="1" customWidth="1"/>
    <col min="5076" max="5076" width="9.7109375" style="10" customWidth="1"/>
    <col min="5077" max="5077" width="12.85546875" style="10" customWidth="1"/>
    <col min="5078" max="5314" width="9.140625" style="10"/>
    <col min="5315" max="5315" width="9" style="10" bestFit="1" customWidth="1"/>
    <col min="5316" max="5316" width="9.85546875" style="10" bestFit="1" customWidth="1"/>
    <col min="5317" max="5317" width="9.140625" style="10" bestFit="1" customWidth="1"/>
    <col min="5318" max="5318" width="16" style="10" bestFit="1" customWidth="1"/>
    <col min="5319" max="5319" width="9" style="10" bestFit="1" customWidth="1"/>
    <col min="5320" max="5320" width="7.85546875" style="10" bestFit="1" customWidth="1"/>
    <col min="5321" max="5321" width="11.7109375" style="10" bestFit="1" customWidth="1"/>
    <col min="5322" max="5322" width="14.28515625" style="10" customWidth="1"/>
    <col min="5323" max="5323" width="11.7109375" style="10" bestFit="1" customWidth="1"/>
    <col min="5324" max="5324" width="14.140625" style="10" bestFit="1" customWidth="1"/>
    <col min="5325" max="5325" width="16.7109375" style="10" customWidth="1"/>
    <col min="5326" max="5326" width="16.5703125" style="10" customWidth="1"/>
    <col min="5327" max="5328" width="7.85546875" style="10" bestFit="1" customWidth="1"/>
    <col min="5329" max="5329" width="8" style="10" bestFit="1" customWidth="1"/>
    <col min="5330" max="5331" width="7.85546875" style="10" bestFit="1" customWidth="1"/>
    <col min="5332" max="5332" width="9.7109375" style="10" customWidth="1"/>
    <col min="5333" max="5333" width="12.85546875" style="10" customWidth="1"/>
    <col min="5334" max="5570" width="9.140625" style="10"/>
    <col min="5571" max="5571" width="9" style="10" bestFit="1" customWidth="1"/>
    <col min="5572" max="5572" width="9.85546875" style="10" bestFit="1" customWidth="1"/>
    <col min="5573" max="5573" width="9.140625" style="10" bestFit="1" customWidth="1"/>
    <col min="5574" max="5574" width="16" style="10" bestFit="1" customWidth="1"/>
    <col min="5575" max="5575" width="9" style="10" bestFit="1" customWidth="1"/>
    <col min="5576" max="5576" width="7.85546875" style="10" bestFit="1" customWidth="1"/>
    <col min="5577" max="5577" width="11.7109375" style="10" bestFit="1" customWidth="1"/>
    <col min="5578" max="5578" width="14.28515625" style="10" customWidth="1"/>
    <col min="5579" max="5579" width="11.7109375" style="10" bestFit="1" customWidth="1"/>
    <col min="5580" max="5580" width="14.140625" style="10" bestFit="1" customWidth="1"/>
    <col min="5581" max="5581" width="16.7109375" style="10" customWidth="1"/>
    <col min="5582" max="5582" width="16.5703125" style="10" customWidth="1"/>
    <col min="5583" max="5584" width="7.85546875" style="10" bestFit="1" customWidth="1"/>
    <col min="5585" max="5585" width="8" style="10" bestFit="1" customWidth="1"/>
    <col min="5586" max="5587" width="7.85546875" style="10" bestFit="1" customWidth="1"/>
    <col min="5588" max="5588" width="9.7109375" style="10" customWidth="1"/>
    <col min="5589" max="5589" width="12.85546875" style="10" customWidth="1"/>
    <col min="5590" max="5826" width="9.140625" style="10"/>
    <col min="5827" max="5827" width="9" style="10" bestFit="1" customWidth="1"/>
    <col min="5828" max="5828" width="9.85546875" style="10" bestFit="1" customWidth="1"/>
    <col min="5829" max="5829" width="9.140625" style="10" bestFit="1" customWidth="1"/>
    <col min="5830" max="5830" width="16" style="10" bestFit="1" customWidth="1"/>
    <col min="5831" max="5831" width="9" style="10" bestFit="1" customWidth="1"/>
    <col min="5832" max="5832" width="7.85546875" style="10" bestFit="1" customWidth="1"/>
    <col min="5833" max="5833" width="11.7109375" style="10" bestFit="1" customWidth="1"/>
    <col min="5834" max="5834" width="14.28515625" style="10" customWidth="1"/>
    <col min="5835" max="5835" width="11.7109375" style="10" bestFit="1" customWidth="1"/>
    <col min="5836" max="5836" width="14.140625" style="10" bestFit="1" customWidth="1"/>
    <col min="5837" max="5837" width="16.7109375" style="10" customWidth="1"/>
    <col min="5838" max="5838" width="16.5703125" style="10" customWidth="1"/>
    <col min="5839" max="5840" width="7.85546875" style="10" bestFit="1" customWidth="1"/>
    <col min="5841" max="5841" width="8" style="10" bestFit="1" customWidth="1"/>
    <col min="5842" max="5843" width="7.85546875" style="10" bestFit="1" customWidth="1"/>
    <col min="5844" max="5844" width="9.7109375" style="10" customWidth="1"/>
    <col min="5845" max="5845" width="12.85546875" style="10" customWidth="1"/>
    <col min="5846" max="6082" width="9.140625" style="10"/>
    <col min="6083" max="6083" width="9" style="10" bestFit="1" customWidth="1"/>
    <col min="6084" max="6084" width="9.85546875" style="10" bestFit="1" customWidth="1"/>
    <col min="6085" max="6085" width="9.140625" style="10" bestFit="1" customWidth="1"/>
    <col min="6086" max="6086" width="16" style="10" bestFit="1" customWidth="1"/>
    <col min="6087" max="6087" width="9" style="10" bestFit="1" customWidth="1"/>
    <col min="6088" max="6088" width="7.85546875" style="10" bestFit="1" customWidth="1"/>
    <col min="6089" max="6089" width="11.7109375" style="10" bestFit="1" customWidth="1"/>
    <col min="6090" max="6090" width="14.28515625" style="10" customWidth="1"/>
    <col min="6091" max="6091" width="11.7109375" style="10" bestFit="1" customWidth="1"/>
    <col min="6092" max="6092" width="14.140625" style="10" bestFit="1" customWidth="1"/>
    <col min="6093" max="6093" width="16.7109375" style="10" customWidth="1"/>
    <col min="6094" max="6094" width="16.5703125" style="10" customWidth="1"/>
    <col min="6095" max="6096" width="7.85546875" style="10" bestFit="1" customWidth="1"/>
    <col min="6097" max="6097" width="8" style="10" bestFit="1" customWidth="1"/>
    <col min="6098" max="6099" width="7.85546875" style="10" bestFit="1" customWidth="1"/>
    <col min="6100" max="6100" width="9.7109375" style="10" customWidth="1"/>
    <col min="6101" max="6101" width="12.85546875" style="10" customWidth="1"/>
    <col min="6102" max="6338" width="9.140625" style="10"/>
    <col min="6339" max="6339" width="9" style="10" bestFit="1" customWidth="1"/>
    <col min="6340" max="6340" width="9.85546875" style="10" bestFit="1" customWidth="1"/>
    <col min="6341" max="6341" width="9.140625" style="10" bestFit="1" customWidth="1"/>
    <col min="6342" max="6342" width="16" style="10" bestFit="1" customWidth="1"/>
    <col min="6343" max="6343" width="9" style="10" bestFit="1" customWidth="1"/>
    <col min="6344" max="6344" width="7.85546875" style="10" bestFit="1" customWidth="1"/>
    <col min="6345" max="6345" width="11.7109375" style="10" bestFit="1" customWidth="1"/>
    <col min="6346" max="6346" width="14.28515625" style="10" customWidth="1"/>
    <col min="6347" max="6347" width="11.7109375" style="10" bestFit="1" customWidth="1"/>
    <col min="6348" max="6348" width="14.140625" style="10" bestFit="1" customWidth="1"/>
    <col min="6349" max="6349" width="16.7109375" style="10" customWidth="1"/>
    <col min="6350" max="6350" width="16.5703125" style="10" customWidth="1"/>
    <col min="6351" max="6352" width="7.85546875" style="10" bestFit="1" customWidth="1"/>
    <col min="6353" max="6353" width="8" style="10" bestFit="1" customWidth="1"/>
    <col min="6354" max="6355" width="7.85546875" style="10" bestFit="1" customWidth="1"/>
    <col min="6356" max="6356" width="9.7109375" style="10" customWidth="1"/>
    <col min="6357" max="6357" width="12.85546875" style="10" customWidth="1"/>
    <col min="6358" max="6594" width="9.140625" style="10"/>
    <col min="6595" max="6595" width="9" style="10" bestFit="1" customWidth="1"/>
    <col min="6596" max="6596" width="9.85546875" style="10" bestFit="1" customWidth="1"/>
    <col min="6597" max="6597" width="9.140625" style="10" bestFit="1" customWidth="1"/>
    <col min="6598" max="6598" width="16" style="10" bestFit="1" customWidth="1"/>
    <col min="6599" max="6599" width="9" style="10" bestFit="1" customWidth="1"/>
    <col min="6600" max="6600" width="7.85546875" style="10" bestFit="1" customWidth="1"/>
    <col min="6601" max="6601" width="11.7109375" style="10" bestFit="1" customWidth="1"/>
    <col min="6602" max="6602" width="14.28515625" style="10" customWidth="1"/>
    <col min="6603" max="6603" width="11.7109375" style="10" bestFit="1" customWidth="1"/>
    <col min="6604" max="6604" width="14.140625" style="10" bestFit="1" customWidth="1"/>
    <col min="6605" max="6605" width="16.7109375" style="10" customWidth="1"/>
    <col min="6606" max="6606" width="16.5703125" style="10" customWidth="1"/>
    <col min="6607" max="6608" width="7.85546875" style="10" bestFit="1" customWidth="1"/>
    <col min="6609" max="6609" width="8" style="10" bestFit="1" customWidth="1"/>
    <col min="6610" max="6611" width="7.85546875" style="10" bestFit="1" customWidth="1"/>
    <col min="6612" max="6612" width="9.7109375" style="10" customWidth="1"/>
    <col min="6613" max="6613" width="12.85546875" style="10" customWidth="1"/>
    <col min="6614" max="6850" width="9.140625" style="10"/>
    <col min="6851" max="6851" width="9" style="10" bestFit="1" customWidth="1"/>
    <col min="6852" max="6852" width="9.85546875" style="10" bestFit="1" customWidth="1"/>
    <col min="6853" max="6853" width="9.140625" style="10" bestFit="1" customWidth="1"/>
    <col min="6854" max="6854" width="16" style="10" bestFit="1" customWidth="1"/>
    <col min="6855" max="6855" width="9" style="10" bestFit="1" customWidth="1"/>
    <col min="6856" max="6856" width="7.85546875" style="10" bestFit="1" customWidth="1"/>
    <col min="6857" max="6857" width="11.7109375" style="10" bestFit="1" customWidth="1"/>
    <col min="6858" max="6858" width="14.28515625" style="10" customWidth="1"/>
    <col min="6859" max="6859" width="11.7109375" style="10" bestFit="1" customWidth="1"/>
    <col min="6860" max="6860" width="14.140625" style="10" bestFit="1" customWidth="1"/>
    <col min="6861" max="6861" width="16.7109375" style="10" customWidth="1"/>
    <col min="6862" max="6862" width="16.5703125" style="10" customWidth="1"/>
    <col min="6863" max="6864" width="7.85546875" style="10" bestFit="1" customWidth="1"/>
    <col min="6865" max="6865" width="8" style="10" bestFit="1" customWidth="1"/>
    <col min="6866" max="6867" width="7.85546875" style="10" bestFit="1" customWidth="1"/>
    <col min="6868" max="6868" width="9.7109375" style="10" customWidth="1"/>
    <col min="6869" max="6869" width="12.85546875" style="10" customWidth="1"/>
    <col min="6870" max="7106" width="9.140625" style="10"/>
    <col min="7107" max="7107" width="9" style="10" bestFit="1" customWidth="1"/>
    <col min="7108" max="7108" width="9.85546875" style="10" bestFit="1" customWidth="1"/>
    <col min="7109" max="7109" width="9.140625" style="10" bestFit="1" customWidth="1"/>
    <col min="7110" max="7110" width="16" style="10" bestFit="1" customWidth="1"/>
    <col min="7111" max="7111" width="9" style="10" bestFit="1" customWidth="1"/>
    <col min="7112" max="7112" width="7.85546875" style="10" bestFit="1" customWidth="1"/>
    <col min="7113" max="7113" width="11.7109375" style="10" bestFit="1" customWidth="1"/>
    <col min="7114" max="7114" width="14.28515625" style="10" customWidth="1"/>
    <col min="7115" max="7115" width="11.7109375" style="10" bestFit="1" customWidth="1"/>
    <col min="7116" max="7116" width="14.140625" style="10" bestFit="1" customWidth="1"/>
    <col min="7117" max="7117" width="16.7109375" style="10" customWidth="1"/>
    <col min="7118" max="7118" width="16.5703125" style="10" customWidth="1"/>
    <col min="7119" max="7120" width="7.85546875" style="10" bestFit="1" customWidth="1"/>
    <col min="7121" max="7121" width="8" style="10" bestFit="1" customWidth="1"/>
    <col min="7122" max="7123" width="7.85546875" style="10" bestFit="1" customWidth="1"/>
    <col min="7124" max="7124" width="9.7109375" style="10" customWidth="1"/>
    <col min="7125" max="7125" width="12.85546875" style="10" customWidth="1"/>
    <col min="7126" max="7362" width="9.140625" style="10"/>
    <col min="7363" max="7363" width="9" style="10" bestFit="1" customWidth="1"/>
    <col min="7364" max="7364" width="9.85546875" style="10" bestFit="1" customWidth="1"/>
    <col min="7365" max="7365" width="9.140625" style="10" bestFit="1" customWidth="1"/>
    <col min="7366" max="7366" width="16" style="10" bestFit="1" customWidth="1"/>
    <col min="7367" max="7367" width="9" style="10" bestFit="1" customWidth="1"/>
    <col min="7368" max="7368" width="7.85546875" style="10" bestFit="1" customWidth="1"/>
    <col min="7369" max="7369" width="11.7109375" style="10" bestFit="1" customWidth="1"/>
    <col min="7370" max="7370" width="14.28515625" style="10" customWidth="1"/>
    <col min="7371" max="7371" width="11.7109375" style="10" bestFit="1" customWidth="1"/>
    <col min="7372" max="7372" width="14.140625" style="10" bestFit="1" customWidth="1"/>
    <col min="7373" max="7373" width="16.7109375" style="10" customWidth="1"/>
    <col min="7374" max="7374" width="16.5703125" style="10" customWidth="1"/>
    <col min="7375" max="7376" width="7.85546875" style="10" bestFit="1" customWidth="1"/>
    <col min="7377" max="7377" width="8" style="10" bestFit="1" customWidth="1"/>
    <col min="7378" max="7379" width="7.85546875" style="10" bestFit="1" customWidth="1"/>
    <col min="7380" max="7380" width="9.7109375" style="10" customWidth="1"/>
    <col min="7381" max="7381" width="12.85546875" style="10" customWidth="1"/>
    <col min="7382" max="7618" width="9.140625" style="10"/>
    <col min="7619" max="7619" width="9" style="10" bestFit="1" customWidth="1"/>
    <col min="7620" max="7620" width="9.85546875" style="10" bestFit="1" customWidth="1"/>
    <col min="7621" max="7621" width="9.140625" style="10" bestFit="1" customWidth="1"/>
    <col min="7622" max="7622" width="16" style="10" bestFit="1" customWidth="1"/>
    <col min="7623" max="7623" width="9" style="10" bestFit="1" customWidth="1"/>
    <col min="7624" max="7624" width="7.85546875" style="10" bestFit="1" customWidth="1"/>
    <col min="7625" max="7625" width="11.7109375" style="10" bestFit="1" customWidth="1"/>
    <col min="7626" max="7626" width="14.28515625" style="10" customWidth="1"/>
    <col min="7627" max="7627" width="11.7109375" style="10" bestFit="1" customWidth="1"/>
    <col min="7628" max="7628" width="14.140625" style="10" bestFit="1" customWidth="1"/>
    <col min="7629" max="7629" width="16.7109375" style="10" customWidth="1"/>
    <col min="7630" max="7630" width="16.5703125" style="10" customWidth="1"/>
    <col min="7631" max="7632" width="7.85546875" style="10" bestFit="1" customWidth="1"/>
    <col min="7633" max="7633" width="8" style="10" bestFit="1" customWidth="1"/>
    <col min="7634" max="7635" width="7.85546875" style="10" bestFit="1" customWidth="1"/>
    <col min="7636" max="7636" width="9.7109375" style="10" customWidth="1"/>
    <col min="7637" max="7637" width="12.85546875" style="10" customWidth="1"/>
    <col min="7638" max="7874" width="9.140625" style="10"/>
    <col min="7875" max="7875" width="9" style="10" bestFit="1" customWidth="1"/>
    <col min="7876" max="7876" width="9.85546875" style="10" bestFit="1" customWidth="1"/>
    <col min="7877" max="7877" width="9.140625" style="10" bestFit="1" customWidth="1"/>
    <col min="7878" max="7878" width="16" style="10" bestFit="1" customWidth="1"/>
    <col min="7879" max="7879" width="9" style="10" bestFit="1" customWidth="1"/>
    <col min="7880" max="7880" width="7.85546875" style="10" bestFit="1" customWidth="1"/>
    <col min="7881" max="7881" width="11.7109375" style="10" bestFit="1" customWidth="1"/>
    <col min="7882" max="7882" width="14.28515625" style="10" customWidth="1"/>
    <col min="7883" max="7883" width="11.7109375" style="10" bestFit="1" customWidth="1"/>
    <col min="7884" max="7884" width="14.140625" style="10" bestFit="1" customWidth="1"/>
    <col min="7885" max="7885" width="16.7109375" style="10" customWidth="1"/>
    <col min="7886" max="7886" width="16.5703125" style="10" customWidth="1"/>
    <col min="7887" max="7888" width="7.85546875" style="10" bestFit="1" customWidth="1"/>
    <col min="7889" max="7889" width="8" style="10" bestFit="1" customWidth="1"/>
    <col min="7890" max="7891" width="7.85546875" style="10" bestFit="1" customWidth="1"/>
    <col min="7892" max="7892" width="9.7109375" style="10" customWidth="1"/>
    <col min="7893" max="7893" width="12.85546875" style="10" customWidth="1"/>
    <col min="7894" max="8130" width="9.140625" style="10"/>
    <col min="8131" max="8131" width="9" style="10" bestFit="1" customWidth="1"/>
    <col min="8132" max="8132" width="9.85546875" style="10" bestFit="1" customWidth="1"/>
    <col min="8133" max="8133" width="9.140625" style="10" bestFit="1" customWidth="1"/>
    <col min="8134" max="8134" width="16" style="10" bestFit="1" customWidth="1"/>
    <col min="8135" max="8135" width="9" style="10" bestFit="1" customWidth="1"/>
    <col min="8136" max="8136" width="7.85546875" style="10" bestFit="1" customWidth="1"/>
    <col min="8137" max="8137" width="11.7109375" style="10" bestFit="1" customWidth="1"/>
    <col min="8138" max="8138" width="14.28515625" style="10" customWidth="1"/>
    <col min="8139" max="8139" width="11.7109375" style="10" bestFit="1" customWidth="1"/>
    <col min="8140" max="8140" width="14.140625" style="10" bestFit="1" customWidth="1"/>
    <col min="8141" max="8141" width="16.7109375" style="10" customWidth="1"/>
    <col min="8142" max="8142" width="16.5703125" style="10" customWidth="1"/>
    <col min="8143" max="8144" width="7.85546875" style="10" bestFit="1" customWidth="1"/>
    <col min="8145" max="8145" width="8" style="10" bestFit="1" customWidth="1"/>
    <col min="8146" max="8147" width="7.85546875" style="10" bestFit="1" customWidth="1"/>
    <col min="8148" max="8148" width="9.7109375" style="10" customWidth="1"/>
    <col min="8149" max="8149" width="12.85546875" style="10" customWidth="1"/>
    <col min="8150" max="8386" width="9.140625" style="10"/>
    <col min="8387" max="8387" width="9" style="10" bestFit="1" customWidth="1"/>
    <col min="8388" max="8388" width="9.85546875" style="10" bestFit="1" customWidth="1"/>
    <col min="8389" max="8389" width="9.140625" style="10" bestFit="1" customWidth="1"/>
    <col min="8390" max="8390" width="16" style="10" bestFit="1" customWidth="1"/>
    <col min="8391" max="8391" width="9" style="10" bestFit="1" customWidth="1"/>
    <col min="8392" max="8392" width="7.85546875" style="10" bestFit="1" customWidth="1"/>
    <col min="8393" max="8393" width="11.7109375" style="10" bestFit="1" customWidth="1"/>
    <col min="8394" max="8394" width="14.28515625" style="10" customWidth="1"/>
    <col min="8395" max="8395" width="11.7109375" style="10" bestFit="1" customWidth="1"/>
    <col min="8396" max="8396" width="14.140625" style="10" bestFit="1" customWidth="1"/>
    <col min="8397" max="8397" width="16.7109375" style="10" customWidth="1"/>
    <col min="8398" max="8398" width="16.5703125" style="10" customWidth="1"/>
    <col min="8399" max="8400" width="7.85546875" style="10" bestFit="1" customWidth="1"/>
    <col min="8401" max="8401" width="8" style="10" bestFit="1" customWidth="1"/>
    <col min="8402" max="8403" width="7.85546875" style="10" bestFit="1" customWidth="1"/>
    <col min="8404" max="8404" width="9.7109375" style="10" customWidth="1"/>
    <col min="8405" max="8405" width="12.85546875" style="10" customWidth="1"/>
    <col min="8406" max="8642" width="9.140625" style="10"/>
    <col min="8643" max="8643" width="9" style="10" bestFit="1" customWidth="1"/>
    <col min="8644" max="8644" width="9.85546875" style="10" bestFit="1" customWidth="1"/>
    <col min="8645" max="8645" width="9.140625" style="10" bestFit="1" customWidth="1"/>
    <col min="8646" max="8646" width="16" style="10" bestFit="1" customWidth="1"/>
    <col min="8647" max="8647" width="9" style="10" bestFit="1" customWidth="1"/>
    <col min="8648" max="8648" width="7.85546875" style="10" bestFit="1" customWidth="1"/>
    <col min="8649" max="8649" width="11.7109375" style="10" bestFit="1" customWidth="1"/>
    <col min="8650" max="8650" width="14.28515625" style="10" customWidth="1"/>
    <col min="8651" max="8651" width="11.7109375" style="10" bestFit="1" customWidth="1"/>
    <col min="8652" max="8652" width="14.140625" style="10" bestFit="1" customWidth="1"/>
    <col min="8653" max="8653" width="16.7109375" style="10" customWidth="1"/>
    <col min="8654" max="8654" width="16.5703125" style="10" customWidth="1"/>
    <col min="8655" max="8656" width="7.85546875" style="10" bestFit="1" customWidth="1"/>
    <col min="8657" max="8657" width="8" style="10" bestFit="1" customWidth="1"/>
    <col min="8658" max="8659" width="7.85546875" style="10" bestFit="1" customWidth="1"/>
    <col min="8660" max="8660" width="9.7109375" style="10" customWidth="1"/>
    <col min="8661" max="8661" width="12.85546875" style="10" customWidth="1"/>
    <col min="8662" max="8898" width="9.140625" style="10"/>
    <col min="8899" max="8899" width="9" style="10" bestFit="1" customWidth="1"/>
    <col min="8900" max="8900" width="9.85546875" style="10" bestFit="1" customWidth="1"/>
    <col min="8901" max="8901" width="9.140625" style="10" bestFit="1" customWidth="1"/>
    <col min="8902" max="8902" width="16" style="10" bestFit="1" customWidth="1"/>
    <col min="8903" max="8903" width="9" style="10" bestFit="1" customWidth="1"/>
    <col min="8904" max="8904" width="7.85546875" style="10" bestFit="1" customWidth="1"/>
    <col min="8905" max="8905" width="11.7109375" style="10" bestFit="1" customWidth="1"/>
    <col min="8906" max="8906" width="14.28515625" style="10" customWidth="1"/>
    <col min="8907" max="8907" width="11.7109375" style="10" bestFit="1" customWidth="1"/>
    <col min="8908" max="8908" width="14.140625" style="10" bestFit="1" customWidth="1"/>
    <col min="8909" max="8909" width="16.7109375" style="10" customWidth="1"/>
    <col min="8910" max="8910" width="16.5703125" style="10" customWidth="1"/>
    <col min="8911" max="8912" width="7.85546875" style="10" bestFit="1" customWidth="1"/>
    <col min="8913" max="8913" width="8" style="10" bestFit="1" customWidth="1"/>
    <col min="8914" max="8915" width="7.85546875" style="10" bestFit="1" customWidth="1"/>
    <col min="8916" max="8916" width="9.7109375" style="10" customWidth="1"/>
    <col min="8917" max="8917" width="12.85546875" style="10" customWidth="1"/>
    <col min="8918" max="9154" width="9.140625" style="10"/>
    <col min="9155" max="9155" width="9" style="10" bestFit="1" customWidth="1"/>
    <col min="9156" max="9156" width="9.85546875" style="10" bestFit="1" customWidth="1"/>
    <col min="9157" max="9157" width="9.140625" style="10" bestFit="1" customWidth="1"/>
    <col min="9158" max="9158" width="16" style="10" bestFit="1" customWidth="1"/>
    <col min="9159" max="9159" width="9" style="10" bestFit="1" customWidth="1"/>
    <col min="9160" max="9160" width="7.85546875" style="10" bestFit="1" customWidth="1"/>
    <col min="9161" max="9161" width="11.7109375" style="10" bestFit="1" customWidth="1"/>
    <col min="9162" max="9162" width="14.28515625" style="10" customWidth="1"/>
    <col min="9163" max="9163" width="11.7109375" style="10" bestFit="1" customWidth="1"/>
    <col min="9164" max="9164" width="14.140625" style="10" bestFit="1" customWidth="1"/>
    <col min="9165" max="9165" width="16.7109375" style="10" customWidth="1"/>
    <col min="9166" max="9166" width="16.5703125" style="10" customWidth="1"/>
    <col min="9167" max="9168" width="7.85546875" style="10" bestFit="1" customWidth="1"/>
    <col min="9169" max="9169" width="8" style="10" bestFit="1" customWidth="1"/>
    <col min="9170" max="9171" width="7.85546875" style="10" bestFit="1" customWidth="1"/>
    <col min="9172" max="9172" width="9.7109375" style="10" customWidth="1"/>
    <col min="9173" max="9173" width="12.85546875" style="10" customWidth="1"/>
    <col min="9174" max="9410" width="9.140625" style="10"/>
    <col min="9411" max="9411" width="9" style="10" bestFit="1" customWidth="1"/>
    <col min="9412" max="9412" width="9.85546875" style="10" bestFit="1" customWidth="1"/>
    <col min="9413" max="9413" width="9.140625" style="10" bestFit="1" customWidth="1"/>
    <col min="9414" max="9414" width="16" style="10" bestFit="1" customWidth="1"/>
    <col min="9415" max="9415" width="9" style="10" bestFit="1" customWidth="1"/>
    <col min="9416" max="9416" width="7.85546875" style="10" bestFit="1" customWidth="1"/>
    <col min="9417" max="9417" width="11.7109375" style="10" bestFit="1" customWidth="1"/>
    <col min="9418" max="9418" width="14.28515625" style="10" customWidth="1"/>
    <col min="9419" max="9419" width="11.7109375" style="10" bestFit="1" customWidth="1"/>
    <col min="9420" max="9420" width="14.140625" style="10" bestFit="1" customWidth="1"/>
    <col min="9421" max="9421" width="16.7109375" style="10" customWidth="1"/>
    <col min="9422" max="9422" width="16.5703125" style="10" customWidth="1"/>
    <col min="9423" max="9424" width="7.85546875" style="10" bestFit="1" customWidth="1"/>
    <col min="9425" max="9425" width="8" style="10" bestFit="1" customWidth="1"/>
    <col min="9426" max="9427" width="7.85546875" style="10" bestFit="1" customWidth="1"/>
    <col min="9428" max="9428" width="9.7109375" style="10" customWidth="1"/>
    <col min="9429" max="9429" width="12.85546875" style="10" customWidth="1"/>
    <col min="9430" max="9666" width="9.140625" style="10"/>
    <col min="9667" max="9667" width="9" style="10" bestFit="1" customWidth="1"/>
    <col min="9668" max="9668" width="9.85546875" style="10" bestFit="1" customWidth="1"/>
    <col min="9669" max="9669" width="9.140625" style="10" bestFit="1" customWidth="1"/>
    <col min="9670" max="9670" width="16" style="10" bestFit="1" customWidth="1"/>
    <col min="9671" max="9671" width="9" style="10" bestFit="1" customWidth="1"/>
    <col min="9672" max="9672" width="7.85546875" style="10" bestFit="1" customWidth="1"/>
    <col min="9673" max="9673" width="11.7109375" style="10" bestFit="1" customWidth="1"/>
    <col min="9674" max="9674" width="14.28515625" style="10" customWidth="1"/>
    <col min="9675" max="9675" width="11.7109375" style="10" bestFit="1" customWidth="1"/>
    <col min="9676" max="9676" width="14.140625" style="10" bestFit="1" customWidth="1"/>
    <col min="9677" max="9677" width="16.7109375" style="10" customWidth="1"/>
    <col min="9678" max="9678" width="16.5703125" style="10" customWidth="1"/>
    <col min="9679" max="9680" width="7.85546875" style="10" bestFit="1" customWidth="1"/>
    <col min="9681" max="9681" width="8" style="10" bestFit="1" customWidth="1"/>
    <col min="9682" max="9683" width="7.85546875" style="10" bestFit="1" customWidth="1"/>
    <col min="9684" max="9684" width="9.7109375" style="10" customWidth="1"/>
    <col min="9685" max="9685" width="12.85546875" style="10" customWidth="1"/>
    <col min="9686" max="9922" width="9.140625" style="10"/>
    <col min="9923" max="9923" width="9" style="10" bestFit="1" customWidth="1"/>
    <col min="9924" max="9924" width="9.85546875" style="10" bestFit="1" customWidth="1"/>
    <col min="9925" max="9925" width="9.140625" style="10" bestFit="1" customWidth="1"/>
    <col min="9926" max="9926" width="16" style="10" bestFit="1" customWidth="1"/>
    <col min="9927" max="9927" width="9" style="10" bestFit="1" customWidth="1"/>
    <col min="9928" max="9928" width="7.85546875" style="10" bestFit="1" customWidth="1"/>
    <col min="9929" max="9929" width="11.7109375" style="10" bestFit="1" customWidth="1"/>
    <col min="9930" max="9930" width="14.28515625" style="10" customWidth="1"/>
    <col min="9931" max="9931" width="11.7109375" style="10" bestFit="1" customWidth="1"/>
    <col min="9932" max="9932" width="14.140625" style="10" bestFit="1" customWidth="1"/>
    <col min="9933" max="9933" width="16.7109375" style="10" customWidth="1"/>
    <col min="9934" max="9934" width="16.5703125" style="10" customWidth="1"/>
    <col min="9935" max="9936" width="7.85546875" style="10" bestFit="1" customWidth="1"/>
    <col min="9937" max="9937" width="8" style="10" bestFit="1" customWidth="1"/>
    <col min="9938" max="9939" width="7.85546875" style="10" bestFit="1" customWidth="1"/>
    <col min="9940" max="9940" width="9.7109375" style="10" customWidth="1"/>
    <col min="9941" max="9941" width="12.85546875" style="10" customWidth="1"/>
    <col min="9942" max="10178" width="9.140625" style="10"/>
    <col min="10179" max="10179" width="9" style="10" bestFit="1" customWidth="1"/>
    <col min="10180" max="10180" width="9.85546875" style="10" bestFit="1" customWidth="1"/>
    <col min="10181" max="10181" width="9.140625" style="10" bestFit="1" customWidth="1"/>
    <col min="10182" max="10182" width="16" style="10" bestFit="1" customWidth="1"/>
    <col min="10183" max="10183" width="9" style="10" bestFit="1" customWidth="1"/>
    <col min="10184" max="10184" width="7.85546875" style="10" bestFit="1" customWidth="1"/>
    <col min="10185" max="10185" width="11.7109375" style="10" bestFit="1" customWidth="1"/>
    <col min="10186" max="10186" width="14.28515625" style="10" customWidth="1"/>
    <col min="10187" max="10187" width="11.7109375" style="10" bestFit="1" customWidth="1"/>
    <col min="10188" max="10188" width="14.140625" style="10" bestFit="1" customWidth="1"/>
    <col min="10189" max="10189" width="16.7109375" style="10" customWidth="1"/>
    <col min="10190" max="10190" width="16.5703125" style="10" customWidth="1"/>
    <col min="10191" max="10192" width="7.85546875" style="10" bestFit="1" customWidth="1"/>
    <col min="10193" max="10193" width="8" style="10" bestFit="1" customWidth="1"/>
    <col min="10194" max="10195" width="7.85546875" style="10" bestFit="1" customWidth="1"/>
    <col min="10196" max="10196" width="9.7109375" style="10" customWidth="1"/>
    <col min="10197" max="10197" width="12.85546875" style="10" customWidth="1"/>
    <col min="10198" max="10434" width="9.140625" style="10"/>
    <col min="10435" max="10435" width="9" style="10" bestFit="1" customWidth="1"/>
    <col min="10436" max="10436" width="9.85546875" style="10" bestFit="1" customWidth="1"/>
    <col min="10437" max="10437" width="9.140625" style="10" bestFit="1" customWidth="1"/>
    <col min="10438" max="10438" width="16" style="10" bestFit="1" customWidth="1"/>
    <col min="10439" max="10439" width="9" style="10" bestFit="1" customWidth="1"/>
    <col min="10440" max="10440" width="7.85546875" style="10" bestFit="1" customWidth="1"/>
    <col min="10441" max="10441" width="11.7109375" style="10" bestFit="1" customWidth="1"/>
    <col min="10442" max="10442" width="14.28515625" style="10" customWidth="1"/>
    <col min="10443" max="10443" width="11.7109375" style="10" bestFit="1" customWidth="1"/>
    <col min="10444" max="10444" width="14.140625" style="10" bestFit="1" customWidth="1"/>
    <col min="10445" max="10445" width="16.7109375" style="10" customWidth="1"/>
    <col min="10446" max="10446" width="16.5703125" style="10" customWidth="1"/>
    <col min="10447" max="10448" width="7.85546875" style="10" bestFit="1" customWidth="1"/>
    <col min="10449" max="10449" width="8" style="10" bestFit="1" customWidth="1"/>
    <col min="10450" max="10451" width="7.85546875" style="10" bestFit="1" customWidth="1"/>
    <col min="10452" max="10452" width="9.7109375" style="10" customWidth="1"/>
    <col min="10453" max="10453" width="12.85546875" style="10" customWidth="1"/>
    <col min="10454" max="10690" width="9.140625" style="10"/>
    <col min="10691" max="10691" width="9" style="10" bestFit="1" customWidth="1"/>
    <col min="10692" max="10692" width="9.85546875" style="10" bestFit="1" customWidth="1"/>
    <col min="10693" max="10693" width="9.140625" style="10" bestFit="1" customWidth="1"/>
    <col min="10694" max="10694" width="16" style="10" bestFit="1" customWidth="1"/>
    <col min="10695" max="10695" width="9" style="10" bestFit="1" customWidth="1"/>
    <col min="10696" max="10696" width="7.85546875" style="10" bestFit="1" customWidth="1"/>
    <col min="10697" max="10697" width="11.7109375" style="10" bestFit="1" customWidth="1"/>
    <col min="10698" max="10698" width="14.28515625" style="10" customWidth="1"/>
    <col min="10699" max="10699" width="11.7109375" style="10" bestFit="1" customWidth="1"/>
    <col min="10700" max="10700" width="14.140625" style="10" bestFit="1" customWidth="1"/>
    <col min="10701" max="10701" width="16.7109375" style="10" customWidth="1"/>
    <col min="10702" max="10702" width="16.5703125" style="10" customWidth="1"/>
    <col min="10703" max="10704" width="7.85546875" style="10" bestFit="1" customWidth="1"/>
    <col min="10705" max="10705" width="8" style="10" bestFit="1" customWidth="1"/>
    <col min="10706" max="10707" width="7.85546875" style="10" bestFit="1" customWidth="1"/>
    <col min="10708" max="10708" width="9.7109375" style="10" customWidth="1"/>
    <col min="10709" max="10709" width="12.85546875" style="10" customWidth="1"/>
    <col min="10710" max="10946" width="9.140625" style="10"/>
    <col min="10947" max="10947" width="9" style="10" bestFit="1" customWidth="1"/>
    <col min="10948" max="10948" width="9.85546875" style="10" bestFit="1" customWidth="1"/>
    <col min="10949" max="10949" width="9.140625" style="10" bestFit="1" customWidth="1"/>
    <col min="10950" max="10950" width="16" style="10" bestFit="1" customWidth="1"/>
    <col min="10951" max="10951" width="9" style="10" bestFit="1" customWidth="1"/>
    <col min="10952" max="10952" width="7.85546875" style="10" bestFit="1" customWidth="1"/>
    <col min="10953" max="10953" width="11.7109375" style="10" bestFit="1" customWidth="1"/>
    <col min="10954" max="10954" width="14.28515625" style="10" customWidth="1"/>
    <col min="10955" max="10955" width="11.7109375" style="10" bestFit="1" customWidth="1"/>
    <col min="10956" max="10956" width="14.140625" style="10" bestFit="1" customWidth="1"/>
    <col min="10957" max="10957" width="16.7109375" style="10" customWidth="1"/>
    <col min="10958" max="10958" width="16.5703125" style="10" customWidth="1"/>
    <col min="10959" max="10960" width="7.85546875" style="10" bestFit="1" customWidth="1"/>
    <col min="10961" max="10961" width="8" style="10" bestFit="1" customWidth="1"/>
    <col min="10962" max="10963" width="7.85546875" style="10" bestFit="1" customWidth="1"/>
    <col min="10964" max="10964" width="9.7109375" style="10" customWidth="1"/>
    <col min="10965" max="10965" width="12.85546875" style="10" customWidth="1"/>
    <col min="10966" max="11202" width="9.140625" style="10"/>
    <col min="11203" max="11203" width="9" style="10" bestFit="1" customWidth="1"/>
    <col min="11204" max="11204" width="9.85546875" style="10" bestFit="1" customWidth="1"/>
    <col min="11205" max="11205" width="9.140625" style="10" bestFit="1" customWidth="1"/>
    <col min="11206" max="11206" width="16" style="10" bestFit="1" customWidth="1"/>
    <col min="11207" max="11207" width="9" style="10" bestFit="1" customWidth="1"/>
    <col min="11208" max="11208" width="7.85546875" style="10" bestFit="1" customWidth="1"/>
    <col min="11209" max="11209" width="11.7109375" style="10" bestFit="1" customWidth="1"/>
    <col min="11210" max="11210" width="14.28515625" style="10" customWidth="1"/>
    <col min="11211" max="11211" width="11.7109375" style="10" bestFit="1" customWidth="1"/>
    <col min="11212" max="11212" width="14.140625" style="10" bestFit="1" customWidth="1"/>
    <col min="11213" max="11213" width="16.7109375" style="10" customWidth="1"/>
    <col min="11214" max="11214" width="16.5703125" style="10" customWidth="1"/>
    <col min="11215" max="11216" width="7.85546875" style="10" bestFit="1" customWidth="1"/>
    <col min="11217" max="11217" width="8" style="10" bestFit="1" customWidth="1"/>
    <col min="11218" max="11219" width="7.85546875" style="10" bestFit="1" customWidth="1"/>
    <col min="11220" max="11220" width="9.7109375" style="10" customWidth="1"/>
    <col min="11221" max="11221" width="12.85546875" style="10" customWidth="1"/>
    <col min="11222" max="11458" width="9.140625" style="10"/>
    <col min="11459" max="11459" width="9" style="10" bestFit="1" customWidth="1"/>
    <col min="11460" max="11460" width="9.85546875" style="10" bestFit="1" customWidth="1"/>
    <col min="11461" max="11461" width="9.140625" style="10" bestFit="1" customWidth="1"/>
    <col min="11462" max="11462" width="16" style="10" bestFit="1" customWidth="1"/>
    <col min="11463" max="11463" width="9" style="10" bestFit="1" customWidth="1"/>
    <col min="11464" max="11464" width="7.85546875" style="10" bestFit="1" customWidth="1"/>
    <col min="11465" max="11465" width="11.7109375" style="10" bestFit="1" customWidth="1"/>
    <col min="11466" max="11466" width="14.28515625" style="10" customWidth="1"/>
    <col min="11467" max="11467" width="11.7109375" style="10" bestFit="1" customWidth="1"/>
    <col min="11468" max="11468" width="14.140625" style="10" bestFit="1" customWidth="1"/>
    <col min="11469" max="11469" width="16.7109375" style="10" customWidth="1"/>
    <col min="11470" max="11470" width="16.5703125" style="10" customWidth="1"/>
    <col min="11471" max="11472" width="7.85546875" style="10" bestFit="1" customWidth="1"/>
    <col min="11473" max="11473" width="8" style="10" bestFit="1" customWidth="1"/>
    <col min="11474" max="11475" width="7.85546875" style="10" bestFit="1" customWidth="1"/>
    <col min="11476" max="11476" width="9.7109375" style="10" customWidth="1"/>
    <col min="11477" max="11477" width="12.85546875" style="10" customWidth="1"/>
    <col min="11478" max="11714" width="9.140625" style="10"/>
    <col min="11715" max="11715" width="9" style="10" bestFit="1" customWidth="1"/>
    <col min="11716" max="11716" width="9.85546875" style="10" bestFit="1" customWidth="1"/>
    <col min="11717" max="11717" width="9.140625" style="10" bestFit="1" customWidth="1"/>
    <col min="11718" max="11718" width="16" style="10" bestFit="1" customWidth="1"/>
    <col min="11719" max="11719" width="9" style="10" bestFit="1" customWidth="1"/>
    <col min="11720" max="11720" width="7.85546875" style="10" bestFit="1" customWidth="1"/>
    <col min="11721" max="11721" width="11.7109375" style="10" bestFit="1" customWidth="1"/>
    <col min="11722" max="11722" width="14.28515625" style="10" customWidth="1"/>
    <col min="11723" max="11723" width="11.7109375" style="10" bestFit="1" customWidth="1"/>
    <col min="11724" max="11724" width="14.140625" style="10" bestFit="1" customWidth="1"/>
    <col min="11725" max="11725" width="16.7109375" style="10" customWidth="1"/>
    <col min="11726" max="11726" width="16.5703125" style="10" customWidth="1"/>
    <col min="11727" max="11728" width="7.85546875" style="10" bestFit="1" customWidth="1"/>
    <col min="11729" max="11729" width="8" style="10" bestFit="1" customWidth="1"/>
    <col min="11730" max="11731" width="7.85546875" style="10" bestFit="1" customWidth="1"/>
    <col min="11732" max="11732" width="9.7109375" style="10" customWidth="1"/>
    <col min="11733" max="11733" width="12.85546875" style="10" customWidth="1"/>
    <col min="11734" max="11970" width="9.140625" style="10"/>
    <col min="11971" max="11971" width="9" style="10" bestFit="1" customWidth="1"/>
    <col min="11972" max="11972" width="9.85546875" style="10" bestFit="1" customWidth="1"/>
    <col min="11973" max="11973" width="9.140625" style="10" bestFit="1" customWidth="1"/>
    <col min="11974" max="11974" width="16" style="10" bestFit="1" customWidth="1"/>
    <col min="11975" max="11975" width="9" style="10" bestFit="1" customWidth="1"/>
    <col min="11976" max="11976" width="7.85546875" style="10" bestFit="1" customWidth="1"/>
    <col min="11977" max="11977" width="11.7109375" style="10" bestFit="1" customWidth="1"/>
    <col min="11978" max="11978" width="14.28515625" style="10" customWidth="1"/>
    <col min="11979" max="11979" width="11.7109375" style="10" bestFit="1" customWidth="1"/>
    <col min="11980" max="11980" width="14.140625" style="10" bestFit="1" customWidth="1"/>
    <col min="11981" max="11981" width="16.7109375" style="10" customWidth="1"/>
    <col min="11982" max="11982" width="16.5703125" style="10" customWidth="1"/>
    <col min="11983" max="11984" width="7.85546875" style="10" bestFit="1" customWidth="1"/>
    <col min="11985" max="11985" width="8" style="10" bestFit="1" customWidth="1"/>
    <col min="11986" max="11987" width="7.85546875" style="10" bestFit="1" customWidth="1"/>
    <col min="11988" max="11988" width="9.7109375" style="10" customWidth="1"/>
    <col min="11989" max="11989" width="12.85546875" style="10" customWidth="1"/>
    <col min="11990" max="12226" width="9.140625" style="10"/>
    <col min="12227" max="12227" width="9" style="10" bestFit="1" customWidth="1"/>
    <col min="12228" max="12228" width="9.85546875" style="10" bestFit="1" customWidth="1"/>
    <col min="12229" max="12229" width="9.140625" style="10" bestFit="1" customWidth="1"/>
    <col min="12230" max="12230" width="16" style="10" bestFit="1" customWidth="1"/>
    <col min="12231" max="12231" width="9" style="10" bestFit="1" customWidth="1"/>
    <col min="12232" max="12232" width="7.85546875" style="10" bestFit="1" customWidth="1"/>
    <col min="12233" max="12233" width="11.7109375" style="10" bestFit="1" customWidth="1"/>
    <col min="12234" max="12234" width="14.28515625" style="10" customWidth="1"/>
    <col min="12235" max="12235" width="11.7109375" style="10" bestFit="1" customWidth="1"/>
    <col min="12236" max="12236" width="14.140625" style="10" bestFit="1" customWidth="1"/>
    <col min="12237" max="12237" width="16.7109375" style="10" customWidth="1"/>
    <col min="12238" max="12238" width="16.5703125" style="10" customWidth="1"/>
    <col min="12239" max="12240" width="7.85546875" style="10" bestFit="1" customWidth="1"/>
    <col min="12241" max="12241" width="8" style="10" bestFit="1" customWidth="1"/>
    <col min="12242" max="12243" width="7.85546875" style="10" bestFit="1" customWidth="1"/>
    <col min="12244" max="12244" width="9.7109375" style="10" customWidth="1"/>
    <col min="12245" max="12245" width="12.85546875" style="10" customWidth="1"/>
    <col min="12246" max="12482" width="9.140625" style="10"/>
    <col min="12483" max="12483" width="9" style="10" bestFit="1" customWidth="1"/>
    <col min="12484" max="12484" width="9.85546875" style="10" bestFit="1" customWidth="1"/>
    <col min="12485" max="12485" width="9.140625" style="10" bestFit="1" customWidth="1"/>
    <col min="12486" max="12486" width="16" style="10" bestFit="1" customWidth="1"/>
    <col min="12487" max="12487" width="9" style="10" bestFit="1" customWidth="1"/>
    <col min="12488" max="12488" width="7.85546875" style="10" bestFit="1" customWidth="1"/>
    <col min="12489" max="12489" width="11.7109375" style="10" bestFit="1" customWidth="1"/>
    <col min="12490" max="12490" width="14.28515625" style="10" customWidth="1"/>
    <col min="12491" max="12491" width="11.7109375" style="10" bestFit="1" customWidth="1"/>
    <col min="12492" max="12492" width="14.140625" style="10" bestFit="1" customWidth="1"/>
    <col min="12493" max="12493" width="16.7109375" style="10" customWidth="1"/>
    <col min="12494" max="12494" width="16.5703125" style="10" customWidth="1"/>
    <col min="12495" max="12496" width="7.85546875" style="10" bestFit="1" customWidth="1"/>
    <col min="12497" max="12497" width="8" style="10" bestFit="1" customWidth="1"/>
    <col min="12498" max="12499" width="7.85546875" style="10" bestFit="1" customWidth="1"/>
    <col min="12500" max="12500" width="9.7109375" style="10" customWidth="1"/>
    <col min="12501" max="12501" width="12.85546875" style="10" customWidth="1"/>
    <col min="12502" max="12738" width="9.140625" style="10"/>
    <col min="12739" max="12739" width="9" style="10" bestFit="1" customWidth="1"/>
    <col min="12740" max="12740" width="9.85546875" style="10" bestFit="1" customWidth="1"/>
    <col min="12741" max="12741" width="9.140625" style="10" bestFit="1" customWidth="1"/>
    <col min="12742" max="12742" width="16" style="10" bestFit="1" customWidth="1"/>
    <col min="12743" max="12743" width="9" style="10" bestFit="1" customWidth="1"/>
    <col min="12744" max="12744" width="7.85546875" style="10" bestFit="1" customWidth="1"/>
    <col min="12745" max="12745" width="11.7109375" style="10" bestFit="1" customWidth="1"/>
    <col min="12746" max="12746" width="14.28515625" style="10" customWidth="1"/>
    <col min="12747" max="12747" width="11.7109375" style="10" bestFit="1" customWidth="1"/>
    <col min="12748" max="12748" width="14.140625" style="10" bestFit="1" customWidth="1"/>
    <col min="12749" max="12749" width="16.7109375" style="10" customWidth="1"/>
    <col min="12750" max="12750" width="16.5703125" style="10" customWidth="1"/>
    <col min="12751" max="12752" width="7.85546875" style="10" bestFit="1" customWidth="1"/>
    <col min="12753" max="12753" width="8" style="10" bestFit="1" customWidth="1"/>
    <col min="12754" max="12755" width="7.85546875" style="10" bestFit="1" customWidth="1"/>
    <col min="12756" max="12756" width="9.7109375" style="10" customWidth="1"/>
    <col min="12757" max="12757" width="12.85546875" style="10" customWidth="1"/>
    <col min="12758" max="12994" width="9.140625" style="10"/>
    <col min="12995" max="12995" width="9" style="10" bestFit="1" customWidth="1"/>
    <col min="12996" max="12996" width="9.85546875" style="10" bestFit="1" customWidth="1"/>
    <col min="12997" max="12997" width="9.140625" style="10" bestFit="1" customWidth="1"/>
    <col min="12998" max="12998" width="16" style="10" bestFit="1" customWidth="1"/>
    <col min="12999" max="12999" width="9" style="10" bestFit="1" customWidth="1"/>
    <col min="13000" max="13000" width="7.85546875" style="10" bestFit="1" customWidth="1"/>
    <col min="13001" max="13001" width="11.7109375" style="10" bestFit="1" customWidth="1"/>
    <col min="13002" max="13002" width="14.28515625" style="10" customWidth="1"/>
    <col min="13003" max="13003" width="11.7109375" style="10" bestFit="1" customWidth="1"/>
    <col min="13004" max="13004" width="14.140625" style="10" bestFit="1" customWidth="1"/>
    <col min="13005" max="13005" width="16.7109375" style="10" customWidth="1"/>
    <col min="13006" max="13006" width="16.5703125" style="10" customWidth="1"/>
    <col min="13007" max="13008" width="7.85546875" style="10" bestFit="1" customWidth="1"/>
    <col min="13009" max="13009" width="8" style="10" bestFit="1" customWidth="1"/>
    <col min="13010" max="13011" width="7.85546875" style="10" bestFit="1" customWidth="1"/>
    <col min="13012" max="13012" width="9.7109375" style="10" customWidth="1"/>
    <col min="13013" max="13013" width="12.85546875" style="10" customWidth="1"/>
    <col min="13014" max="13250" width="9.140625" style="10"/>
    <col min="13251" max="13251" width="9" style="10" bestFit="1" customWidth="1"/>
    <col min="13252" max="13252" width="9.85546875" style="10" bestFit="1" customWidth="1"/>
    <col min="13253" max="13253" width="9.140625" style="10" bestFit="1" customWidth="1"/>
    <col min="13254" max="13254" width="16" style="10" bestFit="1" customWidth="1"/>
    <col min="13255" max="13255" width="9" style="10" bestFit="1" customWidth="1"/>
    <col min="13256" max="13256" width="7.85546875" style="10" bestFit="1" customWidth="1"/>
    <col min="13257" max="13257" width="11.7109375" style="10" bestFit="1" customWidth="1"/>
    <col min="13258" max="13258" width="14.28515625" style="10" customWidth="1"/>
    <col min="13259" max="13259" width="11.7109375" style="10" bestFit="1" customWidth="1"/>
    <col min="13260" max="13260" width="14.140625" style="10" bestFit="1" customWidth="1"/>
    <col min="13261" max="13261" width="16.7109375" style="10" customWidth="1"/>
    <col min="13262" max="13262" width="16.5703125" style="10" customWidth="1"/>
    <col min="13263" max="13264" width="7.85546875" style="10" bestFit="1" customWidth="1"/>
    <col min="13265" max="13265" width="8" style="10" bestFit="1" customWidth="1"/>
    <col min="13266" max="13267" width="7.85546875" style="10" bestFit="1" customWidth="1"/>
    <col min="13268" max="13268" width="9.7109375" style="10" customWidth="1"/>
    <col min="13269" max="13269" width="12.85546875" style="10" customWidth="1"/>
    <col min="13270" max="13506" width="9.140625" style="10"/>
    <col min="13507" max="13507" width="9" style="10" bestFit="1" customWidth="1"/>
    <col min="13508" max="13508" width="9.85546875" style="10" bestFit="1" customWidth="1"/>
    <col min="13509" max="13509" width="9.140625" style="10" bestFit="1" customWidth="1"/>
    <col min="13510" max="13510" width="16" style="10" bestFit="1" customWidth="1"/>
    <col min="13511" max="13511" width="9" style="10" bestFit="1" customWidth="1"/>
    <col min="13512" max="13512" width="7.85546875" style="10" bestFit="1" customWidth="1"/>
    <col min="13513" max="13513" width="11.7109375" style="10" bestFit="1" customWidth="1"/>
    <col min="13514" max="13514" width="14.28515625" style="10" customWidth="1"/>
    <col min="13515" max="13515" width="11.7109375" style="10" bestFit="1" customWidth="1"/>
    <col min="13516" max="13516" width="14.140625" style="10" bestFit="1" customWidth="1"/>
    <col min="13517" max="13517" width="16.7109375" style="10" customWidth="1"/>
    <col min="13518" max="13518" width="16.5703125" style="10" customWidth="1"/>
    <col min="13519" max="13520" width="7.85546875" style="10" bestFit="1" customWidth="1"/>
    <col min="13521" max="13521" width="8" style="10" bestFit="1" customWidth="1"/>
    <col min="13522" max="13523" width="7.85546875" style="10" bestFit="1" customWidth="1"/>
    <col min="13524" max="13524" width="9.7109375" style="10" customWidth="1"/>
    <col min="13525" max="13525" width="12.85546875" style="10" customWidth="1"/>
    <col min="13526" max="13762" width="9.140625" style="10"/>
    <col min="13763" max="13763" width="9" style="10" bestFit="1" customWidth="1"/>
    <col min="13764" max="13764" width="9.85546875" style="10" bestFit="1" customWidth="1"/>
    <col min="13765" max="13765" width="9.140625" style="10" bestFit="1" customWidth="1"/>
    <col min="13766" max="13766" width="16" style="10" bestFit="1" customWidth="1"/>
    <col min="13767" max="13767" width="9" style="10" bestFit="1" customWidth="1"/>
    <col min="13768" max="13768" width="7.85546875" style="10" bestFit="1" customWidth="1"/>
    <col min="13769" max="13769" width="11.7109375" style="10" bestFit="1" customWidth="1"/>
    <col min="13770" max="13770" width="14.28515625" style="10" customWidth="1"/>
    <col min="13771" max="13771" width="11.7109375" style="10" bestFit="1" customWidth="1"/>
    <col min="13772" max="13772" width="14.140625" style="10" bestFit="1" customWidth="1"/>
    <col min="13773" max="13773" width="16.7109375" style="10" customWidth="1"/>
    <col min="13774" max="13774" width="16.5703125" style="10" customWidth="1"/>
    <col min="13775" max="13776" width="7.85546875" style="10" bestFit="1" customWidth="1"/>
    <col min="13777" max="13777" width="8" style="10" bestFit="1" customWidth="1"/>
    <col min="13778" max="13779" width="7.85546875" style="10" bestFit="1" customWidth="1"/>
    <col min="13780" max="13780" width="9.7109375" style="10" customWidth="1"/>
    <col min="13781" max="13781" width="12.85546875" style="10" customWidth="1"/>
    <col min="13782" max="14018" width="9.140625" style="10"/>
    <col min="14019" max="14019" width="9" style="10" bestFit="1" customWidth="1"/>
    <col min="14020" max="14020" width="9.85546875" style="10" bestFit="1" customWidth="1"/>
    <col min="14021" max="14021" width="9.140625" style="10" bestFit="1" customWidth="1"/>
    <col min="14022" max="14022" width="16" style="10" bestFit="1" customWidth="1"/>
    <col min="14023" max="14023" width="9" style="10" bestFit="1" customWidth="1"/>
    <col min="14024" max="14024" width="7.85546875" style="10" bestFit="1" customWidth="1"/>
    <col min="14025" max="14025" width="11.7109375" style="10" bestFit="1" customWidth="1"/>
    <col min="14026" max="14026" width="14.28515625" style="10" customWidth="1"/>
    <col min="14027" max="14027" width="11.7109375" style="10" bestFit="1" customWidth="1"/>
    <col min="14028" max="14028" width="14.140625" style="10" bestFit="1" customWidth="1"/>
    <col min="14029" max="14029" width="16.7109375" style="10" customWidth="1"/>
    <col min="14030" max="14030" width="16.5703125" style="10" customWidth="1"/>
    <col min="14031" max="14032" width="7.85546875" style="10" bestFit="1" customWidth="1"/>
    <col min="14033" max="14033" width="8" style="10" bestFit="1" customWidth="1"/>
    <col min="14034" max="14035" width="7.85546875" style="10" bestFit="1" customWidth="1"/>
    <col min="14036" max="14036" width="9.7109375" style="10" customWidth="1"/>
    <col min="14037" max="14037" width="12.85546875" style="10" customWidth="1"/>
    <col min="14038" max="14274" width="9.140625" style="10"/>
    <col min="14275" max="14275" width="9" style="10" bestFit="1" customWidth="1"/>
    <col min="14276" max="14276" width="9.85546875" style="10" bestFit="1" customWidth="1"/>
    <col min="14277" max="14277" width="9.140625" style="10" bestFit="1" customWidth="1"/>
    <col min="14278" max="14278" width="16" style="10" bestFit="1" customWidth="1"/>
    <col min="14279" max="14279" width="9" style="10" bestFit="1" customWidth="1"/>
    <col min="14280" max="14280" width="7.85546875" style="10" bestFit="1" customWidth="1"/>
    <col min="14281" max="14281" width="11.7109375" style="10" bestFit="1" customWidth="1"/>
    <col min="14282" max="14282" width="14.28515625" style="10" customWidth="1"/>
    <col min="14283" max="14283" width="11.7109375" style="10" bestFit="1" customWidth="1"/>
    <col min="14284" max="14284" width="14.140625" style="10" bestFit="1" customWidth="1"/>
    <col min="14285" max="14285" width="16.7109375" style="10" customWidth="1"/>
    <col min="14286" max="14286" width="16.5703125" style="10" customWidth="1"/>
    <col min="14287" max="14288" width="7.85546875" style="10" bestFit="1" customWidth="1"/>
    <col min="14289" max="14289" width="8" style="10" bestFit="1" customWidth="1"/>
    <col min="14290" max="14291" width="7.85546875" style="10" bestFit="1" customWidth="1"/>
    <col min="14292" max="14292" width="9.7109375" style="10" customWidth="1"/>
    <col min="14293" max="14293" width="12.85546875" style="10" customWidth="1"/>
    <col min="14294" max="14530" width="9.140625" style="10"/>
    <col min="14531" max="14531" width="9" style="10" bestFit="1" customWidth="1"/>
    <col min="14532" max="14532" width="9.85546875" style="10" bestFit="1" customWidth="1"/>
    <col min="14533" max="14533" width="9.140625" style="10" bestFit="1" customWidth="1"/>
    <col min="14534" max="14534" width="16" style="10" bestFit="1" customWidth="1"/>
    <col min="14535" max="14535" width="9" style="10" bestFit="1" customWidth="1"/>
    <col min="14536" max="14536" width="7.85546875" style="10" bestFit="1" customWidth="1"/>
    <col min="14537" max="14537" width="11.7109375" style="10" bestFit="1" customWidth="1"/>
    <col min="14538" max="14538" width="14.28515625" style="10" customWidth="1"/>
    <col min="14539" max="14539" width="11.7109375" style="10" bestFit="1" customWidth="1"/>
    <col min="14540" max="14540" width="14.140625" style="10" bestFit="1" customWidth="1"/>
    <col min="14541" max="14541" width="16.7109375" style="10" customWidth="1"/>
    <col min="14542" max="14542" width="16.5703125" style="10" customWidth="1"/>
    <col min="14543" max="14544" width="7.85546875" style="10" bestFit="1" customWidth="1"/>
    <col min="14545" max="14545" width="8" style="10" bestFit="1" customWidth="1"/>
    <col min="14546" max="14547" width="7.85546875" style="10" bestFit="1" customWidth="1"/>
    <col min="14548" max="14548" width="9.7109375" style="10" customWidth="1"/>
    <col min="14549" max="14549" width="12.85546875" style="10" customWidth="1"/>
    <col min="14550" max="14786" width="9.140625" style="10"/>
    <col min="14787" max="14787" width="9" style="10" bestFit="1" customWidth="1"/>
    <col min="14788" max="14788" width="9.85546875" style="10" bestFit="1" customWidth="1"/>
    <col min="14789" max="14789" width="9.140625" style="10" bestFit="1" customWidth="1"/>
    <col min="14790" max="14790" width="16" style="10" bestFit="1" customWidth="1"/>
    <col min="14791" max="14791" width="9" style="10" bestFit="1" customWidth="1"/>
    <col min="14792" max="14792" width="7.85546875" style="10" bestFit="1" customWidth="1"/>
    <col min="14793" max="14793" width="11.7109375" style="10" bestFit="1" customWidth="1"/>
    <col min="14794" max="14794" width="14.28515625" style="10" customWidth="1"/>
    <col min="14795" max="14795" width="11.7109375" style="10" bestFit="1" customWidth="1"/>
    <col min="14796" max="14796" width="14.140625" style="10" bestFit="1" customWidth="1"/>
    <col min="14797" max="14797" width="16.7109375" style="10" customWidth="1"/>
    <col min="14798" max="14798" width="16.5703125" style="10" customWidth="1"/>
    <col min="14799" max="14800" width="7.85546875" style="10" bestFit="1" customWidth="1"/>
    <col min="14801" max="14801" width="8" style="10" bestFit="1" customWidth="1"/>
    <col min="14802" max="14803" width="7.85546875" style="10" bestFit="1" customWidth="1"/>
    <col min="14804" max="14804" width="9.7109375" style="10" customWidth="1"/>
    <col min="14805" max="14805" width="12.85546875" style="10" customWidth="1"/>
    <col min="14806" max="15042" width="9.140625" style="10"/>
    <col min="15043" max="15043" width="9" style="10" bestFit="1" customWidth="1"/>
    <col min="15044" max="15044" width="9.85546875" style="10" bestFit="1" customWidth="1"/>
    <col min="15045" max="15045" width="9.140625" style="10" bestFit="1" customWidth="1"/>
    <col min="15046" max="15046" width="16" style="10" bestFit="1" customWidth="1"/>
    <col min="15047" max="15047" width="9" style="10" bestFit="1" customWidth="1"/>
    <col min="15048" max="15048" width="7.85546875" style="10" bestFit="1" customWidth="1"/>
    <col min="15049" max="15049" width="11.7109375" style="10" bestFit="1" customWidth="1"/>
    <col min="15050" max="15050" width="14.28515625" style="10" customWidth="1"/>
    <col min="15051" max="15051" width="11.7109375" style="10" bestFit="1" customWidth="1"/>
    <col min="15052" max="15052" width="14.140625" style="10" bestFit="1" customWidth="1"/>
    <col min="15053" max="15053" width="16.7109375" style="10" customWidth="1"/>
    <col min="15054" max="15054" width="16.5703125" style="10" customWidth="1"/>
    <col min="15055" max="15056" width="7.85546875" style="10" bestFit="1" customWidth="1"/>
    <col min="15057" max="15057" width="8" style="10" bestFit="1" customWidth="1"/>
    <col min="15058" max="15059" width="7.85546875" style="10" bestFit="1" customWidth="1"/>
    <col min="15060" max="15060" width="9.7109375" style="10" customWidth="1"/>
    <col min="15061" max="15061" width="12.85546875" style="10" customWidth="1"/>
    <col min="15062" max="15298" width="9.140625" style="10"/>
    <col min="15299" max="15299" width="9" style="10" bestFit="1" customWidth="1"/>
    <col min="15300" max="15300" width="9.85546875" style="10" bestFit="1" customWidth="1"/>
    <col min="15301" max="15301" width="9.140625" style="10" bestFit="1" customWidth="1"/>
    <col min="15302" max="15302" width="16" style="10" bestFit="1" customWidth="1"/>
    <col min="15303" max="15303" width="9" style="10" bestFit="1" customWidth="1"/>
    <col min="15304" max="15304" width="7.85546875" style="10" bestFit="1" customWidth="1"/>
    <col min="15305" max="15305" width="11.7109375" style="10" bestFit="1" customWidth="1"/>
    <col min="15306" max="15306" width="14.28515625" style="10" customWidth="1"/>
    <col min="15307" max="15307" width="11.7109375" style="10" bestFit="1" customWidth="1"/>
    <col min="15308" max="15308" width="14.140625" style="10" bestFit="1" customWidth="1"/>
    <col min="15309" max="15309" width="16.7109375" style="10" customWidth="1"/>
    <col min="15310" max="15310" width="16.5703125" style="10" customWidth="1"/>
    <col min="15311" max="15312" width="7.85546875" style="10" bestFit="1" customWidth="1"/>
    <col min="15313" max="15313" width="8" style="10" bestFit="1" customWidth="1"/>
    <col min="15314" max="15315" width="7.85546875" style="10" bestFit="1" customWidth="1"/>
    <col min="15316" max="15316" width="9.7109375" style="10" customWidth="1"/>
    <col min="15317" max="15317" width="12.85546875" style="10" customWidth="1"/>
    <col min="15318" max="15554" width="9.140625" style="10"/>
    <col min="15555" max="15555" width="9" style="10" bestFit="1" customWidth="1"/>
    <col min="15556" max="15556" width="9.85546875" style="10" bestFit="1" customWidth="1"/>
    <col min="15557" max="15557" width="9.140625" style="10" bestFit="1" customWidth="1"/>
    <col min="15558" max="15558" width="16" style="10" bestFit="1" customWidth="1"/>
    <col min="15559" max="15559" width="9" style="10" bestFit="1" customWidth="1"/>
    <col min="15560" max="15560" width="7.85546875" style="10" bestFit="1" customWidth="1"/>
    <col min="15561" max="15561" width="11.7109375" style="10" bestFit="1" customWidth="1"/>
    <col min="15562" max="15562" width="14.28515625" style="10" customWidth="1"/>
    <col min="15563" max="15563" width="11.7109375" style="10" bestFit="1" customWidth="1"/>
    <col min="15564" max="15564" width="14.140625" style="10" bestFit="1" customWidth="1"/>
    <col min="15565" max="15565" width="16.7109375" style="10" customWidth="1"/>
    <col min="15566" max="15566" width="16.5703125" style="10" customWidth="1"/>
    <col min="15567" max="15568" width="7.85546875" style="10" bestFit="1" customWidth="1"/>
    <col min="15569" max="15569" width="8" style="10" bestFit="1" customWidth="1"/>
    <col min="15570" max="15571" width="7.85546875" style="10" bestFit="1" customWidth="1"/>
    <col min="15572" max="15572" width="9.7109375" style="10" customWidth="1"/>
    <col min="15573" max="15573" width="12.85546875" style="10" customWidth="1"/>
    <col min="15574" max="15810" width="9.140625" style="10"/>
    <col min="15811" max="15811" width="9" style="10" bestFit="1" customWidth="1"/>
    <col min="15812" max="15812" width="9.85546875" style="10" bestFit="1" customWidth="1"/>
    <col min="15813" max="15813" width="9.140625" style="10" bestFit="1" customWidth="1"/>
    <col min="15814" max="15814" width="16" style="10" bestFit="1" customWidth="1"/>
    <col min="15815" max="15815" width="9" style="10" bestFit="1" customWidth="1"/>
    <col min="15816" max="15816" width="7.85546875" style="10" bestFit="1" customWidth="1"/>
    <col min="15817" max="15817" width="11.7109375" style="10" bestFit="1" customWidth="1"/>
    <col min="15818" max="15818" width="14.28515625" style="10" customWidth="1"/>
    <col min="15819" max="15819" width="11.7109375" style="10" bestFit="1" customWidth="1"/>
    <col min="15820" max="15820" width="14.140625" style="10" bestFit="1" customWidth="1"/>
    <col min="15821" max="15821" width="16.7109375" style="10" customWidth="1"/>
    <col min="15822" max="15822" width="16.5703125" style="10" customWidth="1"/>
    <col min="15823" max="15824" width="7.85546875" style="10" bestFit="1" customWidth="1"/>
    <col min="15825" max="15825" width="8" style="10" bestFit="1" customWidth="1"/>
    <col min="15826" max="15827" width="7.85546875" style="10" bestFit="1" customWidth="1"/>
    <col min="15828" max="15828" width="9.7109375" style="10" customWidth="1"/>
    <col min="15829" max="15829" width="12.85546875" style="10" customWidth="1"/>
    <col min="15830" max="16066" width="9.140625" style="10"/>
    <col min="16067" max="16067" width="9" style="10" bestFit="1" customWidth="1"/>
    <col min="16068" max="16068" width="9.85546875" style="10" bestFit="1" customWidth="1"/>
    <col min="16069" max="16069" width="9.140625" style="10" bestFit="1" customWidth="1"/>
    <col min="16070" max="16070" width="16" style="10" bestFit="1" customWidth="1"/>
    <col min="16071" max="16071" width="9" style="10" bestFit="1" customWidth="1"/>
    <col min="16072" max="16072" width="7.85546875" style="10" bestFit="1" customWidth="1"/>
    <col min="16073" max="16073" width="11.7109375" style="10" bestFit="1" customWidth="1"/>
    <col min="16074" max="16074" width="14.28515625" style="10" customWidth="1"/>
    <col min="16075" max="16075" width="11.7109375" style="10" bestFit="1" customWidth="1"/>
    <col min="16076" max="16076" width="14.140625" style="10" bestFit="1" customWidth="1"/>
    <col min="16077" max="16077" width="16.7109375" style="10" customWidth="1"/>
    <col min="16078" max="16078" width="16.5703125" style="10" customWidth="1"/>
    <col min="16079" max="16080" width="7.85546875" style="10" bestFit="1" customWidth="1"/>
    <col min="16081" max="16081" width="8" style="10" bestFit="1" customWidth="1"/>
    <col min="16082" max="16083" width="7.85546875" style="10" bestFit="1" customWidth="1"/>
    <col min="16084" max="16084" width="9.7109375" style="10" customWidth="1"/>
    <col min="16085" max="16085" width="12.85546875" style="10" customWidth="1"/>
    <col min="16086" max="16384" width="9.140625" style="10"/>
  </cols>
  <sheetData>
    <row r="1" spans="1:17" ht="11.25" customHeight="1">
      <c r="A1" s="238" t="s">
        <v>4</v>
      </c>
      <c r="B1" s="220" t="s">
        <v>2</v>
      </c>
      <c r="C1" s="220" t="s">
        <v>0</v>
      </c>
      <c r="D1" s="221" t="s">
        <v>1</v>
      </c>
      <c r="E1" s="222" t="s">
        <v>61</v>
      </c>
      <c r="F1" s="215" t="s">
        <v>6</v>
      </c>
      <c r="G1" s="216"/>
      <c r="H1" s="216"/>
      <c r="I1" s="215" t="s">
        <v>8</v>
      </c>
      <c r="J1" s="216"/>
      <c r="K1" s="216"/>
      <c r="L1" s="217" t="s">
        <v>9</v>
      </c>
      <c r="M1" s="218"/>
      <c r="N1" s="218"/>
      <c r="O1" s="219" t="s">
        <v>109</v>
      </c>
      <c r="P1" s="220" t="s">
        <v>113</v>
      </c>
    </row>
    <row r="2" spans="1:17">
      <c r="A2" s="239"/>
      <c r="B2" s="220"/>
      <c r="C2" s="220"/>
      <c r="D2" s="221"/>
      <c r="E2" s="223"/>
      <c r="F2" s="4"/>
      <c r="G2" s="8" t="s">
        <v>12</v>
      </c>
      <c r="H2" s="9" t="s">
        <v>5</v>
      </c>
      <c r="I2" s="4"/>
      <c r="J2" s="8" t="s">
        <v>12</v>
      </c>
      <c r="K2" s="9" t="s">
        <v>5</v>
      </c>
      <c r="L2" s="4"/>
      <c r="M2" s="8" t="s">
        <v>12</v>
      </c>
      <c r="N2" s="9" t="s">
        <v>5</v>
      </c>
      <c r="O2" s="219"/>
      <c r="P2" s="220"/>
    </row>
    <row r="3" spans="1:17" s="123" customFormat="1">
      <c r="A3" s="135">
        <v>990</v>
      </c>
      <c r="B3" s="131">
        <v>36648</v>
      </c>
      <c r="C3" s="86" t="s">
        <v>3</v>
      </c>
      <c r="D3" s="141">
        <v>4240.0600000000004</v>
      </c>
      <c r="E3" s="141">
        <f>2.93+10.56+(3359.65-352.16)*1.2%</f>
        <v>49.579880000000003</v>
      </c>
      <c r="F3" s="141"/>
      <c r="G3" s="141">
        <f>3359*0.65%</f>
        <v>21.833500000000001</v>
      </c>
      <c r="H3" s="141">
        <v>27.56</v>
      </c>
      <c r="I3" s="141"/>
      <c r="J3" s="141"/>
      <c r="K3" s="141"/>
      <c r="L3" s="141">
        <f>3359.65*0.125%</f>
        <v>4.1995624999999999</v>
      </c>
      <c r="M3" s="141"/>
      <c r="N3" s="141">
        <v>5.3</v>
      </c>
      <c r="O3" s="134" t="s">
        <v>243</v>
      </c>
      <c r="P3" s="150">
        <v>6.85</v>
      </c>
    </row>
    <row r="4" spans="1:17" s="123" customFormat="1">
      <c r="A4" s="87">
        <v>1614</v>
      </c>
      <c r="B4" s="16">
        <v>37060</v>
      </c>
      <c r="C4" s="86" t="s">
        <v>71</v>
      </c>
      <c r="D4" s="121">
        <v>1907.56</v>
      </c>
      <c r="E4" s="120">
        <f>2.93+10.56+(1037.26-352.16)*1.2%</f>
        <v>21.711199999999998</v>
      </c>
      <c r="F4" s="121">
        <v>12.4</v>
      </c>
      <c r="G4" s="121"/>
      <c r="H4" s="121"/>
      <c r="I4" s="121"/>
      <c r="J4" s="121"/>
      <c r="K4" s="121"/>
      <c r="L4" s="121"/>
      <c r="M4" s="121"/>
      <c r="N4" s="121">
        <v>2.38</v>
      </c>
      <c r="O4" s="134" t="s">
        <v>182</v>
      </c>
      <c r="P4" s="150">
        <v>2.38</v>
      </c>
    </row>
    <row r="5" spans="1:17" s="106" customFormat="1">
      <c r="A5" s="87">
        <v>2933</v>
      </c>
      <c r="B5" s="16">
        <v>37790</v>
      </c>
      <c r="C5" s="86" t="s">
        <v>73</v>
      </c>
      <c r="D5" s="107"/>
      <c r="E5" s="107">
        <f t="shared" ref="E5" si="0">2.93+10.56+(D5-352.16)*1.2%</f>
        <v>9.2640799999999999</v>
      </c>
      <c r="F5" s="109"/>
      <c r="G5" s="109"/>
      <c r="H5" s="109">
        <v>93.75</v>
      </c>
      <c r="I5" s="107"/>
      <c r="J5" s="107"/>
      <c r="K5" s="107"/>
      <c r="L5" s="109"/>
      <c r="M5" s="109"/>
      <c r="N5" s="109">
        <v>18.02</v>
      </c>
      <c r="O5" s="134" t="s">
        <v>180</v>
      </c>
      <c r="P5" s="149">
        <v>111.77</v>
      </c>
      <c r="Q5" s="123"/>
    </row>
    <row r="6" spans="1:17" s="70" customFormat="1">
      <c r="A6" s="39"/>
      <c r="B6" s="75">
        <v>38482</v>
      </c>
      <c r="C6" s="40"/>
      <c r="D6" s="41"/>
      <c r="E6" s="74" t="s">
        <v>32</v>
      </c>
      <c r="F6" s="41"/>
      <c r="G6" s="41"/>
      <c r="H6" s="41"/>
      <c r="I6" s="41"/>
      <c r="J6" s="41"/>
      <c r="K6" s="41"/>
      <c r="L6" s="41"/>
      <c r="M6" s="41"/>
      <c r="N6" s="41"/>
      <c r="O6" s="42"/>
      <c r="P6" s="149"/>
      <c r="Q6" s="123"/>
    </row>
    <row r="7" spans="1:17" s="55" customFormat="1">
      <c r="A7" s="87">
        <v>6445</v>
      </c>
      <c r="B7" s="16">
        <v>39023</v>
      </c>
      <c r="C7" s="18" t="s">
        <v>25</v>
      </c>
      <c r="D7" s="56">
        <v>54514.54</v>
      </c>
      <c r="E7" s="71">
        <f t="shared" ref="E7" si="1">12+D7*1.2%</f>
        <v>666.17448000000002</v>
      </c>
      <c r="F7" s="57"/>
      <c r="G7" s="57"/>
      <c r="H7" s="57">
        <v>354</v>
      </c>
      <c r="I7" s="56"/>
      <c r="J7" s="56"/>
      <c r="K7" s="56"/>
      <c r="L7" s="57"/>
      <c r="M7" s="57"/>
      <c r="N7" s="57">
        <v>68.069999999999993</v>
      </c>
      <c r="O7" s="134" t="s">
        <v>244</v>
      </c>
      <c r="P7" s="149">
        <v>422.07</v>
      </c>
      <c r="Q7" s="123"/>
    </row>
    <row r="8" spans="1:17" s="68" customFormat="1">
      <c r="A8" s="88">
        <v>6691</v>
      </c>
      <c r="B8" s="131">
        <v>39129</v>
      </c>
      <c r="C8" s="174" t="s">
        <v>3</v>
      </c>
      <c r="D8" s="172">
        <v>293.60000000000002</v>
      </c>
      <c r="E8" s="172">
        <f t="shared" ref="E8" si="2">12+D8*1.2%</f>
        <v>15.523200000000001</v>
      </c>
      <c r="F8" s="173"/>
      <c r="G8" s="173"/>
      <c r="H8" s="173">
        <v>1.9</v>
      </c>
      <c r="I8" s="172"/>
      <c r="J8" s="173"/>
      <c r="K8" s="173"/>
      <c r="L8" s="173"/>
      <c r="M8" s="173"/>
      <c r="N8" s="173">
        <v>0.36</v>
      </c>
      <c r="O8" s="134" t="s">
        <v>237</v>
      </c>
      <c r="P8" s="149">
        <v>4.26</v>
      </c>
      <c r="Q8" s="123"/>
    </row>
    <row r="9" spans="1:17" s="169" customFormat="1">
      <c r="A9" s="88">
        <v>6798</v>
      </c>
      <c r="B9" s="131">
        <v>39170</v>
      </c>
      <c r="C9" s="174" t="s">
        <v>25</v>
      </c>
      <c r="D9" s="172">
        <v>53498.63</v>
      </c>
      <c r="E9" s="172">
        <f t="shared" ref="E9" si="3">12+D9*1.2%</f>
        <v>653.98356000000001</v>
      </c>
      <c r="F9" s="173"/>
      <c r="G9" s="173"/>
      <c r="H9" s="173">
        <v>347.74</v>
      </c>
      <c r="I9" s="172"/>
      <c r="J9" s="173"/>
      <c r="K9" s="173"/>
      <c r="L9" s="173"/>
      <c r="M9" s="173"/>
      <c r="N9" s="173">
        <v>66.87</v>
      </c>
      <c r="O9" s="134" t="s">
        <v>235</v>
      </c>
      <c r="P9" s="149">
        <v>414.61</v>
      </c>
      <c r="Q9" s="123"/>
    </row>
    <row r="10" spans="1:17" s="169" customFormat="1">
      <c r="A10" s="85"/>
      <c r="B10" s="190">
        <v>39175</v>
      </c>
      <c r="C10" s="40"/>
      <c r="D10" s="142"/>
      <c r="E10" s="142"/>
      <c r="F10" s="211" t="s">
        <v>50</v>
      </c>
      <c r="G10" s="212"/>
      <c r="H10" s="212"/>
      <c r="I10" s="212"/>
      <c r="J10" s="212"/>
      <c r="K10" s="212"/>
      <c r="L10" s="212"/>
      <c r="M10" s="212"/>
      <c r="N10" s="213"/>
      <c r="O10" s="42"/>
      <c r="P10" s="191"/>
      <c r="Q10" s="123"/>
    </row>
    <row r="11" spans="1:17" s="169" customFormat="1">
      <c r="A11" s="89">
        <v>6897</v>
      </c>
      <c r="B11" s="131">
        <v>39199</v>
      </c>
      <c r="C11" s="64" t="s">
        <v>227</v>
      </c>
      <c r="D11" s="117">
        <v>80134.37</v>
      </c>
      <c r="E11" s="172"/>
      <c r="F11" s="172"/>
      <c r="G11" s="173"/>
      <c r="H11" s="173">
        <v>384.84</v>
      </c>
      <c r="I11" s="172"/>
      <c r="J11" s="173"/>
      <c r="K11" s="173"/>
      <c r="L11" s="173"/>
      <c r="M11" s="173"/>
      <c r="N11" s="173">
        <v>74</v>
      </c>
      <c r="O11" s="134" t="s">
        <v>231</v>
      </c>
      <c r="P11" s="149">
        <v>458.84</v>
      </c>
      <c r="Q11" s="123"/>
    </row>
    <row r="12" spans="1:17" s="169" customFormat="1">
      <c r="A12" s="89">
        <v>6970</v>
      </c>
      <c r="B12" s="131">
        <v>39202</v>
      </c>
      <c r="C12" s="64" t="s">
        <v>3</v>
      </c>
      <c r="D12" s="117"/>
      <c r="E12" s="172"/>
      <c r="F12" s="172"/>
      <c r="G12" s="173"/>
      <c r="H12" s="173">
        <v>2.2200000000000002</v>
      </c>
      <c r="I12" s="172"/>
      <c r="J12" s="173"/>
      <c r="K12" s="173"/>
      <c r="L12" s="173"/>
      <c r="M12" s="173"/>
      <c r="N12" s="173">
        <v>0.42</v>
      </c>
      <c r="O12" s="134" t="s">
        <v>232</v>
      </c>
      <c r="P12" s="149">
        <v>2.64</v>
      </c>
      <c r="Q12" s="123"/>
    </row>
    <row r="13" spans="1:17" s="55" customFormat="1">
      <c r="A13" s="85"/>
      <c r="B13" s="75">
        <v>39256</v>
      </c>
      <c r="C13" s="40"/>
      <c r="D13" s="41"/>
      <c r="E13" s="41"/>
      <c r="F13" s="211" t="s">
        <v>50</v>
      </c>
      <c r="G13" s="212"/>
      <c r="H13" s="212"/>
      <c r="I13" s="212"/>
      <c r="J13" s="212"/>
      <c r="K13" s="212"/>
      <c r="L13" s="212"/>
      <c r="M13" s="212"/>
      <c r="N13" s="213"/>
      <c r="O13" s="73"/>
      <c r="P13" s="149"/>
      <c r="Q13" s="123"/>
    </row>
    <row r="14" spans="1:17" s="23" customFormat="1">
      <c r="A14" s="90"/>
      <c r="B14" s="75">
        <v>40028</v>
      </c>
      <c r="C14" s="36"/>
      <c r="D14" s="34"/>
      <c r="E14" s="33" t="s">
        <v>31</v>
      </c>
      <c r="F14" s="34"/>
      <c r="G14" s="34"/>
      <c r="H14" s="34"/>
      <c r="I14" s="34"/>
      <c r="J14" s="37"/>
      <c r="K14" s="34"/>
      <c r="L14" s="38"/>
      <c r="M14" s="34"/>
      <c r="N14" s="34"/>
      <c r="O14" s="35"/>
      <c r="P14" s="183"/>
      <c r="Q14" s="123"/>
    </row>
    <row r="15" spans="1:17">
      <c r="A15" s="231" t="s">
        <v>14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3"/>
      <c r="O15" s="7">
        <f>SUM(O3:O14)</f>
        <v>0</v>
      </c>
      <c r="P15" s="153">
        <f>SUM(P3:P14)</f>
        <v>1423.42</v>
      </c>
    </row>
    <row r="17" spans="1:17">
      <c r="A17" s="229" t="s">
        <v>384</v>
      </c>
      <c r="B17" s="229"/>
      <c r="C17" s="229"/>
      <c r="D17" s="129"/>
      <c r="E17" s="129"/>
      <c r="F17" s="129"/>
      <c r="G17" s="129"/>
      <c r="H17" s="129"/>
      <c r="I17" s="129"/>
      <c r="J17" s="168"/>
      <c r="K17" s="168"/>
      <c r="L17" s="129"/>
      <c r="M17" s="129"/>
      <c r="N17" s="129"/>
      <c r="O17" s="129"/>
      <c r="P17" s="129"/>
      <c r="Q17" s="197"/>
    </row>
    <row r="19" spans="1:17" s="169" customFormat="1">
      <c r="A19" s="226" t="s">
        <v>242</v>
      </c>
      <c r="B19" s="226"/>
      <c r="C19" s="226"/>
      <c r="D19" s="226"/>
      <c r="E19" s="226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Q19" s="123"/>
    </row>
    <row r="20" spans="1:17">
      <c r="A20" s="226" t="s">
        <v>268</v>
      </c>
      <c r="B20" s="226"/>
      <c r="C20" s="226"/>
      <c r="D20" s="123"/>
      <c r="E20" s="123"/>
    </row>
    <row r="21" spans="1:17">
      <c r="A21" s="226" t="s">
        <v>236</v>
      </c>
      <c r="B21" s="226"/>
      <c r="C21" s="226"/>
      <c r="D21" s="226"/>
      <c r="E21" s="123"/>
    </row>
    <row r="23" spans="1:17">
      <c r="A23" s="169"/>
      <c r="B23" s="169"/>
      <c r="C23" s="169"/>
      <c r="D23" s="169"/>
    </row>
    <row r="24" spans="1:17">
      <c r="A24" s="169"/>
      <c r="B24" s="169"/>
      <c r="C24" s="169"/>
      <c r="D24" s="169"/>
    </row>
    <row r="25" spans="1:17">
      <c r="A25" s="169"/>
      <c r="B25" s="169"/>
      <c r="C25" s="169"/>
      <c r="D25" s="169"/>
    </row>
  </sheetData>
  <autoFilter ref="O1:P25"/>
  <mergeCells count="17">
    <mergeCell ref="A21:D21"/>
    <mergeCell ref="A19:E19"/>
    <mergeCell ref="A20:C20"/>
    <mergeCell ref="F13:N13"/>
    <mergeCell ref="O1:O2"/>
    <mergeCell ref="F1:H1"/>
    <mergeCell ref="I1:K1"/>
    <mergeCell ref="L1:N1"/>
    <mergeCell ref="A15:N15"/>
    <mergeCell ref="A17:C17"/>
    <mergeCell ref="P1:P2"/>
    <mergeCell ref="F10:N10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4"/>
  <sheetViews>
    <sheetView workbookViewId="0">
      <pane ySplit="2" topLeftCell="A144" activePane="bottomLeft" state="frozen"/>
      <selection pane="bottomLeft" activeCell="C186" sqref="C186"/>
    </sheetView>
  </sheetViews>
  <sheetFormatPr defaultRowHeight="11.25"/>
  <cols>
    <col min="1" max="1" width="9.42578125" style="6" customWidth="1"/>
    <col min="2" max="2" width="8.7109375" style="10" bestFit="1" customWidth="1"/>
    <col min="3" max="3" width="11.7109375" style="10" customWidth="1"/>
    <col min="4" max="4" width="11.140625" style="10" bestFit="1" customWidth="1"/>
    <col min="5" max="5" width="9.7109375" style="10" customWidth="1"/>
    <col min="6" max="8" width="10.28515625" style="10" bestFit="1" customWidth="1"/>
    <col min="9" max="17" width="9.42578125" style="10" bestFit="1" customWidth="1"/>
    <col min="18" max="18" width="19" style="10" customWidth="1"/>
    <col min="19" max="19" width="9.42578125" style="137" bestFit="1" customWidth="1"/>
    <col min="20" max="194" width="9.140625" style="10"/>
    <col min="195" max="195" width="9" style="10" bestFit="1" customWidth="1"/>
    <col min="196" max="196" width="9.85546875" style="10" bestFit="1" customWidth="1"/>
    <col min="197" max="197" width="9.140625" style="10" bestFit="1" customWidth="1"/>
    <col min="198" max="198" width="16" style="10" bestFit="1" customWidth="1"/>
    <col min="199" max="199" width="9" style="10" bestFit="1" customWidth="1"/>
    <col min="200" max="200" width="7.85546875" style="10" bestFit="1" customWidth="1"/>
    <col min="201" max="201" width="11.7109375" style="10" bestFit="1" customWidth="1"/>
    <col min="202" max="202" width="14.28515625" style="10" customWidth="1"/>
    <col min="203" max="203" width="11.7109375" style="10" bestFit="1" customWidth="1"/>
    <col min="204" max="204" width="14.140625" style="10" bestFit="1" customWidth="1"/>
    <col min="205" max="205" width="16.7109375" style="10" customWidth="1"/>
    <col min="206" max="206" width="16.5703125" style="10" customWidth="1"/>
    <col min="207" max="208" width="7.85546875" style="10" bestFit="1" customWidth="1"/>
    <col min="209" max="209" width="8" style="10" bestFit="1" customWidth="1"/>
    <col min="210" max="211" width="7.85546875" style="10" bestFit="1" customWidth="1"/>
    <col min="212" max="212" width="9.7109375" style="10" customWidth="1"/>
    <col min="213" max="213" width="12.85546875" style="10" customWidth="1"/>
    <col min="214" max="450" width="9.140625" style="10"/>
    <col min="451" max="451" width="9" style="10" bestFit="1" customWidth="1"/>
    <col min="452" max="452" width="9.85546875" style="10" bestFit="1" customWidth="1"/>
    <col min="453" max="453" width="9.140625" style="10" bestFit="1" customWidth="1"/>
    <col min="454" max="454" width="16" style="10" bestFit="1" customWidth="1"/>
    <col min="455" max="455" width="9" style="10" bestFit="1" customWidth="1"/>
    <col min="456" max="456" width="7.85546875" style="10" bestFit="1" customWidth="1"/>
    <col min="457" max="457" width="11.7109375" style="10" bestFit="1" customWidth="1"/>
    <col min="458" max="458" width="14.28515625" style="10" customWidth="1"/>
    <col min="459" max="459" width="11.7109375" style="10" bestFit="1" customWidth="1"/>
    <col min="460" max="460" width="14.140625" style="10" bestFit="1" customWidth="1"/>
    <col min="461" max="461" width="16.7109375" style="10" customWidth="1"/>
    <col min="462" max="462" width="16.5703125" style="10" customWidth="1"/>
    <col min="463" max="464" width="7.85546875" style="10" bestFit="1" customWidth="1"/>
    <col min="465" max="465" width="8" style="10" bestFit="1" customWidth="1"/>
    <col min="466" max="467" width="7.85546875" style="10" bestFit="1" customWidth="1"/>
    <col min="468" max="468" width="9.7109375" style="10" customWidth="1"/>
    <col min="469" max="469" width="12.85546875" style="10" customWidth="1"/>
    <col min="470" max="706" width="9.140625" style="10"/>
    <col min="707" max="707" width="9" style="10" bestFit="1" customWidth="1"/>
    <col min="708" max="708" width="9.85546875" style="10" bestFit="1" customWidth="1"/>
    <col min="709" max="709" width="9.140625" style="10" bestFit="1" customWidth="1"/>
    <col min="710" max="710" width="16" style="10" bestFit="1" customWidth="1"/>
    <col min="711" max="711" width="9" style="10" bestFit="1" customWidth="1"/>
    <col min="712" max="712" width="7.85546875" style="10" bestFit="1" customWidth="1"/>
    <col min="713" max="713" width="11.7109375" style="10" bestFit="1" customWidth="1"/>
    <col min="714" max="714" width="14.28515625" style="10" customWidth="1"/>
    <col min="715" max="715" width="11.7109375" style="10" bestFit="1" customWidth="1"/>
    <col min="716" max="716" width="14.140625" style="10" bestFit="1" customWidth="1"/>
    <col min="717" max="717" width="16.7109375" style="10" customWidth="1"/>
    <col min="718" max="718" width="16.5703125" style="10" customWidth="1"/>
    <col min="719" max="720" width="7.85546875" style="10" bestFit="1" customWidth="1"/>
    <col min="721" max="721" width="8" style="10" bestFit="1" customWidth="1"/>
    <col min="722" max="723" width="7.85546875" style="10" bestFit="1" customWidth="1"/>
    <col min="724" max="724" width="9.7109375" style="10" customWidth="1"/>
    <col min="725" max="725" width="12.85546875" style="10" customWidth="1"/>
    <col min="726" max="962" width="9.140625" style="10"/>
    <col min="963" max="963" width="9" style="10" bestFit="1" customWidth="1"/>
    <col min="964" max="964" width="9.85546875" style="10" bestFit="1" customWidth="1"/>
    <col min="965" max="965" width="9.140625" style="10" bestFit="1" customWidth="1"/>
    <col min="966" max="966" width="16" style="10" bestFit="1" customWidth="1"/>
    <col min="967" max="967" width="9" style="10" bestFit="1" customWidth="1"/>
    <col min="968" max="968" width="7.85546875" style="10" bestFit="1" customWidth="1"/>
    <col min="969" max="969" width="11.7109375" style="10" bestFit="1" customWidth="1"/>
    <col min="970" max="970" width="14.28515625" style="10" customWidth="1"/>
    <col min="971" max="971" width="11.7109375" style="10" bestFit="1" customWidth="1"/>
    <col min="972" max="972" width="14.140625" style="10" bestFit="1" customWidth="1"/>
    <col min="973" max="973" width="16.7109375" style="10" customWidth="1"/>
    <col min="974" max="974" width="16.5703125" style="10" customWidth="1"/>
    <col min="975" max="976" width="7.85546875" style="10" bestFit="1" customWidth="1"/>
    <col min="977" max="977" width="8" style="10" bestFit="1" customWidth="1"/>
    <col min="978" max="979" width="7.85546875" style="10" bestFit="1" customWidth="1"/>
    <col min="980" max="980" width="9.7109375" style="10" customWidth="1"/>
    <col min="981" max="981" width="12.85546875" style="10" customWidth="1"/>
    <col min="982" max="1218" width="9.140625" style="10"/>
    <col min="1219" max="1219" width="9" style="10" bestFit="1" customWidth="1"/>
    <col min="1220" max="1220" width="9.85546875" style="10" bestFit="1" customWidth="1"/>
    <col min="1221" max="1221" width="9.140625" style="10" bestFit="1" customWidth="1"/>
    <col min="1222" max="1222" width="16" style="10" bestFit="1" customWidth="1"/>
    <col min="1223" max="1223" width="9" style="10" bestFit="1" customWidth="1"/>
    <col min="1224" max="1224" width="7.85546875" style="10" bestFit="1" customWidth="1"/>
    <col min="1225" max="1225" width="11.7109375" style="10" bestFit="1" customWidth="1"/>
    <col min="1226" max="1226" width="14.28515625" style="10" customWidth="1"/>
    <col min="1227" max="1227" width="11.7109375" style="10" bestFit="1" customWidth="1"/>
    <col min="1228" max="1228" width="14.140625" style="10" bestFit="1" customWidth="1"/>
    <col min="1229" max="1229" width="16.7109375" style="10" customWidth="1"/>
    <col min="1230" max="1230" width="16.5703125" style="10" customWidth="1"/>
    <col min="1231" max="1232" width="7.85546875" style="10" bestFit="1" customWidth="1"/>
    <col min="1233" max="1233" width="8" style="10" bestFit="1" customWidth="1"/>
    <col min="1234" max="1235" width="7.85546875" style="10" bestFit="1" customWidth="1"/>
    <col min="1236" max="1236" width="9.7109375" style="10" customWidth="1"/>
    <col min="1237" max="1237" width="12.85546875" style="10" customWidth="1"/>
    <col min="1238" max="1474" width="9.140625" style="10"/>
    <col min="1475" max="1475" width="9" style="10" bestFit="1" customWidth="1"/>
    <col min="1476" max="1476" width="9.85546875" style="10" bestFit="1" customWidth="1"/>
    <col min="1477" max="1477" width="9.140625" style="10" bestFit="1" customWidth="1"/>
    <col min="1478" max="1478" width="16" style="10" bestFit="1" customWidth="1"/>
    <col min="1479" max="1479" width="9" style="10" bestFit="1" customWidth="1"/>
    <col min="1480" max="1480" width="7.85546875" style="10" bestFit="1" customWidth="1"/>
    <col min="1481" max="1481" width="11.7109375" style="10" bestFit="1" customWidth="1"/>
    <col min="1482" max="1482" width="14.28515625" style="10" customWidth="1"/>
    <col min="1483" max="1483" width="11.7109375" style="10" bestFit="1" customWidth="1"/>
    <col min="1484" max="1484" width="14.140625" style="10" bestFit="1" customWidth="1"/>
    <col min="1485" max="1485" width="16.7109375" style="10" customWidth="1"/>
    <col min="1486" max="1486" width="16.5703125" style="10" customWidth="1"/>
    <col min="1487" max="1488" width="7.85546875" style="10" bestFit="1" customWidth="1"/>
    <col min="1489" max="1489" width="8" style="10" bestFit="1" customWidth="1"/>
    <col min="1490" max="1491" width="7.85546875" style="10" bestFit="1" customWidth="1"/>
    <col min="1492" max="1492" width="9.7109375" style="10" customWidth="1"/>
    <col min="1493" max="1493" width="12.85546875" style="10" customWidth="1"/>
    <col min="1494" max="1730" width="9.140625" style="10"/>
    <col min="1731" max="1731" width="9" style="10" bestFit="1" customWidth="1"/>
    <col min="1732" max="1732" width="9.85546875" style="10" bestFit="1" customWidth="1"/>
    <col min="1733" max="1733" width="9.140625" style="10" bestFit="1" customWidth="1"/>
    <col min="1734" max="1734" width="16" style="10" bestFit="1" customWidth="1"/>
    <col min="1735" max="1735" width="9" style="10" bestFit="1" customWidth="1"/>
    <col min="1736" max="1736" width="7.85546875" style="10" bestFit="1" customWidth="1"/>
    <col min="1737" max="1737" width="11.7109375" style="10" bestFit="1" customWidth="1"/>
    <col min="1738" max="1738" width="14.28515625" style="10" customWidth="1"/>
    <col min="1739" max="1739" width="11.7109375" style="10" bestFit="1" customWidth="1"/>
    <col min="1740" max="1740" width="14.140625" style="10" bestFit="1" customWidth="1"/>
    <col min="1741" max="1741" width="16.7109375" style="10" customWidth="1"/>
    <col min="1742" max="1742" width="16.5703125" style="10" customWidth="1"/>
    <col min="1743" max="1744" width="7.85546875" style="10" bestFit="1" customWidth="1"/>
    <col min="1745" max="1745" width="8" style="10" bestFit="1" customWidth="1"/>
    <col min="1746" max="1747" width="7.85546875" style="10" bestFit="1" customWidth="1"/>
    <col min="1748" max="1748" width="9.7109375" style="10" customWidth="1"/>
    <col min="1749" max="1749" width="12.85546875" style="10" customWidth="1"/>
    <col min="1750" max="1986" width="9.140625" style="10"/>
    <col min="1987" max="1987" width="9" style="10" bestFit="1" customWidth="1"/>
    <col min="1988" max="1988" width="9.85546875" style="10" bestFit="1" customWidth="1"/>
    <col min="1989" max="1989" width="9.140625" style="10" bestFit="1" customWidth="1"/>
    <col min="1990" max="1990" width="16" style="10" bestFit="1" customWidth="1"/>
    <col min="1991" max="1991" width="9" style="10" bestFit="1" customWidth="1"/>
    <col min="1992" max="1992" width="7.85546875" style="10" bestFit="1" customWidth="1"/>
    <col min="1993" max="1993" width="11.7109375" style="10" bestFit="1" customWidth="1"/>
    <col min="1994" max="1994" width="14.28515625" style="10" customWidth="1"/>
    <col min="1995" max="1995" width="11.7109375" style="10" bestFit="1" customWidth="1"/>
    <col min="1996" max="1996" width="14.140625" style="10" bestFit="1" customWidth="1"/>
    <col min="1997" max="1997" width="16.7109375" style="10" customWidth="1"/>
    <col min="1998" max="1998" width="16.5703125" style="10" customWidth="1"/>
    <col min="1999" max="2000" width="7.85546875" style="10" bestFit="1" customWidth="1"/>
    <col min="2001" max="2001" width="8" style="10" bestFit="1" customWidth="1"/>
    <col min="2002" max="2003" width="7.85546875" style="10" bestFit="1" customWidth="1"/>
    <col min="2004" max="2004" width="9.7109375" style="10" customWidth="1"/>
    <col min="2005" max="2005" width="12.85546875" style="10" customWidth="1"/>
    <col min="2006" max="2242" width="9.140625" style="10"/>
    <col min="2243" max="2243" width="9" style="10" bestFit="1" customWidth="1"/>
    <col min="2244" max="2244" width="9.85546875" style="10" bestFit="1" customWidth="1"/>
    <col min="2245" max="2245" width="9.140625" style="10" bestFit="1" customWidth="1"/>
    <col min="2246" max="2246" width="16" style="10" bestFit="1" customWidth="1"/>
    <col min="2247" max="2247" width="9" style="10" bestFit="1" customWidth="1"/>
    <col min="2248" max="2248" width="7.85546875" style="10" bestFit="1" customWidth="1"/>
    <col min="2249" max="2249" width="11.7109375" style="10" bestFit="1" customWidth="1"/>
    <col min="2250" max="2250" width="14.28515625" style="10" customWidth="1"/>
    <col min="2251" max="2251" width="11.7109375" style="10" bestFit="1" customWidth="1"/>
    <col min="2252" max="2252" width="14.140625" style="10" bestFit="1" customWidth="1"/>
    <col min="2253" max="2253" width="16.7109375" style="10" customWidth="1"/>
    <col min="2254" max="2254" width="16.5703125" style="10" customWidth="1"/>
    <col min="2255" max="2256" width="7.85546875" style="10" bestFit="1" customWidth="1"/>
    <col min="2257" max="2257" width="8" style="10" bestFit="1" customWidth="1"/>
    <col min="2258" max="2259" width="7.85546875" style="10" bestFit="1" customWidth="1"/>
    <col min="2260" max="2260" width="9.7109375" style="10" customWidth="1"/>
    <col min="2261" max="2261" width="12.85546875" style="10" customWidth="1"/>
    <col min="2262" max="2498" width="9.140625" style="10"/>
    <col min="2499" max="2499" width="9" style="10" bestFit="1" customWidth="1"/>
    <col min="2500" max="2500" width="9.85546875" style="10" bestFit="1" customWidth="1"/>
    <col min="2501" max="2501" width="9.140625" style="10" bestFit="1" customWidth="1"/>
    <col min="2502" max="2502" width="16" style="10" bestFit="1" customWidth="1"/>
    <col min="2503" max="2503" width="9" style="10" bestFit="1" customWidth="1"/>
    <col min="2504" max="2504" width="7.85546875" style="10" bestFit="1" customWidth="1"/>
    <col min="2505" max="2505" width="11.7109375" style="10" bestFit="1" customWidth="1"/>
    <col min="2506" max="2506" width="14.28515625" style="10" customWidth="1"/>
    <col min="2507" max="2507" width="11.7109375" style="10" bestFit="1" customWidth="1"/>
    <col min="2508" max="2508" width="14.140625" style="10" bestFit="1" customWidth="1"/>
    <col min="2509" max="2509" width="16.7109375" style="10" customWidth="1"/>
    <col min="2510" max="2510" width="16.5703125" style="10" customWidth="1"/>
    <col min="2511" max="2512" width="7.85546875" style="10" bestFit="1" customWidth="1"/>
    <col min="2513" max="2513" width="8" style="10" bestFit="1" customWidth="1"/>
    <col min="2514" max="2515" width="7.85546875" style="10" bestFit="1" customWidth="1"/>
    <col min="2516" max="2516" width="9.7109375" style="10" customWidth="1"/>
    <col min="2517" max="2517" width="12.85546875" style="10" customWidth="1"/>
    <col min="2518" max="2754" width="9.140625" style="10"/>
    <col min="2755" max="2755" width="9" style="10" bestFit="1" customWidth="1"/>
    <col min="2756" max="2756" width="9.85546875" style="10" bestFit="1" customWidth="1"/>
    <col min="2757" max="2757" width="9.140625" style="10" bestFit="1" customWidth="1"/>
    <col min="2758" max="2758" width="16" style="10" bestFit="1" customWidth="1"/>
    <col min="2759" max="2759" width="9" style="10" bestFit="1" customWidth="1"/>
    <col min="2760" max="2760" width="7.85546875" style="10" bestFit="1" customWidth="1"/>
    <col min="2761" max="2761" width="11.7109375" style="10" bestFit="1" customWidth="1"/>
    <col min="2762" max="2762" width="14.28515625" style="10" customWidth="1"/>
    <col min="2763" max="2763" width="11.7109375" style="10" bestFit="1" customWidth="1"/>
    <col min="2764" max="2764" width="14.140625" style="10" bestFit="1" customWidth="1"/>
    <col min="2765" max="2765" width="16.7109375" style="10" customWidth="1"/>
    <col min="2766" max="2766" width="16.5703125" style="10" customWidth="1"/>
    <col min="2767" max="2768" width="7.85546875" style="10" bestFit="1" customWidth="1"/>
    <col min="2769" max="2769" width="8" style="10" bestFit="1" customWidth="1"/>
    <col min="2770" max="2771" width="7.85546875" style="10" bestFit="1" customWidth="1"/>
    <col min="2772" max="2772" width="9.7109375" style="10" customWidth="1"/>
    <col min="2773" max="2773" width="12.85546875" style="10" customWidth="1"/>
    <col min="2774" max="3010" width="9.140625" style="10"/>
    <col min="3011" max="3011" width="9" style="10" bestFit="1" customWidth="1"/>
    <col min="3012" max="3012" width="9.85546875" style="10" bestFit="1" customWidth="1"/>
    <col min="3013" max="3013" width="9.140625" style="10" bestFit="1" customWidth="1"/>
    <col min="3014" max="3014" width="16" style="10" bestFit="1" customWidth="1"/>
    <col min="3015" max="3015" width="9" style="10" bestFit="1" customWidth="1"/>
    <col min="3016" max="3016" width="7.85546875" style="10" bestFit="1" customWidth="1"/>
    <col min="3017" max="3017" width="11.7109375" style="10" bestFit="1" customWidth="1"/>
    <col min="3018" max="3018" width="14.28515625" style="10" customWidth="1"/>
    <col min="3019" max="3019" width="11.7109375" style="10" bestFit="1" customWidth="1"/>
    <col min="3020" max="3020" width="14.140625" style="10" bestFit="1" customWidth="1"/>
    <col min="3021" max="3021" width="16.7109375" style="10" customWidth="1"/>
    <col min="3022" max="3022" width="16.5703125" style="10" customWidth="1"/>
    <col min="3023" max="3024" width="7.85546875" style="10" bestFit="1" customWidth="1"/>
    <col min="3025" max="3025" width="8" style="10" bestFit="1" customWidth="1"/>
    <col min="3026" max="3027" width="7.85546875" style="10" bestFit="1" customWidth="1"/>
    <col min="3028" max="3028" width="9.7109375" style="10" customWidth="1"/>
    <col min="3029" max="3029" width="12.85546875" style="10" customWidth="1"/>
    <col min="3030" max="3266" width="9.140625" style="10"/>
    <col min="3267" max="3267" width="9" style="10" bestFit="1" customWidth="1"/>
    <col min="3268" max="3268" width="9.85546875" style="10" bestFit="1" customWidth="1"/>
    <col min="3269" max="3269" width="9.140625" style="10" bestFit="1" customWidth="1"/>
    <col min="3270" max="3270" width="16" style="10" bestFit="1" customWidth="1"/>
    <col min="3271" max="3271" width="9" style="10" bestFit="1" customWidth="1"/>
    <col min="3272" max="3272" width="7.85546875" style="10" bestFit="1" customWidth="1"/>
    <col min="3273" max="3273" width="11.7109375" style="10" bestFit="1" customWidth="1"/>
    <col min="3274" max="3274" width="14.28515625" style="10" customWidth="1"/>
    <col min="3275" max="3275" width="11.7109375" style="10" bestFit="1" customWidth="1"/>
    <col min="3276" max="3276" width="14.140625" style="10" bestFit="1" customWidth="1"/>
    <col min="3277" max="3277" width="16.7109375" style="10" customWidth="1"/>
    <col min="3278" max="3278" width="16.5703125" style="10" customWidth="1"/>
    <col min="3279" max="3280" width="7.85546875" style="10" bestFit="1" customWidth="1"/>
    <col min="3281" max="3281" width="8" style="10" bestFit="1" customWidth="1"/>
    <col min="3282" max="3283" width="7.85546875" style="10" bestFit="1" customWidth="1"/>
    <col min="3284" max="3284" width="9.7109375" style="10" customWidth="1"/>
    <col min="3285" max="3285" width="12.85546875" style="10" customWidth="1"/>
    <col min="3286" max="3522" width="9.140625" style="10"/>
    <col min="3523" max="3523" width="9" style="10" bestFit="1" customWidth="1"/>
    <col min="3524" max="3524" width="9.85546875" style="10" bestFit="1" customWidth="1"/>
    <col min="3525" max="3525" width="9.140625" style="10" bestFit="1" customWidth="1"/>
    <col min="3526" max="3526" width="16" style="10" bestFit="1" customWidth="1"/>
    <col min="3527" max="3527" width="9" style="10" bestFit="1" customWidth="1"/>
    <col min="3528" max="3528" width="7.85546875" style="10" bestFit="1" customWidth="1"/>
    <col min="3529" max="3529" width="11.7109375" style="10" bestFit="1" customWidth="1"/>
    <col min="3530" max="3530" width="14.28515625" style="10" customWidth="1"/>
    <col min="3531" max="3531" width="11.7109375" style="10" bestFit="1" customWidth="1"/>
    <col min="3532" max="3532" width="14.140625" style="10" bestFit="1" customWidth="1"/>
    <col min="3533" max="3533" width="16.7109375" style="10" customWidth="1"/>
    <col min="3534" max="3534" width="16.5703125" style="10" customWidth="1"/>
    <col min="3535" max="3536" width="7.85546875" style="10" bestFit="1" customWidth="1"/>
    <col min="3537" max="3537" width="8" style="10" bestFit="1" customWidth="1"/>
    <col min="3538" max="3539" width="7.85546875" style="10" bestFit="1" customWidth="1"/>
    <col min="3540" max="3540" width="9.7109375" style="10" customWidth="1"/>
    <col min="3541" max="3541" width="12.85546875" style="10" customWidth="1"/>
    <col min="3542" max="3778" width="9.140625" style="10"/>
    <col min="3779" max="3779" width="9" style="10" bestFit="1" customWidth="1"/>
    <col min="3780" max="3780" width="9.85546875" style="10" bestFit="1" customWidth="1"/>
    <col min="3781" max="3781" width="9.140625" style="10" bestFit="1" customWidth="1"/>
    <col min="3782" max="3782" width="16" style="10" bestFit="1" customWidth="1"/>
    <col min="3783" max="3783" width="9" style="10" bestFit="1" customWidth="1"/>
    <col min="3784" max="3784" width="7.85546875" style="10" bestFit="1" customWidth="1"/>
    <col min="3785" max="3785" width="11.7109375" style="10" bestFit="1" customWidth="1"/>
    <col min="3786" max="3786" width="14.28515625" style="10" customWidth="1"/>
    <col min="3787" max="3787" width="11.7109375" style="10" bestFit="1" customWidth="1"/>
    <col min="3788" max="3788" width="14.140625" style="10" bestFit="1" customWidth="1"/>
    <col min="3789" max="3789" width="16.7109375" style="10" customWidth="1"/>
    <col min="3790" max="3790" width="16.5703125" style="10" customWidth="1"/>
    <col min="3791" max="3792" width="7.85546875" style="10" bestFit="1" customWidth="1"/>
    <col min="3793" max="3793" width="8" style="10" bestFit="1" customWidth="1"/>
    <col min="3794" max="3795" width="7.85546875" style="10" bestFit="1" customWidth="1"/>
    <col min="3796" max="3796" width="9.7109375" style="10" customWidth="1"/>
    <col min="3797" max="3797" width="12.85546875" style="10" customWidth="1"/>
    <col min="3798" max="4034" width="9.140625" style="10"/>
    <col min="4035" max="4035" width="9" style="10" bestFit="1" customWidth="1"/>
    <col min="4036" max="4036" width="9.85546875" style="10" bestFit="1" customWidth="1"/>
    <col min="4037" max="4037" width="9.140625" style="10" bestFit="1" customWidth="1"/>
    <col min="4038" max="4038" width="16" style="10" bestFit="1" customWidth="1"/>
    <col min="4039" max="4039" width="9" style="10" bestFit="1" customWidth="1"/>
    <col min="4040" max="4040" width="7.85546875" style="10" bestFit="1" customWidth="1"/>
    <col min="4041" max="4041" width="11.7109375" style="10" bestFit="1" customWidth="1"/>
    <col min="4042" max="4042" width="14.28515625" style="10" customWidth="1"/>
    <col min="4043" max="4043" width="11.7109375" style="10" bestFit="1" customWidth="1"/>
    <col min="4044" max="4044" width="14.140625" style="10" bestFit="1" customWidth="1"/>
    <col min="4045" max="4045" width="16.7109375" style="10" customWidth="1"/>
    <col min="4046" max="4046" width="16.5703125" style="10" customWidth="1"/>
    <col min="4047" max="4048" width="7.85546875" style="10" bestFit="1" customWidth="1"/>
    <col min="4049" max="4049" width="8" style="10" bestFit="1" customWidth="1"/>
    <col min="4050" max="4051" width="7.85546875" style="10" bestFit="1" customWidth="1"/>
    <col min="4052" max="4052" width="9.7109375" style="10" customWidth="1"/>
    <col min="4053" max="4053" width="12.85546875" style="10" customWidth="1"/>
    <col min="4054" max="4290" width="9.140625" style="10"/>
    <col min="4291" max="4291" width="9" style="10" bestFit="1" customWidth="1"/>
    <col min="4292" max="4292" width="9.85546875" style="10" bestFit="1" customWidth="1"/>
    <col min="4293" max="4293" width="9.140625" style="10" bestFit="1" customWidth="1"/>
    <col min="4294" max="4294" width="16" style="10" bestFit="1" customWidth="1"/>
    <col min="4295" max="4295" width="9" style="10" bestFit="1" customWidth="1"/>
    <col min="4296" max="4296" width="7.85546875" style="10" bestFit="1" customWidth="1"/>
    <col min="4297" max="4297" width="11.7109375" style="10" bestFit="1" customWidth="1"/>
    <col min="4298" max="4298" width="14.28515625" style="10" customWidth="1"/>
    <col min="4299" max="4299" width="11.7109375" style="10" bestFit="1" customWidth="1"/>
    <col min="4300" max="4300" width="14.140625" style="10" bestFit="1" customWidth="1"/>
    <col min="4301" max="4301" width="16.7109375" style="10" customWidth="1"/>
    <col min="4302" max="4302" width="16.5703125" style="10" customWidth="1"/>
    <col min="4303" max="4304" width="7.85546875" style="10" bestFit="1" customWidth="1"/>
    <col min="4305" max="4305" width="8" style="10" bestFit="1" customWidth="1"/>
    <col min="4306" max="4307" width="7.85546875" style="10" bestFit="1" customWidth="1"/>
    <col min="4308" max="4308" width="9.7109375" style="10" customWidth="1"/>
    <col min="4309" max="4309" width="12.85546875" style="10" customWidth="1"/>
    <col min="4310" max="4546" width="9.140625" style="10"/>
    <col min="4547" max="4547" width="9" style="10" bestFit="1" customWidth="1"/>
    <col min="4548" max="4548" width="9.85546875" style="10" bestFit="1" customWidth="1"/>
    <col min="4549" max="4549" width="9.140625" style="10" bestFit="1" customWidth="1"/>
    <col min="4550" max="4550" width="16" style="10" bestFit="1" customWidth="1"/>
    <col min="4551" max="4551" width="9" style="10" bestFit="1" customWidth="1"/>
    <col min="4552" max="4552" width="7.85546875" style="10" bestFit="1" customWidth="1"/>
    <col min="4553" max="4553" width="11.7109375" style="10" bestFit="1" customWidth="1"/>
    <col min="4554" max="4554" width="14.28515625" style="10" customWidth="1"/>
    <col min="4555" max="4555" width="11.7109375" style="10" bestFit="1" customWidth="1"/>
    <col min="4556" max="4556" width="14.140625" style="10" bestFit="1" customWidth="1"/>
    <col min="4557" max="4557" width="16.7109375" style="10" customWidth="1"/>
    <col min="4558" max="4558" width="16.5703125" style="10" customWidth="1"/>
    <col min="4559" max="4560" width="7.85546875" style="10" bestFit="1" customWidth="1"/>
    <col min="4561" max="4561" width="8" style="10" bestFit="1" customWidth="1"/>
    <col min="4562" max="4563" width="7.85546875" style="10" bestFit="1" customWidth="1"/>
    <col min="4564" max="4564" width="9.7109375" style="10" customWidth="1"/>
    <col min="4565" max="4565" width="12.85546875" style="10" customWidth="1"/>
    <col min="4566" max="4802" width="9.140625" style="10"/>
    <col min="4803" max="4803" width="9" style="10" bestFit="1" customWidth="1"/>
    <col min="4804" max="4804" width="9.85546875" style="10" bestFit="1" customWidth="1"/>
    <col min="4805" max="4805" width="9.140625" style="10" bestFit="1" customWidth="1"/>
    <col min="4806" max="4806" width="16" style="10" bestFit="1" customWidth="1"/>
    <col min="4807" max="4807" width="9" style="10" bestFit="1" customWidth="1"/>
    <col min="4808" max="4808" width="7.85546875" style="10" bestFit="1" customWidth="1"/>
    <col min="4809" max="4809" width="11.7109375" style="10" bestFit="1" customWidth="1"/>
    <col min="4810" max="4810" width="14.28515625" style="10" customWidth="1"/>
    <col min="4811" max="4811" width="11.7109375" style="10" bestFit="1" customWidth="1"/>
    <col min="4812" max="4812" width="14.140625" style="10" bestFit="1" customWidth="1"/>
    <col min="4813" max="4813" width="16.7109375" style="10" customWidth="1"/>
    <col min="4814" max="4814" width="16.5703125" style="10" customWidth="1"/>
    <col min="4815" max="4816" width="7.85546875" style="10" bestFit="1" customWidth="1"/>
    <col min="4817" max="4817" width="8" style="10" bestFit="1" customWidth="1"/>
    <col min="4818" max="4819" width="7.85546875" style="10" bestFit="1" customWidth="1"/>
    <col min="4820" max="4820" width="9.7109375" style="10" customWidth="1"/>
    <col min="4821" max="4821" width="12.85546875" style="10" customWidth="1"/>
    <col min="4822" max="5058" width="9.140625" style="10"/>
    <col min="5059" max="5059" width="9" style="10" bestFit="1" customWidth="1"/>
    <col min="5060" max="5060" width="9.85546875" style="10" bestFit="1" customWidth="1"/>
    <col min="5061" max="5061" width="9.140625" style="10" bestFit="1" customWidth="1"/>
    <col min="5062" max="5062" width="16" style="10" bestFit="1" customWidth="1"/>
    <col min="5063" max="5063" width="9" style="10" bestFit="1" customWidth="1"/>
    <col min="5064" max="5064" width="7.85546875" style="10" bestFit="1" customWidth="1"/>
    <col min="5065" max="5065" width="11.7109375" style="10" bestFit="1" customWidth="1"/>
    <col min="5066" max="5066" width="14.28515625" style="10" customWidth="1"/>
    <col min="5067" max="5067" width="11.7109375" style="10" bestFit="1" customWidth="1"/>
    <col min="5068" max="5068" width="14.140625" style="10" bestFit="1" customWidth="1"/>
    <col min="5069" max="5069" width="16.7109375" style="10" customWidth="1"/>
    <col min="5070" max="5070" width="16.5703125" style="10" customWidth="1"/>
    <col min="5071" max="5072" width="7.85546875" style="10" bestFit="1" customWidth="1"/>
    <col min="5073" max="5073" width="8" style="10" bestFit="1" customWidth="1"/>
    <col min="5074" max="5075" width="7.85546875" style="10" bestFit="1" customWidth="1"/>
    <col min="5076" max="5076" width="9.7109375" style="10" customWidth="1"/>
    <col min="5077" max="5077" width="12.85546875" style="10" customWidth="1"/>
    <col min="5078" max="5314" width="9.140625" style="10"/>
    <col min="5315" max="5315" width="9" style="10" bestFit="1" customWidth="1"/>
    <col min="5316" max="5316" width="9.85546875" style="10" bestFit="1" customWidth="1"/>
    <col min="5317" max="5317" width="9.140625" style="10" bestFit="1" customWidth="1"/>
    <col min="5318" max="5318" width="16" style="10" bestFit="1" customWidth="1"/>
    <col min="5319" max="5319" width="9" style="10" bestFit="1" customWidth="1"/>
    <col min="5320" max="5320" width="7.85546875" style="10" bestFit="1" customWidth="1"/>
    <col min="5321" max="5321" width="11.7109375" style="10" bestFit="1" customWidth="1"/>
    <col min="5322" max="5322" width="14.28515625" style="10" customWidth="1"/>
    <col min="5323" max="5323" width="11.7109375" style="10" bestFit="1" customWidth="1"/>
    <col min="5324" max="5324" width="14.140625" style="10" bestFit="1" customWidth="1"/>
    <col min="5325" max="5325" width="16.7109375" style="10" customWidth="1"/>
    <col min="5326" max="5326" width="16.5703125" style="10" customWidth="1"/>
    <col min="5327" max="5328" width="7.85546875" style="10" bestFit="1" customWidth="1"/>
    <col min="5329" max="5329" width="8" style="10" bestFit="1" customWidth="1"/>
    <col min="5330" max="5331" width="7.85546875" style="10" bestFit="1" customWidth="1"/>
    <col min="5332" max="5332" width="9.7109375" style="10" customWidth="1"/>
    <col min="5333" max="5333" width="12.85546875" style="10" customWidth="1"/>
    <col min="5334" max="5570" width="9.140625" style="10"/>
    <col min="5571" max="5571" width="9" style="10" bestFit="1" customWidth="1"/>
    <col min="5572" max="5572" width="9.85546875" style="10" bestFit="1" customWidth="1"/>
    <col min="5573" max="5573" width="9.140625" style="10" bestFit="1" customWidth="1"/>
    <col min="5574" max="5574" width="16" style="10" bestFit="1" customWidth="1"/>
    <col min="5575" max="5575" width="9" style="10" bestFit="1" customWidth="1"/>
    <col min="5576" max="5576" width="7.85546875" style="10" bestFit="1" customWidth="1"/>
    <col min="5577" max="5577" width="11.7109375" style="10" bestFit="1" customWidth="1"/>
    <col min="5578" max="5578" width="14.28515625" style="10" customWidth="1"/>
    <col min="5579" max="5579" width="11.7109375" style="10" bestFit="1" customWidth="1"/>
    <col min="5580" max="5580" width="14.140625" style="10" bestFit="1" customWidth="1"/>
    <col min="5581" max="5581" width="16.7109375" style="10" customWidth="1"/>
    <col min="5582" max="5582" width="16.5703125" style="10" customWidth="1"/>
    <col min="5583" max="5584" width="7.85546875" style="10" bestFit="1" customWidth="1"/>
    <col min="5585" max="5585" width="8" style="10" bestFit="1" customWidth="1"/>
    <col min="5586" max="5587" width="7.85546875" style="10" bestFit="1" customWidth="1"/>
    <col min="5588" max="5588" width="9.7109375" style="10" customWidth="1"/>
    <col min="5589" max="5589" width="12.85546875" style="10" customWidth="1"/>
    <col min="5590" max="5826" width="9.140625" style="10"/>
    <col min="5827" max="5827" width="9" style="10" bestFit="1" customWidth="1"/>
    <col min="5828" max="5828" width="9.85546875" style="10" bestFit="1" customWidth="1"/>
    <col min="5829" max="5829" width="9.140625" style="10" bestFit="1" customWidth="1"/>
    <col min="5830" max="5830" width="16" style="10" bestFit="1" customWidth="1"/>
    <col min="5831" max="5831" width="9" style="10" bestFit="1" customWidth="1"/>
    <col min="5832" max="5832" width="7.85546875" style="10" bestFit="1" customWidth="1"/>
    <col min="5833" max="5833" width="11.7109375" style="10" bestFit="1" customWidth="1"/>
    <col min="5834" max="5834" width="14.28515625" style="10" customWidth="1"/>
    <col min="5835" max="5835" width="11.7109375" style="10" bestFit="1" customWidth="1"/>
    <col min="5836" max="5836" width="14.140625" style="10" bestFit="1" customWidth="1"/>
    <col min="5837" max="5837" width="16.7109375" style="10" customWidth="1"/>
    <col min="5838" max="5838" width="16.5703125" style="10" customWidth="1"/>
    <col min="5839" max="5840" width="7.85546875" style="10" bestFit="1" customWidth="1"/>
    <col min="5841" max="5841" width="8" style="10" bestFit="1" customWidth="1"/>
    <col min="5842" max="5843" width="7.85546875" style="10" bestFit="1" customWidth="1"/>
    <col min="5844" max="5844" width="9.7109375" style="10" customWidth="1"/>
    <col min="5845" max="5845" width="12.85546875" style="10" customWidth="1"/>
    <col min="5846" max="6082" width="9.140625" style="10"/>
    <col min="6083" max="6083" width="9" style="10" bestFit="1" customWidth="1"/>
    <col min="6084" max="6084" width="9.85546875" style="10" bestFit="1" customWidth="1"/>
    <col min="6085" max="6085" width="9.140625" style="10" bestFit="1" customWidth="1"/>
    <col min="6086" max="6086" width="16" style="10" bestFit="1" customWidth="1"/>
    <col min="6087" max="6087" width="9" style="10" bestFit="1" customWidth="1"/>
    <col min="6088" max="6088" width="7.85546875" style="10" bestFit="1" customWidth="1"/>
    <col min="6089" max="6089" width="11.7109375" style="10" bestFit="1" customWidth="1"/>
    <col min="6090" max="6090" width="14.28515625" style="10" customWidth="1"/>
    <col min="6091" max="6091" width="11.7109375" style="10" bestFit="1" customWidth="1"/>
    <col min="6092" max="6092" width="14.140625" style="10" bestFit="1" customWidth="1"/>
    <col min="6093" max="6093" width="16.7109375" style="10" customWidth="1"/>
    <col min="6094" max="6094" width="16.5703125" style="10" customWidth="1"/>
    <col min="6095" max="6096" width="7.85546875" style="10" bestFit="1" customWidth="1"/>
    <col min="6097" max="6097" width="8" style="10" bestFit="1" customWidth="1"/>
    <col min="6098" max="6099" width="7.85546875" style="10" bestFit="1" customWidth="1"/>
    <col min="6100" max="6100" width="9.7109375" style="10" customWidth="1"/>
    <col min="6101" max="6101" width="12.85546875" style="10" customWidth="1"/>
    <col min="6102" max="6338" width="9.140625" style="10"/>
    <col min="6339" max="6339" width="9" style="10" bestFit="1" customWidth="1"/>
    <col min="6340" max="6340" width="9.85546875" style="10" bestFit="1" customWidth="1"/>
    <col min="6341" max="6341" width="9.140625" style="10" bestFit="1" customWidth="1"/>
    <col min="6342" max="6342" width="16" style="10" bestFit="1" customWidth="1"/>
    <col min="6343" max="6343" width="9" style="10" bestFit="1" customWidth="1"/>
    <col min="6344" max="6344" width="7.85546875" style="10" bestFit="1" customWidth="1"/>
    <col min="6345" max="6345" width="11.7109375" style="10" bestFit="1" customWidth="1"/>
    <col min="6346" max="6346" width="14.28515625" style="10" customWidth="1"/>
    <col min="6347" max="6347" width="11.7109375" style="10" bestFit="1" customWidth="1"/>
    <col min="6348" max="6348" width="14.140625" style="10" bestFit="1" customWidth="1"/>
    <col min="6349" max="6349" width="16.7109375" style="10" customWidth="1"/>
    <col min="6350" max="6350" width="16.5703125" style="10" customWidth="1"/>
    <col min="6351" max="6352" width="7.85546875" style="10" bestFit="1" customWidth="1"/>
    <col min="6353" max="6353" width="8" style="10" bestFit="1" customWidth="1"/>
    <col min="6354" max="6355" width="7.85546875" style="10" bestFit="1" customWidth="1"/>
    <col min="6356" max="6356" width="9.7109375" style="10" customWidth="1"/>
    <col min="6357" max="6357" width="12.85546875" style="10" customWidth="1"/>
    <col min="6358" max="6594" width="9.140625" style="10"/>
    <col min="6595" max="6595" width="9" style="10" bestFit="1" customWidth="1"/>
    <col min="6596" max="6596" width="9.85546875" style="10" bestFit="1" customWidth="1"/>
    <col min="6597" max="6597" width="9.140625" style="10" bestFit="1" customWidth="1"/>
    <col min="6598" max="6598" width="16" style="10" bestFit="1" customWidth="1"/>
    <col min="6599" max="6599" width="9" style="10" bestFit="1" customWidth="1"/>
    <col min="6600" max="6600" width="7.85546875" style="10" bestFit="1" customWidth="1"/>
    <col min="6601" max="6601" width="11.7109375" style="10" bestFit="1" customWidth="1"/>
    <col min="6602" max="6602" width="14.28515625" style="10" customWidth="1"/>
    <col min="6603" max="6603" width="11.7109375" style="10" bestFit="1" customWidth="1"/>
    <col min="6604" max="6604" width="14.140625" style="10" bestFit="1" customWidth="1"/>
    <col min="6605" max="6605" width="16.7109375" style="10" customWidth="1"/>
    <col min="6606" max="6606" width="16.5703125" style="10" customWidth="1"/>
    <col min="6607" max="6608" width="7.85546875" style="10" bestFit="1" customWidth="1"/>
    <col min="6609" max="6609" width="8" style="10" bestFit="1" customWidth="1"/>
    <col min="6610" max="6611" width="7.85546875" style="10" bestFit="1" customWidth="1"/>
    <col min="6612" max="6612" width="9.7109375" style="10" customWidth="1"/>
    <col min="6613" max="6613" width="12.85546875" style="10" customWidth="1"/>
    <col min="6614" max="6850" width="9.140625" style="10"/>
    <col min="6851" max="6851" width="9" style="10" bestFit="1" customWidth="1"/>
    <col min="6852" max="6852" width="9.85546875" style="10" bestFit="1" customWidth="1"/>
    <col min="6853" max="6853" width="9.140625" style="10" bestFit="1" customWidth="1"/>
    <col min="6854" max="6854" width="16" style="10" bestFit="1" customWidth="1"/>
    <col min="6855" max="6855" width="9" style="10" bestFit="1" customWidth="1"/>
    <col min="6856" max="6856" width="7.85546875" style="10" bestFit="1" customWidth="1"/>
    <col min="6857" max="6857" width="11.7109375" style="10" bestFit="1" customWidth="1"/>
    <col min="6858" max="6858" width="14.28515625" style="10" customWidth="1"/>
    <col min="6859" max="6859" width="11.7109375" style="10" bestFit="1" customWidth="1"/>
    <col min="6860" max="6860" width="14.140625" style="10" bestFit="1" customWidth="1"/>
    <col min="6861" max="6861" width="16.7109375" style="10" customWidth="1"/>
    <col min="6862" max="6862" width="16.5703125" style="10" customWidth="1"/>
    <col min="6863" max="6864" width="7.85546875" style="10" bestFit="1" customWidth="1"/>
    <col min="6865" max="6865" width="8" style="10" bestFit="1" customWidth="1"/>
    <col min="6866" max="6867" width="7.85546875" style="10" bestFit="1" customWidth="1"/>
    <col min="6868" max="6868" width="9.7109375" style="10" customWidth="1"/>
    <col min="6869" max="6869" width="12.85546875" style="10" customWidth="1"/>
    <col min="6870" max="7106" width="9.140625" style="10"/>
    <col min="7107" max="7107" width="9" style="10" bestFit="1" customWidth="1"/>
    <col min="7108" max="7108" width="9.85546875" style="10" bestFit="1" customWidth="1"/>
    <col min="7109" max="7109" width="9.140625" style="10" bestFit="1" customWidth="1"/>
    <col min="7110" max="7110" width="16" style="10" bestFit="1" customWidth="1"/>
    <col min="7111" max="7111" width="9" style="10" bestFit="1" customWidth="1"/>
    <col min="7112" max="7112" width="7.85546875" style="10" bestFit="1" customWidth="1"/>
    <col min="7113" max="7113" width="11.7109375" style="10" bestFit="1" customWidth="1"/>
    <col min="7114" max="7114" width="14.28515625" style="10" customWidth="1"/>
    <col min="7115" max="7115" width="11.7109375" style="10" bestFit="1" customWidth="1"/>
    <col min="7116" max="7116" width="14.140625" style="10" bestFit="1" customWidth="1"/>
    <col min="7117" max="7117" width="16.7109375" style="10" customWidth="1"/>
    <col min="7118" max="7118" width="16.5703125" style="10" customWidth="1"/>
    <col min="7119" max="7120" width="7.85546875" style="10" bestFit="1" customWidth="1"/>
    <col min="7121" max="7121" width="8" style="10" bestFit="1" customWidth="1"/>
    <col min="7122" max="7123" width="7.85546875" style="10" bestFit="1" customWidth="1"/>
    <col min="7124" max="7124" width="9.7109375" style="10" customWidth="1"/>
    <col min="7125" max="7125" width="12.85546875" style="10" customWidth="1"/>
    <col min="7126" max="7362" width="9.140625" style="10"/>
    <col min="7363" max="7363" width="9" style="10" bestFit="1" customWidth="1"/>
    <col min="7364" max="7364" width="9.85546875" style="10" bestFit="1" customWidth="1"/>
    <col min="7365" max="7365" width="9.140625" style="10" bestFit="1" customWidth="1"/>
    <col min="7366" max="7366" width="16" style="10" bestFit="1" customWidth="1"/>
    <col min="7367" max="7367" width="9" style="10" bestFit="1" customWidth="1"/>
    <col min="7368" max="7368" width="7.85546875" style="10" bestFit="1" customWidth="1"/>
    <col min="7369" max="7369" width="11.7109375" style="10" bestFit="1" customWidth="1"/>
    <col min="7370" max="7370" width="14.28515625" style="10" customWidth="1"/>
    <col min="7371" max="7371" width="11.7109375" style="10" bestFit="1" customWidth="1"/>
    <col min="7372" max="7372" width="14.140625" style="10" bestFit="1" customWidth="1"/>
    <col min="7373" max="7373" width="16.7109375" style="10" customWidth="1"/>
    <col min="7374" max="7374" width="16.5703125" style="10" customWidth="1"/>
    <col min="7375" max="7376" width="7.85546875" style="10" bestFit="1" customWidth="1"/>
    <col min="7377" max="7377" width="8" style="10" bestFit="1" customWidth="1"/>
    <col min="7378" max="7379" width="7.85546875" style="10" bestFit="1" customWidth="1"/>
    <col min="7380" max="7380" width="9.7109375" style="10" customWidth="1"/>
    <col min="7381" max="7381" width="12.85546875" style="10" customWidth="1"/>
    <col min="7382" max="7618" width="9.140625" style="10"/>
    <col min="7619" max="7619" width="9" style="10" bestFit="1" customWidth="1"/>
    <col min="7620" max="7620" width="9.85546875" style="10" bestFit="1" customWidth="1"/>
    <col min="7621" max="7621" width="9.140625" style="10" bestFit="1" customWidth="1"/>
    <col min="7622" max="7622" width="16" style="10" bestFit="1" customWidth="1"/>
    <col min="7623" max="7623" width="9" style="10" bestFit="1" customWidth="1"/>
    <col min="7624" max="7624" width="7.85546875" style="10" bestFit="1" customWidth="1"/>
    <col min="7625" max="7625" width="11.7109375" style="10" bestFit="1" customWidth="1"/>
    <col min="7626" max="7626" width="14.28515625" style="10" customWidth="1"/>
    <col min="7627" max="7627" width="11.7109375" style="10" bestFit="1" customWidth="1"/>
    <col min="7628" max="7628" width="14.140625" style="10" bestFit="1" customWidth="1"/>
    <col min="7629" max="7629" width="16.7109375" style="10" customWidth="1"/>
    <col min="7630" max="7630" width="16.5703125" style="10" customWidth="1"/>
    <col min="7631" max="7632" width="7.85546875" style="10" bestFit="1" customWidth="1"/>
    <col min="7633" max="7633" width="8" style="10" bestFit="1" customWidth="1"/>
    <col min="7634" max="7635" width="7.85546875" style="10" bestFit="1" customWidth="1"/>
    <col min="7636" max="7636" width="9.7109375" style="10" customWidth="1"/>
    <col min="7637" max="7637" width="12.85546875" style="10" customWidth="1"/>
    <col min="7638" max="7874" width="9.140625" style="10"/>
    <col min="7875" max="7875" width="9" style="10" bestFit="1" customWidth="1"/>
    <col min="7876" max="7876" width="9.85546875" style="10" bestFit="1" customWidth="1"/>
    <col min="7877" max="7877" width="9.140625" style="10" bestFit="1" customWidth="1"/>
    <col min="7878" max="7878" width="16" style="10" bestFit="1" customWidth="1"/>
    <col min="7879" max="7879" width="9" style="10" bestFit="1" customWidth="1"/>
    <col min="7880" max="7880" width="7.85546875" style="10" bestFit="1" customWidth="1"/>
    <col min="7881" max="7881" width="11.7109375" style="10" bestFit="1" customWidth="1"/>
    <col min="7882" max="7882" width="14.28515625" style="10" customWidth="1"/>
    <col min="7883" max="7883" width="11.7109375" style="10" bestFit="1" customWidth="1"/>
    <col min="7884" max="7884" width="14.140625" style="10" bestFit="1" customWidth="1"/>
    <col min="7885" max="7885" width="16.7109375" style="10" customWidth="1"/>
    <col min="7886" max="7886" width="16.5703125" style="10" customWidth="1"/>
    <col min="7887" max="7888" width="7.85546875" style="10" bestFit="1" customWidth="1"/>
    <col min="7889" max="7889" width="8" style="10" bestFit="1" customWidth="1"/>
    <col min="7890" max="7891" width="7.85546875" style="10" bestFit="1" customWidth="1"/>
    <col min="7892" max="7892" width="9.7109375" style="10" customWidth="1"/>
    <col min="7893" max="7893" width="12.85546875" style="10" customWidth="1"/>
    <col min="7894" max="8130" width="9.140625" style="10"/>
    <col min="8131" max="8131" width="9" style="10" bestFit="1" customWidth="1"/>
    <col min="8132" max="8132" width="9.85546875" style="10" bestFit="1" customWidth="1"/>
    <col min="8133" max="8133" width="9.140625" style="10" bestFit="1" customWidth="1"/>
    <col min="8134" max="8134" width="16" style="10" bestFit="1" customWidth="1"/>
    <col min="8135" max="8135" width="9" style="10" bestFit="1" customWidth="1"/>
    <col min="8136" max="8136" width="7.85546875" style="10" bestFit="1" customWidth="1"/>
    <col min="8137" max="8137" width="11.7109375" style="10" bestFit="1" customWidth="1"/>
    <col min="8138" max="8138" width="14.28515625" style="10" customWidth="1"/>
    <col min="8139" max="8139" width="11.7109375" style="10" bestFit="1" customWidth="1"/>
    <col min="8140" max="8140" width="14.140625" style="10" bestFit="1" customWidth="1"/>
    <col min="8141" max="8141" width="16.7109375" style="10" customWidth="1"/>
    <col min="8142" max="8142" width="16.5703125" style="10" customWidth="1"/>
    <col min="8143" max="8144" width="7.85546875" style="10" bestFit="1" customWidth="1"/>
    <col min="8145" max="8145" width="8" style="10" bestFit="1" customWidth="1"/>
    <col min="8146" max="8147" width="7.85546875" style="10" bestFit="1" customWidth="1"/>
    <col min="8148" max="8148" width="9.7109375" style="10" customWidth="1"/>
    <col min="8149" max="8149" width="12.85546875" style="10" customWidth="1"/>
    <col min="8150" max="8386" width="9.140625" style="10"/>
    <col min="8387" max="8387" width="9" style="10" bestFit="1" customWidth="1"/>
    <col min="8388" max="8388" width="9.85546875" style="10" bestFit="1" customWidth="1"/>
    <col min="8389" max="8389" width="9.140625" style="10" bestFit="1" customWidth="1"/>
    <col min="8390" max="8390" width="16" style="10" bestFit="1" customWidth="1"/>
    <col min="8391" max="8391" width="9" style="10" bestFit="1" customWidth="1"/>
    <col min="8392" max="8392" width="7.85546875" style="10" bestFit="1" customWidth="1"/>
    <col min="8393" max="8393" width="11.7109375" style="10" bestFit="1" customWidth="1"/>
    <col min="8394" max="8394" width="14.28515625" style="10" customWidth="1"/>
    <col min="8395" max="8395" width="11.7109375" style="10" bestFit="1" customWidth="1"/>
    <col min="8396" max="8396" width="14.140625" style="10" bestFit="1" customWidth="1"/>
    <col min="8397" max="8397" width="16.7109375" style="10" customWidth="1"/>
    <col min="8398" max="8398" width="16.5703125" style="10" customWidth="1"/>
    <col min="8399" max="8400" width="7.85546875" style="10" bestFit="1" customWidth="1"/>
    <col min="8401" max="8401" width="8" style="10" bestFit="1" customWidth="1"/>
    <col min="8402" max="8403" width="7.85546875" style="10" bestFit="1" customWidth="1"/>
    <col min="8404" max="8404" width="9.7109375" style="10" customWidth="1"/>
    <col min="8405" max="8405" width="12.85546875" style="10" customWidth="1"/>
    <col min="8406" max="8642" width="9.140625" style="10"/>
    <col min="8643" max="8643" width="9" style="10" bestFit="1" customWidth="1"/>
    <col min="8644" max="8644" width="9.85546875" style="10" bestFit="1" customWidth="1"/>
    <col min="8645" max="8645" width="9.140625" style="10" bestFit="1" customWidth="1"/>
    <col min="8646" max="8646" width="16" style="10" bestFit="1" customWidth="1"/>
    <col min="8647" max="8647" width="9" style="10" bestFit="1" customWidth="1"/>
    <col min="8648" max="8648" width="7.85546875" style="10" bestFit="1" customWidth="1"/>
    <col min="8649" max="8649" width="11.7109375" style="10" bestFit="1" customWidth="1"/>
    <col min="8650" max="8650" width="14.28515625" style="10" customWidth="1"/>
    <col min="8651" max="8651" width="11.7109375" style="10" bestFit="1" customWidth="1"/>
    <col min="8652" max="8652" width="14.140625" style="10" bestFit="1" customWidth="1"/>
    <col min="8653" max="8653" width="16.7109375" style="10" customWidth="1"/>
    <col min="8654" max="8654" width="16.5703125" style="10" customWidth="1"/>
    <col min="8655" max="8656" width="7.85546875" style="10" bestFit="1" customWidth="1"/>
    <col min="8657" max="8657" width="8" style="10" bestFit="1" customWidth="1"/>
    <col min="8658" max="8659" width="7.85546875" style="10" bestFit="1" customWidth="1"/>
    <col min="8660" max="8660" width="9.7109375" style="10" customWidth="1"/>
    <col min="8661" max="8661" width="12.85546875" style="10" customWidth="1"/>
    <col min="8662" max="8898" width="9.140625" style="10"/>
    <col min="8899" max="8899" width="9" style="10" bestFit="1" customWidth="1"/>
    <col min="8900" max="8900" width="9.85546875" style="10" bestFit="1" customWidth="1"/>
    <col min="8901" max="8901" width="9.140625" style="10" bestFit="1" customWidth="1"/>
    <col min="8902" max="8902" width="16" style="10" bestFit="1" customWidth="1"/>
    <col min="8903" max="8903" width="9" style="10" bestFit="1" customWidth="1"/>
    <col min="8904" max="8904" width="7.85546875" style="10" bestFit="1" customWidth="1"/>
    <col min="8905" max="8905" width="11.7109375" style="10" bestFit="1" customWidth="1"/>
    <col min="8906" max="8906" width="14.28515625" style="10" customWidth="1"/>
    <col min="8907" max="8907" width="11.7109375" style="10" bestFit="1" customWidth="1"/>
    <col min="8908" max="8908" width="14.140625" style="10" bestFit="1" customWidth="1"/>
    <col min="8909" max="8909" width="16.7109375" style="10" customWidth="1"/>
    <col min="8910" max="8910" width="16.5703125" style="10" customWidth="1"/>
    <col min="8911" max="8912" width="7.85546875" style="10" bestFit="1" customWidth="1"/>
    <col min="8913" max="8913" width="8" style="10" bestFit="1" customWidth="1"/>
    <col min="8914" max="8915" width="7.85546875" style="10" bestFit="1" customWidth="1"/>
    <col min="8916" max="8916" width="9.7109375" style="10" customWidth="1"/>
    <col min="8917" max="8917" width="12.85546875" style="10" customWidth="1"/>
    <col min="8918" max="9154" width="9.140625" style="10"/>
    <col min="9155" max="9155" width="9" style="10" bestFit="1" customWidth="1"/>
    <col min="9156" max="9156" width="9.85546875" style="10" bestFit="1" customWidth="1"/>
    <col min="9157" max="9157" width="9.140625" style="10" bestFit="1" customWidth="1"/>
    <col min="9158" max="9158" width="16" style="10" bestFit="1" customWidth="1"/>
    <col min="9159" max="9159" width="9" style="10" bestFit="1" customWidth="1"/>
    <col min="9160" max="9160" width="7.85546875" style="10" bestFit="1" customWidth="1"/>
    <col min="9161" max="9161" width="11.7109375" style="10" bestFit="1" customWidth="1"/>
    <col min="9162" max="9162" width="14.28515625" style="10" customWidth="1"/>
    <col min="9163" max="9163" width="11.7109375" style="10" bestFit="1" customWidth="1"/>
    <col min="9164" max="9164" width="14.140625" style="10" bestFit="1" customWidth="1"/>
    <col min="9165" max="9165" width="16.7109375" style="10" customWidth="1"/>
    <col min="9166" max="9166" width="16.5703125" style="10" customWidth="1"/>
    <col min="9167" max="9168" width="7.85546875" style="10" bestFit="1" customWidth="1"/>
    <col min="9169" max="9169" width="8" style="10" bestFit="1" customWidth="1"/>
    <col min="9170" max="9171" width="7.85546875" style="10" bestFit="1" customWidth="1"/>
    <col min="9172" max="9172" width="9.7109375" style="10" customWidth="1"/>
    <col min="9173" max="9173" width="12.85546875" style="10" customWidth="1"/>
    <col min="9174" max="9410" width="9.140625" style="10"/>
    <col min="9411" max="9411" width="9" style="10" bestFit="1" customWidth="1"/>
    <col min="9412" max="9412" width="9.85546875" style="10" bestFit="1" customWidth="1"/>
    <col min="9413" max="9413" width="9.140625" style="10" bestFit="1" customWidth="1"/>
    <col min="9414" max="9414" width="16" style="10" bestFit="1" customWidth="1"/>
    <col min="9415" max="9415" width="9" style="10" bestFit="1" customWidth="1"/>
    <col min="9416" max="9416" width="7.85546875" style="10" bestFit="1" customWidth="1"/>
    <col min="9417" max="9417" width="11.7109375" style="10" bestFit="1" customWidth="1"/>
    <col min="9418" max="9418" width="14.28515625" style="10" customWidth="1"/>
    <col min="9419" max="9419" width="11.7109375" style="10" bestFit="1" customWidth="1"/>
    <col min="9420" max="9420" width="14.140625" style="10" bestFit="1" customWidth="1"/>
    <col min="9421" max="9421" width="16.7109375" style="10" customWidth="1"/>
    <col min="9422" max="9422" width="16.5703125" style="10" customWidth="1"/>
    <col min="9423" max="9424" width="7.85546875" style="10" bestFit="1" customWidth="1"/>
    <col min="9425" max="9425" width="8" style="10" bestFit="1" customWidth="1"/>
    <col min="9426" max="9427" width="7.85546875" style="10" bestFit="1" customWidth="1"/>
    <col min="9428" max="9428" width="9.7109375" style="10" customWidth="1"/>
    <col min="9429" max="9429" width="12.85546875" style="10" customWidth="1"/>
    <col min="9430" max="9666" width="9.140625" style="10"/>
    <col min="9667" max="9667" width="9" style="10" bestFit="1" customWidth="1"/>
    <col min="9668" max="9668" width="9.85546875" style="10" bestFit="1" customWidth="1"/>
    <col min="9669" max="9669" width="9.140625" style="10" bestFit="1" customWidth="1"/>
    <col min="9670" max="9670" width="16" style="10" bestFit="1" customWidth="1"/>
    <col min="9671" max="9671" width="9" style="10" bestFit="1" customWidth="1"/>
    <col min="9672" max="9672" width="7.85546875" style="10" bestFit="1" customWidth="1"/>
    <col min="9673" max="9673" width="11.7109375" style="10" bestFit="1" customWidth="1"/>
    <col min="9674" max="9674" width="14.28515625" style="10" customWidth="1"/>
    <col min="9675" max="9675" width="11.7109375" style="10" bestFit="1" customWidth="1"/>
    <col min="9676" max="9676" width="14.140625" style="10" bestFit="1" customWidth="1"/>
    <col min="9677" max="9677" width="16.7109375" style="10" customWidth="1"/>
    <col min="9678" max="9678" width="16.5703125" style="10" customWidth="1"/>
    <col min="9679" max="9680" width="7.85546875" style="10" bestFit="1" customWidth="1"/>
    <col min="9681" max="9681" width="8" style="10" bestFit="1" customWidth="1"/>
    <col min="9682" max="9683" width="7.85546875" style="10" bestFit="1" customWidth="1"/>
    <col min="9684" max="9684" width="9.7109375" style="10" customWidth="1"/>
    <col min="9685" max="9685" width="12.85546875" style="10" customWidth="1"/>
    <col min="9686" max="9922" width="9.140625" style="10"/>
    <col min="9923" max="9923" width="9" style="10" bestFit="1" customWidth="1"/>
    <col min="9924" max="9924" width="9.85546875" style="10" bestFit="1" customWidth="1"/>
    <col min="9925" max="9925" width="9.140625" style="10" bestFit="1" customWidth="1"/>
    <col min="9926" max="9926" width="16" style="10" bestFit="1" customWidth="1"/>
    <col min="9927" max="9927" width="9" style="10" bestFit="1" customWidth="1"/>
    <col min="9928" max="9928" width="7.85546875" style="10" bestFit="1" customWidth="1"/>
    <col min="9929" max="9929" width="11.7109375" style="10" bestFit="1" customWidth="1"/>
    <col min="9930" max="9930" width="14.28515625" style="10" customWidth="1"/>
    <col min="9931" max="9931" width="11.7109375" style="10" bestFit="1" customWidth="1"/>
    <col min="9932" max="9932" width="14.140625" style="10" bestFit="1" customWidth="1"/>
    <col min="9933" max="9933" width="16.7109375" style="10" customWidth="1"/>
    <col min="9934" max="9934" width="16.5703125" style="10" customWidth="1"/>
    <col min="9935" max="9936" width="7.85546875" style="10" bestFit="1" customWidth="1"/>
    <col min="9937" max="9937" width="8" style="10" bestFit="1" customWidth="1"/>
    <col min="9938" max="9939" width="7.85546875" style="10" bestFit="1" customWidth="1"/>
    <col min="9940" max="9940" width="9.7109375" style="10" customWidth="1"/>
    <col min="9941" max="9941" width="12.85546875" style="10" customWidth="1"/>
    <col min="9942" max="10178" width="9.140625" style="10"/>
    <col min="10179" max="10179" width="9" style="10" bestFit="1" customWidth="1"/>
    <col min="10180" max="10180" width="9.85546875" style="10" bestFit="1" customWidth="1"/>
    <col min="10181" max="10181" width="9.140625" style="10" bestFit="1" customWidth="1"/>
    <col min="10182" max="10182" width="16" style="10" bestFit="1" customWidth="1"/>
    <col min="10183" max="10183" width="9" style="10" bestFit="1" customWidth="1"/>
    <col min="10184" max="10184" width="7.85546875" style="10" bestFit="1" customWidth="1"/>
    <col min="10185" max="10185" width="11.7109375" style="10" bestFit="1" customWidth="1"/>
    <col min="10186" max="10186" width="14.28515625" style="10" customWidth="1"/>
    <col min="10187" max="10187" width="11.7109375" style="10" bestFit="1" customWidth="1"/>
    <col min="10188" max="10188" width="14.140625" style="10" bestFit="1" customWidth="1"/>
    <col min="10189" max="10189" width="16.7109375" style="10" customWidth="1"/>
    <col min="10190" max="10190" width="16.5703125" style="10" customWidth="1"/>
    <col min="10191" max="10192" width="7.85546875" style="10" bestFit="1" customWidth="1"/>
    <col min="10193" max="10193" width="8" style="10" bestFit="1" customWidth="1"/>
    <col min="10194" max="10195" width="7.85546875" style="10" bestFit="1" customWidth="1"/>
    <col min="10196" max="10196" width="9.7109375" style="10" customWidth="1"/>
    <col min="10197" max="10197" width="12.85546875" style="10" customWidth="1"/>
    <col min="10198" max="10434" width="9.140625" style="10"/>
    <col min="10435" max="10435" width="9" style="10" bestFit="1" customWidth="1"/>
    <col min="10436" max="10436" width="9.85546875" style="10" bestFit="1" customWidth="1"/>
    <col min="10437" max="10437" width="9.140625" style="10" bestFit="1" customWidth="1"/>
    <col min="10438" max="10438" width="16" style="10" bestFit="1" customWidth="1"/>
    <col min="10439" max="10439" width="9" style="10" bestFit="1" customWidth="1"/>
    <col min="10440" max="10440" width="7.85546875" style="10" bestFit="1" customWidth="1"/>
    <col min="10441" max="10441" width="11.7109375" style="10" bestFit="1" customWidth="1"/>
    <col min="10442" max="10442" width="14.28515625" style="10" customWidth="1"/>
    <col min="10443" max="10443" width="11.7109375" style="10" bestFit="1" customWidth="1"/>
    <col min="10444" max="10444" width="14.140625" style="10" bestFit="1" customWidth="1"/>
    <col min="10445" max="10445" width="16.7109375" style="10" customWidth="1"/>
    <col min="10446" max="10446" width="16.5703125" style="10" customWidth="1"/>
    <col min="10447" max="10448" width="7.85546875" style="10" bestFit="1" customWidth="1"/>
    <col min="10449" max="10449" width="8" style="10" bestFit="1" customWidth="1"/>
    <col min="10450" max="10451" width="7.85546875" style="10" bestFit="1" customWidth="1"/>
    <col min="10452" max="10452" width="9.7109375" style="10" customWidth="1"/>
    <col min="10453" max="10453" width="12.85546875" style="10" customWidth="1"/>
    <col min="10454" max="10690" width="9.140625" style="10"/>
    <col min="10691" max="10691" width="9" style="10" bestFit="1" customWidth="1"/>
    <col min="10692" max="10692" width="9.85546875" style="10" bestFit="1" customWidth="1"/>
    <col min="10693" max="10693" width="9.140625" style="10" bestFit="1" customWidth="1"/>
    <col min="10694" max="10694" width="16" style="10" bestFit="1" customWidth="1"/>
    <col min="10695" max="10695" width="9" style="10" bestFit="1" customWidth="1"/>
    <col min="10696" max="10696" width="7.85546875" style="10" bestFit="1" customWidth="1"/>
    <col min="10697" max="10697" width="11.7109375" style="10" bestFit="1" customWidth="1"/>
    <col min="10698" max="10698" width="14.28515625" style="10" customWidth="1"/>
    <col min="10699" max="10699" width="11.7109375" style="10" bestFit="1" customWidth="1"/>
    <col min="10700" max="10700" width="14.140625" style="10" bestFit="1" customWidth="1"/>
    <col min="10701" max="10701" width="16.7109375" style="10" customWidth="1"/>
    <col min="10702" max="10702" width="16.5703125" style="10" customWidth="1"/>
    <col min="10703" max="10704" width="7.85546875" style="10" bestFit="1" customWidth="1"/>
    <col min="10705" max="10705" width="8" style="10" bestFit="1" customWidth="1"/>
    <col min="10706" max="10707" width="7.85546875" style="10" bestFit="1" customWidth="1"/>
    <col min="10708" max="10708" width="9.7109375" style="10" customWidth="1"/>
    <col min="10709" max="10709" width="12.85546875" style="10" customWidth="1"/>
    <col min="10710" max="10946" width="9.140625" style="10"/>
    <col min="10947" max="10947" width="9" style="10" bestFit="1" customWidth="1"/>
    <col min="10948" max="10948" width="9.85546875" style="10" bestFit="1" customWidth="1"/>
    <col min="10949" max="10949" width="9.140625" style="10" bestFit="1" customWidth="1"/>
    <col min="10950" max="10950" width="16" style="10" bestFit="1" customWidth="1"/>
    <col min="10951" max="10951" width="9" style="10" bestFit="1" customWidth="1"/>
    <col min="10952" max="10952" width="7.85546875" style="10" bestFit="1" customWidth="1"/>
    <col min="10953" max="10953" width="11.7109375" style="10" bestFit="1" customWidth="1"/>
    <col min="10954" max="10954" width="14.28515625" style="10" customWidth="1"/>
    <col min="10955" max="10955" width="11.7109375" style="10" bestFit="1" customWidth="1"/>
    <col min="10956" max="10956" width="14.140625" style="10" bestFit="1" customWidth="1"/>
    <col min="10957" max="10957" width="16.7109375" style="10" customWidth="1"/>
    <col min="10958" max="10958" width="16.5703125" style="10" customWidth="1"/>
    <col min="10959" max="10960" width="7.85546875" style="10" bestFit="1" customWidth="1"/>
    <col min="10961" max="10961" width="8" style="10" bestFit="1" customWidth="1"/>
    <col min="10962" max="10963" width="7.85546875" style="10" bestFit="1" customWidth="1"/>
    <col min="10964" max="10964" width="9.7109375" style="10" customWidth="1"/>
    <col min="10965" max="10965" width="12.85546875" style="10" customWidth="1"/>
    <col min="10966" max="11202" width="9.140625" style="10"/>
    <col min="11203" max="11203" width="9" style="10" bestFit="1" customWidth="1"/>
    <col min="11204" max="11204" width="9.85546875" style="10" bestFit="1" customWidth="1"/>
    <col min="11205" max="11205" width="9.140625" style="10" bestFit="1" customWidth="1"/>
    <col min="11206" max="11206" width="16" style="10" bestFit="1" customWidth="1"/>
    <col min="11207" max="11207" width="9" style="10" bestFit="1" customWidth="1"/>
    <col min="11208" max="11208" width="7.85546875" style="10" bestFit="1" customWidth="1"/>
    <col min="11209" max="11209" width="11.7109375" style="10" bestFit="1" customWidth="1"/>
    <col min="11210" max="11210" width="14.28515625" style="10" customWidth="1"/>
    <col min="11211" max="11211" width="11.7109375" style="10" bestFit="1" customWidth="1"/>
    <col min="11212" max="11212" width="14.140625" style="10" bestFit="1" customWidth="1"/>
    <col min="11213" max="11213" width="16.7109375" style="10" customWidth="1"/>
    <col min="11214" max="11214" width="16.5703125" style="10" customWidth="1"/>
    <col min="11215" max="11216" width="7.85546875" style="10" bestFit="1" customWidth="1"/>
    <col min="11217" max="11217" width="8" style="10" bestFit="1" customWidth="1"/>
    <col min="11218" max="11219" width="7.85546875" style="10" bestFit="1" customWidth="1"/>
    <col min="11220" max="11220" width="9.7109375" style="10" customWidth="1"/>
    <col min="11221" max="11221" width="12.85546875" style="10" customWidth="1"/>
    <col min="11222" max="11458" width="9.140625" style="10"/>
    <col min="11459" max="11459" width="9" style="10" bestFit="1" customWidth="1"/>
    <col min="11460" max="11460" width="9.85546875" style="10" bestFit="1" customWidth="1"/>
    <col min="11461" max="11461" width="9.140625" style="10" bestFit="1" customWidth="1"/>
    <col min="11462" max="11462" width="16" style="10" bestFit="1" customWidth="1"/>
    <col min="11463" max="11463" width="9" style="10" bestFit="1" customWidth="1"/>
    <col min="11464" max="11464" width="7.85546875" style="10" bestFit="1" customWidth="1"/>
    <col min="11465" max="11465" width="11.7109375" style="10" bestFit="1" customWidth="1"/>
    <col min="11466" max="11466" width="14.28515625" style="10" customWidth="1"/>
    <col min="11467" max="11467" width="11.7109375" style="10" bestFit="1" customWidth="1"/>
    <col min="11468" max="11468" width="14.140625" style="10" bestFit="1" customWidth="1"/>
    <col min="11469" max="11469" width="16.7109375" style="10" customWidth="1"/>
    <col min="11470" max="11470" width="16.5703125" style="10" customWidth="1"/>
    <col min="11471" max="11472" width="7.85546875" style="10" bestFit="1" customWidth="1"/>
    <col min="11473" max="11473" width="8" style="10" bestFit="1" customWidth="1"/>
    <col min="11474" max="11475" width="7.85546875" style="10" bestFit="1" customWidth="1"/>
    <col min="11476" max="11476" width="9.7109375" style="10" customWidth="1"/>
    <col min="11477" max="11477" width="12.85546875" style="10" customWidth="1"/>
    <col min="11478" max="11714" width="9.140625" style="10"/>
    <col min="11715" max="11715" width="9" style="10" bestFit="1" customWidth="1"/>
    <col min="11716" max="11716" width="9.85546875" style="10" bestFit="1" customWidth="1"/>
    <col min="11717" max="11717" width="9.140625" style="10" bestFit="1" customWidth="1"/>
    <col min="11718" max="11718" width="16" style="10" bestFit="1" customWidth="1"/>
    <col min="11719" max="11719" width="9" style="10" bestFit="1" customWidth="1"/>
    <col min="11720" max="11720" width="7.85546875" style="10" bestFit="1" customWidth="1"/>
    <col min="11721" max="11721" width="11.7109375" style="10" bestFit="1" customWidth="1"/>
    <col min="11722" max="11722" width="14.28515625" style="10" customWidth="1"/>
    <col min="11723" max="11723" width="11.7109375" style="10" bestFit="1" customWidth="1"/>
    <col min="11724" max="11724" width="14.140625" style="10" bestFit="1" customWidth="1"/>
    <col min="11725" max="11725" width="16.7109375" style="10" customWidth="1"/>
    <col min="11726" max="11726" width="16.5703125" style="10" customWidth="1"/>
    <col min="11727" max="11728" width="7.85546875" style="10" bestFit="1" customWidth="1"/>
    <col min="11729" max="11729" width="8" style="10" bestFit="1" customWidth="1"/>
    <col min="11730" max="11731" width="7.85546875" style="10" bestFit="1" customWidth="1"/>
    <col min="11732" max="11732" width="9.7109375" style="10" customWidth="1"/>
    <col min="11733" max="11733" width="12.85546875" style="10" customWidth="1"/>
    <col min="11734" max="11970" width="9.140625" style="10"/>
    <col min="11971" max="11971" width="9" style="10" bestFit="1" customWidth="1"/>
    <col min="11972" max="11972" width="9.85546875" style="10" bestFit="1" customWidth="1"/>
    <col min="11973" max="11973" width="9.140625" style="10" bestFit="1" customWidth="1"/>
    <col min="11974" max="11974" width="16" style="10" bestFit="1" customWidth="1"/>
    <col min="11975" max="11975" width="9" style="10" bestFit="1" customWidth="1"/>
    <col min="11976" max="11976" width="7.85546875" style="10" bestFit="1" customWidth="1"/>
    <col min="11977" max="11977" width="11.7109375" style="10" bestFit="1" customWidth="1"/>
    <col min="11978" max="11978" width="14.28515625" style="10" customWidth="1"/>
    <col min="11979" max="11979" width="11.7109375" style="10" bestFit="1" customWidth="1"/>
    <col min="11980" max="11980" width="14.140625" style="10" bestFit="1" customWidth="1"/>
    <col min="11981" max="11981" width="16.7109375" style="10" customWidth="1"/>
    <col min="11982" max="11982" width="16.5703125" style="10" customWidth="1"/>
    <col min="11983" max="11984" width="7.85546875" style="10" bestFit="1" customWidth="1"/>
    <col min="11985" max="11985" width="8" style="10" bestFit="1" customWidth="1"/>
    <col min="11986" max="11987" width="7.85546875" style="10" bestFit="1" customWidth="1"/>
    <col min="11988" max="11988" width="9.7109375" style="10" customWidth="1"/>
    <col min="11989" max="11989" width="12.85546875" style="10" customWidth="1"/>
    <col min="11990" max="12226" width="9.140625" style="10"/>
    <col min="12227" max="12227" width="9" style="10" bestFit="1" customWidth="1"/>
    <col min="12228" max="12228" width="9.85546875" style="10" bestFit="1" customWidth="1"/>
    <col min="12229" max="12229" width="9.140625" style="10" bestFit="1" customWidth="1"/>
    <col min="12230" max="12230" width="16" style="10" bestFit="1" customWidth="1"/>
    <col min="12231" max="12231" width="9" style="10" bestFit="1" customWidth="1"/>
    <col min="12232" max="12232" width="7.85546875" style="10" bestFit="1" customWidth="1"/>
    <col min="12233" max="12233" width="11.7109375" style="10" bestFit="1" customWidth="1"/>
    <col min="12234" max="12234" width="14.28515625" style="10" customWidth="1"/>
    <col min="12235" max="12235" width="11.7109375" style="10" bestFit="1" customWidth="1"/>
    <col min="12236" max="12236" width="14.140625" style="10" bestFit="1" customWidth="1"/>
    <col min="12237" max="12237" width="16.7109375" style="10" customWidth="1"/>
    <col min="12238" max="12238" width="16.5703125" style="10" customWidth="1"/>
    <col min="12239" max="12240" width="7.85546875" style="10" bestFit="1" customWidth="1"/>
    <col min="12241" max="12241" width="8" style="10" bestFit="1" customWidth="1"/>
    <col min="12242" max="12243" width="7.85546875" style="10" bestFit="1" customWidth="1"/>
    <col min="12244" max="12244" width="9.7109375" style="10" customWidth="1"/>
    <col min="12245" max="12245" width="12.85546875" style="10" customWidth="1"/>
    <col min="12246" max="12482" width="9.140625" style="10"/>
    <col min="12483" max="12483" width="9" style="10" bestFit="1" customWidth="1"/>
    <col min="12484" max="12484" width="9.85546875" style="10" bestFit="1" customWidth="1"/>
    <col min="12485" max="12485" width="9.140625" style="10" bestFit="1" customWidth="1"/>
    <col min="12486" max="12486" width="16" style="10" bestFit="1" customWidth="1"/>
    <col min="12487" max="12487" width="9" style="10" bestFit="1" customWidth="1"/>
    <col min="12488" max="12488" width="7.85546875" style="10" bestFit="1" customWidth="1"/>
    <col min="12489" max="12489" width="11.7109375" style="10" bestFit="1" customWidth="1"/>
    <col min="12490" max="12490" width="14.28515625" style="10" customWidth="1"/>
    <col min="12491" max="12491" width="11.7109375" style="10" bestFit="1" customWidth="1"/>
    <col min="12492" max="12492" width="14.140625" style="10" bestFit="1" customWidth="1"/>
    <col min="12493" max="12493" width="16.7109375" style="10" customWidth="1"/>
    <col min="12494" max="12494" width="16.5703125" style="10" customWidth="1"/>
    <col min="12495" max="12496" width="7.85546875" style="10" bestFit="1" customWidth="1"/>
    <col min="12497" max="12497" width="8" style="10" bestFit="1" customWidth="1"/>
    <col min="12498" max="12499" width="7.85546875" style="10" bestFit="1" customWidth="1"/>
    <col min="12500" max="12500" width="9.7109375" style="10" customWidth="1"/>
    <col min="12501" max="12501" width="12.85546875" style="10" customWidth="1"/>
    <col min="12502" max="12738" width="9.140625" style="10"/>
    <col min="12739" max="12739" width="9" style="10" bestFit="1" customWidth="1"/>
    <col min="12740" max="12740" width="9.85546875" style="10" bestFit="1" customWidth="1"/>
    <col min="12741" max="12741" width="9.140625" style="10" bestFit="1" customWidth="1"/>
    <col min="12742" max="12742" width="16" style="10" bestFit="1" customWidth="1"/>
    <col min="12743" max="12743" width="9" style="10" bestFit="1" customWidth="1"/>
    <col min="12744" max="12744" width="7.85546875" style="10" bestFit="1" customWidth="1"/>
    <col min="12745" max="12745" width="11.7109375" style="10" bestFit="1" customWidth="1"/>
    <col min="12746" max="12746" width="14.28515625" style="10" customWidth="1"/>
    <col min="12747" max="12747" width="11.7109375" style="10" bestFit="1" customWidth="1"/>
    <col min="12748" max="12748" width="14.140625" style="10" bestFit="1" customWidth="1"/>
    <col min="12749" max="12749" width="16.7109375" style="10" customWidth="1"/>
    <col min="12750" max="12750" width="16.5703125" style="10" customWidth="1"/>
    <col min="12751" max="12752" width="7.85546875" style="10" bestFit="1" customWidth="1"/>
    <col min="12753" max="12753" width="8" style="10" bestFit="1" customWidth="1"/>
    <col min="12754" max="12755" width="7.85546875" style="10" bestFit="1" customWidth="1"/>
    <col min="12756" max="12756" width="9.7109375" style="10" customWidth="1"/>
    <col min="12757" max="12757" width="12.85546875" style="10" customWidth="1"/>
    <col min="12758" max="12994" width="9.140625" style="10"/>
    <col min="12995" max="12995" width="9" style="10" bestFit="1" customWidth="1"/>
    <col min="12996" max="12996" width="9.85546875" style="10" bestFit="1" customWidth="1"/>
    <col min="12997" max="12997" width="9.140625" style="10" bestFit="1" customWidth="1"/>
    <col min="12998" max="12998" width="16" style="10" bestFit="1" customWidth="1"/>
    <col min="12999" max="12999" width="9" style="10" bestFit="1" customWidth="1"/>
    <col min="13000" max="13000" width="7.85546875" style="10" bestFit="1" customWidth="1"/>
    <col min="13001" max="13001" width="11.7109375" style="10" bestFit="1" customWidth="1"/>
    <col min="13002" max="13002" width="14.28515625" style="10" customWidth="1"/>
    <col min="13003" max="13003" width="11.7109375" style="10" bestFit="1" customWidth="1"/>
    <col min="13004" max="13004" width="14.140625" style="10" bestFit="1" customWidth="1"/>
    <col min="13005" max="13005" width="16.7109375" style="10" customWidth="1"/>
    <col min="13006" max="13006" width="16.5703125" style="10" customWidth="1"/>
    <col min="13007" max="13008" width="7.85546875" style="10" bestFit="1" customWidth="1"/>
    <col min="13009" max="13009" width="8" style="10" bestFit="1" customWidth="1"/>
    <col min="13010" max="13011" width="7.85546875" style="10" bestFit="1" customWidth="1"/>
    <col min="13012" max="13012" width="9.7109375" style="10" customWidth="1"/>
    <col min="13013" max="13013" width="12.85546875" style="10" customWidth="1"/>
    <col min="13014" max="13250" width="9.140625" style="10"/>
    <col min="13251" max="13251" width="9" style="10" bestFit="1" customWidth="1"/>
    <col min="13252" max="13252" width="9.85546875" style="10" bestFit="1" customWidth="1"/>
    <col min="13253" max="13253" width="9.140625" style="10" bestFit="1" customWidth="1"/>
    <col min="13254" max="13254" width="16" style="10" bestFit="1" customWidth="1"/>
    <col min="13255" max="13255" width="9" style="10" bestFit="1" customWidth="1"/>
    <col min="13256" max="13256" width="7.85546875" style="10" bestFit="1" customWidth="1"/>
    <col min="13257" max="13257" width="11.7109375" style="10" bestFit="1" customWidth="1"/>
    <col min="13258" max="13258" width="14.28515625" style="10" customWidth="1"/>
    <col min="13259" max="13259" width="11.7109375" style="10" bestFit="1" customWidth="1"/>
    <col min="13260" max="13260" width="14.140625" style="10" bestFit="1" customWidth="1"/>
    <col min="13261" max="13261" width="16.7109375" style="10" customWidth="1"/>
    <col min="13262" max="13262" width="16.5703125" style="10" customWidth="1"/>
    <col min="13263" max="13264" width="7.85546875" style="10" bestFit="1" customWidth="1"/>
    <col min="13265" max="13265" width="8" style="10" bestFit="1" customWidth="1"/>
    <col min="13266" max="13267" width="7.85546875" style="10" bestFit="1" customWidth="1"/>
    <col min="13268" max="13268" width="9.7109375" style="10" customWidth="1"/>
    <col min="13269" max="13269" width="12.85546875" style="10" customWidth="1"/>
    <col min="13270" max="13506" width="9.140625" style="10"/>
    <col min="13507" max="13507" width="9" style="10" bestFit="1" customWidth="1"/>
    <col min="13508" max="13508" width="9.85546875" style="10" bestFit="1" customWidth="1"/>
    <col min="13509" max="13509" width="9.140625" style="10" bestFit="1" customWidth="1"/>
    <col min="13510" max="13510" width="16" style="10" bestFit="1" customWidth="1"/>
    <col min="13511" max="13511" width="9" style="10" bestFit="1" customWidth="1"/>
    <col min="13512" max="13512" width="7.85546875" style="10" bestFit="1" customWidth="1"/>
    <col min="13513" max="13513" width="11.7109375" style="10" bestFit="1" customWidth="1"/>
    <col min="13514" max="13514" width="14.28515625" style="10" customWidth="1"/>
    <col min="13515" max="13515" width="11.7109375" style="10" bestFit="1" customWidth="1"/>
    <col min="13516" max="13516" width="14.140625" style="10" bestFit="1" customWidth="1"/>
    <col min="13517" max="13517" width="16.7109375" style="10" customWidth="1"/>
    <col min="13518" max="13518" width="16.5703125" style="10" customWidth="1"/>
    <col min="13519" max="13520" width="7.85546875" style="10" bestFit="1" customWidth="1"/>
    <col min="13521" max="13521" width="8" style="10" bestFit="1" customWidth="1"/>
    <col min="13522" max="13523" width="7.85546875" style="10" bestFit="1" customWidth="1"/>
    <col min="13524" max="13524" width="9.7109375" style="10" customWidth="1"/>
    <col min="13525" max="13525" width="12.85546875" style="10" customWidth="1"/>
    <col min="13526" max="13762" width="9.140625" style="10"/>
    <col min="13763" max="13763" width="9" style="10" bestFit="1" customWidth="1"/>
    <col min="13764" max="13764" width="9.85546875" style="10" bestFit="1" customWidth="1"/>
    <col min="13765" max="13765" width="9.140625" style="10" bestFit="1" customWidth="1"/>
    <col min="13766" max="13766" width="16" style="10" bestFit="1" customWidth="1"/>
    <col min="13767" max="13767" width="9" style="10" bestFit="1" customWidth="1"/>
    <col min="13768" max="13768" width="7.85546875" style="10" bestFit="1" customWidth="1"/>
    <col min="13769" max="13769" width="11.7109375" style="10" bestFit="1" customWidth="1"/>
    <col min="13770" max="13770" width="14.28515625" style="10" customWidth="1"/>
    <col min="13771" max="13771" width="11.7109375" style="10" bestFit="1" customWidth="1"/>
    <col min="13772" max="13772" width="14.140625" style="10" bestFit="1" customWidth="1"/>
    <col min="13773" max="13773" width="16.7109375" style="10" customWidth="1"/>
    <col min="13774" max="13774" width="16.5703125" style="10" customWidth="1"/>
    <col min="13775" max="13776" width="7.85546875" style="10" bestFit="1" customWidth="1"/>
    <col min="13777" max="13777" width="8" style="10" bestFit="1" customWidth="1"/>
    <col min="13778" max="13779" width="7.85546875" style="10" bestFit="1" customWidth="1"/>
    <col min="13780" max="13780" width="9.7109375" style="10" customWidth="1"/>
    <col min="13781" max="13781" width="12.85546875" style="10" customWidth="1"/>
    <col min="13782" max="14018" width="9.140625" style="10"/>
    <col min="14019" max="14019" width="9" style="10" bestFit="1" customWidth="1"/>
    <col min="14020" max="14020" width="9.85546875" style="10" bestFit="1" customWidth="1"/>
    <col min="14021" max="14021" width="9.140625" style="10" bestFit="1" customWidth="1"/>
    <col min="14022" max="14022" width="16" style="10" bestFit="1" customWidth="1"/>
    <col min="14023" max="14023" width="9" style="10" bestFit="1" customWidth="1"/>
    <col min="14024" max="14024" width="7.85546875" style="10" bestFit="1" customWidth="1"/>
    <col min="14025" max="14025" width="11.7109375" style="10" bestFit="1" customWidth="1"/>
    <col min="14026" max="14026" width="14.28515625" style="10" customWidth="1"/>
    <col min="14027" max="14027" width="11.7109375" style="10" bestFit="1" customWidth="1"/>
    <col min="14028" max="14028" width="14.140625" style="10" bestFit="1" customWidth="1"/>
    <col min="14029" max="14029" width="16.7109375" style="10" customWidth="1"/>
    <col min="14030" max="14030" width="16.5703125" style="10" customWidth="1"/>
    <col min="14031" max="14032" width="7.85546875" style="10" bestFit="1" customWidth="1"/>
    <col min="14033" max="14033" width="8" style="10" bestFit="1" customWidth="1"/>
    <col min="14034" max="14035" width="7.85546875" style="10" bestFit="1" customWidth="1"/>
    <col min="14036" max="14036" width="9.7109375" style="10" customWidth="1"/>
    <col min="14037" max="14037" width="12.85546875" style="10" customWidth="1"/>
    <col min="14038" max="14274" width="9.140625" style="10"/>
    <col min="14275" max="14275" width="9" style="10" bestFit="1" customWidth="1"/>
    <col min="14276" max="14276" width="9.85546875" style="10" bestFit="1" customWidth="1"/>
    <col min="14277" max="14277" width="9.140625" style="10" bestFit="1" customWidth="1"/>
    <col min="14278" max="14278" width="16" style="10" bestFit="1" customWidth="1"/>
    <col min="14279" max="14279" width="9" style="10" bestFit="1" customWidth="1"/>
    <col min="14280" max="14280" width="7.85546875" style="10" bestFit="1" customWidth="1"/>
    <col min="14281" max="14281" width="11.7109375" style="10" bestFit="1" customWidth="1"/>
    <col min="14282" max="14282" width="14.28515625" style="10" customWidth="1"/>
    <col min="14283" max="14283" width="11.7109375" style="10" bestFit="1" customWidth="1"/>
    <col min="14284" max="14284" width="14.140625" style="10" bestFit="1" customWidth="1"/>
    <col min="14285" max="14285" width="16.7109375" style="10" customWidth="1"/>
    <col min="14286" max="14286" width="16.5703125" style="10" customWidth="1"/>
    <col min="14287" max="14288" width="7.85546875" style="10" bestFit="1" customWidth="1"/>
    <col min="14289" max="14289" width="8" style="10" bestFit="1" customWidth="1"/>
    <col min="14290" max="14291" width="7.85546875" style="10" bestFit="1" customWidth="1"/>
    <col min="14292" max="14292" width="9.7109375" style="10" customWidth="1"/>
    <col min="14293" max="14293" width="12.85546875" style="10" customWidth="1"/>
    <col min="14294" max="14530" width="9.140625" style="10"/>
    <col min="14531" max="14531" width="9" style="10" bestFit="1" customWidth="1"/>
    <col min="14532" max="14532" width="9.85546875" style="10" bestFit="1" customWidth="1"/>
    <col min="14533" max="14533" width="9.140625" style="10" bestFit="1" customWidth="1"/>
    <col min="14534" max="14534" width="16" style="10" bestFit="1" customWidth="1"/>
    <col min="14535" max="14535" width="9" style="10" bestFit="1" customWidth="1"/>
    <col min="14536" max="14536" width="7.85546875" style="10" bestFit="1" customWidth="1"/>
    <col min="14537" max="14537" width="11.7109375" style="10" bestFit="1" customWidth="1"/>
    <col min="14538" max="14538" width="14.28515625" style="10" customWidth="1"/>
    <col min="14539" max="14539" width="11.7109375" style="10" bestFit="1" customWidth="1"/>
    <col min="14540" max="14540" width="14.140625" style="10" bestFit="1" customWidth="1"/>
    <col min="14541" max="14541" width="16.7109375" style="10" customWidth="1"/>
    <col min="14542" max="14542" width="16.5703125" style="10" customWidth="1"/>
    <col min="14543" max="14544" width="7.85546875" style="10" bestFit="1" customWidth="1"/>
    <col min="14545" max="14545" width="8" style="10" bestFit="1" customWidth="1"/>
    <col min="14546" max="14547" width="7.85546875" style="10" bestFit="1" customWidth="1"/>
    <col min="14548" max="14548" width="9.7109375" style="10" customWidth="1"/>
    <col min="14549" max="14549" width="12.85546875" style="10" customWidth="1"/>
    <col min="14550" max="14786" width="9.140625" style="10"/>
    <col min="14787" max="14787" width="9" style="10" bestFit="1" customWidth="1"/>
    <col min="14788" max="14788" width="9.85546875" style="10" bestFit="1" customWidth="1"/>
    <col min="14789" max="14789" width="9.140625" style="10" bestFit="1" customWidth="1"/>
    <col min="14790" max="14790" width="16" style="10" bestFit="1" customWidth="1"/>
    <col min="14791" max="14791" width="9" style="10" bestFit="1" customWidth="1"/>
    <col min="14792" max="14792" width="7.85546875" style="10" bestFit="1" customWidth="1"/>
    <col min="14793" max="14793" width="11.7109375" style="10" bestFit="1" customWidth="1"/>
    <col min="14794" max="14794" width="14.28515625" style="10" customWidth="1"/>
    <col min="14795" max="14795" width="11.7109375" style="10" bestFit="1" customWidth="1"/>
    <col min="14796" max="14796" width="14.140625" style="10" bestFit="1" customWidth="1"/>
    <col min="14797" max="14797" width="16.7109375" style="10" customWidth="1"/>
    <col min="14798" max="14798" width="16.5703125" style="10" customWidth="1"/>
    <col min="14799" max="14800" width="7.85546875" style="10" bestFit="1" customWidth="1"/>
    <col min="14801" max="14801" width="8" style="10" bestFit="1" customWidth="1"/>
    <col min="14802" max="14803" width="7.85546875" style="10" bestFit="1" customWidth="1"/>
    <col min="14804" max="14804" width="9.7109375" style="10" customWidth="1"/>
    <col min="14805" max="14805" width="12.85546875" style="10" customWidth="1"/>
    <col min="14806" max="15042" width="9.140625" style="10"/>
    <col min="15043" max="15043" width="9" style="10" bestFit="1" customWidth="1"/>
    <col min="15044" max="15044" width="9.85546875" style="10" bestFit="1" customWidth="1"/>
    <col min="15045" max="15045" width="9.140625" style="10" bestFit="1" customWidth="1"/>
    <col min="15046" max="15046" width="16" style="10" bestFit="1" customWidth="1"/>
    <col min="15047" max="15047" width="9" style="10" bestFit="1" customWidth="1"/>
    <col min="15048" max="15048" width="7.85546875" style="10" bestFit="1" customWidth="1"/>
    <col min="15049" max="15049" width="11.7109375" style="10" bestFit="1" customWidth="1"/>
    <col min="15050" max="15050" width="14.28515625" style="10" customWidth="1"/>
    <col min="15051" max="15051" width="11.7109375" style="10" bestFit="1" customWidth="1"/>
    <col min="15052" max="15052" width="14.140625" style="10" bestFit="1" customWidth="1"/>
    <col min="15053" max="15053" width="16.7109375" style="10" customWidth="1"/>
    <col min="15054" max="15054" width="16.5703125" style="10" customWidth="1"/>
    <col min="15055" max="15056" width="7.85546875" style="10" bestFit="1" customWidth="1"/>
    <col min="15057" max="15057" width="8" style="10" bestFit="1" customWidth="1"/>
    <col min="15058" max="15059" width="7.85546875" style="10" bestFit="1" customWidth="1"/>
    <col min="15060" max="15060" width="9.7109375" style="10" customWidth="1"/>
    <col min="15061" max="15061" width="12.85546875" style="10" customWidth="1"/>
    <col min="15062" max="15298" width="9.140625" style="10"/>
    <col min="15299" max="15299" width="9" style="10" bestFit="1" customWidth="1"/>
    <col min="15300" max="15300" width="9.85546875" style="10" bestFit="1" customWidth="1"/>
    <col min="15301" max="15301" width="9.140625" style="10" bestFit="1" customWidth="1"/>
    <col min="15302" max="15302" width="16" style="10" bestFit="1" customWidth="1"/>
    <col min="15303" max="15303" width="9" style="10" bestFit="1" customWidth="1"/>
    <col min="15304" max="15304" width="7.85546875" style="10" bestFit="1" customWidth="1"/>
    <col min="15305" max="15305" width="11.7109375" style="10" bestFit="1" customWidth="1"/>
    <col min="15306" max="15306" width="14.28515625" style="10" customWidth="1"/>
    <col min="15307" max="15307" width="11.7109375" style="10" bestFit="1" customWidth="1"/>
    <col min="15308" max="15308" width="14.140625" style="10" bestFit="1" customWidth="1"/>
    <col min="15309" max="15309" width="16.7109375" style="10" customWidth="1"/>
    <col min="15310" max="15310" width="16.5703125" style="10" customWidth="1"/>
    <col min="15311" max="15312" width="7.85546875" style="10" bestFit="1" customWidth="1"/>
    <col min="15313" max="15313" width="8" style="10" bestFit="1" customWidth="1"/>
    <col min="15314" max="15315" width="7.85546875" style="10" bestFit="1" customWidth="1"/>
    <col min="15316" max="15316" width="9.7109375" style="10" customWidth="1"/>
    <col min="15317" max="15317" width="12.85546875" style="10" customWidth="1"/>
    <col min="15318" max="15554" width="9.140625" style="10"/>
    <col min="15555" max="15555" width="9" style="10" bestFit="1" customWidth="1"/>
    <col min="15556" max="15556" width="9.85546875" style="10" bestFit="1" customWidth="1"/>
    <col min="15557" max="15557" width="9.140625" style="10" bestFit="1" customWidth="1"/>
    <col min="15558" max="15558" width="16" style="10" bestFit="1" customWidth="1"/>
    <col min="15559" max="15559" width="9" style="10" bestFit="1" customWidth="1"/>
    <col min="15560" max="15560" width="7.85546875" style="10" bestFit="1" customWidth="1"/>
    <col min="15561" max="15561" width="11.7109375" style="10" bestFit="1" customWidth="1"/>
    <col min="15562" max="15562" width="14.28515625" style="10" customWidth="1"/>
    <col min="15563" max="15563" width="11.7109375" style="10" bestFit="1" customWidth="1"/>
    <col min="15564" max="15564" width="14.140625" style="10" bestFit="1" customWidth="1"/>
    <col min="15565" max="15565" width="16.7109375" style="10" customWidth="1"/>
    <col min="15566" max="15566" width="16.5703125" style="10" customWidth="1"/>
    <col min="15567" max="15568" width="7.85546875" style="10" bestFit="1" customWidth="1"/>
    <col min="15569" max="15569" width="8" style="10" bestFit="1" customWidth="1"/>
    <col min="15570" max="15571" width="7.85546875" style="10" bestFit="1" customWidth="1"/>
    <col min="15572" max="15572" width="9.7109375" style="10" customWidth="1"/>
    <col min="15573" max="15573" width="12.85546875" style="10" customWidth="1"/>
    <col min="15574" max="15810" width="9.140625" style="10"/>
    <col min="15811" max="15811" width="9" style="10" bestFit="1" customWidth="1"/>
    <col min="15812" max="15812" width="9.85546875" style="10" bestFit="1" customWidth="1"/>
    <col min="15813" max="15813" width="9.140625" style="10" bestFit="1" customWidth="1"/>
    <col min="15814" max="15814" width="16" style="10" bestFit="1" customWidth="1"/>
    <col min="15815" max="15815" width="9" style="10" bestFit="1" customWidth="1"/>
    <col min="15816" max="15816" width="7.85546875" style="10" bestFit="1" customWidth="1"/>
    <col min="15817" max="15817" width="11.7109375" style="10" bestFit="1" customWidth="1"/>
    <col min="15818" max="15818" width="14.28515625" style="10" customWidth="1"/>
    <col min="15819" max="15819" width="11.7109375" style="10" bestFit="1" customWidth="1"/>
    <col min="15820" max="15820" width="14.140625" style="10" bestFit="1" customWidth="1"/>
    <col min="15821" max="15821" width="16.7109375" style="10" customWidth="1"/>
    <col min="15822" max="15822" width="16.5703125" style="10" customWidth="1"/>
    <col min="15823" max="15824" width="7.85546875" style="10" bestFit="1" customWidth="1"/>
    <col min="15825" max="15825" width="8" style="10" bestFit="1" customWidth="1"/>
    <col min="15826" max="15827" width="7.85546875" style="10" bestFit="1" customWidth="1"/>
    <col min="15828" max="15828" width="9.7109375" style="10" customWidth="1"/>
    <col min="15829" max="15829" width="12.85546875" style="10" customWidth="1"/>
    <col min="15830" max="16066" width="9.140625" style="10"/>
    <col min="16067" max="16067" width="9" style="10" bestFit="1" customWidth="1"/>
    <col min="16068" max="16068" width="9.85546875" style="10" bestFit="1" customWidth="1"/>
    <col min="16069" max="16069" width="9.140625" style="10" bestFit="1" customWidth="1"/>
    <col min="16070" max="16070" width="16" style="10" bestFit="1" customWidth="1"/>
    <col min="16071" max="16071" width="9" style="10" bestFit="1" customWidth="1"/>
    <col min="16072" max="16072" width="7.85546875" style="10" bestFit="1" customWidth="1"/>
    <col min="16073" max="16073" width="11.7109375" style="10" bestFit="1" customWidth="1"/>
    <col min="16074" max="16074" width="14.28515625" style="10" customWidth="1"/>
    <col min="16075" max="16075" width="11.7109375" style="10" bestFit="1" customWidth="1"/>
    <col min="16076" max="16076" width="14.140625" style="10" bestFit="1" customWidth="1"/>
    <col min="16077" max="16077" width="16.7109375" style="10" customWidth="1"/>
    <col min="16078" max="16078" width="16.5703125" style="10" customWidth="1"/>
    <col min="16079" max="16080" width="7.85546875" style="10" bestFit="1" customWidth="1"/>
    <col min="16081" max="16081" width="8" style="10" bestFit="1" customWidth="1"/>
    <col min="16082" max="16083" width="7.85546875" style="10" bestFit="1" customWidth="1"/>
    <col min="16084" max="16084" width="9.7109375" style="10" customWidth="1"/>
    <col min="16085" max="16085" width="12.85546875" style="10" customWidth="1"/>
    <col min="16086" max="16384" width="9.140625" style="10"/>
  </cols>
  <sheetData>
    <row r="1" spans="1:20" ht="11.25" customHeight="1">
      <c r="A1" s="228" t="s">
        <v>4</v>
      </c>
      <c r="B1" s="220" t="s">
        <v>2</v>
      </c>
      <c r="C1" s="220" t="s">
        <v>0</v>
      </c>
      <c r="D1" s="221" t="s">
        <v>1</v>
      </c>
      <c r="E1" s="222" t="s">
        <v>61</v>
      </c>
      <c r="F1" s="214" t="s">
        <v>21</v>
      </c>
      <c r="G1" s="214"/>
      <c r="H1" s="214"/>
      <c r="I1" s="215" t="s">
        <v>6</v>
      </c>
      <c r="J1" s="216"/>
      <c r="K1" s="216"/>
      <c r="L1" s="215" t="s">
        <v>8</v>
      </c>
      <c r="M1" s="216"/>
      <c r="N1" s="216"/>
      <c r="O1" s="217" t="s">
        <v>9</v>
      </c>
      <c r="P1" s="218"/>
      <c r="Q1" s="218"/>
      <c r="R1" s="219" t="s">
        <v>108</v>
      </c>
      <c r="S1" s="220" t="s">
        <v>112</v>
      </c>
    </row>
    <row r="2" spans="1:20">
      <c r="A2" s="228"/>
      <c r="B2" s="220"/>
      <c r="C2" s="220"/>
      <c r="D2" s="221"/>
      <c r="E2" s="223"/>
      <c r="F2" s="4"/>
      <c r="G2" s="8" t="s">
        <v>12</v>
      </c>
      <c r="H2" s="9" t="s">
        <v>5</v>
      </c>
      <c r="I2" s="4"/>
      <c r="J2" s="8" t="s">
        <v>12</v>
      </c>
      <c r="K2" s="9" t="s">
        <v>5</v>
      </c>
      <c r="L2" s="4"/>
      <c r="M2" s="8" t="s">
        <v>12</v>
      </c>
      <c r="N2" s="9" t="s">
        <v>5</v>
      </c>
      <c r="O2" s="4"/>
      <c r="P2" s="8" t="s">
        <v>12</v>
      </c>
      <c r="Q2" s="9" t="s">
        <v>5</v>
      </c>
      <c r="R2" s="219"/>
      <c r="S2" s="220"/>
    </row>
    <row r="3" spans="1:20">
      <c r="A3" s="135">
        <v>1998</v>
      </c>
      <c r="B3" s="29"/>
      <c r="C3" s="105" t="s">
        <v>28</v>
      </c>
      <c r="D3" s="24"/>
      <c r="E3" s="91"/>
      <c r="F3" s="24"/>
      <c r="G3" s="24">
        <v>6.31</v>
      </c>
      <c r="H3" s="24"/>
      <c r="I3" s="25">
        <f>D3*0.65%</f>
        <v>0</v>
      </c>
      <c r="J3" s="25"/>
      <c r="K3" s="25"/>
      <c r="L3" s="24"/>
      <c r="M3" s="24"/>
      <c r="N3" s="24"/>
      <c r="O3" s="25">
        <f>D3*0.125%</f>
        <v>0</v>
      </c>
      <c r="P3" s="25"/>
      <c r="Q3" s="25"/>
      <c r="R3" s="134" t="s">
        <v>101</v>
      </c>
      <c r="S3" s="149"/>
    </row>
    <row r="4" spans="1:20" s="124" customFormat="1">
      <c r="A4" s="135">
        <v>1998</v>
      </c>
      <c r="B4" s="29"/>
      <c r="C4" s="105" t="s">
        <v>28</v>
      </c>
      <c r="D4" s="125"/>
      <c r="E4" s="125"/>
      <c r="F4" s="125"/>
      <c r="G4" s="125"/>
      <c r="H4" s="125"/>
      <c r="I4" s="126">
        <f>D4*0.65%</f>
        <v>0</v>
      </c>
      <c r="J4" s="126"/>
      <c r="K4" s="126"/>
      <c r="L4" s="125">
        <v>283.27</v>
      </c>
      <c r="M4" s="125">
        <v>283.27</v>
      </c>
      <c r="N4" s="125">
        <v>283.27</v>
      </c>
      <c r="O4" s="126">
        <f>D4*0.125%</f>
        <v>0</v>
      </c>
      <c r="P4" s="126"/>
      <c r="Q4" s="126"/>
      <c r="R4" s="146" t="s">
        <v>100</v>
      </c>
      <c r="S4" s="149">
        <v>283.27</v>
      </c>
      <c r="T4" s="169"/>
    </row>
    <row r="5" spans="1:20" s="55" customFormat="1">
      <c r="A5" s="135">
        <v>1998</v>
      </c>
      <c r="B5" s="29"/>
      <c r="C5" s="105" t="s">
        <v>27</v>
      </c>
      <c r="D5" s="56"/>
      <c r="E5" s="91"/>
      <c r="F5" s="91"/>
      <c r="G5" s="56">
        <v>19.39</v>
      </c>
      <c r="H5" s="56"/>
      <c r="I5" s="93">
        <f t="shared" ref="I5" si="0">D5*0.65%</f>
        <v>0</v>
      </c>
      <c r="J5" s="57"/>
      <c r="K5" s="57"/>
      <c r="L5" s="91">
        <f t="shared" ref="L5:L9" si="1">D5*1.3%</f>
        <v>0</v>
      </c>
      <c r="M5" s="56"/>
      <c r="N5" s="56"/>
      <c r="O5" s="93">
        <f t="shared" ref="O5" si="2">D5*0.125%</f>
        <v>0</v>
      </c>
      <c r="P5" s="57"/>
      <c r="Q5" s="57"/>
      <c r="R5" s="134" t="s">
        <v>101</v>
      </c>
      <c r="S5" s="149"/>
    </row>
    <row r="6" spans="1:20" s="169" customFormat="1">
      <c r="A6" s="135">
        <v>43</v>
      </c>
      <c r="B6" s="131">
        <v>36051</v>
      </c>
      <c r="C6" s="174" t="s">
        <v>71</v>
      </c>
      <c r="D6" s="173">
        <v>6312.48</v>
      </c>
      <c r="E6" s="172">
        <f t="shared" ref="E6" si="3">2.93+10.56+(D6-352.16)*1.2%</f>
        <v>85.013839999999988</v>
      </c>
      <c r="F6" s="172">
        <f t="shared" ref="F6" si="4">E6*9%</f>
        <v>7.6512455999999984</v>
      </c>
      <c r="G6" s="172">
        <v>62.19</v>
      </c>
      <c r="H6" s="172"/>
      <c r="I6" s="173"/>
      <c r="J6" s="173"/>
      <c r="K6" s="173"/>
      <c r="L6" s="172"/>
      <c r="M6" s="172"/>
      <c r="N6" s="172"/>
      <c r="O6" s="173"/>
      <c r="P6" s="173"/>
      <c r="Q6" s="173"/>
      <c r="R6" s="151" t="s">
        <v>93</v>
      </c>
      <c r="S6" s="149"/>
    </row>
    <row r="7" spans="1:20" s="124" customFormat="1">
      <c r="A7" s="135">
        <v>1998</v>
      </c>
      <c r="B7" s="29"/>
      <c r="C7" s="105" t="s">
        <v>26</v>
      </c>
      <c r="D7" s="125"/>
      <c r="E7" s="125"/>
      <c r="F7" s="125"/>
      <c r="G7" s="141">
        <v>17.89</v>
      </c>
      <c r="H7" s="125"/>
      <c r="I7" s="28"/>
      <c r="J7" s="28"/>
      <c r="K7" s="28"/>
      <c r="L7" s="125"/>
      <c r="M7" s="125"/>
      <c r="N7" s="125"/>
      <c r="O7" s="126"/>
      <c r="P7" s="126"/>
      <c r="Q7" s="126"/>
      <c r="R7" s="134" t="s">
        <v>101</v>
      </c>
      <c r="S7" s="149"/>
    </row>
    <row r="8" spans="1:20" s="137" customFormat="1">
      <c r="A8" s="135">
        <v>86</v>
      </c>
      <c r="B8" s="29">
        <v>36085</v>
      </c>
      <c r="C8" s="143" t="s">
        <v>25</v>
      </c>
      <c r="D8" s="140">
        <v>12362.18</v>
      </c>
      <c r="E8" s="140">
        <f t="shared" ref="E8" si="5">2.93+10.56+(D8-352.16)*1.2%</f>
        <v>157.61024</v>
      </c>
      <c r="F8" s="140">
        <f t="shared" ref="F8" si="6">E8*9%</f>
        <v>14.184921599999999</v>
      </c>
      <c r="G8" s="140">
        <v>141.86000000000001</v>
      </c>
      <c r="H8" s="140"/>
      <c r="I8" s="141">
        <f t="shared" ref="I8" si="7">D8*0.65%</f>
        <v>80.354170000000011</v>
      </c>
      <c r="J8" s="141">
        <v>102.46</v>
      </c>
      <c r="K8" s="141"/>
      <c r="L8" s="140"/>
      <c r="M8" s="140"/>
      <c r="N8" s="140"/>
      <c r="O8" s="141">
        <f t="shared" ref="O8" si="8">D8*0.125%</f>
        <v>15.452725000000001</v>
      </c>
      <c r="P8" s="141">
        <v>19.7</v>
      </c>
      <c r="Q8" s="141"/>
      <c r="R8" s="134" t="s">
        <v>238</v>
      </c>
      <c r="S8" s="150">
        <v>95.81</v>
      </c>
    </row>
    <row r="9" spans="1:20" s="55" customFormat="1">
      <c r="A9" s="135">
        <v>1998</v>
      </c>
      <c r="B9" s="16"/>
      <c r="C9" s="19" t="s">
        <v>26</v>
      </c>
      <c r="D9" s="56"/>
      <c r="E9" s="91"/>
      <c r="F9" s="91">
        <v>615.58000000000004</v>
      </c>
      <c r="G9" s="56">
        <v>344.76</v>
      </c>
      <c r="H9" s="56">
        <v>746.45</v>
      </c>
      <c r="I9" s="28">
        <v>2127.5700000000002</v>
      </c>
      <c r="J9" s="28">
        <v>583.09</v>
      </c>
      <c r="K9" s="28">
        <v>2129.0300000000002</v>
      </c>
      <c r="L9" s="91">
        <f t="shared" si="1"/>
        <v>0</v>
      </c>
      <c r="M9" s="56"/>
      <c r="N9" s="56"/>
      <c r="O9" s="93">
        <v>409.15</v>
      </c>
      <c r="P9" s="57">
        <v>116.65</v>
      </c>
      <c r="Q9" s="57">
        <v>413.68</v>
      </c>
      <c r="R9" s="146" t="s">
        <v>100</v>
      </c>
      <c r="S9" s="149">
        <f>J9+P9</f>
        <v>699.74</v>
      </c>
    </row>
    <row r="10" spans="1:20" s="124" customFormat="1">
      <c r="A10" s="135">
        <v>1998</v>
      </c>
      <c r="B10" s="16"/>
      <c r="C10" s="19" t="s">
        <v>16</v>
      </c>
      <c r="D10" s="125"/>
      <c r="E10" s="125"/>
      <c r="F10" s="125"/>
      <c r="G10" s="125">
        <v>15.82</v>
      </c>
      <c r="H10" s="125"/>
      <c r="I10" s="28"/>
      <c r="J10" s="28"/>
      <c r="K10" s="28"/>
      <c r="L10" s="125"/>
      <c r="M10" s="125"/>
      <c r="N10" s="125"/>
      <c r="O10" s="126"/>
      <c r="P10" s="126"/>
      <c r="Q10" s="126"/>
      <c r="R10" s="134" t="s">
        <v>101</v>
      </c>
      <c r="S10" s="149"/>
    </row>
    <row r="11" spans="1:20" s="55" customFormat="1">
      <c r="A11" s="135">
        <v>1998</v>
      </c>
      <c r="B11" s="16"/>
      <c r="C11" s="19" t="s">
        <v>16</v>
      </c>
      <c r="D11" s="56"/>
      <c r="E11" s="91"/>
      <c r="F11" s="91">
        <v>150.68</v>
      </c>
      <c r="G11" s="56">
        <v>144.19999999999999</v>
      </c>
      <c r="H11" s="56">
        <v>150.62</v>
      </c>
      <c r="I11" s="93"/>
      <c r="J11" s="57"/>
      <c r="K11" s="57"/>
      <c r="L11" s="91"/>
      <c r="M11" s="56"/>
      <c r="N11" s="56"/>
      <c r="O11" s="93"/>
      <c r="P11" s="57"/>
      <c r="Q11" s="57"/>
      <c r="R11" s="146" t="s">
        <v>100</v>
      </c>
      <c r="S11" s="149"/>
    </row>
    <row r="12" spans="1:20" s="123" customFormat="1">
      <c r="A12" s="135">
        <v>1998</v>
      </c>
      <c r="B12" s="131"/>
      <c r="C12" s="132" t="s">
        <v>17</v>
      </c>
      <c r="D12" s="141"/>
      <c r="E12" s="141"/>
      <c r="F12" s="141">
        <v>425.44</v>
      </c>
      <c r="G12" s="141">
        <v>441.18</v>
      </c>
      <c r="H12" s="141">
        <v>441.18</v>
      </c>
      <c r="I12" s="141"/>
      <c r="J12" s="141"/>
      <c r="K12" s="141"/>
      <c r="L12" s="141"/>
      <c r="M12" s="141"/>
      <c r="N12" s="141"/>
      <c r="O12" s="141">
        <v>326.33999999999997</v>
      </c>
      <c r="P12" s="141">
        <v>203.03</v>
      </c>
      <c r="Q12" s="141">
        <v>502.45</v>
      </c>
      <c r="R12" s="134" t="s">
        <v>238</v>
      </c>
      <c r="S12" s="150">
        <v>203.03</v>
      </c>
    </row>
    <row r="13" spans="1:20" s="123" customFormat="1">
      <c r="A13" s="135">
        <v>1998</v>
      </c>
      <c r="B13" s="131"/>
      <c r="C13" s="132" t="s">
        <v>17</v>
      </c>
      <c r="D13" s="141"/>
      <c r="E13" s="141"/>
      <c r="F13" s="141"/>
      <c r="G13" s="141">
        <v>29.9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34" t="s">
        <v>101</v>
      </c>
      <c r="S13" s="150"/>
    </row>
    <row r="14" spans="1:20" s="123" customFormat="1">
      <c r="A14" s="135">
        <v>159</v>
      </c>
      <c r="B14" s="131">
        <v>36132</v>
      </c>
      <c r="C14" s="174" t="s">
        <v>3</v>
      </c>
      <c r="D14" s="172">
        <v>660.31</v>
      </c>
      <c r="E14" s="172">
        <f t="shared" ref="E14" si="9">2.93+10.56+(D14-352.16)*1.2%</f>
        <v>17.187799999999999</v>
      </c>
      <c r="F14" s="172"/>
      <c r="G14" s="172"/>
      <c r="H14" s="172"/>
      <c r="I14" s="133"/>
      <c r="J14" s="133"/>
      <c r="K14" s="133"/>
      <c r="L14" s="172"/>
      <c r="M14" s="172"/>
      <c r="N14" s="172"/>
      <c r="O14" s="173">
        <f t="shared" ref="O14" si="10">D14*0.125%</f>
        <v>0.82538749999999994</v>
      </c>
      <c r="P14" s="173">
        <v>8.2799999999999994</v>
      </c>
      <c r="Q14" s="173"/>
      <c r="R14" s="151" t="s">
        <v>94</v>
      </c>
      <c r="S14" s="150">
        <v>8.5500000000000007</v>
      </c>
    </row>
    <row r="15" spans="1:20" s="123" customFormat="1">
      <c r="A15" s="135">
        <v>223</v>
      </c>
      <c r="B15" s="131">
        <v>36159</v>
      </c>
      <c r="C15" s="132" t="s">
        <v>95</v>
      </c>
      <c r="D15" s="172">
        <v>880.41</v>
      </c>
      <c r="E15" s="172">
        <f t="shared" ref="E15" si="11">2.93+10.56+(D15-352.16)*1.2%</f>
        <v>19.829000000000001</v>
      </c>
      <c r="F15" s="172"/>
      <c r="G15" s="172"/>
      <c r="H15" s="172"/>
      <c r="I15" s="133"/>
      <c r="J15" s="133">
        <v>5.72</v>
      </c>
      <c r="K15" s="133"/>
      <c r="L15" s="172"/>
      <c r="M15" s="172"/>
      <c r="N15" s="172"/>
      <c r="O15" s="173"/>
      <c r="P15" s="173">
        <v>1.1000000000000001</v>
      </c>
      <c r="Q15" s="173"/>
      <c r="R15" s="151" t="s">
        <v>106</v>
      </c>
      <c r="S15" s="150"/>
    </row>
    <row r="16" spans="1:20" s="123" customFormat="1">
      <c r="A16" s="135">
        <v>235</v>
      </c>
      <c r="B16" s="131">
        <v>36160</v>
      </c>
      <c r="C16" s="174" t="s">
        <v>3</v>
      </c>
      <c r="D16" s="173">
        <v>836.39</v>
      </c>
      <c r="E16" s="173">
        <f t="shared" ref="E16" si="12">2.93+10.56+(D16-352.16)*1.2%</f>
        <v>19.30076</v>
      </c>
      <c r="F16" s="173">
        <f t="shared" ref="F16" si="13">E16*9%</f>
        <v>1.7370684000000001</v>
      </c>
      <c r="G16" s="173">
        <v>9.8699999999999992</v>
      </c>
      <c r="H16" s="173"/>
      <c r="I16" s="133">
        <v>5.72</v>
      </c>
      <c r="J16" s="133">
        <v>54.37</v>
      </c>
      <c r="K16" s="133"/>
      <c r="L16" s="173"/>
      <c r="M16" s="173"/>
      <c r="N16" s="173"/>
      <c r="O16" s="173">
        <v>1.1000000000000001</v>
      </c>
      <c r="P16" s="173">
        <v>10.45</v>
      </c>
      <c r="Q16" s="173"/>
      <c r="R16" s="151" t="s">
        <v>96</v>
      </c>
      <c r="S16" s="150">
        <v>6.82</v>
      </c>
    </row>
    <row r="17" spans="1:19" s="124" customFormat="1">
      <c r="A17" s="135">
        <v>1999</v>
      </c>
      <c r="B17" s="131"/>
      <c r="C17" s="132" t="s">
        <v>24</v>
      </c>
      <c r="D17" s="141"/>
      <c r="E17" s="141"/>
      <c r="F17" s="141"/>
      <c r="G17" s="141">
        <v>10.36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6" t="s">
        <v>101</v>
      </c>
      <c r="S17" s="149"/>
    </row>
    <row r="18" spans="1:19" s="123" customFormat="1">
      <c r="A18" s="135">
        <v>1999</v>
      </c>
      <c r="B18" s="131"/>
      <c r="C18" s="132" t="s">
        <v>23</v>
      </c>
      <c r="D18" s="141"/>
      <c r="E18" s="141"/>
      <c r="F18" s="141"/>
      <c r="G18" s="141">
        <v>10.86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6" t="s">
        <v>101</v>
      </c>
      <c r="S18" s="150"/>
    </row>
    <row r="19" spans="1:19" s="123" customFormat="1">
      <c r="A19" s="135">
        <v>1999</v>
      </c>
      <c r="B19" s="131"/>
      <c r="C19" s="132" t="s">
        <v>22</v>
      </c>
      <c r="D19" s="141"/>
      <c r="E19" s="141"/>
      <c r="F19" s="141"/>
      <c r="G19" s="141">
        <v>17.36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34" t="s">
        <v>101</v>
      </c>
      <c r="S19" s="150"/>
    </row>
    <row r="20" spans="1:19" s="123" customFormat="1">
      <c r="A20" s="135">
        <v>1999</v>
      </c>
      <c r="B20" s="131"/>
      <c r="C20" s="132" t="s">
        <v>15</v>
      </c>
      <c r="D20" s="141"/>
      <c r="E20" s="141"/>
      <c r="F20" s="141"/>
      <c r="G20" s="141">
        <v>24.36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6" t="s">
        <v>101</v>
      </c>
      <c r="S20" s="150"/>
    </row>
    <row r="21" spans="1:19" s="123" customFormat="1">
      <c r="A21" s="135">
        <v>1999</v>
      </c>
      <c r="B21" s="131"/>
      <c r="C21" s="132" t="s">
        <v>15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>
        <v>57.32</v>
      </c>
      <c r="P21" s="141">
        <v>34.39</v>
      </c>
      <c r="Q21" s="141">
        <v>57.32</v>
      </c>
      <c r="R21" s="146" t="s">
        <v>100</v>
      </c>
      <c r="S21" s="150">
        <v>34.39</v>
      </c>
    </row>
    <row r="22" spans="1:19" s="123" customFormat="1">
      <c r="A22" s="135">
        <v>1999</v>
      </c>
      <c r="B22" s="131"/>
      <c r="C22" s="132" t="s">
        <v>20</v>
      </c>
      <c r="D22" s="141"/>
      <c r="E22" s="141"/>
      <c r="F22" s="141"/>
      <c r="G22" s="141">
        <v>16.149999999999999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6" t="s">
        <v>101</v>
      </c>
      <c r="S22" s="150"/>
    </row>
    <row r="23" spans="1:19" s="123" customFormat="1">
      <c r="A23" s="135">
        <v>381</v>
      </c>
      <c r="B23" s="131">
        <v>36283</v>
      </c>
      <c r="C23" s="174" t="s">
        <v>10</v>
      </c>
      <c r="D23" s="173">
        <v>1258.99</v>
      </c>
      <c r="E23" s="172">
        <f t="shared" ref="E23:E24" si="14">2.93+10.56+(D23-352.16)*1.2%</f>
        <v>24.371960000000001</v>
      </c>
      <c r="F23" s="172"/>
      <c r="G23" s="172"/>
      <c r="H23" s="172"/>
      <c r="I23" s="173"/>
      <c r="J23" s="173"/>
      <c r="K23" s="173"/>
      <c r="L23" s="172">
        <f t="shared" ref="L23:L24" si="15">D23*1.3%</f>
        <v>16.366870000000002</v>
      </c>
      <c r="M23" s="173">
        <v>1.64</v>
      </c>
      <c r="N23" s="173">
        <v>16.37</v>
      </c>
      <c r="O23" s="173"/>
      <c r="P23" s="173"/>
      <c r="Q23" s="173"/>
      <c r="R23" s="151" t="s">
        <v>106</v>
      </c>
      <c r="S23" s="149">
        <v>1.64</v>
      </c>
    </row>
    <row r="24" spans="1:19" s="123" customFormat="1">
      <c r="A24" s="135">
        <v>382</v>
      </c>
      <c r="B24" s="131">
        <v>36284</v>
      </c>
      <c r="C24" s="174" t="s">
        <v>10</v>
      </c>
      <c r="D24" s="173">
        <v>3779.9</v>
      </c>
      <c r="E24" s="172">
        <f t="shared" si="14"/>
        <v>54.622880000000009</v>
      </c>
      <c r="F24" s="172"/>
      <c r="G24" s="172"/>
      <c r="H24" s="172"/>
      <c r="I24" s="173"/>
      <c r="J24" s="173"/>
      <c r="K24" s="173"/>
      <c r="L24" s="172">
        <f t="shared" si="15"/>
        <v>49.138700000000007</v>
      </c>
      <c r="M24" s="173">
        <v>4.92</v>
      </c>
      <c r="N24" s="173">
        <v>49.14</v>
      </c>
      <c r="O24" s="173"/>
      <c r="P24" s="173"/>
      <c r="Q24" s="173"/>
      <c r="R24" s="151" t="s">
        <v>106</v>
      </c>
      <c r="S24" s="149">
        <v>4.92</v>
      </c>
    </row>
    <row r="25" spans="1:19" s="137" customFormat="1">
      <c r="A25" s="135">
        <v>388</v>
      </c>
      <c r="B25" s="131">
        <v>36286</v>
      </c>
      <c r="C25" s="104" t="s">
        <v>95</v>
      </c>
      <c r="D25" s="141">
        <v>1467.35</v>
      </c>
      <c r="E25" s="140">
        <f t="shared" ref="E25:E27" si="16">2.93+10.56+(D25-352.16)*1.2%</f>
        <v>26.872279999999996</v>
      </c>
      <c r="F25" s="140">
        <f t="shared" ref="F25" si="17">E25*9%</f>
        <v>2.4185051999999998</v>
      </c>
      <c r="G25" s="140">
        <v>7.18</v>
      </c>
      <c r="H25" s="141">
        <v>7.18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34" t="s">
        <v>106</v>
      </c>
      <c r="S25" s="149"/>
    </row>
    <row r="26" spans="1:19" s="55" customFormat="1">
      <c r="A26" s="135">
        <v>407</v>
      </c>
      <c r="B26" s="131">
        <v>36288</v>
      </c>
      <c r="C26" s="104" t="s">
        <v>3</v>
      </c>
      <c r="D26" s="141">
        <v>9970.65</v>
      </c>
      <c r="E26" s="140">
        <f t="shared" si="16"/>
        <v>128.91188</v>
      </c>
      <c r="F26" s="140"/>
      <c r="G26" s="140"/>
      <c r="H26" s="141"/>
      <c r="I26" s="141"/>
      <c r="J26" s="141"/>
      <c r="K26" s="141"/>
      <c r="L26" s="140"/>
      <c r="M26" s="140"/>
      <c r="N26" s="140"/>
      <c r="O26" s="141">
        <f t="shared" ref="O26" si="18">D26*0.125%</f>
        <v>12.463312500000001</v>
      </c>
      <c r="P26" s="141">
        <v>16.2</v>
      </c>
      <c r="Q26" s="141">
        <v>16.2</v>
      </c>
      <c r="R26" s="134" t="s">
        <v>106</v>
      </c>
      <c r="S26" s="149"/>
    </row>
    <row r="27" spans="1:19" s="169" customFormat="1">
      <c r="A27" s="135">
        <v>412</v>
      </c>
      <c r="B27" s="131">
        <v>36306</v>
      </c>
      <c r="C27" s="134" t="s">
        <v>10</v>
      </c>
      <c r="D27" s="172">
        <v>4448.42</v>
      </c>
      <c r="E27" s="172">
        <f t="shared" si="16"/>
        <v>62.645120000000006</v>
      </c>
      <c r="F27" s="172"/>
      <c r="G27" s="172"/>
      <c r="H27" s="172"/>
      <c r="I27" s="173"/>
      <c r="J27" s="173"/>
      <c r="K27" s="173"/>
      <c r="L27" s="172">
        <f t="shared" ref="L27" si="19">D27*1.3%</f>
        <v>57.829460000000005</v>
      </c>
      <c r="M27" s="173">
        <v>5.64</v>
      </c>
      <c r="N27" s="173">
        <v>57.83</v>
      </c>
      <c r="O27" s="173"/>
      <c r="P27" s="173"/>
      <c r="Q27" s="173"/>
      <c r="R27" s="151" t="s">
        <v>106</v>
      </c>
      <c r="S27" s="149"/>
    </row>
    <row r="28" spans="1:19" s="137" customFormat="1">
      <c r="A28" s="135">
        <v>1998</v>
      </c>
      <c r="B28" s="29"/>
      <c r="C28" s="143" t="s">
        <v>27</v>
      </c>
      <c r="D28" s="140"/>
      <c r="E28" s="140"/>
      <c r="F28" s="140">
        <v>304.88</v>
      </c>
      <c r="G28" s="140">
        <v>360.92</v>
      </c>
      <c r="H28" s="140"/>
      <c r="I28" s="141">
        <f t="shared" ref="I28" si="20">D28*0.65%</f>
        <v>0</v>
      </c>
      <c r="J28" s="141"/>
      <c r="K28" s="141"/>
      <c r="L28" s="140">
        <f t="shared" ref="L28" si="21">D28*1.3%</f>
        <v>0</v>
      </c>
      <c r="M28" s="140"/>
      <c r="N28" s="140"/>
      <c r="O28" s="141">
        <v>96.39</v>
      </c>
      <c r="P28" s="141">
        <v>117.19</v>
      </c>
      <c r="Q28" s="141"/>
      <c r="R28" s="134" t="s">
        <v>106</v>
      </c>
      <c r="S28" s="149"/>
    </row>
    <row r="29" spans="1:19" s="55" customFormat="1">
      <c r="A29" s="135">
        <v>903</v>
      </c>
      <c r="B29" s="131">
        <v>36608</v>
      </c>
      <c r="C29" s="134" t="s">
        <v>25</v>
      </c>
      <c r="D29" s="140">
        <v>23697.27</v>
      </c>
      <c r="E29" s="140">
        <f t="shared" ref="E29" si="22">2.93+10.56+(D29-352.16)*1.2%</f>
        <v>293.63132000000002</v>
      </c>
      <c r="F29" s="140">
        <f t="shared" ref="F29" si="23">E29*9%</f>
        <v>26.426818799999999</v>
      </c>
      <c r="G29" s="140">
        <v>37.369999999999997</v>
      </c>
      <c r="H29" s="140">
        <v>37.369999999999997</v>
      </c>
      <c r="I29" s="133">
        <f>D29*0.64%</f>
        <v>151.66252800000001</v>
      </c>
      <c r="J29" s="133">
        <v>265.08</v>
      </c>
      <c r="K29" s="133">
        <v>265.08</v>
      </c>
      <c r="L29" s="140"/>
      <c r="M29" s="140"/>
      <c r="N29" s="140"/>
      <c r="O29" s="141">
        <f>D29*0.125%</f>
        <v>29.6215875</v>
      </c>
      <c r="P29" s="141">
        <v>56.33</v>
      </c>
      <c r="Q29" s="141">
        <v>56.33</v>
      </c>
      <c r="R29" s="134" t="s">
        <v>238</v>
      </c>
      <c r="S29" s="149">
        <f>I29+O29</f>
        <v>181.28411550000001</v>
      </c>
    </row>
    <row r="30" spans="1:19" s="55" customFormat="1">
      <c r="A30" s="135"/>
      <c r="B30" s="16"/>
      <c r="C30" s="19"/>
      <c r="D30" s="56"/>
      <c r="E30" s="91"/>
      <c r="F30" s="91"/>
      <c r="G30" s="56"/>
      <c r="H30" s="56"/>
      <c r="I30" s="93"/>
      <c r="J30" s="57"/>
      <c r="K30" s="57"/>
      <c r="L30" s="91"/>
      <c r="M30" s="56"/>
      <c r="N30" s="56"/>
      <c r="O30" s="93"/>
      <c r="P30" s="57"/>
      <c r="Q30" s="57"/>
      <c r="R30" s="134"/>
      <c r="S30" s="149"/>
    </row>
    <row r="31" spans="1:19" s="55" customFormat="1">
      <c r="A31" s="135"/>
      <c r="B31" s="16"/>
      <c r="C31" s="19"/>
      <c r="D31" s="56"/>
      <c r="E31" s="91"/>
      <c r="F31" s="91"/>
      <c r="G31" s="56"/>
      <c r="H31" s="56"/>
      <c r="I31" s="93"/>
      <c r="J31" s="57"/>
      <c r="K31" s="57"/>
      <c r="L31" s="91"/>
      <c r="M31" s="56"/>
      <c r="N31" s="56"/>
      <c r="O31" s="93"/>
      <c r="P31" s="57"/>
      <c r="Q31" s="57"/>
      <c r="R31" s="134"/>
      <c r="S31" s="149"/>
    </row>
    <row r="32" spans="1:19" s="55" customFormat="1">
      <c r="A32" s="135"/>
      <c r="B32" s="16"/>
      <c r="C32" s="19"/>
      <c r="D32" s="56"/>
      <c r="E32" s="91"/>
      <c r="F32" s="91"/>
      <c r="G32" s="56"/>
      <c r="H32" s="56"/>
      <c r="I32" s="93"/>
      <c r="J32" s="57"/>
      <c r="K32" s="57"/>
      <c r="L32" s="91"/>
      <c r="M32" s="56"/>
      <c r="N32" s="56"/>
      <c r="O32" s="93"/>
      <c r="P32" s="57"/>
      <c r="Q32" s="57"/>
      <c r="R32" s="134"/>
      <c r="S32" s="149"/>
    </row>
    <row r="33" spans="1:19" s="55" customFormat="1">
      <c r="A33" s="135"/>
      <c r="B33" s="16"/>
      <c r="C33" s="19"/>
      <c r="D33" s="56"/>
      <c r="E33" s="91"/>
      <c r="F33" s="91"/>
      <c r="G33" s="56"/>
      <c r="H33" s="56"/>
      <c r="I33" s="93"/>
      <c r="J33" s="57"/>
      <c r="K33" s="57"/>
      <c r="L33" s="91"/>
      <c r="M33" s="56"/>
      <c r="N33" s="56"/>
      <c r="O33" s="93"/>
      <c r="P33" s="57"/>
      <c r="Q33" s="57"/>
      <c r="R33" s="134"/>
      <c r="S33" s="149"/>
    </row>
    <row r="34" spans="1:19" s="55" customFormat="1">
      <c r="A34" s="85"/>
      <c r="B34" s="75">
        <v>38482</v>
      </c>
      <c r="C34" s="40"/>
      <c r="D34" s="41"/>
      <c r="E34" s="74" t="s">
        <v>32</v>
      </c>
      <c r="F34" s="212"/>
      <c r="G34" s="212"/>
      <c r="H34" s="213"/>
      <c r="I34" s="41"/>
      <c r="J34" s="41"/>
      <c r="K34" s="41"/>
      <c r="L34" s="41"/>
      <c r="M34" s="41"/>
      <c r="N34" s="41"/>
      <c r="O34" s="41"/>
      <c r="P34" s="41"/>
      <c r="Q34" s="41"/>
      <c r="R34" s="42"/>
      <c r="S34" s="191"/>
    </row>
    <row r="35" spans="1:19" s="23" customFormat="1">
      <c r="A35" s="135"/>
      <c r="B35" s="16"/>
      <c r="C35" s="18"/>
      <c r="D35" s="71"/>
      <c r="E35" s="71"/>
      <c r="F35" s="71"/>
      <c r="G35" s="71"/>
      <c r="H35" s="71"/>
      <c r="I35" s="72"/>
      <c r="J35" s="72"/>
      <c r="K35" s="72"/>
      <c r="L35" s="71"/>
      <c r="M35" s="71"/>
      <c r="N35" s="71"/>
      <c r="O35" s="72"/>
      <c r="P35" s="72"/>
      <c r="Q35" s="72"/>
      <c r="R35" s="51"/>
      <c r="S35" s="149"/>
    </row>
    <row r="36" spans="1:19" s="169" customFormat="1">
      <c r="A36" s="135">
        <v>6044</v>
      </c>
      <c r="B36" s="131">
        <v>38866</v>
      </c>
      <c r="C36" s="174" t="s">
        <v>37</v>
      </c>
      <c r="D36" s="172">
        <v>100086.66</v>
      </c>
      <c r="E36" s="172">
        <f t="shared" ref="E36" si="24">12+D36*1.2%</f>
        <v>1213.0399200000002</v>
      </c>
      <c r="F36" s="172">
        <f t="shared" ref="F36" si="25">E36*9%</f>
        <v>109.17359280000001</v>
      </c>
      <c r="G36" s="173"/>
      <c r="H36" s="172">
        <v>109.17</v>
      </c>
      <c r="I36" s="15"/>
      <c r="J36" s="15"/>
      <c r="K36" s="173"/>
      <c r="L36" s="173">
        <f t="shared" ref="L36" si="26">D36*1.3%</f>
        <v>1301.1265800000001</v>
      </c>
      <c r="M36" s="172">
        <v>500.43</v>
      </c>
      <c r="N36" s="172">
        <v>1301.1300000000001</v>
      </c>
      <c r="O36" s="173"/>
      <c r="P36" s="15"/>
      <c r="Q36" s="173"/>
      <c r="R36" s="134" t="s">
        <v>331</v>
      </c>
      <c r="S36" s="149">
        <v>500.43</v>
      </c>
    </row>
    <row r="37" spans="1:19" s="169" customFormat="1">
      <c r="A37" s="135"/>
      <c r="B37" s="131"/>
      <c r="C37" s="174"/>
      <c r="D37" s="172"/>
      <c r="E37" s="172"/>
      <c r="F37" s="172"/>
      <c r="G37" s="172"/>
      <c r="H37" s="172"/>
      <c r="I37" s="59"/>
      <c r="J37" s="60"/>
      <c r="K37" s="60"/>
      <c r="L37" s="61"/>
      <c r="M37" s="61"/>
      <c r="N37" s="61"/>
      <c r="O37" s="60"/>
      <c r="P37" s="60"/>
      <c r="Q37" s="62"/>
      <c r="R37" s="134"/>
      <c r="S37" s="149"/>
    </row>
    <row r="38" spans="1:19" s="23" customFormat="1">
      <c r="A38" s="85"/>
      <c r="B38" s="75">
        <v>39175</v>
      </c>
      <c r="C38" s="40"/>
      <c r="D38" s="41"/>
      <c r="E38" s="41"/>
      <c r="F38" s="41"/>
      <c r="G38" s="41"/>
      <c r="H38" s="41"/>
      <c r="I38" s="211" t="s">
        <v>50</v>
      </c>
      <c r="J38" s="212"/>
      <c r="K38" s="212"/>
      <c r="L38" s="212"/>
      <c r="M38" s="212"/>
      <c r="N38" s="212"/>
      <c r="O38" s="212"/>
      <c r="P38" s="212"/>
      <c r="Q38" s="213"/>
      <c r="R38" s="42"/>
      <c r="S38" s="191"/>
    </row>
    <row r="39" spans="1:19" s="169" customFormat="1">
      <c r="A39" s="15">
        <v>6816</v>
      </c>
      <c r="B39" s="63">
        <v>39175</v>
      </c>
      <c r="C39" s="64" t="s">
        <v>25</v>
      </c>
      <c r="D39" s="117">
        <v>38970</v>
      </c>
      <c r="E39" s="172">
        <f t="shared" ref="E39:E40" si="27">12+D39*1.2%</f>
        <v>479.64</v>
      </c>
      <c r="F39" s="172">
        <f t="shared" ref="F39:F40" si="28">E39*9%</f>
        <v>43.1676</v>
      </c>
      <c r="G39" s="172"/>
      <c r="H39" s="172">
        <v>43.16</v>
      </c>
      <c r="I39" s="173">
        <v>253.30500000000004</v>
      </c>
      <c r="J39" s="173">
        <v>302.56</v>
      </c>
      <c r="K39" s="173">
        <v>253.3</v>
      </c>
      <c r="L39" s="172"/>
      <c r="M39" s="172"/>
      <c r="N39" s="172"/>
      <c r="O39" s="173">
        <v>48.712499999999999</v>
      </c>
      <c r="P39" s="173">
        <v>58.18</v>
      </c>
      <c r="Q39" s="173">
        <v>48.71</v>
      </c>
      <c r="R39" s="134" t="s">
        <v>230</v>
      </c>
      <c r="S39" s="149">
        <v>302.01</v>
      </c>
    </row>
    <row r="40" spans="1:19" s="169" customFormat="1">
      <c r="A40" s="15">
        <v>6817</v>
      </c>
      <c r="B40" s="63">
        <v>39175</v>
      </c>
      <c r="C40" s="64" t="s">
        <v>3</v>
      </c>
      <c r="D40" s="117">
        <v>38970</v>
      </c>
      <c r="E40" s="172">
        <f t="shared" si="27"/>
        <v>479.64</v>
      </c>
      <c r="F40" s="172">
        <f t="shared" si="28"/>
        <v>43.1676</v>
      </c>
      <c r="G40" s="172"/>
      <c r="H40" s="172">
        <v>43.16</v>
      </c>
      <c r="I40" s="173">
        <v>253.30500000000004</v>
      </c>
      <c r="J40" s="173">
        <v>302.56</v>
      </c>
      <c r="K40" s="173">
        <v>253.3</v>
      </c>
      <c r="L40" s="172"/>
      <c r="M40" s="172"/>
      <c r="N40" s="172"/>
      <c r="O40" s="173">
        <v>48.712499999999999</v>
      </c>
      <c r="P40" s="173">
        <v>58.18</v>
      </c>
      <c r="Q40" s="173">
        <v>48.71</v>
      </c>
      <c r="R40" s="134" t="s">
        <v>230</v>
      </c>
      <c r="S40" s="149">
        <v>302.01</v>
      </c>
    </row>
    <row r="41" spans="1:19" s="80" customFormat="1">
      <c r="A41" s="196">
        <v>6838</v>
      </c>
      <c r="B41" s="76">
        <v>39184</v>
      </c>
      <c r="C41" s="66" t="s">
        <v>25</v>
      </c>
      <c r="D41" s="65">
        <v>41722.589999999997</v>
      </c>
      <c r="E41" s="119"/>
      <c r="F41" s="119"/>
      <c r="G41" s="119"/>
      <c r="H41" s="119"/>
      <c r="I41" s="119">
        <v>271.2</v>
      </c>
      <c r="J41" s="119">
        <v>293.51</v>
      </c>
      <c r="K41" s="119">
        <v>271.19</v>
      </c>
      <c r="L41" s="119"/>
      <c r="M41" s="119"/>
      <c r="N41" s="119"/>
      <c r="O41" s="119">
        <v>52.15</v>
      </c>
      <c r="P41" s="119">
        <v>84.88</v>
      </c>
      <c r="Q41" s="119">
        <v>52.15</v>
      </c>
      <c r="R41" s="79" t="s">
        <v>230</v>
      </c>
      <c r="S41" s="154">
        <v>323.33999999999997</v>
      </c>
    </row>
    <row r="42" spans="1:19" s="55" customFormat="1">
      <c r="A42" s="135">
        <v>7032</v>
      </c>
      <c r="B42" s="16">
        <v>39239</v>
      </c>
      <c r="C42" s="18" t="s">
        <v>3</v>
      </c>
      <c r="D42" s="56">
        <v>50776.88</v>
      </c>
      <c r="E42" s="56">
        <f t="shared" ref="E42" si="29">12+D42*1.2%</f>
        <v>621.32255999999995</v>
      </c>
      <c r="F42" s="56"/>
      <c r="G42" s="56"/>
      <c r="H42" s="56"/>
      <c r="I42" s="57">
        <f>D42*0.65%</f>
        <v>330.04972000000004</v>
      </c>
      <c r="J42" s="57">
        <v>396.04</v>
      </c>
      <c r="K42" s="57">
        <v>330.04</v>
      </c>
      <c r="L42" s="56"/>
      <c r="M42" s="56"/>
      <c r="N42" s="56"/>
      <c r="O42" s="57">
        <v>63.47</v>
      </c>
      <c r="P42" s="57">
        <v>76.16</v>
      </c>
      <c r="Q42" s="57">
        <v>63.47</v>
      </c>
      <c r="R42" s="134" t="s">
        <v>226</v>
      </c>
      <c r="S42" s="149">
        <v>393.51</v>
      </c>
    </row>
    <row r="43" spans="1:19" s="55" customFormat="1">
      <c r="A43" s="85"/>
      <c r="B43" s="75">
        <v>39256</v>
      </c>
      <c r="C43" s="40"/>
      <c r="D43" s="41"/>
      <c r="E43" s="41"/>
      <c r="F43" s="41"/>
      <c r="G43" s="41"/>
      <c r="H43" s="41"/>
      <c r="I43" s="211" t="s">
        <v>50</v>
      </c>
      <c r="J43" s="212"/>
      <c r="K43" s="212"/>
      <c r="L43" s="212"/>
      <c r="M43" s="212"/>
      <c r="N43" s="212"/>
      <c r="O43" s="212"/>
      <c r="P43" s="212"/>
      <c r="Q43" s="213"/>
      <c r="R43" s="42"/>
      <c r="S43" s="191"/>
    </row>
    <row r="44" spans="1:19" s="52" customFormat="1">
      <c r="A44" s="135">
        <v>7084</v>
      </c>
      <c r="B44" s="16">
        <v>39258</v>
      </c>
      <c r="C44" s="174" t="s">
        <v>53</v>
      </c>
      <c r="D44" s="53">
        <v>369</v>
      </c>
      <c r="E44" s="53"/>
      <c r="F44" s="53"/>
      <c r="G44" s="53"/>
      <c r="H44" s="53"/>
      <c r="I44" s="54">
        <v>2.39</v>
      </c>
      <c r="J44" s="54">
        <v>1.8</v>
      </c>
      <c r="K44" s="54">
        <v>2.39</v>
      </c>
      <c r="L44" s="56"/>
      <c r="M44" s="56"/>
      <c r="N44" s="56">
        <v>0.46</v>
      </c>
      <c r="O44" s="57">
        <v>0.37</v>
      </c>
      <c r="P44" s="57">
        <v>0.46</v>
      </c>
      <c r="Q44" s="57"/>
      <c r="R44" s="134" t="s">
        <v>100</v>
      </c>
      <c r="S44" s="149">
        <v>2.17</v>
      </c>
    </row>
    <row r="45" spans="1:19" s="52" customFormat="1">
      <c r="A45" s="135">
        <v>7085</v>
      </c>
      <c r="B45" s="16">
        <v>39258</v>
      </c>
      <c r="C45" s="174" t="s">
        <v>227</v>
      </c>
      <c r="D45" s="53">
        <v>123</v>
      </c>
      <c r="E45" s="53"/>
      <c r="F45" s="53"/>
      <c r="G45" s="53"/>
      <c r="H45" s="53"/>
      <c r="I45" s="54">
        <v>0.79</v>
      </c>
      <c r="J45" s="54">
        <v>0.96</v>
      </c>
      <c r="K45" s="54">
        <v>0.79</v>
      </c>
      <c r="L45" s="56"/>
      <c r="M45" s="56"/>
      <c r="N45" s="56">
        <v>0.12</v>
      </c>
      <c r="O45" s="57">
        <v>0.18</v>
      </c>
      <c r="P45" s="57">
        <v>0.12</v>
      </c>
      <c r="Q45" s="57"/>
      <c r="R45" s="134" t="s">
        <v>226</v>
      </c>
      <c r="S45" s="149">
        <v>0.91</v>
      </c>
    </row>
    <row r="46" spans="1:19" s="48" customFormat="1">
      <c r="A46" s="135">
        <v>7093</v>
      </c>
      <c r="B46" s="16">
        <v>39261</v>
      </c>
      <c r="C46" s="174" t="s">
        <v>228</v>
      </c>
      <c r="D46" s="49">
        <v>6687.24</v>
      </c>
      <c r="E46" s="49"/>
      <c r="F46" s="49"/>
      <c r="G46" s="49"/>
      <c r="H46" s="49"/>
      <c r="I46" s="50">
        <v>43.46</v>
      </c>
      <c r="J46" s="50">
        <v>43.47</v>
      </c>
      <c r="K46" s="50">
        <v>43.86</v>
      </c>
      <c r="L46" s="49"/>
      <c r="M46" s="49"/>
      <c r="N46" s="49">
        <v>8.35</v>
      </c>
      <c r="O46" s="50">
        <v>8.36</v>
      </c>
      <c r="P46" s="50">
        <v>8.35</v>
      </c>
      <c r="Q46" s="50"/>
      <c r="R46" s="146" t="s">
        <v>100</v>
      </c>
      <c r="S46" s="149">
        <v>52.21</v>
      </c>
    </row>
    <row r="47" spans="1:19" s="48" customFormat="1">
      <c r="A47" s="135">
        <v>7095</v>
      </c>
      <c r="B47" s="16">
        <v>39261</v>
      </c>
      <c r="C47" s="174" t="s">
        <v>229</v>
      </c>
      <c r="D47" s="49">
        <v>1148.44</v>
      </c>
      <c r="E47" s="49"/>
      <c r="F47" s="49"/>
      <c r="G47" s="49"/>
      <c r="H47" s="49"/>
      <c r="I47" s="50">
        <v>7.46</v>
      </c>
      <c r="J47" s="50">
        <v>7.46</v>
      </c>
      <c r="K47" s="50">
        <v>7.46</v>
      </c>
      <c r="L47" s="49"/>
      <c r="M47" s="49"/>
      <c r="N47" s="49">
        <v>1.44</v>
      </c>
      <c r="O47" s="50">
        <v>1.44</v>
      </c>
      <c r="P47" s="50">
        <v>1.43</v>
      </c>
      <c r="Q47" s="50"/>
      <c r="R47" s="134" t="s">
        <v>100</v>
      </c>
      <c r="S47" s="149">
        <v>8.9</v>
      </c>
    </row>
    <row r="48" spans="1:19" s="169" customFormat="1">
      <c r="A48" s="135">
        <v>7097</v>
      </c>
      <c r="B48" s="131">
        <v>39261</v>
      </c>
      <c r="C48" s="174" t="s">
        <v>227</v>
      </c>
      <c r="D48" s="172">
        <v>80.36</v>
      </c>
      <c r="E48" s="172"/>
      <c r="F48" s="172"/>
      <c r="G48" s="172"/>
      <c r="H48" s="172"/>
      <c r="I48" s="173">
        <v>0.52</v>
      </c>
      <c r="J48" s="173">
        <v>0.52</v>
      </c>
      <c r="K48" s="173">
        <v>0.52</v>
      </c>
      <c r="L48" s="172"/>
      <c r="M48" s="172"/>
      <c r="N48" s="172">
        <v>0.1</v>
      </c>
      <c r="O48" s="173">
        <v>0.1</v>
      </c>
      <c r="P48" s="173">
        <v>0.1</v>
      </c>
      <c r="Q48" s="173"/>
      <c r="R48" s="134" t="s">
        <v>100</v>
      </c>
      <c r="S48" s="149">
        <v>1.1399999999999999</v>
      </c>
    </row>
    <row r="49" spans="1:19" s="169" customFormat="1">
      <c r="A49" s="135">
        <v>7098</v>
      </c>
      <c r="B49" s="131">
        <v>39261</v>
      </c>
      <c r="C49" s="174" t="s">
        <v>227</v>
      </c>
      <c r="D49" s="172">
        <v>114.8</v>
      </c>
      <c r="E49" s="172"/>
      <c r="F49" s="172"/>
      <c r="G49" s="172"/>
      <c r="H49" s="172"/>
      <c r="I49" s="173">
        <v>0.74</v>
      </c>
      <c r="J49" s="173">
        <v>0.75</v>
      </c>
      <c r="K49" s="173">
        <v>0.74</v>
      </c>
      <c r="L49" s="172"/>
      <c r="M49" s="172"/>
      <c r="N49" s="172">
        <v>0.14000000000000001</v>
      </c>
      <c r="O49" s="173">
        <v>0.14000000000000001</v>
      </c>
      <c r="P49" s="173">
        <v>0.14000000000000001</v>
      </c>
      <c r="Q49" s="173"/>
      <c r="R49" s="134" t="s">
        <v>100</v>
      </c>
      <c r="S49" s="149">
        <v>0.89</v>
      </c>
    </row>
    <row r="50" spans="1:19" s="169" customFormat="1">
      <c r="A50" s="135">
        <v>7114</v>
      </c>
      <c r="B50" s="131">
        <v>39269</v>
      </c>
      <c r="C50" s="174" t="s">
        <v>49</v>
      </c>
      <c r="D50" s="172">
        <v>16500</v>
      </c>
      <c r="E50" s="172">
        <f t="shared" ref="E50:E51" si="30">12+D50*1.2%</f>
        <v>210</v>
      </c>
      <c r="F50" s="172">
        <f t="shared" ref="F50:F51" si="31">E50*9%</f>
        <v>18.899999999999999</v>
      </c>
      <c r="G50" s="172"/>
      <c r="H50" s="172">
        <v>18.899999999999999</v>
      </c>
      <c r="I50" s="173"/>
      <c r="J50" s="173"/>
      <c r="K50" s="173"/>
      <c r="L50" s="172">
        <v>214.5</v>
      </c>
      <c r="M50" s="172">
        <v>257.39999999999998</v>
      </c>
      <c r="N50" s="172">
        <v>214.5</v>
      </c>
      <c r="O50" s="173"/>
      <c r="P50" s="173"/>
      <c r="Q50" s="173"/>
      <c r="R50" s="134" t="s">
        <v>240</v>
      </c>
      <c r="S50" s="149">
        <v>214.5</v>
      </c>
    </row>
    <row r="51" spans="1:19" s="169" customFormat="1">
      <c r="A51" s="135">
        <v>7115</v>
      </c>
      <c r="B51" s="131">
        <v>39269</v>
      </c>
      <c r="C51" s="174" t="s">
        <v>48</v>
      </c>
      <c r="D51" s="172">
        <v>16500</v>
      </c>
      <c r="E51" s="172">
        <f t="shared" si="30"/>
        <v>210</v>
      </c>
      <c r="F51" s="172">
        <f t="shared" si="31"/>
        <v>18.899999999999999</v>
      </c>
      <c r="G51" s="172"/>
      <c r="H51" s="172">
        <v>18.899999999999999</v>
      </c>
      <c r="I51" s="173"/>
      <c r="J51" s="173"/>
      <c r="K51" s="173"/>
      <c r="L51" s="172">
        <v>214.5</v>
      </c>
      <c r="M51" s="172">
        <v>257.39999999999998</v>
      </c>
      <c r="N51" s="172">
        <v>214.5</v>
      </c>
      <c r="O51" s="173"/>
      <c r="P51" s="173"/>
      <c r="Q51" s="173"/>
      <c r="R51" s="134" t="s">
        <v>241</v>
      </c>
      <c r="S51" s="149">
        <v>214.5</v>
      </c>
    </row>
    <row r="52" spans="1:19" s="169" customFormat="1">
      <c r="A52" s="135">
        <v>7121</v>
      </c>
      <c r="B52" s="131">
        <v>39273</v>
      </c>
      <c r="C52" s="174" t="s">
        <v>30</v>
      </c>
      <c r="D52" s="172">
        <v>500</v>
      </c>
      <c r="E52" s="172"/>
      <c r="F52" s="172"/>
      <c r="G52" s="172"/>
      <c r="H52" s="172"/>
      <c r="I52" s="173"/>
      <c r="J52" s="173"/>
      <c r="K52" s="173"/>
      <c r="L52" s="172">
        <v>6.5</v>
      </c>
      <c r="M52" s="172">
        <v>6.5</v>
      </c>
      <c r="N52" s="172">
        <v>6.5</v>
      </c>
      <c r="O52" s="173"/>
      <c r="P52" s="173"/>
      <c r="Q52" s="173"/>
      <c r="R52" s="134" t="s">
        <v>100</v>
      </c>
      <c r="S52" s="149">
        <v>6.5</v>
      </c>
    </row>
    <row r="53" spans="1:19" s="48" customFormat="1">
      <c r="A53" s="135">
        <v>7122</v>
      </c>
      <c r="B53" s="16">
        <v>39273</v>
      </c>
      <c r="C53" s="170" t="s">
        <v>30</v>
      </c>
      <c r="D53" s="49">
        <v>1000</v>
      </c>
      <c r="E53" s="49"/>
      <c r="F53" s="49"/>
      <c r="G53" s="49"/>
      <c r="H53" s="49"/>
      <c r="I53" s="50"/>
      <c r="J53" s="50"/>
      <c r="K53" s="50"/>
      <c r="L53" s="50">
        <v>13</v>
      </c>
      <c r="M53" s="50">
        <v>26</v>
      </c>
      <c r="N53" s="50">
        <v>13</v>
      </c>
      <c r="O53" s="50"/>
      <c r="P53" s="50"/>
      <c r="Q53" s="50"/>
      <c r="R53" s="134" t="s">
        <v>238</v>
      </c>
      <c r="S53" s="149">
        <v>13</v>
      </c>
    </row>
    <row r="54" spans="1:19" s="169" customFormat="1">
      <c r="A54" s="135">
        <v>7123</v>
      </c>
      <c r="B54" s="131">
        <v>39273</v>
      </c>
      <c r="C54" s="170" t="s">
        <v>30</v>
      </c>
      <c r="D54" s="172">
        <v>2000</v>
      </c>
      <c r="E54" s="172"/>
      <c r="F54" s="172"/>
      <c r="G54" s="172"/>
      <c r="H54" s="172"/>
      <c r="I54" s="173"/>
      <c r="J54" s="173"/>
      <c r="K54" s="173"/>
      <c r="L54" s="173">
        <v>26</v>
      </c>
      <c r="M54" s="173">
        <v>26</v>
      </c>
      <c r="N54" s="173">
        <v>26</v>
      </c>
      <c r="O54" s="173"/>
      <c r="P54" s="173"/>
      <c r="Q54" s="173"/>
      <c r="R54" s="134" t="s">
        <v>100</v>
      </c>
      <c r="S54" s="149">
        <v>26</v>
      </c>
    </row>
    <row r="55" spans="1:19" s="169" customFormat="1">
      <c r="A55" s="135">
        <v>7146</v>
      </c>
      <c r="B55" s="131">
        <v>39282</v>
      </c>
      <c r="C55" s="170" t="s">
        <v>239</v>
      </c>
      <c r="D55" s="172">
        <v>300</v>
      </c>
      <c r="E55" s="172"/>
      <c r="F55" s="172"/>
      <c r="G55" s="172"/>
      <c r="H55" s="172"/>
      <c r="I55" s="173"/>
      <c r="J55" s="173"/>
      <c r="K55" s="173"/>
      <c r="L55" s="173"/>
      <c r="M55" s="173"/>
      <c r="N55" s="173"/>
      <c r="O55" s="173">
        <v>3.9</v>
      </c>
      <c r="P55" s="173">
        <v>3.9</v>
      </c>
      <c r="Q55" s="173">
        <v>3.9</v>
      </c>
      <c r="R55" s="134" t="s">
        <v>100</v>
      </c>
      <c r="S55" s="149">
        <v>3.9</v>
      </c>
    </row>
    <row r="56" spans="1:19" s="169" customFormat="1">
      <c r="A56" s="135">
        <v>7359</v>
      </c>
      <c r="B56" s="131">
        <v>39364</v>
      </c>
      <c r="C56" s="132" t="s">
        <v>53</v>
      </c>
      <c r="D56" s="172">
        <v>8555.0400000000009</v>
      </c>
      <c r="E56" s="172"/>
      <c r="F56" s="172"/>
      <c r="G56" s="172"/>
      <c r="H56" s="172"/>
      <c r="I56" s="173">
        <f>D56*0.65%</f>
        <v>55.607760000000013</v>
      </c>
      <c r="J56" s="15">
        <v>66.73</v>
      </c>
      <c r="K56" s="173"/>
      <c r="L56" s="173"/>
      <c r="M56" s="173"/>
      <c r="N56" s="173"/>
      <c r="O56" s="173">
        <f>D56*0.125%</f>
        <v>10.693800000000001</v>
      </c>
      <c r="P56" s="15">
        <v>12.84</v>
      </c>
      <c r="Q56" s="173"/>
      <c r="R56" s="134" t="s">
        <v>106</v>
      </c>
      <c r="S56" s="149"/>
    </row>
    <row r="57" spans="1:19" s="169" customFormat="1">
      <c r="A57" s="135">
        <v>7360</v>
      </c>
      <c r="B57" s="131">
        <v>39364</v>
      </c>
      <c r="C57" s="132" t="s">
        <v>53</v>
      </c>
      <c r="D57" s="172">
        <v>12391.45</v>
      </c>
      <c r="E57" s="172"/>
      <c r="F57" s="172"/>
      <c r="G57" s="172"/>
      <c r="H57" s="172"/>
      <c r="I57" s="173">
        <f>D57*0.65%</f>
        <v>80.544425000000018</v>
      </c>
      <c r="J57" s="173">
        <v>98.2</v>
      </c>
      <c r="K57" s="173"/>
      <c r="L57" s="173"/>
      <c r="M57" s="173"/>
      <c r="N57" s="173"/>
      <c r="O57" s="173">
        <f>D57*0.125%</f>
        <v>15.4893125</v>
      </c>
      <c r="P57" s="173">
        <v>18.87</v>
      </c>
      <c r="Q57" s="173"/>
      <c r="R57" s="134" t="s">
        <v>106</v>
      </c>
      <c r="S57" s="149"/>
    </row>
    <row r="58" spans="1:19" s="48" customFormat="1">
      <c r="A58" s="135">
        <v>2007</v>
      </c>
      <c r="B58" s="16"/>
      <c r="C58" s="132" t="s">
        <v>17</v>
      </c>
      <c r="D58" s="49"/>
      <c r="E58" s="49"/>
      <c r="F58" s="49">
        <v>275.58</v>
      </c>
      <c r="G58" s="49">
        <v>227.17</v>
      </c>
      <c r="H58" s="49">
        <v>272.42</v>
      </c>
      <c r="I58" s="50"/>
      <c r="J58" s="50"/>
      <c r="K58" s="50"/>
      <c r="L58" s="49"/>
      <c r="M58" s="49"/>
      <c r="N58" s="49"/>
      <c r="O58" s="50"/>
      <c r="P58" s="50"/>
      <c r="Q58" s="50"/>
      <c r="R58" s="134" t="s">
        <v>100</v>
      </c>
      <c r="S58" s="149"/>
    </row>
    <row r="59" spans="1:19" s="44" customFormat="1">
      <c r="A59" s="135">
        <v>2008</v>
      </c>
      <c r="B59" s="131"/>
      <c r="C59" s="132" t="s">
        <v>24</v>
      </c>
      <c r="D59" s="172"/>
      <c r="E59" s="172"/>
      <c r="F59" s="172">
        <v>668.65</v>
      </c>
      <c r="G59" s="172">
        <v>557.23</v>
      </c>
      <c r="H59" s="172">
        <v>667.04</v>
      </c>
      <c r="I59" s="173"/>
      <c r="J59" s="173"/>
      <c r="K59" s="173"/>
      <c r="L59" s="172"/>
      <c r="M59" s="172"/>
      <c r="N59" s="172"/>
      <c r="O59" s="173"/>
      <c r="P59" s="173"/>
      <c r="Q59" s="173"/>
      <c r="R59" s="134" t="s">
        <v>100</v>
      </c>
      <c r="S59" s="149"/>
    </row>
    <row r="60" spans="1:19" s="44" customFormat="1">
      <c r="A60" s="135">
        <v>7759</v>
      </c>
      <c r="B60" s="131">
        <v>39548</v>
      </c>
      <c r="C60" s="170" t="s">
        <v>13</v>
      </c>
      <c r="D60" s="172">
        <v>12500</v>
      </c>
      <c r="E60" s="172">
        <f>12+D60*1.2%</f>
        <v>162</v>
      </c>
      <c r="F60" s="172"/>
      <c r="G60" s="172"/>
      <c r="H60" s="172"/>
      <c r="I60" s="173"/>
      <c r="J60" s="173">
        <v>81.25</v>
      </c>
      <c r="K60" s="173"/>
      <c r="L60" s="173">
        <v>162.5</v>
      </c>
      <c r="M60" s="173"/>
      <c r="N60" s="173">
        <v>162.5</v>
      </c>
      <c r="O60" s="173"/>
      <c r="P60" s="173">
        <v>15.63</v>
      </c>
      <c r="Q60" s="173"/>
      <c r="R60" s="134" t="s">
        <v>211</v>
      </c>
      <c r="S60" s="149"/>
    </row>
    <row r="61" spans="1:19" s="169" customFormat="1">
      <c r="A61" s="135">
        <v>2008</v>
      </c>
      <c r="B61" s="131"/>
      <c r="C61" s="132" t="s">
        <v>15</v>
      </c>
      <c r="D61" s="172"/>
      <c r="E61" s="172"/>
      <c r="F61" s="172">
        <v>464.78</v>
      </c>
      <c r="G61" s="172">
        <v>381.6</v>
      </c>
      <c r="H61" s="172">
        <v>467.39</v>
      </c>
      <c r="I61" s="173"/>
      <c r="J61" s="173"/>
      <c r="K61" s="173"/>
      <c r="L61" s="172"/>
      <c r="M61" s="172"/>
      <c r="N61" s="172"/>
      <c r="O61" s="173"/>
      <c r="P61" s="173"/>
      <c r="Q61" s="173"/>
      <c r="R61" s="146" t="s">
        <v>215</v>
      </c>
      <c r="S61" s="149"/>
    </row>
    <row r="62" spans="1:19" s="44" customFormat="1">
      <c r="A62" s="135">
        <v>2008</v>
      </c>
      <c r="B62" s="16"/>
      <c r="C62" s="69" t="s">
        <v>20</v>
      </c>
      <c r="D62" s="49"/>
      <c r="E62" s="45"/>
      <c r="F62" s="45">
        <v>917.49</v>
      </c>
      <c r="G62" s="45">
        <v>758.11</v>
      </c>
      <c r="H62" s="45">
        <v>841.78</v>
      </c>
      <c r="I62" s="46"/>
      <c r="J62" s="46"/>
      <c r="K62" s="46"/>
      <c r="L62" s="49"/>
      <c r="M62" s="50"/>
      <c r="N62" s="50"/>
      <c r="O62" s="46"/>
      <c r="P62" s="46"/>
      <c r="Q62" s="46"/>
      <c r="R62" s="146" t="s">
        <v>100</v>
      </c>
      <c r="S62" s="149"/>
    </row>
    <row r="63" spans="1:19" s="169" customFormat="1">
      <c r="A63" s="135">
        <v>7803</v>
      </c>
      <c r="B63" s="131"/>
      <c r="C63" s="43" t="s">
        <v>266</v>
      </c>
      <c r="D63" s="172"/>
      <c r="E63" s="172"/>
      <c r="F63" s="172"/>
      <c r="G63" s="172"/>
      <c r="H63" s="172"/>
      <c r="I63" s="173"/>
      <c r="J63" s="173"/>
      <c r="K63" s="173"/>
      <c r="L63" s="172"/>
      <c r="M63" s="173"/>
      <c r="N63" s="173"/>
      <c r="O63" s="173"/>
      <c r="P63" s="173"/>
      <c r="Q63" s="173"/>
      <c r="R63" s="146" t="s">
        <v>201</v>
      </c>
      <c r="S63" s="149"/>
    </row>
    <row r="64" spans="1:19" s="169" customFormat="1">
      <c r="A64" s="135">
        <v>7804</v>
      </c>
      <c r="B64" s="131"/>
      <c r="C64" s="43" t="s">
        <v>267</v>
      </c>
      <c r="D64" s="172"/>
      <c r="E64" s="172"/>
      <c r="F64" s="172"/>
      <c r="G64" s="172"/>
      <c r="H64" s="172"/>
      <c r="I64" s="173"/>
      <c r="J64" s="173"/>
      <c r="K64" s="173"/>
      <c r="L64" s="172"/>
      <c r="M64" s="173"/>
      <c r="N64" s="173"/>
      <c r="O64" s="173"/>
      <c r="P64" s="173"/>
      <c r="Q64" s="173"/>
      <c r="R64" s="146" t="s">
        <v>201</v>
      </c>
      <c r="S64" s="149"/>
    </row>
    <row r="65" spans="1:19" s="44" customFormat="1">
      <c r="A65" s="135">
        <v>7851</v>
      </c>
      <c r="B65" s="16">
        <v>39595</v>
      </c>
      <c r="C65" s="174" t="s">
        <v>209</v>
      </c>
      <c r="D65" s="45">
        <v>1000</v>
      </c>
      <c r="E65" s="172">
        <f t="shared" ref="E65" si="32">12+D65*1.2%</f>
        <v>24</v>
      </c>
      <c r="F65" s="45">
        <f>E65*9%</f>
        <v>2.16</v>
      </c>
      <c r="G65" s="45">
        <v>24.46</v>
      </c>
      <c r="H65" s="45"/>
      <c r="I65" s="46"/>
      <c r="J65" s="46"/>
      <c r="K65" s="46"/>
      <c r="L65" s="45"/>
      <c r="M65" s="45"/>
      <c r="N65" s="45"/>
      <c r="O65" s="46"/>
      <c r="P65" s="46"/>
      <c r="Q65" s="46"/>
      <c r="R65" s="146" t="s">
        <v>106</v>
      </c>
      <c r="S65" s="149"/>
    </row>
    <row r="66" spans="1:19" s="44" customFormat="1">
      <c r="A66" s="135">
        <v>2008</v>
      </c>
      <c r="B66" s="131"/>
      <c r="C66" s="132" t="s">
        <v>29</v>
      </c>
      <c r="D66" s="172"/>
      <c r="E66" s="172"/>
      <c r="F66" s="173">
        <v>516.08000000000004</v>
      </c>
      <c r="G66" s="172">
        <v>426.49</v>
      </c>
      <c r="H66" s="172">
        <v>572.41999999999996</v>
      </c>
      <c r="I66" s="46"/>
      <c r="J66" s="46"/>
      <c r="K66" s="46"/>
      <c r="L66" s="45"/>
      <c r="M66" s="45"/>
      <c r="N66" s="45"/>
      <c r="O66" s="46"/>
      <c r="P66" s="46"/>
      <c r="Q66" s="46"/>
      <c r="R66" s="146" t="s">
        <v>100</v>
      </c>
      <c r="S66" s="149"/>
    </row>
    <row r="67" spans="1:19" s="44" customFormat="1">
      <c r="A67" s="135">
        <v>7951</v>
      </c>
      <c r="B67" s="131">
        <v>39639</v>
      </c>
      <c r="C67" s="43" t="s">
        <v>42</v>
      </c>
      <c r="D67" s="172">
        <v>7475</v>
      </c>
      <c r="E67" s="172"/>
      <c r="F67" s="172">
        <v>9.15</v>
      </c>
      <c r="G67" s="172">
        <v>0.6</v>
      </c>
      <c r="H67" s="172">
        <v>9.15</v>
      </c>
      <c r="I67" s="173"/>
      <c r="J67" s="173">
        <v>87.84</v>
      </c>
      <c r="K67" s="173"/>
      <c r="L67" s="172">
        <v>97.18</v>
      </c>
      <c r="M67" s="173"/>
      <c r="N67" s="173">
        <v>97.17</v>
      </c>
      <c r="O67" s="173"/>
      <c r="P67" s="173">
        <v>9.34</v>
      </c>
      <c r="Q67" s="173"/>
      <c r="R67" s="146" t="s">
        <v>208</v>
      </c>
      <c r="S67" s="149">
        <v>97.17</v>
      </c>
    </row>
    <row r="68" spans="1:19" s="23" customFormat="1">
      <c r="A68" s="135">
        <v>7952</v>
      </c>
      <c r="B68" s="131">
        <v>39639</v>
      </c>
      <c r="C68" s="174" t="s">
        <v>43</v>
      </c>
      <c r="D68" s="172">
        <v>6223.99</v>
      </c>
      <c r="E68" s="172"/>
      <c r="F68" s="172"/>
      <c r="G68" s="172"/>
      <c r="H68" s="172"/>
      <c r="I68" s="173"/>
      <c r="J68" s="173"/>
      <c r="K68" s="173"/>
      <c r="L68" s="172">
        <v>80.91</v>
      </c>
      <c r="M68" s="172">
        <v>80.91</v>
      </c>
      <c r="N68" s="172">
        <v>80.900000000000006</v>
      </c>
      <c r="O68" s="173"/>
      <c r="P68" s="173"/>
      <c r="Q68" s="173"/>
      <c r="R68" s="146" t="s">
        <v>100</v>
      </c>
      <c r="S68" s="149">
        <v>80.91</v>
      </c>
    </row>
    <row r="69" spans="1:19" s="169" customFormat="1">
      <c r="A69" s="135">
        <v>2008</v>
      </c>
      <c r="B69" s="131"/>
      <c r="C69" s="132" t="s">
        <v>28</v>
      </c>
      <c r="D69" s="172"/>
      <c r="E69" s="172"/>
      <c r="F69" s="172">
        <v>1250.06</v>
      </c>
      <c r="G69" s="172">
        <v>1115.3699999999999</v>
      </c>
      <c r="H69" s="172">
        <v>1235.8800000000001</v>
      </c>
      <c r="I69" s="173"/>
      <c r="J69" s="173"/>
      <c r="K69" s="173"/>
      <c r="L69" s="172"/>
      <c r="M69" s="172"/>
      <c r="N69" s="172"/>
      <c r="O69" s="173"/>
      <c r="P69" s="173"/>
      <c r="Q69" s="173"/>
      <c r="R69" s="134" t="s">
        <v>100</v>
      </c>
      <c r="S69" s="149"/>
    </row>
    <row r="70" spans="1:19" s="169" customFormat="1">
      <c r="A70" s="135">
        <v>2008</v>
      </c>
      <c r="B70" s="131"/>
      <c r="C70" s="132" t="s">
        <v>27</v>
      </c>
      <c r="D70" s="172"/>
      <c r="E70" s="172"/>
      <c r="F70" s="172">
        <v>599.03</v>
      </c>
      <c r="G70" s="172">
        <v>357.58</v>
      </c>
      <c r="H70" s="172">
        <v>597.61</v>
      </c>
      <c r="I70" s="173"/>
      <c r="J70" s="173"/>
      <c r="K70" s="173"/>
      <c r="L70" s="172"/>
      <c r="M70" s="172"/>
      <c r="N70" s="172"/>
      <c r="O70" s="173"/>
      <c r="P70" s="173"/>
      <c r="Q70" s="173"/>
      <c r="R70" s="134" t="s">
        <v>100</v>
      </c>
      <c r="S70" s="149"/>
    </row>
    <row r="71" spans="1:19" s="169" customFormat="1">
      <c r="A71" s="135">
        <v>8133</v>
      </c>
      <c r="B71" s="131">
        <v>39699</v>
      </c>
      <c r="C71" s="132" t="s">
        <v>3</v>
      </c>
      <c r="D71" s="172">
        <v>1508.26</v>
      </c>
      <c r="E71" s="172"/>
      <c r="F71" s="173"/>
      <c r="G71" s="172"/>
      <c r="H71" s="172"/>
      <c r="I71" s="172">
        <f>D71*0.65%</f>
        <v>9.8036900000000013</v>
      </c>
      <c r="J71" s="172">
        <v>10.19</v>
      </c>
      <c r="K71" s="172"/>
      <c r="L71" s="172"/>
      <c r="M71" s="172"/>
      <c r="N71" s="172"/>
      <c r="O71" s="173">
        <f>D71*0.125%</f>
        <v>1.8853249999999999</v>
      </c>
      <c r="P71" s="173">
        <v>1.96</v>
      </c>
      <c r="Q71" s="173"/>
      <c r="R71" s="134" t="s">
        <v>106</v>
      </c>
      <c r="S71" s="149"/>
    </row>
    <row r="72" spans="1:19" s="169" customFormat="1">
      <c r="A72" s="135">
        <v>8228</v>
      </c>
      <c r="B72" s="131">
        <v>39728</v>
      </c>
      <c r="C72" s="170" t="s">
        <v>13</v>
      </c>
      <c r="D72" s="172">
        <v>3000</v>
      </c>
      <c r="E72" s="172"/>
      <c r="F72" s="172"/>
      <c r="G72" s="172"/>
      <c r="H72" s="172"/>
      <c r="I72" s="173"/>
      <c r="J72" s="173">
        <v>19.5</v>
      </c>
      <c r="K72" s="173"/>
      <c r="L72" s="172"/>
      <c r="M72" s="173"/>
      <c r="N72" s="173">
        <v>39</v>
      </c>
      <c r="O72" s="173"/>
      <c r="P72" s="173">
        <v>3.75</v>
      </c>
      <c r="Q72" s="173"/>
      <c r="R72" s="134" t="s">
        <v>256</v>
      </c>
      <c r="S72" s="149"/>
    </row>
    <row r="73" spans="1:19" s="169" customFormat="1">
      <c r="A73" s="135">
        <v>8246</v>
      </c>
      <c r="B73" s="131">
        <v>39737</v>
      </c>
      <c r="C73" s="174" t="s">
        <v>41</v>
      </c>
      <c r="D73" s="172">
        <v>70000</v>
      </c>
      <c r="E73" s="172">
        <f>12+D73*1.2%</f>
        <v>852</v>
      </c>
      <c r="F73" s="172">
        <f>E73*9%</f>
        <v>76.679999999999993</v>
      </c>
      <c r="G73" s="172"/>
      <c r="H73" s="172">
        <v>77.42</v>
      </c>
      <c r="I73" s="173"/>
      <c r="J73" s="173"/>
      <c r="K73" s="173"/>
      <c r="L73" s="172">
        <f>D73*1.3%</f>
        <v>910.00000000000011</v>
      </c>
      <c r="M73" s="172">
        <v>931.85</v>
      </c>
      <c r="N73" s="172">
        <v>910</v>
      </c>
      <c r="O73" s="173"/>
      <c r="P73" s="173"/>
      <c r="Q73" s="173"/>
      <c r="R73" s="134" t="s">
        <v>258</v>
      </c>
      <c r="S73" s="149">
        <v>910</v>
      </c>
    </row>
    <row r="74" spans="1:19" s="169" customFormat="1">
      <c r="A74" s="135">
        <v>2008</v>
      </c>
      <c r="B74" s="131"/>
      <c r="C74" s="132" t="s">
        <v>26</v>
      </c>
      <c r="D74" s="172"/>
      <c r="E74" s="172"/>
      <c r="F74" s="172">
        <v>631.21</v>
      </c>
      <c r="G74" s="172">
        <v>614.20000000000005</v>
      </c>
      <c r="H74" s="172">
        <v>641.1</v>
      </c>
      <c r="I74" s="173"/>
      <c r="J74" s="173"/>
      <c r="K74" s="173"/>
      <c r="L74" s="172"/>
      <c r="M74" s="172"/>
      <c r="N74" s="172"/>
      <c r="O74" s="173"/>
      <c r="P74" s="173"/>
      <c r="Q74" s="173"/>
      <c r="R74" s="134" t="s">
        <v>100</v>
      </c>
      <c r="S74" s="149"/>
    </row>
    <row r="75" spans="1:19" s="23" customFormat="1">
      <c r="A75" s="135">
        <v>8261</v>
      </c>
      <c r="B75" s="131">
        <v>39750</v>
      </c>
      <c r="C75" s="170" t="s">
        <v>40</v>
      </c>
      <c r="D75" s="24"/>
      <c r="E75" s="24"/>
      <c r="F75" s="24"/>
      <c r="G75" s="24"/>
      <c r="H75" s="24"/>
      <c r="I75" s="25"/>
      <c r="J75" s="25"/>
      <c r="K75" s="25"/>
      <c r="L75" s="24"/>
      <c r="M75" s="24"/>
      <c r="N75" s="24"/>
      <c r="O75" s="25"/>
      <c r="P75" s="25"/>
      <c r="Q75" s="25"/>
      <c r="R75" s="146" t="s">
        <v>201</v>
      </c>
      <c r="S75" s="149"/>
    </row>
    <row r="76" spans="1:19" s="169" customFormat="1">
      <c r="A76" s="135">
        <v>2008</v>
      </c>
      <c r="B76" s="131"/>
      <c r="C76" s="132" t="s">
        <v>16</v>
      </c>
      <c r="D76" s="172"/>
      <c r="E76" s="172"/>
      <c r="F76" s="172">
        <v>985.59</v>
      </c>
      <c r="G76" s="172">
        <v>899.37</v>
      </c>
      <c r="H76" s="172">
        <v>990.93</v>
      </c>
      <c r="I76" s="173"/>
      <c r="J76" s="173"/>
      <c r="K76" s="173"/>
      <c r="L76" s="172"/>
      <c r="M76" s="172"/>
      <c r="N76" s="172"/>
      <c r="O76" s="173"/>
      <c r="P76" s="173"/>
      <c r="Q76" s="173"/>
      <c r="R76" s="134" t="s">
        <v>100</v>
      </c>
      <c r="S76" s="149"/>
    </row>
    <row r="77" spans="1:19" s="169" customFormat="1">
      <c r="A77" s="135">
        <v>8285</v>
      </c>
      <c r="B77" s="131">
        <v>39757</v>
      </c>
      <c r="C77" s="132" t="s">
        <v>259</v>
      </c>
      <c r="D77" s="172">
        <v>6410.4</v>
      </c>
      <c r="E77" s="172"/>
      <c r="F77" s="172">
        <v>2.6</v>
      </c>
      <c r="G77" s="172">
        <v>3.81</v>
      </c>
      <c r="H77" s="172">
        <v>8</v>
      </c>
      <c r="I77" s="173"/>
      <c r="J77" s="173"/>
      <c r="K77" s="173"/>
      <c r="L77" s="172"/>
      <c r="M77" s="172"/>
      <c r="N77" s="172"/>
      <c r="O77" s="173"/>
      <c r="P77" s="173"/>
      <c r="Q77" s="173"/>
      <c r="R77" s="134" t="s">
        <v>260</v>
      </c>
      <c r="S77" s="149"/>
    </row>
    <row r="78" spans="1:19" s="123" customFormat="1">
      <c r="A78" s="135">
        <v>8291</v>
      </c>
      <c r="B78" s="131">
        <v>39762</v>
      </c>
      <c r="C78" s="174" t="s">
        <v>203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34" t="s">
        <v>201</v>
      </c>
      <c r="S78" s="150"/>
    </row>
    <row r="79" spans="1:19" s="123" customFormat="1">
      <c r="A79" s="135">
        <v>8301</v>
      </c>
      <c r="B79" s="131">
        <v>39766</v>
      </c>
      <c r="C79" s="174" t="s">
        <v>3</v>
      </c>
      <c r="D79" s="173">
        <v>22809.599999999999</v>
      </c>
      <c r="E79" s="173"/>
      <c r="F79" s="173"/>
      <c r="G79" s="173"/>
      <c r="H79" s="173"/>
      <c r="I79" s="173">
        <v>148.26</v>
      </c>
      <c r="J79" s="173">
        <v>176.77</v>
      </c>
      <c r="K79" s="173"/>
      <c r="L79" s="173"/>
      <c r="M79" s="173"/>
      <c r="N79" s="173"/>
      <c r="O79" s="173">
        <v>28.51</v>
      </c>
      <c r="P79" s="173">
        <v>28.51</v>
      </c>
      <c r="Q79" s="173"/>
      <c r="R79" s="134" t="s">
        <v>106</v>
      </c>
      <c r="S79" s="150"/>
    </row>
    <row r="80" spans="1:19" s="123" customFormat="1">
      <c r="A80" s="135">
        <v>8351</v>
      </c>
      <c r="B80" s="131">
        <v>39785</v>
      </c>
      <c r="C80" s="174" t="s">
        <v>261</v>
      </c>
      <c r="D80" s="173">
        <v>41665.72</v>
      </c>
      <c r="E80" s="173"/>
      <c r="F80" s="173"/>
      <c r="G80" s="173"/>
      <c r="H80" s="173"/>
      <c r="I80" s="173">
        <v>270.83</v>
      </c>
      <c r="J80" s="173">
        <v>282.04000000000002</v>
      </c>
      <c r="K80" s="173"/>
      <c r="L80" s="173"/>
      <c r="M80" s="173"/>
      <c r="N80" s="173"/>
      <c r="O80" s="173">
        <v>52.08</v>
      </c>
      <c r="P80" s="173">
        <v>54.24</v>
      </c>
      <c r="Q80" s="173"/>
      <c r="R80" s="134" t="s">
        <v>106</v>
      </c>
      <c r="S80" s="150"/>
    </row>
    <row r="81" spans="1:19" s="169" customFormat="1">
      <c r="A81" s="135">
        <v>8389</v>
      </c>
      <c r="B81" s="131">
        <v>39801</v>
      </c>
      <c r="C81" s="174" t="s">
        <v>82</v>
      </c>
      <c r="D81" s="172"/>
      <c r="E81" s="172"/>
      <c r="F81" s="172"/>
      <c r="G81" s="172"/>
      <c r="H81" s="172"/>
      <c r="I81" s="173"/>
      <c r="J81" s="173"/>
      <c r="K81" s="173"/>
      <c r="L81" s="172"/>
      <c r="M81" s="172"/>
      <c r="N81" s="172"/>
      <c r="O81" s="173"/>
      <c r="P81" s="173"/>
      <c r="Q81" s="173"/>
      <c r="R81" s="134" t="s">
        <v>201</v>
      </c>
      <c r="S81" s="149"/>
    </row>
    <row r="82" spans="1:19" s="169" customFormat="1">
      <c r="A82" s="135">
        <v>8390</v>
      </c>
      <c r="B82" s="131">
        <v>39802</v>
      </c>
      <c r="C82" s="174" t="s">
        <v>82</v>
      </c>
      <c r="D82" s="172"/>
      <c r="E82" s="172"/>
      <c r="F82" s="172"/>
      <c r="G82" s="172"/>
      <c r="H82" s="172"/>
      <c r="I82" s="173"/>
      <c r="J82" s="173"/>
      <c r="K82" s="173"/>
      <c r="L82" s="172"/>
      <c r="M82" s="172"/>
      <c r="N82" s="172"/>
      <c r="O82" s="173"/>
      <c r="P82" s="173"/>
      <c r="Q82" s="173"/>
      <c r="R82" s="134" t="s">
        <v>201</v>
      </c>
      <c r="S82" s="149"/>
    </row>
    <row r="83" spans="1:19" s="169" customFormat="1">
      <c r="A83" s="135">
        <v>8392</v>
      </c>
      <c r="B83" s="131">
        <v>39804</v>
      </c>
      <c r="C83" s="132" t="s">
        <v>37</v>
      </c>
      <c r="D83" s="172"/>
      <c r="E83" s="172"/>
      <c r="F83" s="172"/>
      <c r="G83" s="172"/>
      <c r="H83" s="172"/>
      <c r="I83" s="173"/>
      <c r="J83" s="173"/>
      <c r="K83" s="173"/>
      <c r="L83" s="172"/>
      <c r="M83" s="172"/>
      <c r="N83" s="172"/>
      <c r="O83" s="173"/>
      <c r="P83" s="173"/>
      <c r="Q83" s="173"/>
      <c r="R83" s="134" t="s">
        <v>201</v>
      </c>
      <c r="S83" s="149"/>
    </row>
    <row r="84" spans="1:19" s="169" customFormat="1">
      <c r="A84" s="135">
        <v>2008</v>
      </c>
      <c r="B84" s="131"/>
      <c r="C84" s="132" t="s">
        <v>17</v>
      </c>
      <c r="D84" s="173"/>
      <c r="E84" s="172"/>
      <c r="F84" s="172">
        <v>715.85</v>
      </c>
      <c r="G84" s="172">
        <v>631.29</v>
      </c>
      <c r="H84" s="172">
        <v>719.83</v>
      </c>
      <c r="I84" s="173"/>
      <c r="J84" s="173"/>
      <c r="K84" s="173"/>
      <c r="L84" s="172"/>
      <c r="M84" s="172"/>
      <c r="N84" s="172"/>
      <c r="O84" s="173"/>
      <c r="P84" s="173"/>
      <c r="Q84" s="173"/>
      <c r="R84" s="134" t="s">
        <v>100</v>
      </c>
      <c r="S84" s="149"/>
    </row>
    <row r="85" spans="1:19" s="169" customFormat="1">
      <c r="A85" s="135">
        <v>2009</v>
      </c>
      <c r="B85" s="131"/>
      <c r="C85" s="143" t="s">
        <v>24</v>
      </c>
      <c r="D85" s="172"/>
      <c r="E85" s="172"/>
      <c r="F85" s="172">
        <v>390.35</v>
      </c>
      <c r="G85" s="172">
        <v>339.94</v>
      </c>
      <c r="H85" s="172">
        <v>391.38</v>
      </c>
      <c r="I85" s="173"/>
      <c r="J85" s="173"/>
      <c r="K85" s="173"/>
      <c r="L85" s="172"/>
      <c r="M85" s="172"/>
      <c r="N85" s="172"/>
      <c r="O85" s="173"/>
      <c r="P85" s="173"/>
      <c r="Q85" s="173"/>
      <c r="R85" s="134" t="s">
        <v>100</v>
      </c>
      <c r="S85" s="149"/>
    </row>
    <row r="86" spans="1:19" s="23" customFormat="1">
      <c r="A86" s="135">
        <v>2009</v>
      </c>
      <c r="B86" s="16"/>
      <c r="C86" s="132" t="s">
        <v>23</v>
      </c>
      <c r="D86" s="24"/>
      <c r="E86" s="24"/>
      <c r="F86" s="24">
        <v>179.89</v>
      </c>
      <c r="G86" s="24">
        <v>367.03</v>
      </c>
      <c r="H86" s="24"/>
      <c r="I86" s="25"/>
      <c r="J86" s="25"/>
      <c r="K86" s="25"/>
      <c r="L86" s="24"/>
      <c r="M86" s="24"/>
      <c r="N86" s="24"/>
      <c r="O86" s="25"/>
      <c r="P86" s="25"/>
      <c r="Q86" s="25"/>
      <c r="R86" s="146" t="s">
        <v>106</v>
      </c>
      <c r="S86" s="149"/>
    </row>
    <row r="87" spans="1:19" s="23" customFormat="1">
      <c r="A87" s="135">
        <v>2009</v>
      </c>
      <c r="B87" s="131"/>
      <c r="C87" s="132" t="s">
        <v>22</v>
      </c>
      <c r="D87" s="172"/>
      <c r="E87" s="172"/>
      <c r="F87" s="172">
        <v>482.75</v>
      </c>
      <c r="G87" s="172">
        <v>382.88</v>
      </c>
      <c r="H87" s="172">
        <v>498.41</v>
      </c>
      <c r="I87" s="25"/>
      <c r="J87" s="25"/>
      <c r="K87" s="25"/>
      <c r="L87" s="24"/>
      <c r="M87" s="24"/>
      <c r="N87" s="24"/>
      <c r="O87" s="25"/>
      <c r="P87" s="25"/>
      <c r="Q87" s="25"/>
      <c r="R87" s="146" t="s">
        <v>100</v>
      </c>
      <c r="S87" s="149"/>
    </row>
    <row r="88" spans="1:19">
      <c r="A88" s="135">
        <v>8502</v>
      </c>
      <c r="B88" s="131">
        <v>39875</v>
      </c>
      <c r="C88" s="174" t="s">
        <v>200</v>
      </c>
      <c r="D88" s="172">
        <v>15000</v>
      </c>
      <c r="E88" s="172"/>
      <c r="F88" s="172"/>
      <c r="G88" s="172"/>
      <c r="H88" s="172"/>
      <c r="I88" s="15"/>
      <c r="J88" s="15"/>
      <c r="K88" s="173"/>
      <c r="L88" s="173"/>
      <c r="M88" s="173"/>
      <c r="N88" s="173"/>
      <c r="O88" s="173"/>
      <c r="P88" s="15"/>
      <c r="Q88" s="173"/>
      <c r="R88" s="134" t="s">
        <v>201</v>
      </c>
      <c r="S88" s="149"/>
    </row>
    <row r="89" spans="1:19">
      <c r="A89" s="135">
        <v>2009</v>
      </c>
      <c r="B89" s="16"/>
      <c r="C89" s="132" t="s">
        <v>15</v>
      </c>
      <c r="D89" s="24"/>
      <c r="E89" s="24"/>
      <c r="F89" s="24">
        <v>397.58</v>
      </c>
      <c r="G89" s="24">
        <v>230.3</v>
      </c>
      <c r="H89" s="24">
        <v>400.48</v>
      </c>
      <c r="I89" s="25"/>
      <c r="J89" s="25"/>
      <c r="K89" s="25"/>
      <c r="L89" s="24"/>
      <c r="M89" s="25"/>
      <c r="N89" s="25"/>
      <c r="O89" s="25"/>
      <c r="P89" s="25"/>
      <c r="Q89" s="25"/>
      <c r="R89" s="146" t="s">
        <v>100</v>
      </c>
      <c r="S89" s="149"/>
    </row>
    <row r="90" spans="1:19" s="23" customFormat="1">
      <c r="A90" s="135">
        <v>2009</v>
      </c>
      <c r="B90" s="131"/>
      <c r="C90" s="143" t="s">
        <v>20</v>
      </c>
      <c r="D90" s="172"/>
      <c r="E90" s="172"/>
      <c r="F90" s="172">
        <v>401.49</v>
      </c>
      <c r="G90" s="172">
        <v>338.36</v>
      </c>
      <c r="H90" s="172">
        <v>406.31</v>
      </c>
      <c r="I90" s="25"/>
      <c r="J90" s="25"/>
      <c r="K90" s="25"/>
      <c r="L90" s="24"/>
      <c r="M90" s="24"/>
      <c r="N90" s="24"/>
      <c r="O90" s="25"/>
      <c r="P90" s="25"/>
      <c r="Q90" s="25"/>
      <c r="R90" s="146" t="s">
        <v>100</v>
      </c>
      <c r="S90" s="149"/>
    </row>
    <row r="91" spans="1:19" s="23" customFormat="1">
      <c r="A91" s="135">
        <v>2009</v>
      </c>
      <c r="B91" s="131"/>
      <c r="C91" s="143" t="s">
        <v>29</v>
      </c>
      <c r="D91" s="172"/>
      <c r="E91" s="172"/>
      <c r="F91" s="172">
        <v>153.76</v>
      </c>
      <c r="G91" s="172">
        <v>115.64</v>
      </c>
      <c r="H91" s="172">
        <v>156.08000000000001</v>
      </c>
      <c r="I91" s="25"/>
      <c r="J91" s="25"/>
      <c r="K91" s="25"/>
      <c r="L91" s="24"/>
      <c r="M91" s="24"/>
      <c r="N91" s="24"/>
      <c r="O91" s="25"/>
      <c r="P91" s="25"/>
      <c r="Q91" s="25"/>
      <c r="R91" s="146" t="s">
        <v>198</v>
      </c>
      <c r="S91" s="149"/>
    </row>
    <row r="92" spans="1:19" s="23" customFormat="1">
      <c r="A92" s="135">
        <v>2009</v>
      </c>
      <c r="B92" s="131"/>
      <c r="C92" s="143" t="s">
        <v>18</v>
      </c>
      <c r="D92" s="172"/>
      <c r="E92" s="172"/>
      <c r="F92" s="172">
        <v>616.1</v>
      </c>
      <c r="G92" s="172">
        <v>366.7</v>
      </c>
      <c r="H92" s="172">
        <v>616.11</v>
      </c>
      <c r="I92" s="25"/>
      <c r="J92" s="25"/>
      <c r="K92" s="25"/>
      <c r="L92" s="24"/>
      <c r="M92" s="24"/>
      <c r="N92" s="24"/>
      <c r="O92" s="25"/>
      <c r="P92" s="25"/>
      <c r="Q92" s="25"/>
      <c r="R92" s="146" t="s">
        <v>190</v>
      </c>
      <c r="S92" s="149"/>
    </row>
    <row r="93" spans="1:19">
      <c r="A93" s="135">
        <v>2009</v>
      </c>
      <c r="B93" s="131"/>
      <c r="C93" s="134" t="s">
        <v>18</v>
      </c>
      <c r="D93" s="172"/>
      <c r="E93" s="172"/>
      <c r="F93" s="172"/>
      <c r="G93" s="172"/>
      <c r="H93" s="172"/>
      <c r="I93" s="133"/>
      <c r="J93" s="133"/>
      <c r="K93" s="133"/>
      <c r="L93" s="172"/>
      <c r="M93" s="172"/>
      <c r="N93" s="172"/>
      <c r="O93" s="173"/>
      <c r="P93" s="173"/>
      <c r="Q93" s="173"/>
      <c r="R93" s="151" t="s">
        <v>197</v>
      </c>
      <c r="S93" s="149"/>
    </row>
    <row r="94" spans="1:19">
      <c r="A94" s="90"/>
      <c r="B94" s="75">
        <v>40028</v>
      </c>
      <c r="C94" s="36"/>
      <c r="D94" s="34"/>
      <c r="E94" s="33" t="s">
        <v>60</v>
      </c>
      <c r="F94" s="34"/>
      <c r="G94" s="34"/>
      <c r="H94" s="34"/>
      <c r="I94" s="34"/>
      <c r="J94" s="34"/>
      <c r="K94" s="34"/>
      <c r="L94" s="34"/>
      <c r="M94" s="37"/>
      <c r="N94" s="34"/>
      <c r="O94" s="38"/>
      <c r="P94" s="34"/>
      <c r="Q94" s="34"/>
      <c r="R94" s="147"/>
      <c r="S94" s="183"/>
    </row>
    <row r="95" spans="1:19">
      <c r="A95" s="180">
        <v>2009</v>
      </c>
      <c r="B95" s="63"/>
      <c r="C95" s="69" t="s">
        <v>28</v>
      </c>
      <c r="D95" s="140"/>
      <c r="E95" s="140"/>
      <c r="F95" s="24">
        <v>630.88</v>
      </c>
      <c r="G95" s="24">
        <v>585.99</v>
      </c>
      <c r="H95" s="24">
        <v>662.64</v>
      </c>
      <c r="I95" s="25"/>
      <c r="J95" s="25"/>
      <c r="K95" s="25"/>
      <c r="L95" s="24"/>
      <c r="M95" s="24"/>
      <c r="N95" s="24"/>
      <c r="O95" s="25"/>
      <c r="P95" s="25"/>
      <c r="Q95" s="25"/>
      <c r="R95" s="146" t="s">
        <v>100</v>
      </c>
      <c r="S95" s="149"/>
    </row>
    <row r="96" spans="1:19">
      <c r="A96" s="135">
        <v>8866</v>
      </c>
      <c r="B96" s="131">
        <v>40043</v>
      </c>
      <c r="C96" s="132" t="s">
        <v>39</v>
      </c>
      <c r="D96" s="173">
        <v>50254.77</v>
      </c>
      <c r="E96" s="172"/>
      <c r="F96" s="173"/>
      <c r="G96" s="172"/>
      <c r="H96" s="172"/>
      <c r="I96" s="173">
        <v>388.56</v>
      </c>
      <c r="J96" s="173">
        <v>388.56</v>
      </c>
      <c r="K96" s="173"/>
      <c r="L96" s="172"/>
      <c r="M96" s="172"/>
      <c r="N96" s="172"/>
      <c r="O96" s="173">
        <v>74.72</v>
      </c>
      <c r="P96" s="173">
        <v>74.72</v>
      </c>
      <c r="Q96" s="173"/>
      <c r="R96" s="146" t="s">
        <v>194</v>
      </c>
      <c r="S96" s="149"/>
    </row>
    <row r="97" spans="1:19">
      <c r="A97" s="180">
        <v>2009</v>
      </c>
      <c r="B97" s="11"/>
      <c r="C97" s="69" t="s">
        <v>27</v>
      </c>
      <c r="D97" s="172"/>
      <c r="E97" s="172"/>
      <c r="F97" s="173">
        <v>929.89</v>
      </c>
      <c r="G97" s="173">
        <v>537.55999999999995</v>
      </c>
      <c r="H97" s="172">
        <v>1040.44</v>
      </c>
      <c r="I97" s="25"/>
      <c r="J97" s="25"/>
      <c r="K97" s="25"/>
      <c r="L97" s="24"/>
      <c r="M97" s="24"/>
      <c r="N97" s="24"/>
      <c r="O97" s="25"/>
      <c r="P97" s="25"/>
      <c r="Q97" s="25"/>
      <c r="R97" s="134" t="s">
        <v>190</v>
      </c>
      <c r="S97" s="149"/>
    </row>
    <row r="98" spans="1:19" s="169" customFormat="1">
      <c r="A98" s="201">
        <v>8959</v>
      </c>
      <c r="B98" s="29">
        <v>40074</v>
      </c>
      <c r="C98" s="69" t="s">
        <v>25</v>
      </c>
      <c r="D98" s="172"/>
      <c r="E98" s="172"/>
      <c r="F98" s="173"/>
      <c r="G98" s="173"/>
      <c r="H98" s="172"/>
      <c r="I98" s="173">
        <v>21.3</v>
      </c>
      <c r="J98" s="173">
        <v>42.6</v>
      </c>
      <c r="K98" s="173">
        <v>21.3</v>
      </c>
      <c r="L98" s="172"/>
      <c r="M98" s="172"/>
      <c r="N98" s="172"/>
      <c r="O98" s="173">
        <v>4.0999999999999996</v>
      </c>
      <c r="P98" s="173">
        <v>8.1999999999999993</v>
      </c>
      <c r="Q98" s="173">
        <v>4.0999999999999996</v>
      </c>
      <c r="R98" s="134"/>
      <c r="S98" s="149"/>
    </row>
    <row r="99" spans="1:19">
      <c r="A99" s="135">
        <v>2009</v>
      </c>
      <c r="B99" s="131"/>
      <c r="C99" s="132" t="s">
        <v>26</v>
      </c>
      <c r="D99" s="173"/>
      <c r="E99" s="172"/>
      <c r="F99" s="172">
        <v>567.97</v>
      </c>
      <c r="G99" s="172">
        <v>431.03</v>
      </c>
      <c r="H99" s="172">
        <v>636.84</v>
      </c>
      <c r="I99" s="25"/>
      <c r="J99" s="25"/>
      <c r="K99" s="25"/>
      <c r="L99" s="24"/>
      <c r="M99" s="24"/>
      <c r="N99" s="24"/>
      <c r="O99" s="25"/>
      <c r="P99" s="25"/>
      <c r="Q99" s="25"/>
      <c r="R99" s="134" t="s">
        <v>190</v>
      </c>
      <c r="S99" s="149"/>
    </row>
    <row r="100" spans="1:19" s="169" customFormat="1">
      <c r="A100" s="136">
        <v>9021</v>
      </c>
      <c r="B100" s="131"/>
      <c r="C100" s="132" t="s">
        <v>25</v>
      </c>
      <c r="D100" s="173">
        <v>6196</v>
      </c>
      <c r="E100" s="172"/>
      <c r="F100" s="172"/>
      <c r="G100" s="172"/>
      <c r="H100" s="172"/>
      <c r="I100" s="173">
        <v>40.270000000000003</v>
      </c>
      <c r="J100" s="173">
        <v>44.95</v>
      </c>
      <c r="K100" s="173"/>
      <c r="L100" s="172"/>
      <c r="M100" s="172"/>
      <c r="N100" s="172"/>
      <c r="O100" s="173">
        <v>7.75</v>
      </c>
      <c r="P100" s="173">
        <v>8.65</v>
      </c>
      <c r="Q100" s="173"/>
      <c r="R100" s="134" t="s">
        <v>106</v>
      </c>
      <c r="S100" s="149"/>
    </row>
    <row r="101" spans="1:19" s="137" customFormat="1">
      <c r="A101" s="180">
        <v>2009</v>
      </c>
      <c r="B101" s="11"/>
      <c r="C101" s="69" t="s">
        <v>16</v>
      </c>
      <c r="D101" s="172"/>
      <c r="E101" s="172"/>
      <c r="F101" s="172">
        <v>859.23</v>
      </c>
      <c r="G101" s="172">
        <v>761.9</v>
      </c>
      <c r="H101" s="172">
        <v>893.08</v>
      </c>
      <c r="I101" s="173"/>
      <c r="J101" s="173"/>
      <c r="K101" s="173"/>
      <c r="L101" s="173"/>
      <c r="M101" s="173"/>
      <c r="N101" s="173"/>
      <c r="O101" s="173"/>
      <c r="P101" s="173"/>
      <c r="Q101" s="173"/>
      <c r="R101" s="134" t="s">
        <v>192</v>
      </c>
      <c r="S101" s="150"/>
    </row>
    <row r="102" spans="1:19" s="169" customFormat="1">
      <c r="A102" s="180">
        <v>2009</v>
      </c>
      <c r="B102" s="11"/>
      <c r="C102" s="69" t="s">
        <v>17</v>
      </c>
      <c r="D102" s="172"/>
      <c r="E102" s="172"/>
      <c r="F102" s="172">
        <v>554.39</v>
      </c>
      <c r="G102" s="172">
        <v>506.24</v>
      </c>
      <c r="H102" s="172">
        <v>702.58</v>
      </c>
      <c r="I102" s="173"/>
      <c r="J102" s="173"/>
      <c r="K102" s="173"/>
      <c r="L102" s="173"/>
      <c r="M102" s="173"/>
      <c r="N102" s="173"/>
      <c r="O102" s="173"/>
      <c r="P102" s="173"/>
      <c r="Q102" s="173"/>
      <c r="R102" s="146" t="s">
        <v>189</v>
      </c>
      <c r="S102" s="150"/>
    </row>
    <row r="103" spans="1:19" s="169" customFormat="1">
      <c r="A103" s="201">
        <v>9197</v>
      </c>
      <c r="B103" s="11">
        <v>40171</v>
      </c>
      <c r="C103" s="69" t="s">
        <v>25</v>
      </c>
      <c r="D103" s="172">
        <v>6090.8</v>
      </c>
      <c r="E103" s="172"/>
      <c r="F103" s="172"/>
      <c r="G103" s="172"/>
      <c r="H103" s="172"/>
      <c r="I103" s="173">
        <v>39.590000000000003</v>
      </c>
      <c r="J103" s="173">
        <v>178.13</v>
      </c>
      <c r="K103" s="173"/>
      <c r="L103" s="173"/>
      <c r="M103" s="173"/>
      <c r="N103" s="173"/>
      <c r="O103" s="173">
        <v>7.61</v>
      </c>
      <c r="P103" s="173">
        <v>34.25</v>
      </c>
      <c r="Q103" s="173"/>
      <c r="R103" s="146"/>
      <c r="S103" s="150"/>
    </row>
    <row r="104" spans="1:19" s="169" customFormat="1">
      <c r="A104" s="135">
        <v>9395</v>
      </c>
      <c r="B104" s="11">
        <v>40290</v>
      </c>
      <c r="C104" s="43" t="s">
        <v>183</v>
      </c>
      <c r="D104" s="173">
        <v>16667</v>
      </c>
      <c r="E104" s="173">
        <v>20</v>
      </c>
      <c r="F104" s="173">
        <v>1</v>
      </c>
      <c r="G104" s="173"/>
      <c r="H104" s="173">
        <v>16.8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46" t="s">
        <v>186</v>
      </c>
      <c r="S104" s="150"/>
    </row>
    <row r="105" spans="1:19" s="169" customFormat="1">
      <c r="A105" s="135">
        <v>9396</v>
      </c>
      <c r="B105" s="11">
        <v>40290</v>
      </c>
      <c r="C105" s="43" t="s">
        <v>183</v>
      </c>
      <c r="D105" s="173">
        <v>8334</v>
      </c>
      <c r="E105" s="173">
        <v>20</v>
      </c>
      <c r="F105" s="173">
        <v>1</v>
      </c>
      <c r="G105" s="173"/>
      <c r="H105" s="173">
        <v>9.3000000000000007</v>
      </c>
      <c r="I105" s="173"/>
      <c r="J105" s="173"/>
      <c r="K105" s="173"/>
      <c r="L105" s="173"/>
      <c r="M105" s="173"/>
      <c r="N105" s="173"/>
      <c r="O105" s="173"/>
      <c r="P105" s="173"/>
      <c r="Q105" s="173"/>
      <c r="R105" s="146" t="s">
        <v>186</v>
      </c>
      <c r="S105" s="150"/>
    </row>
    <row r="106" spans="1:19" s="169" customFormat="1">
      <c r="A106" s="135">
        <v>9414</v>
      </c>
      <c r="B106" s="11"/>
      <c r="C106" s="43" t="s">
        <v>227</v>
      </c>
      <c r="D106" s="173">
        <v>104069.59</v>
      </c>
      <c r="E106" s="173"/>
      <c r="F106" s="173"/>
      <c r="G106" s="173"/>
      <c r="H106" s="173"/>
      <c r="I106" s="173">
        <v>676.45</v>
      </c>
      <c r="J106" s="173">
        <v>683.75</v>
      </c>
      <c r="K106" s="173"/>
      <c r="L106" s="173"/>
      <c r="M106" s="173"/>
      <c r="N106" s="173"/>
      <c r="O106" s="173">
        <v>130.09</v>
      </c>
      <c r="P106" s="173">
        <v>131.49</v>
      </c>
      <c r="Q106" s="173"/>
      <c r="R106" s="146" t="s">
        <v>106</v>
      </c>
      <c r="S106" s="150"/>
    </row>
    <row r="107" spans="1:19" s="169" customFormat="1">
      <c r="A107" s="135">
        <v>9424</v>
      </c>
      <c r="B107" s="11"/>
      <c r="C107" s="43" t="s">
        <v>227</v>
      </c>
      <c r="D107" s="173">
        <v>1635.48</v>
      </c>
      <c r="E107" s="173"/>
      <c r="F107" s="173"/>
      <c r="G107" s="173"/>
      <c r="H107" s="173"/>
      <c r="I107" s="173">
        <v>10.63</v>
      </c>
      <c r="J107" s="173">
        <v>17.39</v>
      </c>
      <c r="K107" s="173"/>
      <c r="L107" s="173"/>
      <c r="M107" s="173"/>
      <c r="N107" s="173"/>
      <c r="O107" s="173"/>
      <c r="P107" s="173"/>
      <c r="Q107" s="173"/>
      <c r="R107" s="146" t="s">
        <v>106</v>
      </c>
      <c r="S107" s="150"/>
    </row>
    <row r="108" spans="1:19" s="169" customFormat="1">
      <c r="A108" s="135">
        <v>9563</v>
      </c>
      <c r="B108" s="11">
        <v>40359</v>
      </c>
      <c r="C108" s="170" t="s">
        <v>30</v>
      </c>
      <c r="D108" s="172">
        <v>1600</v>
      </c>
      <c r="E108" s="172">
        <f>20+1000*1%</f>
        <v>30</v>
      </c>
      <c r="F108" s="172">
        <f>E108*9%</f>
        <v>2.6999999999999997</v>
      </c>
      <c r="G108" s="172"/>
      <c r="H108" s="172">
        <v>3.24</v>
      </c>
      <c r="I108" s="173"/>
      <c r="J108" s="173"/>
      <c r="K108" s="173"/>
      <c r="L108" s="172">
        <v>13</v>
      </c>
      <c r="M108" s="172">
        <v>13</v>
      </c>
      <c r="N108" s="172">
        <v>20.8</v>
      </c>
      <c r="O108" s="173"/>
      <c r="P108" s="173"/>
      <c r="Q108" s="173"/>
      <c r="R108" s="134" t="s">
        <v>185</v>
      </c>
      <c r="S108" s="149"/>
    </row>
    <row r="109" spans="1:19" s="137" customFormat="1">
      <c r="A109" s="135">
        <v>2010</v>
      </c>
      <c r="B109" s="11"/>
      <c r="C109" s="69" t="s">
        <v>18</v>
      </c>
      <c r="D109" s="173"/>
      <c r="E109" s="173"/>
      <c r="F109" s="173">
        <v>334.93</v>
      </c>
      <c r="G109" s="173">
        <v>408.07</v>
      </c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34" t="s">
        <v>179</v>
      </c>
      <c r="S109" s="150"/>
    </row>
    <row r="110" spans="1:19" s="169" customFormat="1">
      <c r="A110" s="135">
        <v>2010</v>
      </c>
      <c r="B110" s="11"/>
      <c r="C110" s="69" t="s">
        <v>28</v>
      </c>
      <c r="D110" s="173"/>
      <c r="E110" s="173"/>
      <c r="F110" s="173">
        <v>486.05</v>
      </c>
      <c r="G110" s="173">
        <v>595.75</v>
      </c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34" t="s">
        <v>179</v>
      </c>
      <c r="S110" s="150"/>
    </row>
    <row r="111" spans="1:19" s="137" customFormat="1">
      <c r="A111" s="135">
        <v>2010</v>
      </c>
      <c r="B111" s="11"/>
      <c r="C111" s="69" t="s">
        <v>27</v>
      </c>
      <c r="D111" s="140"/>
      <c r="E111" s="140"/>
      <c r="F111" s="140">
        <v>409.24</v>
      </c>
      <c r="G111" s="140">
        <v>435.96</v>
      </c>
      <c r="H111" s="140"/>
      <c r="I111" s="141"/>
      <c r="J111" s="141"/>
      <c r="K111" s="140"/>
      <c r="L111" s="140"/>
      <c r="M111" s="140"/>
      <c r="N111" s="140"/>
      <c r="O111" s="141"/>
      <c r="P111" s="141"/>
      <c r="Q111" s="141"/>
      <c r="R111" s="134" t="s">
        <v>179</v>
      </c>
      <c r="S111" s="149"/>
    </row>
    <row r="112" spans="1:19" s="137" customFormat="1">
      <c r="A112" s="135">
        <v>2010</v>
      </c>
      <c r="B112" s="11"/>
      <c r="C112" s="69" t="s">
        <v>26</v>
      </c>
      <c r="D112" s="173"/>
      <c r="E112" s="173"/>
      <c r="F112" s="173">
        <v>357.67</v>
      </c>
      <c r="G112" s="173">
        <v>392.05</v>
      </c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34" t="s">
        <v>178</v>
      </c>
      <c r="S112" s="150"/>
    </row>
    <row r="113" spans="1:19">
      <c r="A113" s="135">
        <v>9742</v>
      </c>
      <c r="B113" s="11">
        <v>40455</v>
      </c>
      <c r="C113" s="69" t="s">
        <v>25</v>
      </c>
      <c r="D113" s="172">
        <v>2409.75</v>
      </c>
      <c r="E113" s="172"/>
      <c r="F113" s="172"/>
      <c r="G113" s="172"/>
      <c r="H113" s="172"/>
      <c r="I113" s="173">
        <v>15.66</v>
      </c>
      <c r="J113" s="173">
        <v>59.72</v>
      </c>
      <c r="K113" s="172">
        <v>15.66</v>
      </c>
      <c r="L113" s="172"/>
      <c r="M113" s="172"/>
      <c r="N113" s="172"/>
      <c r="O113" s="173">
        <f>D113*0.125%</f>
        <v>3.0121875</v>
      </c>
      <c r="P113" s="173">
        <v>11.48</v>
      </c>
      <c r="Q113" s="173">
        <v>3.01</v>
      </c>
      <c r="R113" s="146" t="s">
        <v>106</v>
      </c>
      <c r="S113" s="149"/>
    </row>
    <row r="114" spans="1:19">
      <c r="A114" s="135">
        <v>9742</v>
      </c>
      <c r="B114" s="11">
        <v>40455</v>
      </c>
      <c r="C114" s="69" t="s">
        <v>25</v>
      </c>
      <c r="D114" s="172">
        <v>2409.75</v>
      </c>
      <c r="E114" s="172"/>
      <c r="F114" s="172"/>
      <c r="G114" s="172"/>
      <c r="H114" s="172"/>
      <c r="I114" s="173">
        <v>15.66</v>
      </c>
      <c r="J114" s="173">
        <v>59.72</v>
      </c>
      <c r="K114" s="172">
        <v>15.66</v>
      </c>
      <c r="L114" s="172"/>
      <c r="M114" s="172"/>
      <c r="N114" s="172"/>
      <c r="O114" s="173">
        <f>D114*0.125%</f>
        <v>3.0121875</v>
      </c>
      <c r="P114" s="173">
        <v>11.48</v>
      </c>
      <c r="Q114" s="173">
        <v>3.01</v>
      </c>
      <c r="R114" s="134" t="s">
        <v>270</v>
      </c>
      <c r="S114" s="149"/>
    </row>
    <row r="115" spans="1:19">
      <c r="A115" s="135">
        <v>9743</v>
      </c>
      <c r="B115" s="11">
        <v>40455</v>
      </c>
      <c r="C115" s="69" t="s">
        <v>3</v>
      </c>
      <c r="D115" s="172">
        <v>4814.5600000000004</v>
      </c>
      <c r="E115" s="172"/>
      <c r="F115" s="172"/>
      <c r="G115" s="172"/>
      <c r="H115" s="172"/>
      <c r="I115" s="173">
        <v>31.29</v>
      </c>
      <c r="J115" s="173">
        <v>119.45</v>
      </c>
      <c r="K115" s="172">
        <v>31.33</v>
      </c>
      <c r="L115" s="172"/>
      <c r="M115" s="172"/>
      <c r="N115" s="172"/>
      <c r="O115" s="173">
        <f>D115*0.125%</f>
        <v>6.0182000000000002</v>
      </c>
      <c r="P115" s="173">
        <v>22.97</v>
      </c>
      <c r="Q115" s="173">
        <v>6.02</v>
      </c>
      <c r="R115" s="134" t="s">
        <v>106</v>
      </c>
      <c r="S115" s="149"/>
    </row>
    <row r="116" spans="1:19">
      <c r="A116" s="135">
        <v>9743</v>
      </c>
      <c r="B116" s="11">
        <v>40455</v>
      </c>
      <c r="C116" s="69" t="s">
        <v>3</v>
      </c>
      <c r="D116" s="172">
        <v>4814.5600000000004</v>
      </c>
      <c r="E116" s="172"/>
      <c r="F116" s="172"/>
      <c r="G116" s="172"/>
      <c r="H116" s="172"/>
      <c r="I116" s="173">
        <v>31.29</v>
      </c>
      <c r="J116" s="173">
        <v>119.45</v>
      </c>
      <c r="K116" s="172"/>
      <c r="L116" s="172"/>
      <c r="M116" s="172"/>
      <c r="N116" s="172"/>
      <c r="O116" s="173">
        <f>D116*0.125%</f>
        <v>6.0182000000000002</v>
      </c>
      <c r="P116" s="173">
        <v>22.97</v>
      </c>
      <c r="Q116" s="173"/>
      <c r="R116" s="134" t="s">
        <v>271</v>
      </c>
      <c r="S116" s="149"/>
    </row>
    <row r="117" spans="1:19">
      <c r="A117" s="135">
        <v>2010</v>
      </c>
      <c r="B117" s="11"/>
      <c r="C117" s="69" t="s">
        <v>16</v>
      </c>
      <c r="D117" s="172"/>
      <c r="E117" s="172"/>
      <c r="F117" s="172">
        <v>533.67999999999995</v>
      </c>
      <c r="G117" s="172">
        <v>647.42999999999995</v>
      </c>
      <c r="H117" s="172"/>
      <c r="I117" s="173"/>
      <c r="J117" s="173"/>
      <c r="K117" s="173"/>
      <c r="L117" s="172"/>
      <c r="M117" s="172"/>
      <c r="N117" s="172"/>
      <c r="O117" s="173"/>
      <c r="P117" s="173"/>
      <c r="Q117" s="173"/>
      <c r="R117" s="146" t="s">
        <v>102</v>
      </c>
      <c r="S117" s="149"/>
    </row>
    <row r="118" spans="1:19" s="169" customFormat="1">
      <c r="A118" s="181">
        <v>9818</v>
      </c>
      <c r="B118" s="11">
        <v>40499</v>
      </c>
      <c r="C118" s="182" t="s">
        <v>175</v>
      </c>
      <c r="D118" s="173"/>
      <c r="E118" s="62">
        <v>80</v>
      </c>
      <c r="F118" s="173">
        <v>4</v>
      </c>
      <c r="G118" s="173">
        <v>160</v>
      </c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34" t="s">
        <v>106</v>
      </c>
      <c r="S118" s="149"/>
    </row>
    <row r="119" spans="1:19" s="23" customFormat="1">
      <c r="A119" s="5">
        <v>9807</v>
      </c>
      <c r="B119" s="11">
        <v>40491</v>
      </c>
      <c r="C119" s="174" t="s">
        <v>71</v>
      </c>
      <c r="D119" s="25">
        <v>551.32000000000005</v>
      </c>
      <c r="E119" s="27">
        <f>20+D119*1%</f>
        <v>25.513200000000001</v>
      </c>
      <c r="F119" s="25">
        <f>E119*9%</f>
        <v>2.2961879999999999</v>
      </c>
      <c r="G119" s="24">
        <v>7.79</v>
      </c>
      <c r="H119" s="24"/>
      <c r="I119" s="25"/>
      <c r="J119" s="25"/>
      <c r="K119" s="25"/>
      <c r="L119" s="25"/>
      <c r="M119" s="25"/>
      <c r="N119" s="25"/>
      <c r="O119" s="25"/>
      <c r="P119" s="25"/>
      <c r="Q119" s="25"/>
      <c r="R119" s="146" t="s">
        <v>106</v>
      </c>
      <c r="S119" s="149"/>
    </row>
    <row r="120" spans="1:19" s="23" customFormat="1">
      <c r="A120" s="135">
        <v>9876</v>
      </c>
      <c r="B120" s="11">
        <v>40533</v>
      </c>
      <c r="C120" s="174" t="s">
        <v>19</v>
      </c>
      <c r="D120" s="172">
        <v>74262.59</v>
      </c>
      <c r="E120" s="172"/>
      <c r="F120" s="172"/>
      <c r="G120" s="172"/>
      <c r="H120" s="172"/>
      <c r="I120" s="173">
        <v>482.71</v>
      </c>
      <c r="J120" s="173">
        <v>482.7</v>
      </c>
      <c r="K120" s="173">
        <v>482.7</v>
      </c>
      <c r="L120" s="172"/>
      <c r="M120" s="172"/>
      <c r="N120" s="172"/>
      <c r="O120" s="173">
        <v>92.83</v>
      </c>
      <c r="P120" s="173">
        <v>92.82</v>
      </c>
      <c r="Q120" s="173">
        <v>92.83</v>
      </c>
      <c r="R120" s="146" t="s">
        <v>100</v>
      </c>
      <c r="S120" s="149">
        <v>575.52</v>
      </c>
    </row>
    <row r="121" spans="1:19" s="137" customFormat="1">
      <c r="A121" s="135">
        <v>9877</v>
      </c>
      <c r="B121" s="11">
        <v>40534</v>
      </c>
      <c r="C121" s="174" t="s">
        <v>19</v>
      </c>
      <c r="D121" s="172">
        <v>81883.789999999994</v>
      </c>
      <c r="E121" s="172"/>
      <c r="F121" s="172"/>
      <c r="G121" s="172"/>
      <c r="H121" s="172"/>
      <c r="I121" s="173">
        <v>532.24</v>
      </c>
      <c r="J121" s="173">
        <v>532.24</v>
      </c>
      <c r="K121" s="173">
        <v>532.24</v>
      </c>
      <c r="L121" s="172"/>
      <c r="M121" s="172"/>
      <c r="N121" s="172"/>
      <c r="O121" s="173">
        <v>102.35</v>
      </c>
      <c r="P121" s="173">
        <v>102.35</v>
      </c>
      <c r="Q121" s="173">
        <v>102.35</v>
      </c>
      <c r="R121" s="146" t="s">
        <v>100</v>
      </c>
      <c r="S121" s="149">
        <v>634.59</v>
      </c>
    </row>
    <row r="122" spans="1:19" s="137" customFormat="1">
      <c r="A122" s="135">
        <v>9902</v>
      </c>
      <c r="B122" s="11">
        <v>40542</v>
      </c>
      <c r="C122" s="174" t="s">
        <v>25</v>
      </c>
      <c r="D122" s="140">
        <v>35094.589999999997</v>
      </c>
      <c r="E122" s="140"/>
      <c r="F122" s="141"/>
      <c r="G122" s="140"/>
      <c r="H122" s="140"/>
      <c r="I122" s="141">
        <f>D122*0.65%</f>
        <v>228.114835</v>
      </c>
      <c r="J122" s="141">
        <v>228.11</v>
      </c>
      <c r="K122" s="141">
        <v>228.11</v>
      </c>
      <c r="L122" s="140"/>
      <c r="M122" s="140"/>
      <c r="N122" s="140"/>
      <c r="O122" s="141">
        <v>43.87</v>
      </c>
      <c r="P122" s="141">
        <v>43.87</v>
      </c>
      <c r="Q122" s="141">
        <v>43.87</v>
      </c>
      <c r="R122" s="148" t="s">
        <v>174</v>
      </c>
      <c r="S122" s="149">
        <v>271.98</v>
      </c>
    </row>
    <row r="123" spans="1:19" s="137" customFormat="1">
      <c r="A123" s="135">
        <v>2010</v>
      </c>
      <c r="B123" s="11"/>
      <c r="C123" s="132" t="s">
        <v>17</v>
      </c>
      <c r="D123" s="172"/>
      <c r="E123" s="172"/>
      <c r="F123" s="173">
        <v>1112.3599999999999</v>
      </c>
      <c r="G123" s="172">
        <v>1130.07</v>
      </c>
      <c r="H123" s="172">
        <v>1346.84</v>
      </c>
      <c r="I123" s="173"/>
      <c r="J123" s="173"/>
      <c r="K123" s="173"/>
      <c r="L123" s="172"/>
      <c r="M123" s="172"/>
      <c r="N123" s="172"/>
      <c r="O123" s="173"/>
      <c r="P123" s="173"/>
      <c r="Q123" s="173"/>
      <c r="R123" s="134" t="s">
        <v>172</v>
      </c>
      <c r="S123" s="149"/>
    </row>
    <row r="124" spans="1:19" s="137" customFormat="1">
      <c r="A124" s="192">
        <v>9934</v>
      </c>
      <c r="B124" s="193">
        <v>40571</v>
      </c>
      <c r="C124" s="189" t="s">
        <v>19</v>
      </c>
      <c r="D124" s="162">
        <v>66565</v>
      </c>
      <c r="E124" s="194">
        <f>20+D124*1%</f>
        <v>685.65</v>
      </c>
      <c r="F124" s="162">
        <f t="shared" ref="F124" si="33">E124*9%</f>
        <v>61.708499999999994</v>
      </c>
      <c r="G124" s="162">
        <v>33.11</v>
      </c>
      <c r="H124" s="162">
        <v>61.71</v>
      </c>
      <c r="I124" s="162">
        <v>432.67</v>
      </c>
      <c r="J124" s="162">
        <v>347.25</v>
      </c>
      <c r="K124" s="162">
        <v>85.42</v>
      </c>
      <c r="L124" s="162"/>
      <c r="M124" s="162"/>
      <c r="N124" s="162"/>
      <c r="O124" s="162">
        <v>83.21</v>
      </c>
      <c r="P124" s="162">
        <v>66.78</v>
      </c>
      <c r="Q124" s="162">
        <v>83.21</v>
      </c>
      <c r="R124" s="195" t="s">
        <v>100</v>
      </c>
      <c r="S124" s="167">
        <v>101.85</v>
      </c>
    </row>
    <row r="125" spans="1:19" s="137" customFormat="1">
      <c r="A125" s="135">
        <v>9945</v>
      </c>
      <c r="B125" s="11">
        <v>40581</v>
      </c>
      <c r="C125" s="104" t="s">
        <v>158</v>
      </c>
      <c r="D125" s="140">
        <v>10000</v>
      </c>
      <c r="E125" s="140">
        <f>20+D125*1%</f>
        <v>120</v>
      </c>
      <c r="F125" s="140">
        <f>E125*5%</f>
        <v>6</v>
      </c>
      <c r="G125" s="140">
        <v>8.68</v>
      </c>
      <c r="H125" s="140"/>
      <c r="I125" s="141"/>
      <c r="J125" s="141"/>
      <c r="K125" s="141"/>
      <c r="L125" s="141"/>
      <c r="M125" s="141"/>
      <c r="N125" s="141"/>
      <c r="O125" s="141"/>
      <c r="P125" s="141"/>
      <c r="Q125" s="141"/>
      <c r="R125" s="134" t="s">
        <v>159</v>
      </c>
      <c r="S125" s="149"/>
    </row>
    <row r="126" spans="1:19" s="137" customFormat="1">
      <c r="A126" s="135">
        <v>10061</v>
      </c>
      <c r="B126" s="11">
        <v>40652</v>
      </c>
      <c r="C126" s="104" t="s">
        <v>19</v>
      </c>
      <c r="D126" s="140">
        <v>9523.7800000000007</v>
      </c>
      <c r="E126" s="140">
        <f>20+D126*1%</f>
        <v>115.23780000000001</v>
      </c>
      <c r="F126" s="141">
        <v>53.48</v>
      </c>
      <c r="G126" s="140">
        <v>53.48</v>
      </c>
      <c r="H126" s="140">
        <v>53.48</v>
      </c>
      <c r="I126" s="141">
        <v>61.9</v>
      </c>
      <c r="J126" s="141">
        <v>61.9</v>
      </c>
      <c r="K126" s="141">
        <v>388.56</v>
      </c>
      <c r="L126" s="140"/>
      <c r="M126" s="140"/>
      <c r="N126" s="140"/>
      <c r="O126" s="141">
        <v>10.4</v>
      </c>
      <c r="P126" s="141">
        <v>10.4</v>
      </c>
      <c r="Q126" s="141">
        <v>74.72</v>
      </c>
      <c r="R126" s="148" t="s">
        <v>155</v>
      </c>
      <c r="S126" s="149"/>
    </row>
    <row r="127" spans="1:19" s="137" customFormat="1">
      <c r="A127" s="160">
        <v>10114</v>
      </c>
      <c r="B127" s="165">
        <v>40680</v>
      </c>
      <c r="C127" s="161" t="s">
        <v>139</v>
      </c>
      <c r="D127" s="162"/>
      <c r="E127" s="162"/>
      <c r="F127" s="162"/>
      <c r="G127" s="162">
        <v>49.18</v>
      </c>
      <c r="H127" s="162"/>
      <c r="I127" s="144"/>
      <c r="J127" s="144"/>
      <c r="K127" s="144"/>
      <c r="L127" s="162"/>
      <c r="M127" s="162"/>
      <c r="N127" s="162"/>
      <c r="O127" s="162"/>
      <c r="P127" s="162"/>
      <c r="Q127" s="162"/>
      <c r="R127" s="166" t="s">
        <v>145</v>
      </c>
      <c r="S127" s="167"/>
    </row>
    <row r="128" spans="1:19" s="123" customFormat="1">
      <c r="A128" s="135">
        <v>2011</v>
      </c>
      <c r="B128" s="29"/>
      <c r="C128" s="132" t="s">
        <v>20</v>
      </c>
      <c r="D128" s="141"/>
      <c r="E128" s="141"/>
      <c r="F128" s="141">
        <v>315</v>
      </c>
      <c r="G128" s="141">
        <v>338.67</v>
      </c>
      <c r="H128" s="141">
        <v>380.67</v>
      </c>
      <c r="I128" s="133"/>
      <c r="J128" s="133"/>
      <c r="K128" s="133"/>
      <c r="L128" s="141"/>
      <c r="M128" s="141"/>
      <c r="N128" s="141"/>
      <c r="O128" s="141"/>
      <c r="P128" s="141"/>
      <c r="Q128" s="141"/>
      <c r="R128" s="151" t="s">
        <v>138</v>
      </c>
      <c r="S128" s="150"/>
    </row>
    <row r="129" spans="1:19" s="137" customFormat="1">
      <c r="A129" s="135">
        <v>10104</v>
      </c>
      <c r="B129" s="29">
        <v>40675</v>
      </c>
      <c r="C129" s="104" t="s">
        <v>136</v>
      </c>
      <c r="D129" s="141"/>
      <c r="E129" s="141">
        <v>20</v>
      </c>
      <c r="F129" s="141">
        <v>1</v>
      </c>
      <c r="G129" s="141">
        <v>4</v>
      </c>
      <c r="H129" s="141"/>
      <c r="I129" s="133"/>
      <c r="J129" s="133"/>
      <c r="K129" s="133"/>
      <c r="L129" s="141"/>
      <c r="M129" s="141"/>
      <c r="N129" s="141"/>
      <c r="O129" s="141"/>
      <c r="P129" s="141"/>
      <c r="Q129" s="141"/>
      <c r="R129" s="151" t="s">
        <v>137</v>
      </c>
      <c r="S129" s="150"/>
    </row>
    <row r="130" spans="1:19" s="137" customFormat="1">
      <c r="A130" s="135">
        <v>10288</v>
      </c>
      <c r="B130" s="29">
        <v>40774</v>
      </c>
      <c r="C130" s="104" t="s">
        <v>36</v>
      </c>
      <c r="D130" s="140"/>
      <c r="E130" s="140"/>
      <c r="F130" s="140">
        <v>1</v>
      </c>
      <c r="G130" s="140">
        <v>16.78</v>
      </c>
      <c r="H130" s="140"/>
      <c r="I130" s="133"/>
      <c r="J130" s="133"/>
      <c r="K130" s="133"/>
      <c r="L130" s="141"/>
      <c r="M130" s="141"/>
      <c r="N130" s="141"/>
      <c r="O130" s="141"/>
      <c r="P130" s="141"/>
      <c r="Q130" s="141"/>
      <c r="R130" s="151" t="s">
        <v>132</v>
      </c>
      <c r="S130" s="149"/>
    </row>
    <row r="131" spans="1:19" s="137" customFormat="1">
      <c r="A131" s="135">
        <v>10363</v>
      </c>
      <c r="B131" s="29">
        <v>40806</v>
      </c>
      <c r="C131" s="132" t="s">
        <v>3</v>
      </c>
      <c r="D131" s="140">
        <v>7133.86</v>
      </c>
      <c r="E131" s="140">
        <f>20+D131*1%</f>
        <v>91.3386</v>
      </c>
      <c r="F131" s="140">
        <f>E131*9%</f>
        <v>8.2204739999999994</v>
      </c>
      <c r="G131" s="140">
        <v>18.850000000000001</v>
      </c>
      <c r="H131" s="140">
        <v>18.850000000000001</v>
      </c>
      <c r="I131" s="133"/>
      <c r="J131" s="133"/>
      <c r="K131" s="133"/>
      <c r="L131" s="141"/>
      <c r="M131" s="141"/>
      <c r="N131" s="141"/>
      <c r="O131" s="141"/>
      <c r="P131" s="141"/>
      <c r="Q131" s="141"/>
      <c r="R131" s="151" t="s">
        <v>131</v>
      </c>
      <c r="S131" s="149"/>
    </row>
    <row r="132" spans="1:19" s="137" customFormat="1">
      <c r="A132" s="135">
        <v>2012</v>
      </c>
      <c r="B132" s="29"/>
      <c r="C132" s="132" t="s">
        <v>24</v>
      </c>
      <c r="D132" s="140"/>
      <c r="E132" s="140"/>
      <c r="F132" s="140">
        <v>68.349999999999994</v>
      </c>
      <c r="G132" s="140">
        <v>53.16</v>
      </c>
      <c r="H132" s="140">
        <v>62.17</v>
      </c>
      <c r="I132" s="133"/>
      <c r="J132" s="133"/>
      <c r="K132" s="133"/>
      <c r="L132" s="141"/>
      <c r="M132" s="141"/>
      <c r="N132" s="141"/>
      <c r="O132" s="141"/>
      <c r="P132" s="141"/>
      <c r="Q132" s="141"/>
      <c r="R132" s="151" t="s">
        <v>129</v>
      </c>
      <c r="S132" s="149"/>
    </row>
    <row r="133" spans="1:19" s="137" customFormat="1">
      <c r="A133" s="135">
        <v>2012</v>
      </c>
      <c r="B133" s="29"/>
      <c r="C133" s="132" t="s">
        <v>23</v>
      </c>
      <c r="D133" s="140"/>
      <c r="E133" s="140"/>
      <c r="F133" s="140">
        <v>87.74</v>
      </c>
      <c r="G133" s="140">
        <v>75.739999999999995</v>
      </c>
      <c r="H133" s="140">
        <v>84.74</v>
      </c>
      <c r="I133" s="133"/>
      <c r="J133" s="133"/>
      <c r="K133" s="133"/>
      <c r="L133" s="141"/>
      <c r="M133" s="141"/>
      <c r="N133" s="141"/>
      <c r="O133" s="141"/>
      <c r="P133" s="141"/>
      <c r="Q133" s="141"/>
      <c r="R133" s="151" t="s">
        <v>129</v>
      </c>
      <c r="S133" s="149"/>
    </row>
    <row r="134" spans="1:19" s="137" customFormat="1">
      <c r="A134" s="135">
        <v>2012</v>
      </c>
      <c r="B134" s="29"/>
      <c r="C134" s="132" t="s">
        <v>22</v>
      </c>
      <c r="D134" s="140"/>
      <c r="E134" s="140"/>
      <c r="F134" s="133">
        <v>216.48</v>
      </c>
      <c r="G134" s="133">
        <v>316.20999999999998</v>
      </c>
      <c r="H134" s="133">
        <v>243.48</v>
      </c>
      <c r="I134" s="133"/>
      <c r="J134" s="133"/>
      <c r="K134" s="133"/>
      <c r="L134" s="141"/>
      <c r="M134" s="141"/>
      <c r="N134" s="141"/>
      <c r="O134" s="141"/>
      <c r="P134" s="141"/>
      <c r="Q134" s="141"/>
      <c r="R134" s="151" t="s">
        <v>128</v>
      </c>
      <c r="S134" s="149"/>
    </row>
    <row r="135" spans="1:19" s="137" customFormat="1">
      <c r="A135" s="135">
        <v>2012</v>
      </c>
      <c r="B135" s="29"/>
      <c r="C135" s="132" t="s">
        <v>15</v>
      </c>
      <c r="D135" s="140"/>
      <c r="E135" s="140"/>
      <c r="F135" s="133">
        <v>164.52</v>
      </c>
      <c r="G135" s="133">
        <v>152.19999999999999</v>
      </c>
      <c r="H135" s="133">
        <v>159.4</v>
      </c>
      <c r="I135" s="133"/>
      <c r="J135" s="133"/>
      <c r="K135" s="133"/>
      <c r="L135" s="141"/>
      <c r="M135" s="141"/>
      <c r="N135" s="141"/>
      <c r="O135" s="141"/>
      <c r="P135" s="141"/>
      <c r="Q135" s="141"/>
      <c r="R135" s="151" t="s">
        <v>117</v>
      </c>
      <c r="S135" s="149"/>
    </row>
    <row r="136" spans="1:19" s="137" customFormat="1">
      <c r="A136" s="135">
        <v>2012</v>
      </c>
      <c r="B136" s="29"/>
      <c r="C136" s="132" t="s">
        <v>20</v>
      </c>
      <c r="D136" s="140"/>
      <c r="E136" s="140"/>
      <c r="F136" s="133">
        <v>177.12</v>
      </c>
      <c r="G136" s="133">
        <v>160.58000000000001</v>
      </c>
      <c r="H136" s="133">
        <v>176.78</v>
      </c>
      <c r="I136" s="133"/>
      <c r="J136" s="133"/>
      <c r="K136" s="133"/>
      <c r="L136" s="141"/>
      <c r="M136" s="141"/>
      <c r="N136" s="141"/>
      <c r="O136" s="141"/>
      <c r="P136" s="141"/>
      <c r="Q136" s="141"/>
      <c r="R136" s="151" t="s">
        <v>117</v>
      </c>
      <c r="S136" s="149"/>
    </row>
    <row r="137" spans="1:19" s="137" customFormat="1">
      <c r="A137" s="5">
        <v>10601</v>
      </c>
      <c r="B137" s="11">
        <v>41053</v>
      </c>
      <c r="C137" s="104" t="s">
        <v>19</v>
      </c>
      <c r="D137" s="117">
        <v>35507</v>
      </c>
      <c r="E137" s="141"/>
      <c r="F137" s="141"/>
      <c r="G137" s="141"/>
      <c r="H137" s="141"/>
      <c r="I137" s="141">
        <v>230.8</v>
      </c>
      <c r="J137" s="141">
        <v>230.8</v>
      </c>
      <c r="K137" s="141">
        <v>230.8</v>
      </c>
      <c r="L137" s="141"/>
      <c r="M137" s="141"/>
      <c r="N137" s="141"/>
      <c r="O137" s="141">
        <v>44.38</v>
      </c>
      <c r="P137" s="141">
        <v>44.5</v>
      </c>
      <c r="Q137" s="141">
        <v>44.38</v>
      </c>
      <c r="R137" s="146" t="s">
        <v>100</v>
      </c>
      <c r="S137" s="149">
        <v>275.18</v>
      </c>
    </row>
    <row r="138" spans="1:19" s="137" customFormat="1">
      <c r="A138" s="135">
        <v>2012</v>
      </c>
      <c r="B138" s="29"/>
      <c r="C138" s="132" t="s">
        <v>29</v>
      </c>
      <c r="D138" s="140"/>
      <c r="E138" s="140"/>
      <c r="F138" s="140">
        <v>89.38</v>
      </c>
      <c r="G138" s="140">
        <v>86</v>
      </c>
      <c r="H138" s="140">
        <v>86</v>
      </c>
      <c r="I138" s="133"/>
      <c r="J138" s="133"/>
      <c r="K138" s="133"/>
      <c r="L138" s="141"/>
      <c r="M138" s="141"/>
      <c r="N138" s="141"/>
      <c r="O138" s="141"/>
      <c r="P138" s="141"/>
      <c r="Q138" s="141"/>
      <c r="R138" s="151" t="s">
        <v>117</v>
      </c>
      <c r="S138" s="149"/>
    </row>
    <row r="139" spans="1:19" s="137" customFormat="1">
      <c r="A139" s="135">
        <v>10697</v>
      </c>
      <c r="B139" s="29">
        <v>41128</v>
      </c>
      <c r="C139" s="104" t="s">
        <v>121</v>
      </c>
      <c r="D139" s="140">
        <v>11191.64</v>
      </c>
      <c r="E139" s="140">
        <f>20+6457.68*1%</f>
        <v>84.576800000000006</v>
      </c>
      <c r="F139" s="140">
        <f>E139*9%</f>
        <v>7.6119120000000002</v>
      </c>
      <c r="G139" s="140">
        <v>11.88</v>
      </c>
      <c r="H139" s="140">
        <v>11.88</v>
      </c>
      <c r="I139" s="133"/>
      <c r="J139" s="133"/>
      <c r="K139" s="133"/>
      <c r="L139" s="141"/>
      <c r="M139" s="141"/>
      <c r="N139" s="141"/>
      <c r="O139" s="141"/>
      <c r="P139" s="141"/>
      <c r="Q139" s="141"/>
      <c r="R139" s="151" t="s">
        <v>122</v>
      </c>
      <c r="S139" s="149"/>
    </row>
    <row r="140" spans="1:19" s="137" customFormat="1">
      <c r="A140" s="135">
        <v>2012</v>
      </c>
      <c r="B140" s="29"/>
      <c r="C140" s="132" t="s">
        <v>28</v>
      </c>
      <c r="D140" s="140"/>
      <c r="E140" s="140"/>
      <c r="F140" s="140">
        <v>412.15</v>
      </c>
      <c r="G140" s="140">
        <v>459</v>
      </c>
      <c r="H140" s="140">
        <v>459</v>
      </c>
      <c r="I140" s="133"/>
      <c r="J140" s="133"/>
      <c r="K140" s="133"/>
      <c r="L140" s="141"/>
      <c r="M140" s="141"/>
      <c r="N140" s="141"/>
      <c r="O140" s="141"/>
      <c r="P140" s="141"/>
      <c r="Q140" s="141"/>
      <c r="R140" s="151" t="s">
        <v>127</v>
      </c>
      <c r="S140" s="149"/>
    </row>
    <row r="141" spans="1:19" s="137" customFormat="1">
      <c r="A141" s="135">
        <v>2012</v>
      </c>
      <c r="B141" s="29"/>
      <c r="C141" s="132" t="s">
        <v>26</v>
      </c>
      <c r="D141" s="140"/>
      <c r="E141" s="140"/>
      <c r="F141" s="140">
        <v>137.77000000000001</v>
      </c>
      <c r="G141" s="140">
        <v>137.78</v>
      </c>
      <c r="H141" s="140">
        <v>137.78</v>
      </c>
      <c r="I141" s="133"/>
      <c r="J141" s="133"/>
      <c r="K141" s="133"/>
      <c r="L141" s="141"/>
      <c r="M141" s="141"/>
      <c r="N141" s="141"/>
      <c r="O141" s="141"/>
      <c r="P141" s="141"/>
      <c r="Q141" s="141"/>
      <c r="R141" s="151" t="s">
        <v>117</v>
      </c>
      <c r="S141" s="149"/>
    </row>
    <row r="142" spans="1:19" s="137" customFormat="1">
      <c r="A142" s="135">
        <v>2012</v>
      </c>
      <c r="B142" s="29"/>
      <c r="C142" s="132" t="s">
        <v>16</v>
      </c>
      <c r="D142" s="140"/>
      <c r="E142" s="140"/>
      <c r="F142" s="140">
        <v>187.51</v>
      </c>
      <c r="G142" s="140">
        <v>209.45</v>
      </c>
      <c r="H142" s="140">
        <v>211.57</v>
      </c>
      <c r="I142" s="133"/>
      <c r="J142" s="133"/>
      <c r="K142" s="133"/>
      <c r="L142" s="141"/>
      <c r="M142" s="141"/>
      <c r="N142" s="141"/>
      <c r="O142" s="141"/>
      <c r="P142" s="141"/>
      <c r="Q142" s="141"/>
      <c r="R142" s="151" t="s">
        <v>117</v>
      </c>
      <c r="S142" s="149"/>
    </row>
    <row r="143" spans="1:19" s="137" customFormat="1">
      <c r="A143" s="135">
        <v>10855</v>
      </c>
      <c r="B143" s="29">
        <v>41229</v>
      </c>
      <c r="C143" s="132" t="s">
        <v>71</v>
      </c>
      <c r="D143" s="140">
        <v>12318.8</v>
      </c>
      <c r="E143" s="140">
        <f>20+D143*1%</f>
        <v>143.18799999999999</v>
      </c>
      <c r="F143" s="141">
        <f t="shared" ref="F143:F145" si="34">E143*9%</f>
        <v>12.886919999999998</v>
      </c>
      <c r="G143" s="140">
        <v>28.8</v>
      </c>
      <c r="H143" s="140">
        <v>28.8</v>
      </c>
      <c r="I143" s="133"/>
      <c r="J143" s="133"/>
      <c r="K143" s="133"/>
      <c r="L143" s="141"/>
      <c r="M143" s="141"/>
      <c r="N143" s="141"/>
      <c r="O143" s="141"/>
      <c r="P143" s="141"/>
      <c r="Q143" s="141"/>
      <c r="R143" s="151" t="s">
        <v>118</v>
      </c>
      <c r="S143" s="149"/>
    </row>
    <row r="144" spans="1:19" s="137" customFormat="1">
      <c r="A144" s="135">
        <v>10856</v>
      </c>
      <c r="B144" s="29">
        <v>41229</v>
      </c>
      <c r="C144" s="132" t="s">
        <v>71</v>
      </c>
      <c r="D144" s="140">
        <v>717.6</v>
      </c>
      <c r="E144" s="140">
        <f t="shared" ref="E144:E145" si="35">20+D144*1%</f>
        <v>27.176000000000002</v>
      </c>
      <c r="F144" s="141">
        <f t="shared" si="34"/>
        <v>2.44584</v>
      </c>
      <c r="G144" s="140">
        <v>5.89</v>
      </c>
      <c r="H144" s="140">
        <v>5.89</v>
      </c>
      <c r="I144" s="133"/>
      <c r="J144" s="133"/>
      <c r="K144" s="133"/>
      <c r="L144" s="141"/>
      <c r="M144" s="141"/>
      <c r="N144" s="141"/>
      <c r="O144" s="141"/>
      <c r="P144" s="141"/>
      <c r="Q144" s="141"/>
      <c r="R144" s="151" t="s">
        <v>119</v>
      </c>
      <c r="S144" s="149"/>
    </row>
    <row r="145" spans="1:19" s="137" customFormat="1">
      <c r="A145" s="135">
        <v>10857</v>
      </c>
      <c r="B145" s="29">
        <v>41229</v>
      </c>
      <c r="C145" s="132" t="s">
        <v>71</v>
      </c>
      <c r="D145" s="140">
        <v>1457.28</v>
      </c>
      <c r="E145" s="140">
        <f t="shared" si="35"/>
        <v>34.572800000000001</v>
      </c>
      <c r="F145" s="141">
        <f t="shared" si="34"/>
        <v>3.1115520000000001</v>
      </c>
      <c r="G145" s="140">
        <v>11.21</v>
      </c>
      <c r="H145" s="140">
        <v>11.21</v>
      </c>
      <c r="I145" s="133"/>
      <c r="J145" s="133"/>
      <c r="K145" s="133"/>
      <c r="L145" s="141"/>
      <c r="M145" s="141"/>
      <c r="N145" s="141"/>
      <c r="O145" s="141"/>
      <c r="P145" s="141"/>
      <c r="Q145" s="141"/>
      <c r="R145" s="151" t="s">
        <v>120</v>
      </c>
      <c r="S145" s="149"/>
    </row>
    <row r="146" spans="1:19" s="137" customFormat="1">
      <c r="A146" s="135">
        <v>10944</v>
      </c>
      <c r="B146" s="29">
        <v>41272</v>
      </c>
      <c r="C146" s="132" t="s">
        <v>25</v>
      </c>
      <c r="D146" s="140">
        <v>22608.77</v>
      </c>
      <c r="E146" s="140">
        <f>20+D146*1%</f>
        <v>246.08770000000001</v>
      </c>
      <c r="F146" s="141">
        <f t="shared" ref="F146" si="36">E146*9%</f>
        <v>22.147893</v>
      </c>
      <c r="G146" s="140">
        <v>23.95</v>
      </c>
      <c r="H146" s="140">
        <v>23.95</v>
      </c>
      <c r="I146" s="133"/>
      <c r="J146" s="133"/>
      <c r="K146" s="133"/>
      <c r="L146" s="141"/>
      <c r="M146" s="141"/>
      <c r="N146" s="141"/>
      <c r="O146" s="141"/>
      <c r="P146" s="141"/>
      <c r="Q146" s="141"/>
      <c r="R146" s="151" t="s">
        <v>123</v>
      </c>
      <c r="S146" s="149"/>
    </row>
    <row r="147" spans="1:19" s="137" customFormat="1">
      <c r="A147" s="135">
        <v>2012</v>
      </c>
      <c r="B147" s="29"/>
      <c r="C147" s="132" t="s">
        <v>17</v>
      </c>
      <c r="D147" s="140"/>
      <c r="E147" s="140"/>
      <c r="F147" s="141"/>
      <c r="G147" s="141">
        <v>367.12</v>
      </c>
      <c r="H147" s="141"/>
      <c r="I147" s="133"/>
      <c r="J147" s="133"/>
      <c r="K147" s="133"/>
      <c r="L147" s="141"/>
      <c r="M147" s="141"/>
      <c r="N147" s="141"/>
      <c r="O147" s="141"/>
      <c r="P147" s="141"/>
      <c r="Q147" s="141"/>
      <c r="R147" s="151" t="s">
        <v>126</v>
      </c>
      <c r="S147" s="149"/>
    </row>
    <row r="148" spans="1:19" s="137" customFormat="1">
      <c r="A148" s="135">
        <v>2013</v>
      </c>
      <c r="B148" s="131"/>
      <c r="C148" s="143" t="s">
        <v>23</v>
      </c>
      <c r="D148" s="140"/>
      <c r="E148" s="140"/>
      <c r="F148" s="140">
        <v>236.76</v>
      </c>
      <c r="G148" s="140">
        <v>244.65</v>
      </c>
      <c r="H148" s="140">
        <v>244.65</v>
      </c>
      <c r="I148" s="133"/>
      <c r="J148" s="133"/>
      <c r="K148" s="133"/>
      <c r="L148" s="140"/>
      <c r="M148" s="140"/>
      <c r="N148" s="140"/>
      <c r="O148" s="141"/>
      <c r="P148" s="141"/>
      <c r="Q148" s="141"/>
      <c r="R148" s="151" t="s">
        <v>115</v>
      </c>
      <c r="S148" s="149"/>
    </row>
    <row r="149" spans="1:19" s="137" customFormat="1">
      <c r="A149" s="135">
        <v>2013</v>
      </c>
      <c r="B149" s="131"/>
      <c r="C149" s="143" t="s">
        <v>22</v>
      </c>
      <c r="D149" s="140"/>
      <c r="E149" s="140"/>
      <c r="F149" s="140">
        <v>277.73</v>
      </c>
      <c r="G149" s="141">
        <v>295</v>
      </c>
      <c r="H149" s="140">
        <v>295</v>
      </c>
      <c r="I149" s="133"/>
      <c r="J149" s="133"/>
      <c r="K149" s="133"/>
      <c r="L149" s="140"/>
      <c r="M149" s="140"/>
      <c r="N149" s="140"/>
      <c r="O149" s="141"/>
      <c r="P149" s="141"/>
      <c r="Q149" s="141"/>
      <c r="R149" s="151" t="s">
        <v>114</v>
      </c>
      <c r="S149" s="149"/>
    </row>
    <row r="150" spans="1:19" s="169" customFormat="1">
      <c r="A150" s="135">
        <v>11075</v>
      </c>
      <c r="B150" s="11">
        <v>41372</v>
      </c>
      <c r="C150" s="132" t="s">
        <v>3</v>
      </c>
      <c r="D150" s="173">
        <v>42035.040000000001</v>
      </c>
      <c r="E150" s="172">
        <f>20+D150*1%</f>
        <v>440.35040000000004</v>
      </c>
      <c r="F150" s="172">
        <f>E150*9%</f>
        <v>39.631536000000004</v>
      </c>
      <c r="G150" s="173">
        <v>66.05</v>
      </c>
      <c r="H150" s="173">
        <v>66.05</v>
      </c>
      <c r="I150" s="173"/>
      <c r="J150" s="173"/>
      <c r="K150" s="173"/>
      <c r="L150" s="173"/>
      <c r="M150" s="173"/>
      <c r="N150" s="173"/>
      <c r="O150" s="173"/>
      <c r="P150" s="173"/>
      <c r="Q150" s="173"/>
      <c r="R150" s="134" t="s">
        <v>107</v>
      </c>
      <c r="S150" s="149"/>
    </row>
    <row r="151" spans="1:19" s="23" customFormat="1">
      <c r="A151" s="135">
        <v>11136</v>
      </c>
      <c r="B151" s="11">
        <v>41407</v>
      </c>
      <c r="C151" s="132" t="s">
        <v>3</v>
      </c>
      <c r="D151" s="141">
        <v>6201.35</v>
      </c>
      <c r="E151" s="140"/>
      <c r="F151" s="140"/>
      <c r="G151" s="141"/>
      <c r="H151" s="141"/>
      <c r="I151" s="141">
        <v>40.31</v>
      </c>
      <c r="J151" s="141">
        <v>40.31</v>
      </c>
      <c r="K151" s="141">
        <v>40.31</v>
      </c>
      <c r="L151" s="141"/>
      <c r="M151" s="141"/>
      <c r="N151" s="141"/>
      <c r="O151" s="141">
        <v>7.75</v>
      </c>
      <c r="P151" s="141">
        <v>7.75</v>
      </c>
      <c r="Q151" s="141">
        <v>7.75</v>
      </c>
      <c r="R151" s="134" t="s">
        <v>100</v>
      </c>
      <c r="S151" s="149">
        <v>48.06</v>
      </c>
    </row>
    <row r="152" spans="1:19">
      <c r="A152" s="231" t="s">
        <v>14</v>
      </c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3"/>
      <c r="S152" s="155">
        <f t="shared" ref="S152" si="37">SUM(S2:S151)</f>
        <v>6880.6341155000018</v>
      </c>
    </row>
    <row r="155" spans="1:19">
      <c r="A155" s="226" t="s">
        <v>173</v>
      </c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169"/>
      <c r="Q155" s="169"/>
      <c r="R155" s="169"/>
    </row>
    <row r="156" spans="1:19">
      <c r="A156" s="226" t="s">
        <v>105</v>
      </c>
      <c r="B156" s="226"/>
      <c r="C156" s="226"/>
      <c r="D156" s="226"/>
      <c r="E156" s="226"/>
      <c r="F156" s="130"/>
      <c r="G156" s="130"/>
      <c r="H156" s="130"/>
      <c r="I156" s="130"/>
      <c r="J156" s="130"/>
      <c r="K156" s="130"/>
      <c r="L156" s="123"/>
      <c r="M156" s="123"/>
    </row>
    <row r="157" spans="1:19">
      <c r="A157" s="226" t="s">
        <v>104</v>
      </c>
      <c r="B157" s="226"/>
      <c r="C157" s="226"/>
      <c r="D157" s="226"/>
      <c r="E157" s="226"/>
      <c r="F157" s="226"/>
      <c r="G157" s="226"/>
      <c r="H157" s="226"/>
      <c r="I157" s="130"/>
      <c r="J157" s="130"/>
      <c r="K157" s="130"/>
      <c r="L157" s="123"/>
      <c r="M157" s="123"/>
    </row>
    <row r="158" spans="1:19">
      <c r="A158" s="226" t="s">
        <v>103</v>
      </c>
      <c r="B158" s="226"/>
      <c r="C158" s="226"/>
      <c r="D158" s="226"/>
      <c r="E158" s="226"/>
      <c r="F158" s="226"/>
      <c r="G158" s="123"/>
      <c r="H158" s="123"/>
      <c r="I158" s="123"/>
      <c r="J158" s="123"/>
      <c r="K158" s="123"/>
      <c r="L158" s="123"/>
      <c r="M158" s="123"/>
    </row>
    <row r="159" spans="1:19">
      <c r="A159" s="226" t="s">
        <v>212</v>
      </c>
      <c r="B159" s="226"/>
      <c r="C159" s="226"/>
      <c r="D159" s="226"/>
      <c r="E159" s="226"/>
      <c r="F159" s="226"/>
      <c r="G159" s="226"/>
      <c r="H159" s="186"/>
      <c r="I159" s="123"/>
      <c r="J159" s="123"/>
      <c r="K159" s="123"/>
      <c r="L159" s="123"/>
      <c r="M159" s="123"/>
      <c r="R159" s="123"/>
    </row>
    <row r="160" spans="1:19" s="137" customFormat="1">
      <c r="A160" s="237" t="s">
        <v>213</v>
      </c>
      <c r="B160" s="237"/>
      <c r="C160" s="237"/>
      <c r="D160" s="237"/>
      <c r="E160" s="237"/>
      <c r="F160" s="237"/>
    </row>
    <row r="161" spans="1:19" s="137" customFormat="1">
      <c r="A161" s="237" t="s">
        <v>336</v>
      </c>
      <c r="B161" s="237"/>
      <c r="C161" s="237"/>
      <c r="D161" s="237"/>
      <c r="E161" s="237"/>
      <c r="F161" s="237"/>
      <c r="H161" s="101"/>
    </row>
    <row r="162" spans="1:19" s="137" customFormat="1">
      <c r="A162" s="6"/>
    </row>
    <row r="163" spans="1:19" s="137" customFormat="1">
      <c r="A163" s="236" t="s">
        <v>154</v>
      </c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</row>
    <row r="164" spans="1:19" s="169" customFormat="1">
      <c r="A164" s="236" t="s">
        <v>193</v>
      </c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</row>
    <row r="165" spans="1:19" s="137" customFormat="1">
      <c r="A165" s="237" t="s">
        <v>210</v>
      </c>
      <c r="B165" s="237"/>
      <c r="C165" s="237"/>
      <c r="D165" s="237"/>
      <c r="P165" s="101"/>
      <c r="Q165" s="101"/>
    </row>
    <row r="166" spans="1:19" s="137" customFormat="1">
      <c r="A166" s="237" t="s">
        <v>207</v>
      </c>
      <c r="B166" s="237"/>
      <c r="C166" s="237"/>
      <c r="D166" s="237"/>
      <c r="E166" s="237"/>
      <c r="F166" s="237"/>
      <c r="G166" s="237"/>
    </row>
    <row r="167" spans="1:19" s="137" customFormat="1">
      <c r="A167" s="237" t="s">
        <v>269</v>
      </c>
      <c r="B167" s="237"/>
      <c r="C167" s="237"/>
      <c r="D167" s="237"/>
      <c r="E167" s="237"/>
      <c r="Q167" s="101"/>
    </row>
    <row r="168" spans="1:19" s="137" customFormat="1">
      <c r="A168" s="6"/>
    </row>
    <row r="169" spans="1:19" s="137" customFormat="1">
      <c r="A169" s="6"/>
      <c r="M169" s="171"/>
      <c r="R169" s="67"/>
    </row>
    <row r="170" spans="1:19" s="137" customFormat="1">
      <c r="A170" s="236" t="s">
        <v>171</v>
      </c>
      <c r="B170" s="236"/>
      <c r="C170" s="236"/>
      <c r="D170" s="236"/>
      <c r="E170" s="236"/>
    </row>
    <row r="171" spans="1:19" s="137" customFormat="1">
      <c r="A171" s="237" t="s">
        <v>181</v>
      </c>
      <c r="B171" s="237"/>
      <c r="C171" s="237"/>
      <c r="D171" s="237"/>
      <c r="E171" s="237"/>
    </row>
    <row r="172" spans="1:19" s="137" customFormat="1">
      <c r="A172" s="237" t="s">
        <v>184</v>
      </c>
      <c r="B172" s="237"/>
      <c r="C172" s="237"/>
      <c r="D172" s="237"/>
      <c r="E172" s="237"/>
      <c r="F172" s="237"/>
    </row>
    <row r="173" spans="1:19" s="137" customFormat="1">
      <c r="A173" s="237" t="s">
        <v>191</v>
      </c>
      <c r="B173" s="237"/>
      <c r="C173" s="237"/>
      <c r="D173" s="237"/>
      <c r="E173" s="237"/>
      <c r="F173" s="237"/>
      <c r="G173" s="237"/>
    </row>
    <row r="174" spans="1:19" s="137" customFormat="1">
      <c r="A174" s="236" t="s">
        <v>196</v>
      </c>
      <c r="B174" s="236"/>
      <c r="C174" s="236"/>
      <c r="D174" s="236"/>
    </row>
    <row r="175" spans="1:19" s="137" customFormat="1">
      <c r="A175" s="237" t="s">
        <v>224</v>
      </c>
      <c r="B175" s="237"/>
      <c r="C175" s="237"/>
      <c r="D175" s="237"/>
      <c r="E175" s="237"/>
      <c r="F175" s="237"/>
    </row>
    <row r="176" spans="1:19" s="137" customFormat="1">
      <c r="A176" s="237" t="s">
        <v>264</v>
      </c>
      <c r="B176" s="237"/>
      <c r="C176" s="237"/>
      <c r="D176" s="237"/>
      <c r="E176" s="237"/>
      <c r="F176" s="237"/>
      <c r="G176" s="237"/>
      <c r="H176" s="237"/>
      <c r="I176" s="237"/>
      <c r="J176" s="237"/>
      <c r="K176" s="169"/>
      <c r="L176" s="169"/>
      <c r="M176" s="169"/>
      <c r="N176" s="169"/>
      <c r="O176" s="169"/>
    </row>
    <row r="177" spans="1:19" s="137" customFormat="1">
      <c r="A177" s="237" t="s">
        <v>335</v>
      </c>
      <c r="B177" s="237"/>
      <c r="C177" s="237"/>
      <c r="D177" s="237"/>
      <c r="E177" s="237"/>
      <c r="F177" s="237"/>
    </row>
    <row r="178" spans="1:19" s="137" customFormat="1">
      <c r="A178" s="6"/>
    </row>
    <row r="179" spans="1:19" s="137" customFormat="1">
      <c r="A179" s="6"/>
    </row>
    <row r="180" spans="1:19" s="137" customFormat="1">
      <c r="A180" s="6"/>
    </row>
    <row r="181" spans="1:19" s="137" customFormat="1">
      <c r="A181" s="5">
        <v>8514</v>
      </c>
      <c r="B181" s="11">
        <v>39549</v>
      </c>
      <c r="C181" s="174" t="s">
        <v>262</v>
      </c>
      <c r="D181" s="117">
        <v>110000</v>
      </c>
      <c r="E181" s="173"/>
      <c r="F181" s="173"/>
      <c r="G181" s="173"/>
      <c r="H181" s="173"/>
      <c r="I181" s="173">
        <v>11</v>
      </c>
      <c r="J181" s="173">
        <v>119.88</v>
      </c>
      <c r="K181" s="173"/>
      <c r="L181" s="173"/>
      <c r="M181" s="173"/>
      <c r="N181" s="173"/>
      <c r="O181" s="173"/>
      <c r="P181" s="173"/>
      <c r="Q181" s="173"/>
      <c r="R181" s="146" t="s">
        <v>106</v>
      </c>
      <c r="S181" s="149"/>
    </row>
    <row r="182" spans="1:19" s="137" customFormat="1">
      <c r="A182" s="6"/>
      <c r="C182" s="240" t="s">
        <v>263</v>
      </c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</row>
    <row r="183" spans="1:19" s="137" customFormat="1">
      <c r="A183" s="6"/>
    </row>
    <row r="184" spans="1:19" s="137" customFormat="1">
      <c r="A184" s="6"/>
    </row>
    <row r="185" spans="1:19" s="137" customFormat="1">
      <c r="A185" s="6"/>
    </row>
    <row r="186" spans="1:19" s="137" customFormat="1">
      <c r="A186" s="6"/>
    </row>
    <row r="187" spans="1:19" s="137" customFormat="1">
      <c r="A187" s="6"/>
    </row>
    <row r="188" spans="1:19" s="137" customFormat="1">
      <c r="A188" s="6"/>
    </row>
    <row r="189" spans="1:19" s="137" customFormat="1">
      <c r="A189" s="6"/>
    </row>
    <row r="190" spans="1:19" s="137" customFormat="1">
      <c r="A190" s="6"/>
    </row>
    <row r="191" spans="1:19" s="137" customFormat="1">
      <c r="A191" s="6"/>
    </row>
    <row r="192" spans="1:19" s="137" customFormat="1">
      <c r="A192" s="6"/>
    </row>
    <row r="193" spans="1:1" s="137" customFormat="1">
      <c r="A193" s="6"/>
    </row>
    <row r="194" spans="1:1" s="137" customFormat="1">
      <c r="A194" s="6"/>
    </row>
    <row r="195" spans="1:1" s="137" customFormat="1">
      <c r="A195" s="6"/>
    </row>
    <row r="196" spans="1:1" s="137" customFormat="1">
      <c r="A196" s="6"/>
    </row>
    <row r="197" spans="1:1" s="137" customFormat="1">
      <c r="A197" s="6"/>
    </row>
    <row r="198" spans="1:1" s="137" customFormat="1">
      <c r="A198" s="6"/>
    </row>
    <row r="199" spans="1:1" s="137" customFormat="1">
      <c r="A199" s="6"/>
    </row>
    <row r="200" spans="1:1" s="137" customFormat="1">
      <c r="A200" s="6"/>
    </row>
    <row r="201" spans="1:1" s="137" customFormat="1">
      <c r="A201" s="6"/>
    </row>
    <row r="202" spans="1:1" s="137" customFormat="1">
      <c r="A202" s="6"/>
    </row>
    <row r="203" spans="1:1" s="137" customFormat="1">
      <c r="A203" s="6"/>
    </row>
    <row r="204" spans="1:1" s="137" customFormat="1">
      <c r="A204" s="6"/>
    </row>
    <row r="205" spans="1:1" s="137" customFormat="1">
      <c r="A205" s="6"/>
    </row>
    <row r="206" spans="1:1" s="137" customFormat="1">
      <c r="A206" s="6"/>
    </row>
    <row r="207" spans="1:1" s="137" customFormat="1">
      <c r="A207" s="6"/>
    </row>
    <row r="208" spans="1:1" s="137" customFormat="1">
      <c r="A208" s="6"/>
    </row>
    <row r="209" spans="1:1" s="137" customFormat="1">
      <c r="A209" s="6"/>
    </row>
    <row r="210" spans="1:1" s="137" customFormat="1">
      <c r="A210" s="6"/>
    </row>
    <row r="211" spans="1:1" s="137" customFormat="1">
      <c r="A211" s="6"/>
    </row>
    <row r="212" spans="1:1" s="137" customFormat="1">
      <c r="A212" s="6"/>
    </row>
    <row r="213" spans="1:1" s="137" customFormat="1">
      <c r="A213" s="6"/>
    </row>
    <row r="214" spans="1:1" s="137" customFormat="1">
      <c r="A214" s="6"/>
    </row>
    <row r="215" spans="1:1" s="137" customFormat="1">
      <c r="A215" s="6"/>
    </row>
    <row r="216" spans="1:1" s="137" customFormat="1">
      <c r="A216" s="6"/>
    </row>
    <row r="217" spans="1:1" s="137" customFormat="1">
      <c r="A217" s="6"/>
    </row>
    <row r="218" spans="1:1" s="137" customFormat="1">
      <c r="A218" s="6"/>
    </row>
    <row r="219" spans="1:1" s="137" customFormat="1">
      <c r="A219" s="6"/>
    </row>
    <row r="220" spans="1:1" s="137" customFormat="1">
      <c r="A220" s="6"/>
    </row>
    <row r="221" spans="1:1" s="137" customFormat="1">
      <c r="A221" s="6"/>
    </row>
    <row r="222" spans="1:1" s="137" customFormat="1">
      <c r="A222" s="6"/>
    </row>
    <row r="223" spans="1:1" s="137" customFormat="1">
      <c r="A223" s="6"/>
    </row>
    <row r="224" spans="1:1" s="137" customFormat="1">
      <c r="A224" s="6"/>
    </row>
    <row r="225" spans="1:1" s="137" customFormat="1">
      <c r="A225" s="6"/>
    </row>
    <row r="226" spans="1:1" s="137" customFormat="1">
      <c r="A226" s="6"/>
    </row>
    <row r="227" spans="1:1" s="137" customFormat="1">
      <c r="A227" s="6"/>
    </row>
    <row r="228" spans="1:1" s="137" customFormat="1">
      <c r="A228" s="6"/>
    </row>
    <row r="229" spans="1:1" s="137" customFormat="1">
      <c r="A229" s="6"/>
    </row>
    <row r="230" spans="1:1" s="137" customFormat="1">
      <c r="A230" s="6"/>
    </row>
    <row r="231" spans="1:1" s="137" customFormat="1">
      <c r="A231" s="6"/>
    </row>
    <row r="232" spans="1:1" s="137" customFormat="1">
      <c r="A232" s="6"/>
    </row>
    <row r="233" spans="1:1" s="137" customFormat="1">
      <c r="A233" s="6"/>
    </row>
    <row r="234" spans="1:1" s="137" customFormat="1">
      <c r="A234" s="6"/>
    </row>
    <row r="235" spans="1:1" s="137" customFormat="1">
      <c r="A235" s="6"/>
    </row>
    <row r="236" spans="1:1" s="137" customFormat="1">
      <c r="A236" s="6"/>
    </row>
    <row r="237" spans="1:1" s="137" customFormat="1">
      <c r="A237" s="6"/>
    </row>
    <row r="238" spans="1:1" s="137" customFormat="1">
      <c r="A238" s="6"/>
    </row>
    <row r="239" spans="1:1" s="137" customFormat="1">
      <c r="A239" s="6"/>
    </row>
    <row r="240" spans="1:1" s="137" customFormat="1">
      <c r="A240" s="6"/>
    </row>
    <row r="241" spans="1:1" s="137" customFormat="1">
      <c r="A241" s="6"/>
    </row>
    <row r="242" spans="1:1" s="137" customFormat="1">
      <c r="A242" s="6"/>
    </row>
    <row r="243" spans="1:1" s="137" customFormat="1">
      <c r="A243" s="6"/>
    </row>
    <row r="244" spans="1:1" s="137" customFormat="1">
      <c r="A244" s="6"/>
    </row>
    <row r="245" spans="1:1" s="137" customFormat="1">
      <c r="A245" s="6"/>
    </row>
    <row r="246" spans="1:1" s="137" customFormat="1">
      <c r="A246" s="6"/>
    </row>
    <row r="247" spans="1:1" s="137" customFormat="1">
      <c r="A247" s="6"/>
    </row>
    <row r="248" spans="1:1" s="137" customFormat="1">
      <c r="A248" s="6"/>
    </row>
    <row r="249" spans="1:1" s="137" customFormat="1">
      <c r="A249" s="6"/>
    </row>
    <row r="250" spans="1:1" s="137" customFormat="1">
      <c r="A250" s="6"/>
    </row>
    <row r="251" spans="1:1" s="137" customFormat="1">
      <c r="A251" s="6"/>
    </row>
    <row r="252" spans="1:1" s="137" customFormat="1">
      <c r="A252" s="6"/>
    </row>
    <row r="253" spans="1:1" s="137" customFormat="1">
      <c r="A253" s="6"/>
    </row>
    <row r="254" spans="1:1" s="137" customFormat="1">
      <c r="A254" s="6"/>
    </row>
    <row r="255" spans="1:1" s="137" customFormat="1">
      <c r="A255" s="6"/>
    </row>
    <row r="256" spans="1:1" s="137" customFormat="1">
      <c r="A256" s="6"/>
    </row>
    <row r="257" spans="1:1" s="137" customFormat="1">
      <c r="A257" s="6"/>
    </row>
    <row r="258" spans="1:1" s="137" customFormat="1">
      <c r="A258" s="6"/>
    </row>
    <row r="259" spans="1:1" s="137" customFormat="1">
      <c r="A259" s="6"/>
    </row>
    <row r="260" spans="1:1" s="137" customFormat="1">
      <c r="A260" s="6"/>
    </row>
    <row r="261" spans="1:1" s="137" customFormat="1">
      <c r="A261" s="6"/>
    </row>
    <row r="262" spans="1:1" s="137" customFormat="1">
      <c r="A262" s="6"/>
    </row>
    <row r="263" spans="1:1" s="137" customFormat="1">
      <c r="A263" s="6"/>
    </row>
    <row r="264" spans="1:1" s="137" customFormat="1">
      <c r="A264" s="6"/>
    </row>
    <row r="265" spans="1:1" s="137" customFormat="1">
      <c r="A265" s="6"/>
    </row>
    <row r="266" spans="1:1" s="137" customFormat="1">
      <c r="A266" s="6"/>
    </row>
    <row r="267" spans="1:1" s="137" customFormat="1">
      <c r="A267" s="6"/>
    </row>
    <row r="268" spans="1:1" s="137" customFormat="1">
      <c r="A268" s="6"/>
    </row>
    <row r="269" spans="1:1" s="137" customFormat="1">
      <c r="A269" s="6"/>
    </row>
    <row r="270" spans="1:1" s="137" customFormat="1">
      <c r="A270" s="6"/>
    </row>
    <row r="271" spans="1:1" s="137" customFormat="1">
      <c r="A271" s="6"/>
    </row>
    <row r="272" spans="1:1" s="137" customFormat="1">
      <c r="A272" s="6"/>
    </row>
    <row r="273" spans="1:1" s="137" customFormat="1">
      <c r="A273" s="6"/>
    </row>
    <row r="274" spans="1:1" s="137" customFormat="1">
      <c r="A274" s="6"/>
    </row>
    <row r="275" spans="1:1" s="137" customFormat="1">
      <c r="A275" s="6"/>
    </row>
    <row r="276" spans="1:1" s="137" customFormat="1">
      <c r="A276" s="6"/>
    </row>
    <row r="277" spans="1:1" s="137" customFormat="1">
      <c r="A277" s="6"/>
    </row>
    <row r="278" spans="1:1" s="137" customFormat="1">
      <c r="A278" s="6"/>
    </row>
    <row r="279" spans="1:1" s="137" customFormat="1">
      <c r="A279" s="6"/>
    </row>
    <row r="280" spans="1:1" s="137" customFormat="1">
      <c r="A280" s="6"/>
    </row>
    <row r="281" spans="1:1" s="137" customFormat="1">
      <c r="A281" s="6"/>
    </row>
    <row r="282" spans="1:1" s="137" customFormat="1">
      <c r="A282" s="6"/>
    </row>
    <row r="283" spans="1:1" s="137" customFormat="1">
      <c r="A283" s="6"/>
    </row>
    <row r="284" spans="1:1" s="137" customFormat="1">
      <c r="A284" s="6"/>
    </row>
    <row r="285" spans="1:1" s="137" customFormat="1">
      <c r="A285" s="6"/>
    </row>
    <row r="286" spans="1:1" s="137" customFormat="1">
      <c r="A286" s="6"/>
    </row>
    <row r="287" spans="1:1" s="137" customFormat="1">
      <c r="A287" s="6"/>
    </row>
    <row r="288" spans="1:1" s="137" customFormat="1">
      <c r="A288" s="6"/>
    </row>
    <row r="289" spans="1:1" s="137" customFormat="1">
      <c r="A289" s="6"/>
    </row>
    <row r="290" spans="1:1" s="137" customFormat="1">
      <c r="A290" s="6"/>
    </row>
    <row r="291" spans="1:1" s="137" customFormat="1">
      <c r="A291" s="6"/>
    </row>
    <row r="292" spans="1:1" s="137" customFormat="1">
      <c r="A292" s="6"/>
    </row>
    <row r="293" spans="1:1" s="137" customFormat="1">
      <c r="A293" s="6"/>
    </row>
    <row r="294" spans="1:1" s="137" customFormat="1">
      <c r="A294" s="6"/>
    </row>
    <row r="295" spans="1:1" s="137" customFormat="1">
      <c r="A295" s="6"/>
    </row>
    <row r="296" spans="1:1" s="137" customFormat="1">
      <c r="A296" s="6"/>
    </row>
    <row r="297" spans="1:1" s="137" customFormat="1">
      <c r="A297" s="6"/>
    </row>
    <row r="298" spans="1:1" s="137" customFormat="1">
      <c r="A298" s="6"/>
    </row>
    <row r="299" spans="1:1" s="137" customFormat="1">
      <c r="A299" s="6"/>
    </row>
    <row r="300" spans="1:1" s="137" customFormat="1">
      <c r="A300" s="6"/>
    </row>
    <row r="301" spans="1:1" s="137" customFormat="1">
      <c r="A301" s="6"/>
    </row>
    <row r="302" spans="1:1" s="137" customFormat="1">
      <c r="A302" s="6"/>
    </row>
    <row r="303" spans="1:1" s="137" customFormat="1">
      <c r="A303" s="6"/>
    </row>
    <row r="304" spans="1:1" s="137" customFormat="1">
      <c r="A304" s="6"/>
    </row>
    <row r="305" spans="1:1" s="137" customFormat="1">
      <c r="A305" s="6"/>
    </row>
    <row r="306" spans="1:1" s="137" customFormat="1">
      <c r="A306" s="6"/>
    </row>
    <row r="307" spans="1:1" s="137" customFormat="1">
      <c r="A307" s="6"/>
    </row>
    <row r="308" spans="1:1" s="137" customFormat="1">
      <c r="A308" s="6"/>
    </row>
    <row r="309" spans="1:1" s="137" customFormat="1">
      <c r="A309" s="6"/>
    </row>
    <row r="310" spans="1:1" s="137" customFormat="1">
      <c r="A310" s="6"/>
    </row>
    <row r="311" spans="1:1" s="137" customFormat="1">
      <c r="A311" s="6"/>
    </row>
    <row r="312" spans="1:1" s="137" customFormat="1">
      <c r="A312" s="6"/>
    </row>
    <row r="313" spans="1:1" s="137" customFormat="1">
      <c r="A313" s="6"/>
    </row>
    <row r="314" spans="1:1" s="137" customFormat="1">
      <c r="A314" s="6"/>
    </row>
    <row r="315" spans="1:1" s="137" customFormat="1">
      <c r="A315" s="6"/>
    </row>
    <row r="316" spans="1:1" s="137" customFormat="1">
      <c r="A316" s="6"/>
    </row>
    <row r="317" spans="1:1" s="137" customFormat="1">
      <c r="A317" s="6"/>
    </row>
    <row r="318" spans="1:1" s="137" customFormat="1">
      <c r="A318" s="6"/>
    </row>
    <row r="319" spans="1:1" s="137" customFormat="1">
      <c r="A319" s="6"/>
    </row>
    <row r="320" spans="1:1" s="137" customFormat="1">
      <c r="A320" s="6"/>
    </row>
    <row r="321" spans="1:1" s="137" customFormat="1">
      <c r="A321" s="6"/>
    </row>
    <row r="322" spans="1:1" s="137" customFormat="1">
      <c r="A322" s="6"/>
    </row>
    <row r="323" spans="1:1" s="137" customFormat="1">
      <c r="A323" s="6"/>
    </row>
    <row r="324" spans="1:1" s="137" customFormat="1">
      <c r="A324" s="6"/>
    </row>
    <row r="325" spans="1:1" s="137" customFormat="1">
      <c r="A325" s="6"/>
    </row>
    <row r="326" spans="1:1" s="137" customFormat="1">
      <c r="A326" s="6"/>
    </row>
    <row r="327" spans="1:1" s="137" customFormat="1">
      <c r="A327" s="6"/>
    </row>
    <row r="328" spans="1:1" s="137" customFormat="1">
      <c r="A328" s="6"/>
    </row>
    <row r="329" spans="1:1" s="137" customFormat="1">
      <c r="A329" s="6"/>
    </row>
    <row r="330" spans="1:1" s="137" customFormat="1">
      <c r="A330" s="6"/>
    </row>
    <row r="331" spans="1:1" s="137" customFormat="1">
      <c r="A331" s="6"/>
    </row>
    <row r="332" spans="1:1" s="137" customFormat="1">
      <c r="A332" s="6"/>
    </row>
    <row r="333" spans="1:1" s="137" customFormat="1">
      <c r="A333" s="6"/>
    </row>
    <row r="334" spans="1:1" s="137" customFormat="1">
      <c r="A334" s="6"/>
    </row>
    <row r="335" spans="1:1" s="137" customFormat="1">
      <c r="A335" s="6"/>
    </row>
    <row r="336" spans="1:1" s="137" customFormat="1">
      <c r="A336" s="6"/>
    </row>
    <row r="337" spans="1:1" s="137" customFormat="1">
      <c r="A337" s="6"/>
    </row>
    <row r="338" spans="1:1" s="137" customFormat="1">
      <c r="A338" s="6"/>
    </row>
    <row r="339" spans="1:1" s="137" customFormat="1">
      <c r="A339" s="6"/>
    </row>
    <row r="340" spans="1:1" s="137" customFormat="1">
      <c r="A340" s="6"/>
    </row>
    <row r="341" spans="1:1" s="137" customFormat="1">
      <c r="A341" s="6"/>
    </row>
    <row r="342" spans="1:1" s="137" customFormat="1">
      <c r="A342" s="6"/>
    </row>
    <row r="343" spans="1:1" s="137" customFormat="1">
      <c r="A343" s="6"/>
    </row>
    <row r="344" spans="1:1" s="137" customFormat="1">
      <c r="A344" s="6"/>
    </row>
    <row r="345" spans="1:1" s="137" customFormat="1">
      <c r="A345" s="6"/>
    </row>
    <row r="346" spans="1:1" s="137" customFormat="1">
      <c r="A346" s="6"/>
    </row>
    <row r="347" spans="1:1" s="137" customFormat="1">
      <c r="A347" s="6"/>
    </row>
    <row r="348" spans="1:1" s="137" customFormat="1">
      <c r="A348" s="6"/>
    </row>
    <row r="349" spans="1:1" s="137" customFormat="1">
      <c r="A349" s="6"/>
    </row>
    <row r="350" spans="1:1" s="137" customFormat="1">
      <c r="A350" s="6"/>
    </row>
    <row r="351" spans="1:1" s="137" customFormat="1">
      <c r="A351" s="6"/>
    </row>
    <row r="352" spans="1:1" s="137" customFormat="1">
      <c r="A352" s="6"/>
    </row>
    <row r="353" spans="1:1" s="137" customFormat="1">
      <c r="A353" s="6"/>
    </row>
    <row r="354" spans="1:1" s="137" customFormat="1">
      <c r="A354" s="6"/>
    </row>
    <row r="355" spans="1:1" s="137" customFormat="1">
      <c r="A355" s="6"/>
    </row>
    <row r="356" spans="1:1" s="137" customFormat="1">
      <c r="A356" s="6"/>
    </row>
    <row r="357" spans="1:1" s="137" customFormat="1">
      <c r="A357" s="6"/>
    </row>
    <row r="358" spans="1:1" s="137" customFormat="1">
      <c r="A358" s="6"/>
    </row>
    <row r="359" spans="1:1" s="137" customFormat="1">
      <c r="A359" s="6"/>
    </row>
    <row r="360" spans="1:1" s="137" customFormat="1">
      <c r="A360" s="6"/>
    </row>
    <row r="361" spans="1:1" s="137" customFormat="1">
      <c r="A361" s="6"/>
    </row>
    <row r="362" spans="1:1" s="137" customFormat="1">
      <c r="A362" s="6"/>
    </row>
    <row r="363" spans="1:1" s="137" customFormat="1">
      <c r="A363" s="6"/>
    </row>
    <row r="364" spans="1:1" s="137" customFormat="1">
      <c r="A364" s="6"/>
    </row>
  </sheetData>
  <mergeCells count="36">
    <mergeCell ref="S1:S2"/>
    <mergeCell ref="F1:H1"/>
    <mergeCell ref="I38:Q38"/>
    <mergeCell ref="E1:E2"/>
    <mergeCell ref="I1:K1"/>
    <mergeCell ref="A164:S164"/>
    <mergeCell ref="C1:C2"/>
    <mergeCell ref="D1:D2"/>
    <mergeCell ref="A163:R163"/>
    <mergeCell ref="A158:F158"/>
    <mergeCell ref="L1:N1"/>
    <mergeCell ref="O1:Q1"/>
    <mergeCell ref="I43:Q43"/>
    <mergeCell ref="F34:H34"/>
    <mergeCell ref="A155:O155"/>
    <mergeCell ref="A152:R152"/>
    <mergeCell ref="A1:A2"/>
    <mergeCell ref="B1:B2"/>
    <mergeCell ref="A156:E156"/>
    <mergeCell ref="R1:R2"/>
    <mergeCell ref="A177:F177"/>
    <mergeCell ref="C182:R182"/>
    <mergeCell ref="A176:J176"/>
    <mergeCell ref="A175:F175"/>
    <mergeCell ref="A157:H157"/>
    <mergeCell ref="A174:D174"/>
    <mergeCell ref="A173:G173"/>
    <mergeCell ref="A172:F172"/>
    <mergeCell ref="A171:E171"/>
    <mergeCell ref="A170:E170"/>
    <mergeCell ref="A167:E167"/>
    <mergeCell ref="A161:F161"/>
    <mergeCell ref="A166:G166"/>
    <mergeCell ref="A165:D165"/>
    <mergeCell ref="A159:G159"/>
    <mergeCell ref="A160:F1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μηΧρεωση</vt:lpstr>
      <vt:lpstr>αθρΣφαλμα</vt:lpstr>
      <vt:lpstr>λαθη</vt:lpstr>
      <vt:lpstr>δολος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2019-07-25T07:15:22Z</dcterms:modified>
</cp:coreProperties>
</file>