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V11" i="24"/>
  <c r="AJ25" i="5"/>
  <c r="AJ18"/>
  <c r="AJ19"/>
  <c r="AJ20"/>
  <c r="AJ21"/>
  <c r="AJ22"/>
  <c r="AJ23"/>
  <c r="AJ24"/>
  <c r="AJ17"/>
  <c r="Y25" l="1"/>
  <c r="AB25"/>
  <c r="AF11"/>
  <c r="AE11"/>
  <c r="AE10"/>
  <c r="AE9"/>
  <c r="AE8"/>
  <c r="AE7"/>
  <c r="AE6"/>
  <c r="AE5"/>
  <c r="AF5" s="1"/>
  <c r="AE4"/>
  <c r="AF4" s="1"/>
  <c r="AE3"/>
  <c r="BL3" i="24"/>
  <c r="AU3"/>
  <c r="AX3" s="1"/>
  <c r="AS3"/>
  <c r="AE3"/>
  <c r="AJ10" i="5"/>
  <c r="E10"/>
  <c r="D10"/>
  <c r="C10"/>
  <c r="A10"/>
  <c r="AJ9"/>
  <c r="E9"/>
  <c r="D9"/>
  <c r="C9"/>
  <c r="A9"/>
  <c r="AJ8"/>
  <c r="E8"/>
  <c r="D8"/>
  <c r="C8"/>
  <c r="A8"/>
  <c r="AJ7"/>
  <c r="E7"/>
  <c r="D7"/>
  <c r="C7"/>
  <c r="A7"/>
  <c r="AJ6"/>
  <c r="AF6"/>
  <c r="E6"/>
  <c r="D6"/>
  <c r="C6"/>
  <c r="A6"/>
  <c r="AJ5"/>
  <c r="E5"/>
  <c r="D5"/>
  <c r="C5"/>
  <c r="A5"/>
  <c r="AJ4"/>
  <c r="E4"/>
  <c r="D4"/>
  <c r="C4"/>
  <c r="A4"/>
  <c r="AJ3"/>
  <c r="AF3"/>
  <c r="E3"/>
  <c r="D3"/>
  <c r="C3"/>
  <c r="B3"/>
  <c r="A3"/>
  <c r="D10" i="9"/>
  <c r="C10"/>
  <c r="A10"/>
  <c r="D9"/>
  <c r="C9"/>
  <c r="A9"/>
  <c r="D8"/>
  <c r="C8"/>
  <c r="A8"/>
  <c r="D7"/>
  <c r="C7"/>
  <c r="A7"/>
  <c r="D6"/>
  <c r="C6"/>
  <c r="A6"/>
  <c r="D5"/>
  <c r="C5"/>
  <c r="A5"/>
  <c r="D4"/>
  <c r="C4"/>
  <c r="A4"/>
  <c r="D3"/>
  <c r="C3"/>
  <c r="B3"/>
  <c r="A3"/>
  <c r="BT10" i="24"/>
  <c r="BN10"/>
  <c r="BB10"/>
  <c r="AX10"/>
  <c r="AR10"/>
  <c r="AC10"/>
  <c r="I10"/>
  <c r="G10"/>
  <c r="F10"/>
  <c r="D10"/>
  <c r="B10"/>
  <c r="A10"/>
  <c r="BT9"/>
  <c r="BN9"/>
  <c r="BB9"/>
  <c r="AX9"/>
  <c r="AR9"/>
  <c r="AC9"/>
  <c r="I9"/>
  <c r="G9"/>
  <c r="F9"/>
  <c r="D9"/>
  <c r="B9"/>
  <c r="A9"/>
  <c r="BT8"/>
  <c r="BN8"/>
  <c r="BB8"/>
  <c r="AX8"/>
  <c r="AR8"/>
  <c r="AC8"/>
  <c r="I8"/>
  <c r="G8"/>
  <c r="F8"/>
  <c r="D8"/>
  <c r="B8"/>
  <c r="A8"/>
  <c r="BT7"/>
  <c r="BN7"/>
  <c r="BB7"/>
  <c r="AX7"/>
  <c r="AR7"/>
  <c r="AC7"/>
  <c r="I7"/>
  <c r="G7"/>
  <c r="F7"/>
  <c r="D7"/>
  <c r="B7"/>
  <c r="A7"/>
  <c r="BT6"/>
  <c r="BN6"/>
  <c r="BB6"/>
  <c r="AX6"/>
  <c r="AR6"/>
  <c r="AC6"/>
  <c r="I6"/>
  <c r="G6"/>
  <c r="F6"/>
  <c r="D6"/>
  <c r="C6"/>
  <c r="B6"/>
  <c r="A6"/>
  <c r="BT5"/>
  <c r="BN5"/>
  <c r="BB5"/>
  <c r="AX5"/>
  <c r="AR5"/>
  <c r="AC5"/>
  <c r="I5"/>
  <c r="G5"/>
  <c r="F5"/>
  <c r="D5"/>
  <c r="B5"/>
  <c r="A5"/>
  <c r="BT4"/>
  <c r="BN4"/>
  <c r="BB4"/>
  <c r="AX4"/>
  <c r="AR4"/>
  <c r="AC4"/>
  <c r="I4"/>
  <c r="G4"/>
  <c r="F4"/>
  <c r="D4"/>
  <c r="B4"/>
  <c r="A4"/>
  <c r="BT3"/>
  <c r="BN3"/>
  <c r="BB3"/>
  <c r="AR3"/>
  <c r="AC3"/>
  <c r="I3"/>
  <c r="G3"/>
  <c r="F3"/>
  <c r="E3"/>
  <c r="D3"/>
  <c r="B3"/>
  <c r="A3"/>
  <c r="B10" i="23"/>
  <c r="A10"/>
  <c r="B9"/>
  <c r="A9"/>
  <c r="B8"/>
  <c r="A8"/>
  <c r="B7"/>
  <c r="A7"/>
  <c r="B6"/>
  <c r="A6"/>
  <c r="B5"/>
  <c r="A5"/>
  <c r="B4"/>
  <c r="A4"/>
  <c r="B3"/>
  <c r="A3"/>
  <c r="K10" i="15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AF10" i="26"/>
  <c r="AF10" i="5" s="1"/>
  <c r="C10" i="26"/>
  <c r="D10" s="1"/>
  <c r="B10"/>
  <c r="A10"/>
  <c r="AF9"/>
  <c r="C9"/>
  <c r="B9"/>
  <c r="A9"/>
  <c r="AF8"/>
  <c r="C8"/>
  <c r="M8" s="1"/>
  <c r="B8"/>
  <c r="A8"/>
  <c r="AF7"/>
  <c r="AF7" i="5" s="1"/>
  <c r="C7" i="26"/>
  <c r="M7" s="1"/>
  <c r="B7"/>
  <c r="A7"/>
  <c r="AF6"/>
  <c r="C6"/>
  <c r="B6"/>
  <c r="A6"/>
  <c r="AF5"/>
  <c r="C5"/>
  <c r="B5"/>
  <c r="A5"/>
  <c r="AF4"/>
  <c r="C4"/>
  <c r="M4" s="1"/>
  <c r="B4"/>
  <c r="A4"/>
  <c r="AF3"/>
  <c r="C3"/>
  <c r="B3"/>
  <c r="A3"/>
  <c r="P10" i="20"/>
  <c r="H10" i="24" s="1"/>
  <c r="D10" i="20"/>
  <c r="C10"/>
  <c r="B10"/>
  <c r="A10"/>
  <c r="P9"/>
  <c r="H9" i="24" s="1"/>
  <c r="D9" i="20"/>
  <c r="C9"/>
  <c r="B9"/>
  <c r="A9"/>
  <c r="P8"/>
  <c r="H8" i="24" s="1"/>
  <c r="D8" i="20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O10" i="4"/>
  <c r="E10" i="24" s="1"/>
  <c r="F10" i="4"/>
  <c r="H10" s="1"/>
  <c r="D10"/>
  <c r="C10"/>
  <c r="B10"/>
  <c r="A10"/>
  <c r="O9"/>
  <c r="E9" i="24" s="1"/>
  <c r="F9" i="4"/>
  <c r="H9" s="1"/>
  <c r="D9"/>
  <c r="C9"/>
  <c r="B9"/>
  <c r="A9"/>
  <c r="O8"/>
  <c r="E8" i="24" s="1"/>
  <c r="H8" i="4"/>
  <c r="F8"/>
  <c r="D8"/>
  <c r="C8"/>
  <c r="B8"/>
  <c r="A8"/>
  <c r="O7"/>
  <c r="E7" i="24" s="1"/>
  <c r="H7" i="4"/>
  <c r="F7"/>
  <c r="D7"/>
  <c r="C7"/>
  <c r="B7"/>
  <c r="A7"/>
  <c r="O6"/>
  <c r="E6" i="24" s="1"/>
  <c r="F6" i="4"/>
  <c r="H6" s="1"/>
  <c r="D6"/>
  <c r="C6"/>
  <c r="B6"/>
  <c r="A6"/>
  <c r="O5"/>
  <c r="E5" i="24" s="1"/>
  <c r="H5" i="4"/>
  <c r="F5"/>
  <c r="D5"/>
  <c r="C5"/>
  <c r="B5"/>
  <c r="A5"/>
  <c r="O4"/>
  <c r="E4" i="24" s="1"/>
  <c r="H4" i="4"/>
  <c r="F4"/>
  <c r="D4"/>
  <c r="C4"/>
  <c r="B4"/>
  <c r="A4"/>
  <c r="O3"/>
  <c r="F3"/>
  <c r="H3" s="1"/>
  <c r="D3"/>
  <c r="C3"/>
  <c r="B3"/>
  <c r="A3"/>
  <c r="AM3" i="16"/>
  <c r="AM4"/>
  <c r="AM5"/>
  <c r="AM6"/>
  <c r="AM7"/>
  <c r="AM8"/>
  <c r="AM9"/>
  <c r="AM10"/>
  <c r="G3" i="12"/>
  <c r="F3"/>
  <c r="F4"/>
  <c r="F5"/>
  <c r="F6"/>
  <c r="F7"/>
  <c r="F8"/>
  <c r="F9"/>
  <c r="F10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N10" i="16"/>
  <c r="C10" i="24" s="1"/>
  <c r="E10" i="16"/>
  <c r="I10" s="1"/>
  <c r="D10"/>
  <c r="C10"/>
  <c r="B10"/>
  <c r="A10"/>
  <c r="AN9"/>
  <c r="C9" i="24" s="1"/>
  <c r="E9" i="16"/>
  <c r="I9" s="1"/>
  <c r="P9" s="1"/>
  <c r="D9"/>
  <c r="H9" s="1"/>
  <c r="C9"/>
  <c r="B9"/>
  <c r="A9"/>
  <c r="AN8"/>
  <c r="C8" i="24" s="1"/>
  <c r="E8" i="16"/>
  <c r="I8" s="1"/>
  <c r="D8"/>
  <c r="H8" s="1"/>
  <c r="C8"/>
  <c r="B8"/>
  <c r="A8"/>
  <c r="AN7"/>
  <c r="C7" i="24" s="1"/>
  <c r="E7" i="16"/>
  <c r="I7" s="1"/>
  <c r="P7" s="1"/>
  <c r="D7"/>
  <c r="H7" s="1"/>
  <c r="L7" s="1"/>
  <c r="C7"/>
  <c r="B7"/>
  <c r="A7"/>
  <c r="AN6"/>
  <c r="E6"/>
  <c r="I6" s="1"/>
  <c r="D6"/>
  <c r="H6" s="1"/>
  <c r="C6"/>
  <c r="B6"/>
  <c r="A6"/>
  <c r="AN5"/>
  <c r="C5" i="24" s="1"/>
  <c r="E5" i="16"/>
  <c r="D5"/>
  <c r="H5" s="1"/>
  <c r="C5"/>
  <c r="B5"/>
  <c r="A5"/>
  <c r="AN4"/>
  <c r="C4" i="24" s="1"/>
  <c r="E4" i="16"/>
  <c r="I4" s="1"/>
  <c r="D4"/>
  <c r="H4" s="1"/>
  <c r="C4"/>
  <c r="B4"/>
  <c r="A4"/>
  <c r="AN3"/>
  <c r="C3" i="24" s="1"/>
  <c r="E3" i="16"/>
  <c r="I3" s="1"/>
  <c r="D3"/>
  <c r="H3" s="1"/>
  <c r="H17" s="1"/>
  <c r="C3"/>
  <c r="B3"/>
  <c r="A3"/>
  <c r="G15" i="13"/>
  <c r="K9" i="25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K2"/>
  <c r="C2"/>
  <c r="B2"/>
  <c r="A2"/>
  <c r="N10" i="13"/>
  <c r="J10"/>
  <c r="C10"/>
  <c r="G10" s="1"/>
  <c r="B10"/>
  <c r="A10"/>
  <c r="N9"/>
  <c r="J9"/>
  <c r="C9"/>
  <c r="G9" s="1"/>
  <c r="B9"/>
  <c r="A9"/>
  <c r="N8"/>
  <c r="J8"/>
  <c r="C8"/>
  <c r="G8" s="1"/>
  <c r="B8"/>
  <c r="A8"/>
  <c r="N7"/>
  <c r="J7"/>
  <c r="C7"/>
  <c r="G7" s="1"/>
  <c r="B7"/>
  <c r="A7"/>
  <c r="N6"/>
  <c r="J6"/>
  <c r="C6"/>
  <c r="G6" s="1"/>
  <c r="B6"/>
  <c r="A6"/>
  <c r="N5"/>
  <c r="J5"/>
  <c r="C5"/>
  <c r="G5" s="1"/>
  <c r="B5"/>
  <c r="A5"/>
  <c r="N4"/>
  <c r="J4"/>
  <c r="C4"/>
  <c r="G4" s="1"/>
  <c r="B4"/>
  <c r="A4"/>
  <c r="N3"/>
  <c r="J3"/>
  <c r="C3"/>
  <c r="G3" s="1"/>
  <c r="B3"/>
  <c r="A3"/>
  <c r="AF8" i="5" l="1"/>
  <c r="AF9"/>
  <c r="BV4" i="24"/>
  <c r="Q4" i="9" s="1"/>
  <c r="G4" i="5" s="1"/>
  <c r="BV8" i="24"/>
  <c r="Q8" i="9" s="1"/>
  <c r="G8" i="5" s="1"/>
  <c r="V6" i="26"/>
  <c r="AE3"/>
  <c r="AG3" s="1"/>
  <c r="BU4" i="24"/>
  <c r="R4" i="9" s="1"/>
  <c r="L4" i="5" s="1"/>
  <c r="M4" s="1"/>
  <c r="BU8" i="24"/>
  <c r="R8" i="9" s="1"/>
  <c r="L8" i="5" s="1"/>
  <c r="M8" s="1"/>
  <c r="BV6" i="24"/>
  <c r="Q6" i="9" s="1"/>
  <c r="G6" i="5" s="1"/>
  <c r="BV10" i="24"/>
  <c r="Q10" i="9" s="1"/>
  <c r="G10" i="5" s="1"/>
  <c r="BV5" i="24"/>
  <c r="Q5" i="9" s="1"/>
  <c r="G5" i="5" s="1"/>
  <c r="BV9" i="24"/>
  <c r="Q9" i="9" s="1"/>
  <c r="G9" i="5" s="1"/>
  <c r="BU3" i="24"/>
  <c r="R3" i="9" s="1"/>
  <c r="L3" i="5" s="1"/>
  <c r="M3" s="1"/>
  <c r="BV3" i="24"/>
  <c r="Q3" i="9" s="1"/>
  <c r="G3" i="5" s="1"/>
  <c r="BU5" i="24"/>
  <c r="R5" i="9" s="1"/>
  <c r="L5" i="5" s="1"/>
  <c r="M5" s="1"/>
  <c r="BU7" i="24"/>
  <c r="R7" i="9" s="1"/>
  <c r="L7" i="5" s="1"/>
  <c r="M7" s="1"/>
  <c r="BV7" i="24"/>
  <c r="Q7" i="9" s="1"/>
  <c r="G7" i="5" s="1"/>
  <c r="BU6" i="24"/>
  <c r="R6" i="9" s="1"/>
  <c r="L6" i="5" s="1"/>
  <c r="M6" s="1"/>
  <c r="BU9" i="24"/>
  <c r="R9" i="9" s="1"/>
  <c r="L9" i="5" s="1"/>
  <c r="M9" s="1"/>
  <c r="BU10" i="24"/>
  <c r="R10" i="9" s="1"/>
  <c r="L10" i="5" s="1"/>
  <c r="M10" s="1"/>
  <c r="M6" i="26"/>
  <c r="V7"/>
  <c r="V9"/>
  <c r="V4"/>
  <c r="M5"/>
  <c r="V8"/>
  <c r="M9"/>
  <c r="V5"/>
  <c r="J5" i="16"/>
  <c r="H10"/>
  <c r="J10" s="1"/>
  <c r="P3"/>
  <c r="N3" s="1"/>
  <c r="J6"/>
  <c r="I5"/>
  <c r="P5" s="1"/>
  <c r="N5" s="1"/>
  <c r="L3"/>
  <c r="N9"/>
  <c r="K9"/>
  <c r="L9"/>
  <c r="K3"/>
  <c r="J3"/>
  <c r="L4"/>
  <c r="J4"/>
  <c r="J7"/>
  <c r="K7"/>
  <c r="L8"/>
  <c r="J8"/>
  <c r="J9"/>
  <c r="N7"/>
  <c r="P4"/>
  <c r="N4" s="1"/>
  <c r="K5"/>
  <c r="L5"/>
  <c r="P8"/>
  <c r="N8" s="1"/>
  <c r="P6"/>
  <c r="N6" s="1"/>
  <c r="P10"/>
  <c r="N10" s="1"/>
  <c r="K4"/>
  <c r="K8"/>
  <c r="L6"/>
  <c r="K6"/>
  <c r="H3" i="13"/>
  <c r="I3"/>
  <c r="H4"/>
  <c r="I4"/>
  <c r="H5"/>
  <c r="I5"/>
  <c r="H6"/>
  <c r="I6"/>
  <c r="H7"/>
  <c r="I7"/>
  <c r="H8"/>
  <c r="I8"/>
  <c r="H9"/>
  <c r="I9"/>
  <c r="H10"/>
  <c r="I10"/>
  <c r="M33" i="1"/>
  <c r="L33"/>
  <c r="J33"/>
  <c r="I33"/>
  <c r="H33"/>
  <c r="G33"/>
  <c r="N11" i="4"/>
  <c r="D19" i="25"/>
  <c r="D20" s="1"/>
  <c r="L10" i="16" l="1"/>
  <c r="AE7" i="26"/>
  <c r="AG7" s="1"/>
  <c r="J7" i="5" s="1"/>
  <c r="K7" s="1"/>
  <c r="AE6" i="26"/>
  <c r="AG6" s="1"/>
  <c r="P6" i="9" s="1"/>
  <c r="AE4" i="26"/>
  <c r="AG4" s="1"/>
  <c r="P4" i="9" s="1"/>
  <c r="AE10" i="26"/>
  <c r="AG10" s="1"/>
  <c r="P10" i="9" s="1"/>
  <c r="P3"/>
  <c r="J3" i="5"/>
  <c r="K3" s="1"/>
  <c r="AE8" i="26"/>
  <c r="AG8" s="1"/>
  <c r="AE5"/>
  <c r="AG5" s="1"/>
  <c r="AE9"/>
  <c r="AG9" s="1"/>
  <c r="K10" i="16"/>
  <c r="O6"/>
  <c r="Q6" s="1"/>
  <c r="O5"/>
  <c r="Q5" s="1"/>
  <c r="O4"/>
  <c r="M4" s="1"/>
  <c r="O9"/>
  <c r="O7"/>
  <c r="O8"/>
  <c r="O3"/>
  <c r="L10" i="13"/>
  <c r="K10"/>
  <c r="L6"/>
  <c r="K6"/>
  <c r="L9"/>
  <c r="K9"/>
  <c r="L7"/>
  <c r="K7"/>
  <c r="L5"/>
  <c r="K5"/>
  <c r="L3"/>
  <c r="K3"/>
  <c r="L8"/>
  <c r="K8"/>
  <c r="L4"/>
  <c r="K4"/>
  <c r="N33" i="1"/>
  <c r="J6" i="5" l="1"/>
  <c r="K6" s="1"/>
  <c r="P7" i="9"/>
  <c r="J10" i="5"/>
  <c r="K10" s="1"/>
  <c r="M6" i="16"/>
  <c r="O10"/>
  <c r="Q10" s="1"/>
  <c r="M5"/>
  <c r="J4" i="5"/>
  <c r="K4" s="1"/>
  <c r="P9" i="9"/>
  <c r="J9" i="5"/>
  <c r="K9" s="1"/>
  <c r="J5"/>
  <c r="K5" s="1"/>
  <c r="P5" i="9"/>
  <c r="J8" i="5"/>
  <c r="K8" s="1"/>
  <c r="P8" i="9"/>
  <c r="O33" i="1"/>
  <c r="P33" s="1"/>
  <c r="Q4" i="16"/>
  <c r="Q3"/>
  <c r="M3"/>
  <c r="Q9"/>
  <c r="M9"/>
  <c r="Q7"/>
  <c r="M7"/>
  <c r="Q8"/>
  <c r="M8"/>
  <c r="O9" i="13"/>
  <c r="O4"/>
  <c r="O3"/>
  <c r="O6"/>
  <c r="O8"/>
  <c r="O5"/>
  <c r="O10"/>
  <c r="O7"/>
  <c r="M10" i="16" l="1"/>
  <c r="M10" i="13"/>
  <c r="L10" i="9"/>
  <c r="O10" s="1"/>
  <c r="F10" i="5" s="1"/>
  <c r="H10" s="1"/>
  <c r="M8" i="13"/>
  <c r="L8" i="9"/>
  <c r="O8" s="1"/>
  <c r="F8" i="5" s="1"/>
  <c r="H8" s="1"/>
  <c r="M6" i="13"/>
  <c r="L6" i="9"/>
  <c r="O6" s="1"/>
  <c r="F6" i="5" s="1"/>
  <c r="H6" s="1"/>
  <c r="M5" i="13"/>
  <c r="L5" i="9"/>
  <c r="O5" s="1"/>
  <c r="F5" i="5" s="1"/>
  <c r="H5" s="1"/>
  <c r="M3" i="13"/>
  <c r="L3" i="9"/>
  <c r="O3" s="1"/>
  <c r="F3" i="5" s="1"/>
  <c r="H3" s="1"/>
  <c r="M7" i="13"/>
  <c r="L7" i="9"/>
  <c r="O7" s="1"/>
  <c r="F7" i="5" s="1"/>
  <c r="H7" s="1"/>
  <c r="M4" i="13"/>
  <c r="L4" i="9"/>
  <c r="O4" s="1"/>
  <c r="F4" i="5" s="1"/>
  <c r="H4" s="1"/>
  <c r="M9" i="13"/>
  <c r="L9" i="9"/>
  <c r="O9" s="1"/>
  <c r="F9" i="5" s="1"/>
  <c r="H9" s="1"/>
  <c r="Q33" i="1"/>
  <c r="R33" s="1"/>
  <c r="F20" i="12"/>
  <c r="I4" i="5" l="1"/>
  <c r="I9"/>
  <c r="I7"/>
  <c r="I3"/>
  <c r="I8"/>
  <c r="I5"/>
  <c r="I6"/>
  <c r="I10"/>
  <c r="BO11" i="24" l="1"/>
  <c r="BP11"/>
  <c r="BQ11"/>
  <c r="BR11"/>
  <c r="BS11"/>
  <c r="BT11" l="1"/>
  <c r="O11" l="1"/>
  <c r="AO11"/>
  <c r="AP11"/>
  <c r="S11"/>
  <c r="J3" i="1"/>
  <c r="J4"/>
  <c r="J5"/>
  <c r="J6"/>
  <c r="J7"/>
  <c r="J8"/>
  <c r="J9"/>
  <c r="J10"/>
  <c r="T11" i="23"/>
  <c r="Q11" i="24"/>
  <c r="R11"/>
  <c r="U11" i="9"/>
  <c r="V11"/>
  <c r="W11"/>
  <c r="X11"/>
  <c r="R11" i="5" l="1"/>
  <c r="AD11" i="16" l="1"/>
  <c r="AE11"/>
  <c r="AF11"/>
  <c r="AH11"/>
  <c r="AI11"/>
  <c r="AL11"/>
  <c r="AM11"/>
  <c r="M11" i="9"/>
  <c r="D11" i="15" l="1"/>
  <c r="E11"/>
  <c r="F11"/>
  <c r="G11"/>
  <c r="H11"/>
  <c r="I11"/>
  <c r="J11"/>
  <c r="K11" l="1"/>
  <c r="F3" i="1" l="1"/>
  <c r="F6"/>
  <c r="F7"/>
  <c r="F10"/>
  <c r="F4"/>
  <c r="F5"/>
  <c r="F8"/>
  <c r="F9"/>
  <c r="AB11" i="5" l="1"/>
  <c r="Y11"/>
  <c r="C10" i="28" l="1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1" i="10"/>
  <c r="Q11" l="1"/>
  <c r="O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1" l="1"/>
  <c r="A10" i="22"/>
  <c r="A9"/>
  <c r="A8"/>
  <c r="A7"/>
  <c r="A6"/>
  <c r="A5"/>
  <c r="A4"/>
  <c r="A3"/>
  <c r="A10" i="8"/>
  <c r="A9"/>
  <c r="A8"/>
  <c r="A7"/>
  <c r="A6"/>
  <c r="A5"/>
  <c r="A4"/>
  <c r="A3"/>
  <c r="T11" i="9" l="1"/>
  <c r="S11"/>
  <c r="J11" l="1"/>
  <c r="I11"/>
  <c r="H11"/>
  <c r="G11"/>
  <c r="F11"/>
  <c r="E11"/>
  <c r="BM11" i="24" l="1"/>
  <c r="BJ11"/>
  <c r="BI11"/>
  <c r="BH11"/>
  <c r="BG11"/>
  <c r="BF11"/>
  <c r="BE11"/>
  <c r="BD11"/>
  <c r="BC11"/>
  <c r="BA11"/>
  <c r="AZ11"/>
  <c r="AY11"/>
  <c r="AW11"/>
  <c r="AV11"/>
  <c r="AU11"/>
  <c r="AT11"/>
  <c r="AS11"/>
  <c r="AQ11"/>
  <c r="AN11"/>
  <c r="AM11"/>
  <c r="AL11"/>
  <c r="AK11"/>
  <c r="AJ11"/>
  <c r="AI11"/>
  <c r="AH11"/>
  <c r="AG11"/>
  <c r="AF11"/>
  <c r="AE11"/>
  <c r="AB11"/>
  <c r="AA11"/>
  <c r="Z11"/>
  <c r="Y11"/>
  <c r="X11"/>
  <c r="W11"/>
  <c r="V11"/>
  <c r="U11"/>
  <c r="T11"/>
  <c r="P11"/>
  <c r="N11"/>
  <c r="M11"/>
  <c r="L11"/>
  <c r="K11"/>
  <c r="J11"/>
  <c r="C20" i="23"/>
  <c r="S11"/>
  <c r="R11"/>
  <c r="Q11"/>
  <c r="P11"/>
  <c r="O11"/>
  <c r="N11"/>
  <c r="M11"/>
  <c r="L11"/>
  <c r="K11"/>
  <c r="J11"/>
  <c r="I11"/>
  <c r="BB11" i="24" l="1"/>
  <c r="AX11"/>
  <c r="BN11"/>
  <c r="AR11"/>
  <c r="AC11"/>
  <c r="G11"/>
  <c r="F11" s="1"/>
  <c r="D11"/>
  <c r="I11"/>
  <c r="Q11" i="9" l="1"/>
  <c r="G11" i="5"/>
  <c r="L11" i="15" l="1"/>
  <c r="A11" i="27" l="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1" i="26"/>
  <c r="A11"/>
  <c r="E3" i="27" l="1"/>
  <c r="D6"/>
  <c r="F7"/>
  <c r="N3" i="1"/>
  <c r="N4"/>
  <c r="N5"/>
  <c r="N6"/>
  <c r="N7"/>
  <c r="N8"/>
  <c r="N9"/>
  <c r="N10"/>
  <c r="D4" i="27"/>
  <c r="E7"/>
  <c r="D3"/>
  <c r="F3"/>
  <c r="D10"/>
  <c r="D8"/>
  <c r="Q11" i="20"/>
  <c r="O11"/>
  <c r="N11"/>
  <c r="M11"/>
  <c r="L11"/>
  <c r="K11"/>
  <c r="J11"/>
  <c r="I11"/>
  <c r="E11"/>
  <c r="BI11" i="4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P11"/>
  <c r="AN11"/>
  <c r="AM11"/>
  <c r="AL11"/>
  <c r="AJ11"/>
  <c r="AI11"/>
  <c r="AH11"/>
  <c r="AG11"/>
  <c r="AF11"/>
  <c r="AE11"/>
  <c r="AC11"/>
  <c r="AB11"/>
  <c r="AA11"/>
  <c r="Z11"/>
  <c r="Y11"/>
  <c r="W11"/>
  <c r="U11"/>
  <c r="R11"/>
  <c r="Q11"/>
  <c r="P11"/>
  <c r="M11"/>
  <c r="L11"/>
  <c r="K11"/>
  <c r="G11"/>
  <c r="F11"/>
  <c r="E11"/>
  <c r="D9" i="23" l="1"/>
  <c r="K9" i="9"/>
  <c r="D5" i="23"/>
  <c r="K5" i="9"/>
  <c r="D3" i="23"/>
  <c r="K3" i="9"/>
  <c r="D7" i="23"/>
  <c r="K7" i="9"/>
  <c r="K10"/>
  <c r="D10" i="23"/>
  <c r="K8" i="9"/>
  <c r="D8" i="23"/>
  <c r="K6" i="9"/>
  <c r="D6" i="23"/>
  <c r="K4" i="9"/>
  <c r="D4" i="23"/>
  <c r="H11" i="24"/>
  <c r="P11" i="20"/>
  <c r="E11" i="24"/>
  <c r="O11" i="4"/>
  <c r="H11"/>
  <c r="D7" i="27"/>
  <c r="AC11" i="16"/>
  <c r="AA11"/>
  <c r="Z11"/>
  <c r="Y11"/>
  <c r="X11"/>
  <c r="W11"/>
  <c r="V11"/>
  <c r="U11"/>
  <c r="T11"/>
  <c r="S11"/>
  <c r="R11"/>
  <c r="D11" i="26" l="1"/>
  <c r="M11"/>
  <c r="G11" i="16"/>
  <c r="F11"/>
  <c r="B10" i="14" l="1"/>
  <c r="A10"/>
  <c r="B9"/>
  <c r="A9"/>
  <c r="B8"/>
  <c r="A8"/>
  <c r="B7"/>
  <c r="A7"/>
  <c r="B6"/>
  <c r="A6"/>
  <c r="B5"/>
  <c r="A5"/>
  <c r="B4"/>
  <c r="A4"/>
  <c r="B3"/>
  <c r="A3"/>
  <c r="G11" i="12"/>
  <c r="AB11" i="16" l="1"/>
  <c r="H8" i="1"/>
  <c r="R10" i="10"/>
  <c r="AN11" i="16" l="1"/>
  <c r="H10" i="1"/>
  <c r="R8" i="10"/>
  <c r="H9" i="1"/>
  <c r="R9" i="10"/>
  <c r="J11" i="16"/>
  <c r="H4" i="1"/>
  <c r="R4" i="10"/>
  <c r="R3"/>
  <c r="H3" i="1"/>
  <c r="R7" i="10"/>
  <c r="H7" i="1"/>
  <c r="H5"/>
  <c r="R5" i="10"/>
  <c r="R6"/>
  <c r="H6" i="1"/>
  <c r="L11" i="16"/>
  <c r="K11"/>
  <c r="I11"/>
  <c r="C11" i="24"/>
  <c r="H11" i="16"/>
  <c r="F11" i="12"/>
  <c r="P11" i="16" l="1"/>
  <c r="O11"/>
  <c r="BU11" i="24"/>
  <c r="R11" i="9"/>
  <c r="F11" i="13"/>
  <c r="E11"/>
  <c r="D11"/>
  <c r="N11" i="16" l="1"/>
  <c r="Q11"/>
  <c r="R11" i="10"/>
  <c r="M11" i="16"/>
  <c r="P10" i="14" l="1"/>
  <c r="P9"/>
  <c r="P8"/>
  <c r="P7"/>
  <c r="P6"/>
  <c r="P5"/>
  <c r="P4"/>
  <c r="P3"/>
  <c r="J17" i="25" l="1"/>
  <c r="J15"/>
  <c r="J13"/>
  <c r="K10"/>
  <c r="J10"/>
  <c r="I10"/>
  <c r="H10"/>
  <c r="G10"/>
  <c r="F10"/>
  <c r="E10"/>
  <c r="D10"/>
  <c r="A10"/>
  <c r="M11" i="1"/>
  <c r="K11"/>
  <c r="P11" i="14" l="1"/>
  <c r="J11" i="25"/>
  <c r="I10" i="1"/>
  <c r="I9"/>
  <c r="I8"/>
  <c r="G8" s="1"/>
  <c r="I7"/>
  <c r="G7" s="1"/>
  <c r="I6"/>
  <c r="I5"/>
  <c r="I4"/>
  <c r="G4" s="1"/>
  <c r="I3"/>
  <c r="F11" l="1"/>
  <c r="I11" l="1"/>
  <c r="J11"/>
  <c r="G10" l="1"/>
  <c r="G6"/>
  <c r="G9"/>
  <c r="G5"/>
  <c r="G3"/>
  <c r="G11" l="1"/>
  <c r="H11" l="1"/>
  <c r="N11" i="13" l="1"/>
  <c r="F10" i="27"/>
  <c r="AF11" i="26"/>
  <c r="D5" i="27"/>
  <c r="D9"/>
  <c r="E4"/>
  <c r="E5"/>
  <c r="E6"/>
  <c r="E8"/>
  <c r="E9"/>
  <c r="E10"/>
  <c r="X8" l="1"/>
  <c r="G10"/>
  <c r="H4"/>
  <c r="V4"/>
  <c r="I5"/>
  <c r="F6"/>
  <c r="M11" i="5"/>
  <c r="L11"/>
  <c r="D11" i="27"/>
  <c r="F8"/>
  <c r="E11"/>
  <c r="F9"/>
  <c r="F5"/>
  <c r="H10"/>
  <c r="V11" i="26"/>
  <c r="H8" i="27"/>
  <c r="H6"/>
  <c r="H9"/>
  <c r="H3"/>
  <c r="G11" i="13"/>
  <c r="F4" i="27"/>
  <c r="H7"/>
  <c r="H5"/>
  <c r="X6" l="1"/>
  <c r="X9"/>
  <c r="X3"/>
  <c r="W4"/>
  <c r="X4"/>
  <c r="W5"/>
  <c r="J8"/>
  <c r="H11" i="13"/>
  <c r="W10" i="27"/>
  <c r="X5"/>
  <c r="AG11" i="26"/>
  <c r="V5" i="27"/>
  <c r="J7"/>
  <c r="X7"/>
  <c r="G6"/>
  <c r="V6"/>
  <c r="I9"/>
  <c r="W9"/>
  <c r="J10"/>
  <c r="X10"/>
  <c r="V10"/>
  <c r="G8"/>
  <c r="V8"/>
  <c r="I3"/>
  <c r="W3"/>
  <c r="I6"/>
  <c r="W6"/>
  <c r="V3"/>
  <c r="V7"/>
  <c r="V9"/>
  <c r="G4"/>
  <c r="J11" i="13"/>
  <c r="G5" i="27"/>
  <c r="AE11" i="26"/>
  <c r="G7" i="27"/>
  <c r="G3"/>
  <c r="G9"/>
  <c r="I11" i="13"/>
  <c r="F11" i="27"/>
  <c r="J6" l="1"/>
  <c r="J9"/>
  <c r="E9" i="1"/>
  <c r="L9" s="1"/>
  <c r="AC9" i="5" s="1"/>
  <c r="E3" i="1"/>
  <c r="J3" i="27"/>
  <c r="J4"/>
  <c r="I8"/>
  <c r="W8"/>
  <c r="I7"/>
  <c r="E4" i="1"/>
  <c r="L4" s="1"/>
  <c r="AC4" i="5" s="1"/>
  <c r="W7" i="27"/>
  <c r="I4"/>
  <c r="E10" i="1"/>
  <c r="L10" s="1"/>
  <c r="AC10" i="5" s="1"/>
  <c r="I10" i="27"/>
  <c r="P11" i="9"/>
  <c r="J5" i="27"/>
  <c r="L11" i="13"/>
  <c r="K11"/>
  <c r="E7" i="1"/>
  <c r="L7" s="1"/>
  <c r="AC7" i="5" s="1"/>
  <c r="E8" i="1"/>
  <c r="L8" s="1"/>
  <c r="AC8" i="5" s="1"/>
  <c r="K11"/>
  <c r="J11"/>
  <c r="H11" i="27"/>
  <c r="G11"/>
  <c r="C8" i="23" l="1"/>
  <c r="E8" s="1"/>
  <c r="C4"/>
  <c r="E4" s="1"/>
  <c r="C9"/>
  <c r="E9" s="1"/>
  <c r="C7"/>
  <c r="E7" s="1"/>
  <c r="C10"/>
  <c r="E10" s="1"/>
  <c r="E6" i="1"/>
  <c r="L6" s="1"/>
  <c r="AC6" i="5" s="1"/>
  <c r="E5" i="1"/>
  <c r="L5" s="1"/>
  <c r="AC5" i="5" s="1"/>
  <c r="O10" i="1"/>
  <c r="N10" i="9" s="1"/>
  <c r="N10" i="5" s="1"/>
  <c r="J11" i="27"/>
  <c r="I11"/>
  <c r="O11" i="13"/>
  <c r="L3" i="1"/>
  <c r="AC3" i="5" s="1"/>
  <c r="O10" l="1"/>
  <c r="W24"/>
  <c r="X24" s="1"/>
  <c r="AC11"/>
  <c r="C5" i="23"/>
  <c r="E5" s="1"/>
  <c r="C6"/>
  <c r="E6" s="1"/>
  <c r="AG10" i="5"/>
  <c r="AD10"/>
  <c r="AD7"/>
  <c r="AG7"/>
  <c r="AG9"/>
  <c r="AD9"/>
  <c r="AG4"/>
  <c r="AD4"/>
  <c r="C3" i="23"/>
  <c r="E3" s="1"/>
  <c r="AG8" i="5"/>
  <c r="AD8"/>
  <c r="O3" i="1"/>
  <c r="P4" i="10"/>
  <c r="L11" i="9"/>
  <c r="M11" i="13"/>
  <c r="P3" i="10"/>
  <c r="P8"/>
  <c r="P10"/>
  <c r="P7"/>
  <c r="O7" i="1"/>
  <c r="O8"/>
  <c r="P9" i="10"/>
  <c r="O9" i="1"/>
  <c r="N9" i="9" s="1"/>
  <c r="N9" i="5" s="1"/>
  <c r="P6" i="10"/>
  <c r="O6" i="1"/>
  <c r="P5" i="10"/>
  <c r="O5" i="1"/>
  <c r="O9" i="5" l="1"/>
  <c r="W23"/>
  <c r="X23" s="1"/>
  <c r="Z24"/>
  <c r="AA24" s="1"/>
  <c r="U7"/>
  <c r="V7" s="1"/>
  <c r="U4"/>
  <c r="V4" s="1"/>
  <c r="U9"/>
  <c r="V9" s="1"/>
  <c r="U10"/>
  <c r="V10" s="1"/>
  <c r="U8"/>
  <c r="V8" s="1"/>
  <c r="AH7"/>
  <c r="AG6"/>
  <c r="AD6"/>
  <c r="AH8"/>
  <c r="AH4"/>
  <c r="AH9"/>
  <c r="AH10"/>
  <c r="AD3"/>
  <c r="AG3"/>
  <c r="AG5"/>
  <c r="AD5"/>
  <c r="N8" i="9"/>
  <c r="N8" i="5" s="1"/>
  <c r="N3" i="9"/>
  <c r="N3" i="5" s="1"/>
  <c r="N6" i="9"/>
  <c r="N6" i="5" s="1"/>
  <c r="N5" i="9"/>
  <c r="N5" i="5" s="1"/>
  <c r="N7" i="9"/>
  <c r="N7" i="5" s="1"/>
  <c r="L11" i="1"/>
  <c r="E11"/>
  <c r="N11"/>
  <c r="O4"/>
  <c r="H11" i="5"/>
  <c r="O11" i="9"/>
  <c r="F11" i="5"/>
  <c r="Z23" l="1"/>
  <c r="AA23" s="1"/>
  <c r="O3"/>
  <c r="W17"/>
  <c r="O7"/>
  <c r="W21"/>
  <c r="O5"/>
  <c r="W19"/>
  <c r="X19" s="1"/>
  <c r="O6"/>
  <c r="W20"/>
  <c r="X20" s="1"/>
  <c r="O8"/>
  <c r="W22"/>
  <c r="AD11"/>
  <c r="W4"/>
  <c r="X4" s="1"/>
  <c r="W9"/>
  <c r="X9" s="1"/>
  <c r="W7"/>
  <c r="X7" s="1"/>
  <c r="W8"/>
  <c r="X8" s="1"/>
  <c r="U3"/>
  <c r="U5"/>
  <c r="V5" s="1"/>
  <c r="U6"/>
  <c r="V6" s="1"/>
  <c r="W10"/>
  <c r="X10" s="1"/>
  <c r="AH6"/>
  <c r="AH5"/>
  <c r="AH3"/>
  <c r="E11" i="23"/>
  <c r="K11" i="9"/>
  <c r="N4"/>
  <c r="N4" i="5" s="1"/>
  <c r="N11" s="1"/>
  <c r="I11"/>
  <c r="P11" i="10"/>
  <c r="C11" i="23"/>
  <c r="O11" i="1"/>
  <c r="Z19" i="5" l="1"/>
  <c r="AA19" s="1"/>
  <c r="Z20"/>
  <c r="AA20" s="1"/>
  <c r="X22"/>
  <c r="Z22"/>
  <c r="AA22" s="1"/>
  <c r="X17"/>
  <c r="V3"/>
  <c r="V11" s="1"/>
  <c r="U11"/>
  <c r="X21"/>
  <c r="Z21"/>
  <c r="AA21" s="1"/>
  <c r="Z17"/>
  <c r="O4"/>
  <c r="O11" s="1"/>
  <c r="W18"/>
  <c r="W25" s="1"/>
  <c r="W5"/>
  <c r="X5" s="1"/>
  <c r="W3"/>
  <c r="W6"/>
  <c r="X6" s="1"/>
  <c r="D11" i="23"/>
  <c r="AA11" i="5"/>
  <c r="AH11"/>
  <c r="T11"/>
  <c r="AG11"/>
  <c r="AJ11"/>
  <c r="N11" i="9"/>
  <c r="P11" i="5"/>
  <c r="Q11"/>
  <c r="X3" l="1"/>
  <c r="X11" s="1"/>
  <c r="W11"/>
  <c r="AA17"/>
  <c r="X18"/>
  <c r="X25" s="1"/>
  <c r="Z18"/>
  <c r="AA18" s="1"/>
  <c r="Z11"/>
  <c r="AA25" l="1"/>
  <c r="Z25"/>
</calcChain>
</file>

<file path=xl/sharedStrings.xml><?xml version="1.0" encoding="utf-8"?>
<sst xmlns="http://schemas.openxmlformats.org/spreadsheetml/2006/main" count="1119" uniqueCount="582">
  <si>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</si>
  <si>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</si>
  <si>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</si>
  <si>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</si>
  <si>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</si>
  <si>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</si>
  <si>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</si>
  <si>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</si>
  <si>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</si>
  <si>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</si>
  <si>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</si>
  <si>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</si>
  <si>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</si>
  <si>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</si>
  <si>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</si>
  <si>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</si>
  <si>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</si>
  <si>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</si>
  <si>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</si>
  <si>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</si>
  <si>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</si>
  <si>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</si>
  <si>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</si>
  <si>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</si>
  <si>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</si>
  <si>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</si>
  <si>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</si>
  <si>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</si>
  <si>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</si>
  <si>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</si>
  <si>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</si>
  <si>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</si>
  <si>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</si>
  <si>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</si>
  <si>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</si>
  <si>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</si>
  <si>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</si>
  <si>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</si>
  <si>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</si>
  <si>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</si>
  <si>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</si>
  <si>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</si>
  <si>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</si>
  <si>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</si>
  <si>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</si>
  <si>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</si>
  <si>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</si>
  <si>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</si>
  <si>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</si>
  <si>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</si>
  <si>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</si>
  <si>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</si>
  <si>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</si>
  <si>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</si>
  <si>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</si>
  <si>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</si>
  <si>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</si>
  <si>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</si>
  <si>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</si>
  <si>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</si>
  <si>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</si>
  <si>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</si>
  <si>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</si>
  <si>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</si>
  <si>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</si>
  <si>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</si>
  <si>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</si>
  <si>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</si>
  <si>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</si>
  <si>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</si>
  <si>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</si>
  <si>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</si>
  <si>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</si>
  <si>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</si>
  <si>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</si>
  <si>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</si>
  <si>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</si>
  <si>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</si>
  <si>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</si>
  <si>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</si>
  <si>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</si>
  <si>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</si>
  <si>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</si>
  <si>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</si>
  <si>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</si>
  <si>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</si>
  <si>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</si>
  <si>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</si>
  <si>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</si>
  <si>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</si>
  <si>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</si>
  <si>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</si>
  <si>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</si>
  <si>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</si>
  <si>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</si>
  <si>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</si>
  <si>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</si>
  <si>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</si>
  <si>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</si>
  <si>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</si>
  <si>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</si>
  <si>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</si>
  <si>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</si>
  <si>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</si>
  <si>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</si>
  <si>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</si>
  <si>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</si>
  <si>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</si>
  <si>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</si>
  <si>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</si>
  <si>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</si>
  <si>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</si>
  <si>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</si>
  <si>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</si>
  <si>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</si>
  <si>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</si>
  <si>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</si>
  <si>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</si>
  <si>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</si>
  <si>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</si>
  <si>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</si>
  <si>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</si>
  <si>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</si>
  <si>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</si>
  <si>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</si>
  <si>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</si>
  <si>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</si>
  <si>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</si>
  <si>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</si>
  <si>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</si>
  <si>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</si>
  <si>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</si>
  <si>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</si>
  <si>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</si>
  <si>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</si>
  <si>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</si>
  <si>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</si>
  <si>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</si>
  <si>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</si>
  <si>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</si>
  <si>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</si>
  <si>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</si>
  <si>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</si>
  <si>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</si>
  <si>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</si>
  <si>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</si>
  <si>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</si>
  <si>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</si>
  <si>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</si>
  <si>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</si>
  <si>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</si>
  <si>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</si>
  <si>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</si>
  <si>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</si>
  <si>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</si>
  <si>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</si>
  <si>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</si>
  <si>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</si>
  <si>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</si>
  <si>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</si>
  <si>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</si>
  <si>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</si>
  <si>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</si>
  <si>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</si>
  <si>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</si>
  <si>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</si>
  <si>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</si>
  <si>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</si>
  <si>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</si>
  <si>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</si>
  <si>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</si>
  <si>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</si>
  <si>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</si>
  <si>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</si>
  <si>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</si>
  <si>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</si>
  <si>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</si>
  <si>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</si>
  <si>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</si>
  <si>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</si>
  <si>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</si>
  <si>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</si>
  <si>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</si>
  <si>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</si>
  <si>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</si>
  <si>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</si>
  <si>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</si>
  <si>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</si>
  <si>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</si>
  <si>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</si>
  <si>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</si>
  <si>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</si>
  <si>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</si>
  <si>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</si>
  <si>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</si>
  <si>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</si>
  <si>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</si>
  <si>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</si>
  <si>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</si>
  <si>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</si>
  <si>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</si>
  <si>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</si>
  <si>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</si>
  <si>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</si>
  <si>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</si>
  <si>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</si>
  <si>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</si>
  <si>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</si>
  <si>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</si>
  <si>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</si>
  <si>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</si>
  <si>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</si>
  <si>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</si>
  <si>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</si>
  <si>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</si>
  <si>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</si>
  <si>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</si>
  <si>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</si>
  <si>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</si>
  <si>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</si>
  <si>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</si>
  <si>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</si>
  <si>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</si>
  <si>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</si>
  <si>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</si>
  <si>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</si>
  <si>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</si>
  <si>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</si>
  <si>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</si>
  <si>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</si>
  <si>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</si>
  <si>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</si>
  <si>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</si>
  <si>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</si>
  <si>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</si>
  <si>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</si>
  <si>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</si>
  <si>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</si>
  <si>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</si>
  <si>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</si>
  <si>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</si>
  <si>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</si>
  <si>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</si>
  <si>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</si>
  <si>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</si>
  <si>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</si>
  <si>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</si>
  <si>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</si>
  <si>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</si>
  <si>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</si>
  <si>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</si>
  <si>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</si>
  <si>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</si>
  <si>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</si>
  <si>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</si>
  <si>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</si>
  <si>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</si>
  <si>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</si>
  <si>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</si>
  <si>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</si>
  <si>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</si>
  <si>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</si>
  <si>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</si>
  <si>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</si>
  <si>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</si>
  <si>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</si>
  <si>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</si>
  <si>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</si>
  <si>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</si>
  <si>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</si>
  <si>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</si>
  <si>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</si>
  <si>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</si>
  <si>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</si>
  <si>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</si>
  <si>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</si>
  <si>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</si>
  <si>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</si>
  <si>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</si>
  <si>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</si>
  <si>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</si>
  <si>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</si>
  <si>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</si>
  <si>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</si>
  <si>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</si>
  <si>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</si>
  <si>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</si>
  <si>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</si>
  <si>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</si>
  <si>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</si>
  <si>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</si>
  <si>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</si>
  <si>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</si>
  <si>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</si>
  <si>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</si>
  <si>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</si>
  <si>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</si>
  <si>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</si>
  <si>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</si>
  <si>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</si>
  <si>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</si>
  <si>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</si>
  <si>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</si>
  <si>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</si>
  <si>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</si>
  <si>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</si>
  <si>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</si>
  <si>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</si>
  <si>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</si>
  <si>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</si>
  <si>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</si>
  <si>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</si>
  <si>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</si>
  <si>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</si>
  <si>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</si>
  <si>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</si>
  <si>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</si>
  <si>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</si>
  <si>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</si>
  <si>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</si>
  <si>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</si>
  <si>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</si>
  <si>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</si>
  <si>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</si>
  <si>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</si>
  <si>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</si>
  <si>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</si>
  <si>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</si>
  <si>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</si>
  <si>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</si>
  <si>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</si>
  <si>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</si>
  <si>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</si>
  <si>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</si>
  <si>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</si>
  <si>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</si>
  <si>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</si>
  <si>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</si>
  <si>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</si>
  <si>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</si>
  <si>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</si>
  <si>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</si>
  <si>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</si>
  <si>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</si>
  <si>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</si>
  <si>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</si>
  <si>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</si>
  <si>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</si>
  <si>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</si>
  <si>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</si>
  <si>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</si>
  <si>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</si>
  <si>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</si>
  <si>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</si>
  <si>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</si>
  <si>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</si>
  <si>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</si>
  <si>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</si>
  <si>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</si>
  <si>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</si>
  <si>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</si>
  <si>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</si>
  <si>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</si>
  <si>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</si>
  <si>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</si>
  <si>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</si>
  <si>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</si>
  <si>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</si>
  <si>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</si>
  <si>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</si>
  <si>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</si>
  <si>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</si>
  <si>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</si>
  <si>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</si>
  <si>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</si>
  <si>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</si>
  <si>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</si>
  <si>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</si>
  <si>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</si>
  <si>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</si>
  <si>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</si>
  <si>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</si>
  <si>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</si>
  <si>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</si>
  <si>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</si>
  <si>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</si>
  <si>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</si>
  <si>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</si>
  <si>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</si>
  <si>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</si>
  <si>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</si>
  <si>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</si>
  <si>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</si>
  <si>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</si>
  <si>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</si>
  <si>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</si>
  <si>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</si>
  <si>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</si>
  <si>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</si>
  <si>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</si>
  <si>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</si>
  <si>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</si>
  <si>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</si>
  <si>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</si>
  <si>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</si>
  <si>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</si>
  <si>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</si>
  <si>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</si>
  <si>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</si>
  <si>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</si>
  <si>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</si>
  <si>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</si>
  <si>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</si>
  <si>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</si>
  <si>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</si>
  <si>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</si>
  <si>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</si>
  <si>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</si>
  <si>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</si>
  <si>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</si>
  <si>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</si>
  <si>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</si>
  <si>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</si>
  <si>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</si>
  <si>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</si>
  <si>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</si>
  <si>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</si>
  <si>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</si>
  <si>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</si>
  <si>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</si>
  <si>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</si>
  <si>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</si>
  <si>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</si>
  <si>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</si>
  <si>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</si>
  <si>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</si>
  <si>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</si>
  <si>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</si>
  <si>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</si>
  <si>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</si>
  <si>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</si>
  <si>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</si>
  <si>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</si>
  <si>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</si>
  <si>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</si>
  <si>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</si>
  <si>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</si>
  <si>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</si>
  <si>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</si>
  <si>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</si>
  <si>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</si>
  <si>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</si>
  <si>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</si>
  <si>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</si>
  <si>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</si>
  <si>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</si>
  <si>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</si>
  <si>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</si>
  <si>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</si>
  <si>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</si>
  <si>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</si>
  <si>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</si>
  <si>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</si>
  <si>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</si>
  <si>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</si>
  <si>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</si>
  <si>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</si>
  <si>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</si>
  <si>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</si>
  <si>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</si>
  <si>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</si>
  <si>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</si>
  <si>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</si>
  <si>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</si>
  <si>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</si>
  <si>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</si>
  <si>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</si>
  <si>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</si>
  <si>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</si>
  <si>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</si>
  <si>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</si>
  <si>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</si>
  <si>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</si>
  <si>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</si>
  <si>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</si>
  <si>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</si>
  <si>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</si>
  <si>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</si>
  <si>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</si>
  <si>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</si>
  <si>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</si>
  <si>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</si>
  <si>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</si>
  <si>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</si>
  <si>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</si>
  <si>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</si>
  <si>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</si>
  <si>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</si>
  <si>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</si>
  <si>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</si>
  <si>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</si>
  <si>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</si>
  <si>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</si>
  <si>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</si>
  <si>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</si>
  <si>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</si>
  <si>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</si>
  <si>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</si>
  <si>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</si>
  <si>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</si>
  <si>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</si>
  <si>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</si>
  <si>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</si>
  <si>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</si>
  <si>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</si>
  <si>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</si>
  <si>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</si>
  <si>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</si>
  <si>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</si>
  <si>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</si>
  <si>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</si>
  <si>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</si>
  <si>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</si>
  <si>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</si>
  <si>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</si>
  <si>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??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</si>
  <si>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</si>
  <si>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</si>
  <si>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</si>
  <si>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</si>
  <si>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</si>
  <si>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>600 έως 4.800δρχ</t>
  </si>
  <si>
    <t>300 έως 2.000</t>
  </si>
  <si>
    <t xml:space="preserve"> 2' φύλλα [= 100</t>
  </si>
  <si>
    <t xml:space="preserve">ΕΠΙ ΠΑΝΤΟΣ συμβολαιογραφικού εγγράφου ο Συμβολαιογράφος παίρνει ως αμοιβή = 100δρχ (??-??-1981 έως …/…/1984) </t>
  </si>
  <si>
    <t>40.000δρχ*3% = 1.200 ---+---  υπόλοιπο *1% {{{ από 1981 έως 1984}}}</t>
  </si>
  <si>
    <t>πάγιες = 250δρχ για 1ο φύλλο {{{ 1981 έως 1984 }}}</t>
  </si>
  <si>
    <t>100δρχ για υπόλοιπα φύλλα {{{ από ??/??/1981 έως …1984 }}}</t>
  </si>
  <si>
    <t>100δρχ {{{ από ??/??/1981 έως ….1984 }}}</t>
  </si>
  <si>
    <t>300δρχ για τα 10 φύλλα + 250δρχ  υπόλοιπα φύλλα {{{ από ??/??/1981 έως …/1984 }}}</t>
  </si>
  <si>
    <t>**81** = υπΔηλ - αιγιαλο-ρεμα = 100</t>
  </si>
  <si>
    <t>120 έως 250 + 120 έως 360 + 10/χλμ</t>
  </si>
  <si>
    <t>ΚΥΡΟΣ σύνολο</t>
  </si>
  <si>
    <t>τιμές ΣΥΓΚΡΙΤΙΚΕΣ</t>
  </si>
  <si>
    <t>αγοραπωλησια ''αμμούδα'' αγροτεμάχιο 500μ2</t>
  </si>
  <si>
    <t>αγοραπωλησια ''κάμφος'' αγροτεμάχιο 8.000μ2</t>
  </si>
  <si>
    <t>αγοραπωλησια ''????'' αγροτεμάχιο 605μ2</t>
  </si>
  <si>
    <t>αγοραπωλησία ''γήπεδο'' Σκάλα Σωτήρος αγροτεμαχίου 6.410μ2 [στον αιγιαλό</t>
  </si>
  <si>
    <t>δωρεά ''τσαίρια'' Σκάλας Ποταμιάς αγροτεμαχίου 2.164μ2 [στον αιγιαλό</t>
  </si>
  <si>
    <t>διανομή 1935 άτυπος ΑΝΑΓΝΩΡΙΣΗ</t>
  </si>
  <si>
    <t>αφέθησαν για δρόμο = 557,1</t>
  </si>
  <si>
    <t>χρησικτησία αγροκτήματος 3.830,03μ2  [από Α &amp; Β(1-2)</t>
  </si>
  <si>
    <t>χρησικτησία αγροκτήματος 2.664,66μ2 [από Γ(1-2-3-4-5)</t>
  </si>
  <si>
    <t>χρησικτησία αγροκτήματος 2.164,66μ2 από Δ</t>
  </si>
  <si>
    <t>χρησικτησία ''δρόμου'' 557,10μ2 από Δ</t>
  </si>
  <si>
    <t>διανομή μεταξύ Α - Β</t>
  </si>
  <si>
    <t>διανομή μεταξύ Β1 - Β2</t>
  </si>
  <si>
    <t>διανομή μεταξύ Γ (1-2-3-4-5)</t>
  </si>
  <si>
    <t>εξισορόπηση διαφοράς διανεμομένων [σε ...μ2 &amp; εργοστασιο - αποθηκών]</t>
  </si>
  <si>
    <t>ΜΕ αποθήκες 888μ2</t>
  </si>
  <si>
    <t>πράξεις ΥΠΟΛΟΙΠΟΜΕΝΕΣ</t>
  </si>
  <si>
    <t>πρόσοψη οδό περιφερειακή &amp; θάλασσα = 99,08μμ</t>
  </si>
  <si>
    <t>χρησικτησία αποθηκών 888μ2  [από Α &amp; Β(1-2)</t>
  </si>
  <si>
    <t>σε3 [9</t>
  </si>
  <si>
    <t>1σε3</t>
  </si>
  <si>
    <t>1σε5</t>
  </si>
  <si>
    <t>1σε1</t>
  </si>
  <si>
    <t>σε2[6</t>
  </si>
  <si>
    <t>αντίγραφα = 100</t>
  </si>
  <si>
    <t>300/φύλο</t>
  </si>
  <si>
    <t>ΔΕΝ είναι αγρόκτημα ΚΑΘΩΣ υπάρχει ρημοτομικό σχέδιο [αναμένει πράξη εφαρμογής</t>
  </si>
  <si>
    <t>ΑΝ όχι ΔΟΛΟΣ</t>
  </si>
  <si>
    <t>χρησικτησία βιομηχανίας 666μ2  [από Α &amp; Β(1-2)</t>
  </si>
  <si>
    <r>
      <t xml:space="preserve">**1** </t>
    </r>
    <r>
      <rPr>
        <sz val="8"/>
        <color rgb="FFFF0000"/>
        <rFont val="Arial"/>
        <family val="2"/>
        <charset val="161"/>
      </rPr>
      <t>αγροτεμάχιο</t>
    </r>
    <r>
      <rPr>
        <sz val="8"/>
        <rFont val="Arial"/>
        <family val="2"/>
        <charset val="161"/>
      </rPr>
      <t xml:space="preserve"> στο  ''….'' Σκάλας Καλιράχης 9.252,21μ2 </t>
    </r>
  </si>
  <si>
    <t>ΜΕ βιομηχανία 666μ2</t>
  </si>
  <si>
    <t>πατήρ -παππούς ... ΣΕ</t>
  </si>
  <si>
    <t>Α] υιός 1ος</t>
  </si>
  <si>
    <t>Δ] υιός 4ος</t>
  </si>
  <si>
    <t>Γ] υιός 3ος</t>
  </si>
  <si>
    <t>Β] υιός 2ος</t>
  </si>
  <si>
    <t>&amp; βιομηχανία 666μ2 + 3αποθήκες 666μ2</t>
  </si>
  <si>
    <t>219-64κ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</si>
</sst>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0" fontId="1" fillId="0" borderId="0" xfId="0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45" fillId="6" borderId="0" xfId="1" applyNumberFormat="1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164" fontId="20" fillId="13" borderId="1" xfId="1" applyNumberFormat="1" applyFont="1" applyFill="1" applyBorder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64" fontId="20" fillId="4" borderId="1" xfId="1" applyNumberFormat="1" applyFont="1" applyFill="1" applyBorder="1"/>
    <xf numFmtId="164" fontId="17" fillId="4" borderId="1" xfId="1" applyNumberFormat="1" applyFont="1" applyFill="1" applyBorder="1" applyAlignment="1">
      <alignment horizontal="right" vertical="center"/>
    </xf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0" fontId="17" fillId="0" borderId="0" xfId="0" applyFont="1" applyAlignment="1"/>
    <xf numFmtId="0" fontId="41" fillId="0" borderId="0" xfId="0" applyFont="1" applyFill="1" applyAlignment="1"/>
    <xf numFmtId="0" fontId="19" fillId="0" borderId="0" xfId="0" applyFont="1" applyAlignment="1">
      <alignment horizontal="left"/>
    </xf>
    <xf numFmtId="0" fontId="41" fillId="3" borderId="1" xfId="0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43" fontId="20" fillId="7" borderId="0" xfId="1" applyFont="1" applyFill="1" applyAlignment="1">
      <alignment horizontal="center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43" fontId="26" fillId="7" borderId="0" xfId="1" applyFont="1" applyFill="1" applyAlignment="1">
      <alignment horizontal="center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7"/>
  <sheetViews>
    <sheetView tabSelected="1" workbookViewId="0">
      <pane ySplit="2" topLeftCell="A3" activePane="bottomLeft" state="frozen"/>
      <selection pane="bottomLeft" activeCell="J35" sqref="J35"/>
    </sheetView>
  </sheetViews>
  <sheetFormatPr defaultRowHeight="11.25"/>
  <cols>
    <col min="1" max="1" width="8.140625" style="7" bestFit="1" customWidth="1"/>
    <col min="2" max="2" width="12.28515625" style="135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4" t="s">
        <v>1</v>
      </c>
      <c r="B1" s="436" t="s">
        <v>2</v>
      </c>
      <c r="C1" s="438" t="s">
        <v>0</v>
      </c>
      <c r="D1" s="440" t="s">
        <v>62</v>
      </c>
      <c r="E1" s="429" t="s">
        <v>83</v>
      </c>
      <c r="F1" s="430"/>
      <c r="G1" s="430"/>
      <c r="H1" s="430"/>
      <c r="I1" s="430"/>
      <c r="J1" s="430"/>
      <c r="K1" s="430"/>
      <c r="L1" s="425" t="s">
        <v>372</v>
      </c>
      <c r="M1" s="425"/>
      <c r="N1" s="423" t="s">
        <v>63</v>
      </c>
      <c r="O1" s="424"/>
      <c r="P1" s="426" t="s">
        <v>29</v>
      </c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8"/>
    </row>
    <row r="2" spans="1:27" ht="12" thickBot="1">
      <c r="A2" s="435"/>
      <c r="B2" s="437"/>
      <c r="C2" s="439"/>
      <c r="D2" s="441"/>
      <c r="E2" s="84" t="s">
        <v>92</v>
      </c>
      <c r="F2" s="84" t="s">
        <v>3</v>
      </c>
      <c r="G2" s="84" t="s">
        <v>142</v>
      </c>
      <c r="H2" s="84" t="s">
        <v>93</v>
      </c>
      <c r="I2" s="84" t="s">
        <v>94</v>
      </c>
      <c r="J2" s="84" t="s">
        <v>95</v>
      </c>
      <c r="K2" s="94" t="s">
        <v>140</v>
      </c>
      <c r="L2" s="59" t="s">
        <v>23</v>
      </c>
      <c r="M2" s="152" t="s">
        <v>542</v>
      </c>
      <c r="N2" s="145" t="s">
        <v>23</v>
      </c>
      <c r="O2" s="93" t="s">
        <v>141</v>
      </c>
      <c r="P2" s="321">
        <v>1</v>
      </c>
      <c r="Q2" s="154" t="s">
        <v>226</v>
      </c>
      <c r="R2" s="154" t="s">
        <v>227</v>
      </c>
      <c r="S2" s="154" t="s">
        <v>228</v>
      </c>
      <c r="T2" s="154" t="s">
        <v>229</v>
      </c>
      <c r="U2" s="154" t="s">
        <v>380</v>
      </c>
      <c r="V2" s="154" t="s">
        <v>381</v>
      </c>
      <c r="W2" s="154" t="s">
        <v>382</v>
      </c>
      <c r="X2" s="154" t="s">
        <v>383</v>
      </c>
      <c r="Y2" s="154"/>
      <c r="Z2" s="154"/>
      <c r="AA2" s="155"/>
    </row>
    <row r="3" spans="1:27" s="5" customFormat="1">
      <c r="A3" s="406" t="s">
        <v>513</v>
      </c>
      <c r="B3" s="316">
        <v>30302</v>
      </c>
      <c r="C3" s="295" t="s">
        <v>549</v>
      </c>
      <c r="D3" s="277">
        <v>15555555</v>
      </c>
      <c r="E3" s="296">
        <f>'2-δικαιώμ'!M3</f>
        <v>132991.21750000003</v>
      </c>
      <c r="F3" s="278">
        <f>'3-φύλλα2α'!F3</f>
        <v>300</v>
      </c>
      <c r="G3" s="278">
        <f>'4-πολλυπρ'!P3</f>
        <v>0</v>
      </c>
      <c r="H3" s="277">
        <f>'5-αντίγρ'!M3</f>
        <v>3204</v>
      </c>
      <c r="I3" s="277">
        <f>'6-μεταγρ'!H3</f>
        <v>1200</v>
      </c>
      <c r="J3" s="277">
        <f>'7-προςΔΟΥ'!E3</f>
        <v>600</v>
      </c>
      <c r="K3" s="277">
        <v>250</v>
      </c>
      <c r="L3" s="296">
        <f t="shared" ref="L3:L10" si="0">E3+F3+G3+H3+I3+J3+K3</f>
        <v>138545.21750000003</v>
      </c>
      <c r="M3" s="296">
        <v>630</v>
      </c>
      <c r="N3" s="279">
        <f>M3-P3-'14-βιβλΕσ'!M3-'8-κ-15-17'!AF3</f>
        <v>522</v>
      </c>
      <c r="O3" s="279">
        <f t="shared" ref="O3:O10" si="1">L3-N3</f>
        <v>138023.21750000003</v>
      </c>
      <c r="P3" s="280">
        <v>80</v>
      </c>
      <c r="Q3" s="297"/>
      <c r="R3" s="297"/>
      <c r="S3" s="297"/>
      <c r="T3" s="297"/>
      <c r="U3" s="422" t="s">
        <v>380</v>
      </c>
      <c r="V3" s="297"/>
      <c r="W3" s="297"/>
      <c r="X3" s="297"/>
      <c r="Y3" s="297"/>
      <c r="Z3" s="70"/>
      <c r="AA3" s="70"/>
    </row>
    <row r="4" spans="1:27" s="5" customFormat="1">
      <c r="A4" s="406"/>
      <c r="B4" s="316"/>
      <c r="C4" s="295" t="s">
        <v>551</v>
      </c>
      <c r="D4" s="277">
        <v>3111111</v>
      </c>
      <c r="E4" s="296">
        <f>'2-δικαιώμ'!M4</f>
        <v>27213.443500000001</v>
      </c>
      <c r="F4" s="278">
        <f>'3-φύλλα2α'!F4</f>
        <v>300</v>
      </c>
      <c r="G4" s="278">
        <f>'4-πολλυπρ'!P4</f>
        <v>800</v>
      </c>
      <c r="H4" s="277">
        <f>'5-αντίγρ'!M4</f>
        <v>0</v>
      </c>
      <c r="I4" s="277">
        <f>'6-μεταγρ'!H4</f>
        <v>0</v>
      </c>
      <c r="J4" s="277">
        <f>'7-προςΔΟΥ'!E4</f>
        <v>600</v>
      </c>
      <c r="K4" s="277">
        <v>250</v>
      </c>
      <c r="L4" s="296">
        <f t="shared" si="0"/>
        <v>29163.443500000001</v>
      </c>
      <c r="M4" s="296"/>
      <c r="N4" s="279">
        <f>M4-P4-'14-βιβλΕσ'!M4-'8-κ-15-17'!AF4</f>
        <v>0</v>
      </c>
      <c r="O4" s="279">
        <f t="shared" si="1"/>
        <v>29163.443500000001</v>
      </c>
      <c r="P4" s="280"/>
      <c r="Q4" s="297"/>
      <c r="R4" s="297"/>
      <c r="S4" s="297"/>
      <c r="T4" s="297"/>
      <c r="U4" s="422" t="s">
        <v>380</v>
      </c>
      <c r="V4" s="297"/>
      <c r="W4" s="297"/>
      <c r="X4" s="297"/>
      <c r="Y4" s="297"/>
      <c r="Z4" s="70"/>
      <c r="AA4" s="70"/>
    </row>
    <row r="5" spans="1:27" s="5" customFormat="1">
      <c r="A5" s="406"/>
      <c r="B5" s="316"/>
      <c r="C5" s="295" t="s">
        <v>572</v>
      </c>
      <c r="D5" s="277">
        <v>3999999</v>
      </c>
      <c r="E5" s="296">
        <f>'2-δικαιώμ'!M5</f>
        <v>34768.991499999996</v>
      </c>
      <c r="F5" s="278">
        <f>'3-φύλλα2α'!F5</f>
        <v>300</v>
      </c>
      <c r="G5" s="278">
        <f>'4-πολλυπρ'!P5</f>
        <v>800</v>
      </c>
      <c r="H5" s="277">
        <f>'5-αντίγρ'!M5</f>
        <v>0</v>
      </c>
      <c r="I5" s="277">
        <f>'6-μεταγρ'!H5</f>
        <v>0</v>
      </c>
      <c r="J5" s="277">
        <f>'7-προςΔΟΥ'!E5</f>
        <v>600</v>
      </c>
      <c r="K5" s="277">
        <v>250</v>
      </c>
      <c r="L5" s="296">
        <f t="shared" si="0"/>
        <v>36718.991499999996</v>
      </c>
      <c r="M5" s="296"/>
      <c r="N5" s="279">
        <f>M5-P5-'14-βιβλΕσ'!M5-'8-κ-15-17'!AF5</f>
        <v>0</v>
      </c>
      <c r="O5" s="279">
        <f t="shared" si="1"/>
        <v>36718.991499999996</v>
      </c>
      <c r="P5" s="280"/>
      <c r="Q5" s="297"/>
      <c r="R5" s="297"/>
      <c r="S5" s="297"/>
      <c r="T5" s="297"/>
      <c r="U5" s="422" t="s">
        <v>380</v>
      </c>
      <c r="V5" s="297"/>
      <c r="W5" s="297"/>
      <c r="X5" s="297"/>
      <c r="Y5" s="297"/>
      <c r="Z5" s="70"/>
      <c r="AA5" s="70"/>
    </row>
    <row r="6" spans="1:27" s="5" customFormat="1">
      <c r="A6" s="406"/>
      <c r="B6" s="316"/>
      <c r="C6" s="295" t="s">
        <v>562</v>
      </c>
      <c r="D6" s="277">
        <v>888888</v>
      </c>
      <c r="E6" s="296">
        <f>'2-δικαιώμ'!M6</f>
        <v>8324.5480000000007</v>
      </c>
      <c r="F6" s="278">
        <f>'3-φύλλα2α'!F6</f>
        <v>300</v>
      </c>
      <c r="G6" s="278">
        <f>'4-πολλυπρ'!P6</f>
        <v>800</v>
      </c>
      <c r="H6" s="277">
        <f>'5-αντίγρ'!M6</f>
        <v>0</v>
      </c>
      <c r="I6" s="277">
        <f>'6-μεταγρ'!H6</f>
        <v>0</v>
      </c>
      <c r="J6" s="277">
        <f>'7-προςΔΟΥ'!E6</f>
        <v>600</v>
      </c>
      <c r="K6" s="277">
        <v>250</v>
      </c>
      <c r="L6" s="296">
        <f t="shared" si="0"/>
        <v>10274.548000000001</v>
      </c>
      <c r="M6" s="296"/>
      <c r="N6" s="279">
        <f>M6-P6-'14-βιβλΕσ'!M6-'8-κ-15-17'!AF6</f>
        <v>0</v>
      </c>
      <c r="O6" s="279">
        <f t="shared" si="1"/>
        <v>10274.548000000001</v>
      </c>
      <c r="P6" s="280"/>
      <c r="Q6" s="297"/>
      <c r="R6" s="297"/>
      <c r="S6" s="297"/>
      <c r="T6" s="297"/>
      <c r="U6" s="422" t="s">
        <v>380</v>
      </c>
      <c r="V6" s="297"/>
      <c r="W6" s="297"/>
      <c r="X6" s="297"/>
      <c r="Y6" s="297"/>
      <c r="Z6" s="70"/>
      <c r="AA6" s="70"/>
    </row>
    <row r="7" spans="1:27" s="5" customFormat="1">
      <c r="A7" s="406"/>
      <c r="B7" s="316"/>
      <c r="C7" s="295" t="s">
        <v>552</v>
      </c>
      <c r="D7" s="277">
        <v>2444444</v>
      </c>
      <c r="E7" s="296">
        <f>'2-δικαιώμ'!M7</f>
        <v>21546.773999999998</v>
      </c>
      <c r="F7" s="278">
        <f>'3-φύλλα2α'!F7</f>
        <v>300</v>
      </c>
      <c r="G7" s="278">
        <f>'4-πολλυπρ'!P7</f>
        <v>1600</v>
      </c>
      <c r="H7" s="277">
        <f>'5-αντίγρ'!M7</f>
        <v>0</v>
      </c>
      <c r="I7" s="277">
        <f>'6-μεταγρ'!H7</f>
        <v>0</v>
      </c>
      <c r="J7" s="277">
        <f>'7-προςΔΟΥ'!E7</f>
        <v>600</v>
      </c>
      <c r="K7" s="277">
        <v>250</v>
      </c>
      <c r="L7" s="296">
        <f t="shared" si="0"/>
        <v>24296.773999999998</v>
      </c>
      <c r="M7" s="296"/>
      <c r="N7" s="279">
        <f>M7-P7-'14-βιβλΕσ'!M7-'8-κ-15-17'!AF7</f>
        <v>0</v>
      </c>
      <c r="O7" s="279">
        <f t="shared" si="1"/>
        <v>24296.773999999998</v>
      </c>
      <c r="P7" s="280"/>
      <c r="Q7" s="297"/>
      <c r="R7" s="297"/>
      <c r="S7" s="297"/>
      <c r="T7" s="297"/>
      <c r="U7" s="422" t="s">
        <v>380</v>
      </c>
      <c r="V7" s="297"/>
      <c r="W7" s="297"/>
      <c r="X7" s="297"/>
      <c r="Y7" s="297"/>
      <c r="Z7" s="70"/>
      <c r="AA7" s="70"/>
    </row>
    <row r="8" spans="1:27" s="5" customFormat="1">
      <c r="A8" s="406"/>
      <c r="B8" s="316"/>
      <c r="C8" s="295" t="s">
        <v>553</v>
      </c>
      <c r="D8" s="277">
        <v>1888888</v>
      </c>
      <c r="E8" s="296">
        <f>'2-δικαιώμ'!M8</f>
        <v>16824.548000000003</v>
      </c>
      <c r="F8" s="278">
        <f>'3-φύλλα2α'!F8</f>
        <v>300</v>
      </c>
      <c r="G8" s="278">
        <f>'4-πολλυπρ'!P8</f>
        <v>0</v>
      </c>
      <c r="H8" s="277">
        <f>'5-αντίγρ'!M8</f>
        <v>0</v>
      </c>
      <c r="I8" s="277">
        <f>'6-μεταγρ'!H8</f>
        <v>0</v>
      </c>
      <c r="J8" s="277">
        <f>'7-προςΔΟΥ'!E8</f>
        <v>600</v>
      </c>
      <c r="K8" s="277">
        <v>250</v>
      </c>
      <c r="L8" s="296">
        <f t="shared" si="0"/>
        <v>17974.548000000003</v>
      </c>
      <c r="M8" s="296"/>
      <c r="N8" s="279">
        <f>M8-P8-'14-βιβλΕσ'!M8-'8-κ-15-17'!AF8</f>
        <v>0</v>
      </c>
      <c r="O8" s="279">
        <f t="shared" si="1"/>
        <v>17974.548000000003</v>
      </c>
      <c r="P8" s="280"/>
      <c r="Q8" s="297"/>
      <c r="R8" s="297"/>
      <c r="S8" s="297"/>
      <c r="T8" s="297"/>
      <c r="U8" s="422" t="s">
        <v>380</v>
      </c>
      <c r="V8" s="297"/>
      <c r="W8" s="297"/>
      <c r="X8" s="297"/>
      <c r="Y8" s="297"/>
      <c r="Z8" s="70"/>
      <c r="AA8" s="70"/>
    </row>
    <row r="9" spans="1:27" s="5" customFormat="1">
      <c r="A9" s="406"/>
      <c r="B9" s="316"/>
      <c r="C9" s="295" t="s">
        <v>554</v>
      </c>
      <c r="D9" s="277">
        <v>333333</v>
      </c>
      <c r="E9" s="296">
        <f>'2-δικαιώμ'!M9</f>
        <v>3602.3305</v>
      </c>
      <c r="F9" s="278">
        <f>'3-φύλλα2α'!F9</f>
        <v>300</v>
      </c>
      <c r="G9" s="278">
        <f>'4-πολλυπρ'!P9</f>
        <v>0</v>
      </c>
      <c r="H9" s="277">
        <f>'5-αντίγρ'!M9</f>
        <v>0</v>
      </c>
      <c r="I9" s="277">
        <f>'6-μεταγρ'!H9</f>
        <v>0</v>
      </c>
      <c r="J9" s="277">
        <f>'7-προςΔΟΥ'!E9</f>
        <v>600</v>
      </c>
      <c r="K9" s="277">
        <v>250</v>
      </c>
      <c r="L9" s="296">
        <f t="shared" si="0"/>
        <v>4752.3305</v>
      </c>
      <c r="M9" s="296"/>
      <c r="N9" s="279">
        <f>M9-P9-'14-βιβλΕσ'!M9-'8-κ-15-17'!AF9</f>
        <v>0</v>
      </c>
      <c r="O9" s="279">
        <f t="shared" si="1"/>
        <v>4752.3305</v>
      </c>
      <c r="P9" s="280"/>
      <c r="Q9" s="297"/>
      <c r="R9" s="297"/>
      <c r="S9" s="297"/>
      <c r="T9" s="297"/>
      <c r="U9" s="422" t="s">
        <v>380</v>
      </c>
      <c r="V9" s="297"/>
      <c r="W9" s="297"/>
      <c r="X9" s="297"/>
      <c r="Y9" s="297"/>
      <c r="Z9" s="70"/>
      <c r="AA9" s="70"/>
    </row>
    <row r="10" spans="1:27" s="5" customFormat="1">
      <c r="A10" s="406"/>
      <c r="B10" s="316"/>
      <c r="C10" s="295" t="s">
        <v>558</v>
      </c>
      <c r="D10" s="277">
        <v>999999</v>
      </c>
      <c r="E10" s="296">
        <f>'2-δικαιώμ'!M10</f>
        <v>9268.9915000000001</v>
      </c>
      <c r="F10" s="278">
        <f>'3-φύλλα2α'!F10</f>
        <v>300</v>
      </c>
      <c r="G10" s="278">
        <f>'4-πολλυπρ'!P10</f>
        <v>800</v>
      </c>
      <c r="H10" s="277">
        <f>'5-αντίγρ'!M10</f>
        <v>0</v>
      </c>
      <c r="I10" s="277">
        <f>'6-μεταγρ'!H10</f>
        <v>0</v>
      </c>
      <c r="J10" s="277">
        <f>'7-προςΔΟΥ'!E10</f>
        <v>300</v>
      </c>
      <c r="K10" s="277">
        <v>250</v>
      </c>
      <c r="L10" s="296">
        <f t="shared" si="0"/>
        <v>10918.9915</v>
      </c>
      <c r="M10" s="296"/>
      <c r="N10" s="279">
        <f>M10-P10-'14-βιβλΕσ'!M10-'8-κ-15-17'!AF10</f>
        <v>0</v>
      </c>
      <c r="O10" s="279">
        <f t="shared" si="1"/>
        <v>10918.9915</v>
      </c>
      <c r="P10" s="280"/>
      <c r="Q10" s="297"/>
      <c r="R10" s="297"/>
      <c r="S10" s="297"/>
      <c r="T10" s="297"/>
      <c r="U10" s="422" t="s">
        <v>380</v>
      </c>
      <c r="V10" s="297"/>
      <c r="W10" s="297"/>
      <c r="X10" s="297"/>
      <c r="Y10" s="297"/>
      <c r="Z10" s="70"/>
      <c r="AA10" s="70"/>
    </row>
    <row r="11" spans="1:27">
      <c r="A11" s="432" t="s">
        <v>47</v>
      </c>
      <c r="B11" s="433"/>
      <c r="C11" s="433"/>
      <c r="D11" s="433"/>
      <c r="E11" s="153">
        <f t="shared" ref="E11:O11" si="2">SUM(E3:E10)</f>
        <v>254540.84450000006</v>
      </c>
      <c r="F11" s="153">
        <f t="shared" si="2"/>
        <v>2400</v>
      </c>
      <c r="G11" s="153">
        <f t="shared" si="2"/>
        <v>4800</v>
      </c>
      <c r="H11" s="153">
        <f t="shared" si="2"/>
        <v>3204</v>
      </c>
      <c r="I11" s="153">
        <f t="shared" si="2"/>
        <v>1200</v>
      </c>
      <c r="J11" s="153">
        <f t="shared" si="2"/>
        <v>4500</v>
      </c>
      <c r="K11" s="153">
        <f t="shared" si="2"/>
        <v>2000</v>
      </c>
      <c r="L11" s="153">
        <f t="shared" si="2"/>
        <v>272644.84450000006</v>
      </c>
      <c r="M11" s="153">
        <f t="shared" si="2"/>
        <v>630</v>
      </c>
      <c r="N11" s="153">
        <f t="shared" si="2"/>
        <v>522</v>
      </c>
      <c r="O11" s="153">
        <f t="shared" si="2"/>
        <v>272122.84450000006</v>
      </c>
    </row>
    <row r="13" spans="1:27">
      <c r="A13" s="53"/>
      <c r="B13" s="110"/>
      <c r="C13" s="88"/>
      <c r="P13" s="201" t="s">
        <v>98</v>
      </c>
      <c r="Q13" s="127"/>
      <c r="R13" s="127"/>
      <c r="S13" s="127"/>
      <c r="T13" s="137"/>
      <c r="U13" s="137"/>
      <c r="V13" s="137"/>
      <c r="W13" s="137"/>
      <c r="X13" s="137"/>
      <c r="Z13" s="127"/>
      <c r="AA13" s="127"/>
    </row>
    <row r="14" spans="1:27" ht="20.25">
      <c r="A14" s="53"/>
      <c r="B14" s="110"/>
      <c r="C14" s="88"/>
      <c r="K14" s="383" t="s">
        <v>541</v>
      </c>
      <c r="L14" s="7"/>
      <c r="M14" s="7"/>
      <c r="Q14" s="114" t="s">
        <v>376</v>
      </c>
      <c r="R14" s="114"/>
      <c r="S14" s="114"/>
      <c r="T14" s="129"/>
      <c r="U14" s="137"/>
      <c r="V14" s="137"/>
      <c r="W14" s="137"/>
      <c r="X14" s="137"/>
      <c r="Z14" s="128"/>
      <c r="AA14" s="114"/>
    </row>
    <row r="15" spans="1:27">
      <c r="A15" s="53"/>
      <c r="B15" s="110"/>
      <c r="C15" s="88"/>
      <c r="D15" s="7"/>
      <c r="K15" s="157" t="s">
        <v>230</v>
      </c>
      <c r="L15" s="116"/>
      <c r="M15" s="116"/>
      <c r="Q15" s="114"/>
      <c r="R15" s="114" t="s">
        <v>137</v>
      </c>
      <c r="S15" s="114"/>
      <c r="T15" s="137"/>
      <c r="U15" s="137"/>
      <c r="V15" s="137"/>
      <c r="W15" s="137"/>
      <c r="X15" s="137"/>
      <c r="Z15" s="114"/>
    </row>
    <row r="16" spans="1:27">
      <c r="A16" s="53"/>
      <c r="B16" s="110"/>
      <c r="C16" s="88"/>
      <c r="K16" s="214" t="s">
        <v>231</v>
      </c>
      <c r="S16" s="114" t="s">
        <v>375</v>
      </c>
      <c r="T16" s="88"/>
      <c r="U16" s="88"/>
      <c r="V16" s="88"/>
      <c r="W16" s="88"/>
      <c r="X16" s="88"/>
    </row>
    <row r="17" spans="1:24">
      <c r="A17" s="404"/>
      <c r="B17" s="110"/>
      <c r="C17" s="88"/>
      <c r="E17" s="7"/>
      <c r="F17" s="7"/>
      <c r="G17" s="7"/>
      <c r="H17" s="7"/>
      <c r="I17" s="7"/>
      <c r="J17" s="7"/>
      <c r="K17" s="7"/>
      <c r="L17" s="7"/>
      <c r="M17" s="7" t="s">
        <v>518</v>
      </c>
      <c r="N17" s="7"/>
      <c r="O17" s="7"/>
      <c r="T17" s="114" t="s">
        <v>377</v>
      </c>
      <c r="U17" s="137"/>
      <c r="V17" s="137"/>
      <c r="W17" s="137"/>
      <c r="X17" s="137"/>
    </row>
    <row r="18" spans="1:24">
      <c r="A18" s="404"/>
      <c r="B18" s="110"/>
      <c r="C18" s="88"/>
      <c r="O18" s="7"/>
      <c r="Q18" s="7"/>
      <c r="T18" s="88"/>
      <c r="U18" s="137" t="s">
        <v>378</v>
      </c>
      <c r="V18" s="137"/>
      <c r="W18" s="137"/>
      <c r="X18" s="137"/>
    </row>
    <row r="19" spans="1:24">
      <c r="A19" s="53"/>
      <c r="B19" s="110"/>
      <c r="C19" s="88"/>
      <c r="L19" s="7"/>
      <c r="M19" s="7"/>
      <c r="N19" s="7"/>
      <c r="O19" s="7"/>
      <c r="Q19" s="2"/>
      <c r="R19" s="2"/>
      <c r="T19" s="88"/>
      <c r="U19" s="88"/>
      <c r="V19" s="137" t="s">
        <v>379</v>
      </c>
      <c r="W19" s="88"/>
      <c r="X19" s="88"/>
    </row>
    <row r="20" spans="1:24">
      <c r="A20" s="53"/>
      <c r="B20" s="359"/>
      <c r="C20" s="88"/>
    </row>
    <row r="21" spans="1:24">
      <c r="A21" s="53"/>
      <c r="B21" s="359"/>
      <c r="C21" s="362"/>
      <c r="D21" s="304"/>
      <c r="E21" s="7"/>
      <c r="F21" s="7"/>
      <c r="G21" s="7"/>
      <c r="H21" s="7" t="s">
        <v>325</v>
      </c>
      <c r="I21" s="7" t="s">
        <v>326</v>
      </c>
      <c r="J21" s="7" t="s">
        <v>522</v>
      </c>
      <c r="L21" s="431" t="s">
        <v>512</v>
      </c>
      <c r="M21" s="431"/>
      <c r="N21" s="431"/>
      <c r="O21" s="431"/>
      <c r="P21" s="431"/>
      <c r="Q21" s="431"/>
    </row>
    <row r="22" spans="1:24">
      <c r="A22" s="53"/>
      <c r="B22" s="405"/>
      <c r="C22" s="360" t="s">
        <v>573</v>
      </c>
      <c r="D22" s="304" t="s">
        <v>513</v>
      </c>
      <c r="E22" s="7">
        <v>630</v>
      </c>
      <c r="F22" s="322" t="s">
        <v>321</v>
      </c>
      <c r="G22" s="53">
        <v>20</v>
      </c>
      <c r="H22" s="7"/>
      <c r="I22" s="7"/>
      <c r="J22" s="7"/>
      <c r="K22" s="7"/>
      <c r="L22" s="7"/>
      <c r="M22" s="7"/>
      <c r="N22" s="7"/>
      <c r="O22" s="7"/>
      <c r="Q22" s="7"/>
      <c r="S22" s="3">
        <v>20</v>
      </c>
      <c r="T22" s="3" t="s">
        <v>321</v>
      </c>
    </row>
    <row r="23" spans="1:24">
      <c r="A23" s="53"/>
      <c r="B23" s="359"/>
      <c r="C23" s="363" t="s">
        <v>574</v>
      </c>
      <c r="D23" s="304"/>
      <c r="E23" s="7"/>
      <c r="F23" s="322" t="s">
        <v>59</v>
      </c>
      <c r="G23" s="53">
        <v>60</v>
      </c>
      <c r="H23" s="7"/>
      <c r="I23" s="7"/>
      <c r="J23" s="7"/>
      <c r="K23" s="7"/>
      <c r="L23" s="7"/>
      <c r="M23" s="7"/>
      <c r="N23" s="7"/>
      <c r="O23" s="7"/>
      <c r="Q23" s="7"/>
      <c r="S23" s="3">
        <v>60</v>
      </c>
      <c r="T23" s="3" t="s">
        <v>423</v>
      </c>
    </row>
    <row r="24" spans="1:24">
      <c r="A24" s="53"/>
      <c r="B24" s="359"/>
      <c r="C24" s="363" t="s">
        <v>559</v>
      </c>
      <c r="D24" s="337"/>
      <c r="E24" s="7"/>
      <c r="F24" s="322" t="s">
        <v>509</v>
      </c>
      <c r="G24" s="53">
        <v>550</v>
      </c>
      <c r="H24" s="7"/>
      <c r="I24" s="7"/>
      <c r="J24" s="7"/>
      <c r="K24" s="7"/>
      <c r="L24" s="7"/>
      <c r="M24" s="7"/>
      <c r="N24" s="7"/>
      <c r="O24" s="7"/>
      <c r="Q24" s="7"/>
      <c r="S24" s="3">
        <v>550</v>
      </c>
      <c r="T24" s="3" t="s">
        <v>509</v>
      </c>
    </row>
    <row r="25" spans="1:24">
      <c r="A25" s="53"/>
      <c r="B25" s="359"/>
      <c r="C25" s="402" t="s">
        <v>561</v>
      </c>
      <c r="D25" s="351"/>
      <c r="E25" s="7"/>
      <c r="F25" s="322" t="s">
        <v>510</v>
      </c>
      <c r="G25" s="365"/>
      <c r="H25" s="7"/>
      <c r="I25" s="7"/>
      <c r="J25" s="7"/>
      <c r="K25" s="7"/>
      <c r="L25" s="7"/>
      <c r="M25" s="7"/>
      <c r="N25" s="7"/>
      <c r="O25" s="7"/>
      <c r="Q25" s="7"/>
    </row>
    <row r="26" spans="1:24">
      <c r="A26" s="53"/>
      <c r="B26" s="359"/>
      <c r="C26" s="402" t="s">
        <v>570</v>
      </c>
      <c r="D26" s="351"/>
      <c r="E26" s="7"/>
      <c r="F26" s="322">
        <v>3600</v>
      </c>
      <c r="G26" s="365"/>
      <c r="H26" s="7"/>
      <c r="I26" s="7"/>
      <c r="J26" s="7"/>
      <c r="K26" s="7"/>
      <c r="L26" s="7"/>
      <c r="M26" s="7"/>
      <c r="N26" s="7"/>
      <c r="O26" s="7"/>
      <c r="Q26" s="7"/>
    </row>
    <row r="27" spans="1:24">
      <c r="A27" s="53"/>
      <c r="B27" s="359"/>
      <c r="C27" s="360" t="s">
        <v>560</v>
      </c>
      <c r="D27" s="351"/>
      <c r="E27" s="7"/>
      <c r="F27" s="322" t="s">
        <v>374</v>
      </c>
      <c r="G27" s="365"/>
      <c r="H27" s="7"/>
      <c r="I27" s="7"/>
      <c r="J27" s="7"/>
      <c r="K27" s="7"/>
      <c r="L27" s="7"/>
      <c r="M27" s="7"/>
      <c r="N27" s="7"/>
      <c r="O27" s="7"/>
      <c r="Q27" s="7"/>
      <c r="T27" s="372"/>
    </row>
    <row r="28" spans="1:24">
      <c r="A28" s="53"/>
      <c r="B28" s="359"/>
      <c r="C28" s="337" t="s">
        <v>555</v>
      </c>
      <c r="D28" s="351"/>
      <c r="E28" s="7"/>
      <c r="F28" s="322" t="s">
        <v>511</v>
      </c>
      <c r="G28" s="373"/>
      <c r="H28" s="7"/>
      <c r="I28" s="7"/>
      <c r="J28" s="7"/>
      <c r="K28" s="7"/>
      <c r="L28" s="7"/>
      <c r="M28" s="7"/>
      <c r="N28" s="7"/>
      <c r="O28" s="7"/>
      <c r="Q28" s="7"/>
      <c r="T28" s="372"/>
    </row>
    <row r="29" spans="1:24">
      <c r="A29" s="53"/>
      <c r="B29" s="359"/>
      <c r="C29" s="337" t="s">
        <v>556</v>
      </c>
      <c r="D29" s="351"/>
      <c r="E29" s="7"/>
      <c r="F29" s="133" t="s">
        <v>93</v>
      </c>
      <c r="G29" s="358"/>
      <c r="H29" s="7"/>
      <c r="I29" s="7"/>
      <c r="J29" s="7"/>
      <c r="K29" s="7"/>
      <c r="L29" s="7"/>
      <c r="M29" s="7"/>
      <c r="N29" s="7"/>
      <c r="O29" s="7"/>
      <c r="Q29" s="7"/>
      <c r="T29" s="372"/>
    </row>
    <row r="30" spans="1:24">
      <c r="A30" s="53"/>
      <c r="B30" s="361"/>
      <c r="C30" s="337" t="s">
        <v>557</v>
      </c>
      <c r="D30" s="351"/>
      <c r="E30" s="7"/>
      <c r="F30" s="133" t="s">
        <v>371</v>
      </c>
      <c r="G30" s="358"/>
      <c r="H30" s="7"/>
      <c r="I30" s="7"/>
      <c r="J30" s="7"/>
      <c r="K30" s="7"/>
      <c r="L30" s="7"/>
      <c r="M30" s="7"/>
      <c r="N30" s="7"/>
      <c r="O30" s="7"/>
      <c r="Q30" s="7"/>
      <c r="T30" s="372"/>
    </row>
    <row r="31" spans="1:24">
      <c r="A31" s="53"/>
      <c r="B31" s="110"/>
      <c r="C31" s="364"/>
      <c r="D31" s="351"/>
      <c r="E31" s="7"/>
      <c r="F31" s="133" t="s">
        <v>94</v>
      </c>
      <c r="G31" s="358"/>
      <c r="H31" s="7"/>
      <c r="I31" s="7"/>
      <c r="J31" s="7"/>
      <c r="K31" s="7"/>
      <c r="L31" s="7"/>
      <c r="M31" s="7"/>
      <c r="N31" s="7"/>
      <c r="O31" s="7"/>
      <c r="Q31" s="7"/>
      <c r="T31" s="372"/>
    </row>
    <row r="32" spans="1:24">
      <c r="A32" s="53"/>
      <c r="B32" s="110"/>
      <c r="C32" s="360"/>
      <c r="D32" s="351"/>
      <c r="E32" s="7"/>
      <c r="F32" s="133" t="s">
        <v>513</v>
      </c>
      <c r="G32" s="53"/>
      <c r="H32" s="7"/>
      <c r="I32" s="7"/>
      <c r="J32" s="7"/>
      <c r="K32" s="7"/>
      <c r="L32" s="7"/>
      <c r="M32" s="7"/>
      <c r="N32" s="7"/>
      <c r="O32" s="7"/>
      <c r="Q32" s="7"/>
      <c r="T32" s="372"/>
    </row>
    <row r="33" spans="1:18">
      <c r="A33" s="53"/>
      <c r="B33" s="110"/>
      <c r="C33" s="403"/>
      <c r="D33" s="351"/>
      <c r="F33" s="133"/>
      <c r="G33" s="226">
        <f>SUM(G22:G32)</f>
        <v>630</v>
      </c>
      <c r="H33" s="226">
        <f t="shared" ref="H33:J33" si="3">SUM(H22:H32)</f>
        <v>0</v>
      </c>
      <c r="I33" s="226">
        <f t="shared" si="3"/>
        <v>0</v>
      </c>
      <c r="J33" s="226">
        <f t="shared" si="3"/>
        <v>0</v>
      </c>
      <c r="K33" s="226"/>
      <c r="L33" s="374">
        <f t="shared" ref="L33:M33" si="4">SUM(L22:L32)</f>
        <v>0</v>
      </c>
      <c r="M33" s="374">
        <f t="shared" si="4"/>
        <v>0</v>
      </c>
      <c r="N33" s="344">
        <f>SUM(L33:M33)</f>
        <v>0</v>
      </c>
      <c r="O33" s="344">
        <f t="shared" ref="O33:Q33" si="5">SUM(M33:N33)</f>
        <v>0</v>
      </c>
      <c r="P33" s="344">
        <f t="shared" si="5"/>
        <v>0</v>
      </c>
      <c r="Q33" s="344">
        <f t="shared" si="5"/>
        <v>0</v>
      </c>
      <c r="R33" s="375">
        <f>SUM(L33:Q33)</f>
        <v>0</v>
      </c>
    </row>
    <row r="34" spans="1:18">
      <c r="A34" s="53"/>
      <c r="B34" s="110"/>
      <c r="C34" s="362" t="s">
        <v>543</v>
      </c>
    </row>
    <row r="35" spans="1:18">
      <c r="A35" s="53" t="s">
        <v>513</v>
      </c>
      <c r="B35" s="110"/>
      <c r="C35" s="364" t="s">
        <v>544</v>
      </c>
      <c r="D35" s="7">
        <v>50000</v>
      </c>
    </row>
    <row r="36" spans="1:18">
      <c r="A36" s="53" t="s">
        <v>513</v>
      </c>
      <c r="B36" s="110"/>
      <c r="C36" s="364" t="s">
        <v>545</v>
      </c>
      <c r="D36" s="7">
        <v>150000</v>
      </c>
    </row>
    <row r="37" spans="1:18">
      <c r="A37" s="53" t="s">
        <v>513</v>
      </c>
      <c r="B37" s="110"/>
      <c r="C37" s="364" t="s">
        <v>548</v>
      </c>
      <c r="D37" s="7">
        <v>900000</v>
      </c>
      <c r="E37" s="7"/>
    </row>
    <row r="38" spans="1:18">
      <c r="A38" s="53" t="s">
        <v>513</v>
      </c>
      <c r="B38" s="110"/>
      <c r="C38" s="364" t="s">
        <v>546</v>
      </c>
      <c r="D38" s="7">
        <v>630000</v>
      </c>
    </row>
    <row r="39" spans="1:18">
      <c r="A39" s="53" t="s">
        <v>513</v>
      </c>
      <c r="B39" s="110"/>
      <c r="C39" s="364" t="s">
        <v>547</v>
      </c>
      <c r="D39" s="7">
        <v>1800000</v>
      </c>
    </row>
    <row r="40" spans="1:18">
      <c r="B40" s="110"/>
      <c r="C40" s="364"/>
      <c r="D40" s="7"/>
    </row>
    <row r="41" spans="1:18">
      <c r="C41" s="337"/>
      <c r="D41" s="7"/>
    </row>
    <row r="42" spans="1:18">
      <c r="C42" s="337"/>
      <c r="D42" s="7"/>
      <c r="E42" s="7"/>
    </row>
    <row r="43" spans="1:18">
      <c r="C43" s="337"/>
      <c r="D43" s="7"/>
      <c r="E43" s="7"/>
    </row>
    <row r="44" spans="1:18">
      <c r="C44" s="337"/>
      <c r="D44" s="7"/>
      <c r="E44" s="7"/>
    </row>
    <row r="45" spans="1:18">
      <c r="C45" s="337"/>
      <c r="D45" s="7"/>
    </row>
    <row r="46" spans="1:18">
      <c r="C46" s="337"/>
      <c r="D46" s="7"/>
    </row>
    <row r="47" spans="1:18">
      <c r="D47" s="7"/>
    </row>
  </sheetData>
  <mergeCells count="10">
    <mergeCell ref="A11:D11"/>
    <mergeCell ref="A1:A2"/>
    <mergeCell ref="B1:B2"/>
    <mergeCell ref="C1:C2"/>
    <mergeCell ref="D1:D2"/>
    <mergeCell ref="N1:O1"/>
    <mergeCell ref="L1:M1"/>
    <mergeCell ref="P1:AA1"/>
    <mergeCell ref="E1:K1"/>
    <mergeCell ref="L21:Q2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2"/>
  <sheetViews>
    <sheetView workbookViewId="0">
      <pane ySplit="2" topLeftCell="A3" activePane="bottomLeft" state="frozen"/>
      <selection pane="bottomLeft" activeCell="D33" sqref="D33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3" t="s">
        <v>19</v>
      </c>
      <c r="B1" s="585" t="s">
        <v>356</v>
      </c>
      <c r="C1" s="585" t="s">
        <v>85</v>
      </c>
      <c r="D1" s="587" t="s">
        <v>357</v>
      </c>
      <c r="E1" s="588"/>
      <c r="F1" s="588"/>
      <c r="G1" s="589" t="s">
        <v>325</v>
      </c>
      <c r="H1" s="590"/>
      <c r="I1" s="579" t="s">
        <v>326</v>
      </c>
      <c r="J1" s="579"/>
      <c r="K1" s="263"/>
      <c r="L1" s="264"/>
      <c r="M1" s="580" t="s">
        <v>358</v>
      </c>
      <c r="N1" s="580"/>
      <c r="O1" s="580"/>
      <c r="P1" s="264"/>
      <c r="Q1" s="580" t="s">
        <v>359</v>
      </c>
      <c r="R1" s="580"/>
      <c r="S1" s="580"/>
      <c r="T1" s="580"/>
      <c r="U1" s="265"/>
      <c r="V1" s="581" t="s">
        <v>325</v>
      </c>
      <c r="W1" s="581" t="s">
        <v>360</v>
      </c>
      <c r="X1" s="581" t="s">
        <v>361</v>
      </c>
      <c r="Y1" s="265"/>
      <c r="Z1" s="573" t="s">
        <v>362</v>
      </c>
      <c r="AA1" s="574"/>
      <c r="AB1" s="574"/>
      <c r="AC1" s="574"/>
      <c r="AD1" s="575"/>
    </row>
    <row r="2" spans="1:30" ht="12" thickBot="1">
      <c r="A2" s="584"/>
      <c r="B2" s="586"/>
      <c r="C2" s="586"/>
      <c r="D2" s="209" t="s">
        <v>334</v>
      </c>
      <c r="E2" s="209" t="s">
        <v>340</v>
      </c>
      <c r="F2" s="147" t="s">
        <v>341</v>
      </c>
      <c r="G2" s="210" t="s">
        <v>363</v>
      </c>
      <c r="H2" s="211" t="s">
        <v>364</v>
      </c>
      <c r="I2" s="210" t="s">
        <v>365</v>
      </c>
      <c r="J2" s="212" t="s">
        <v>366</v>
      </c>
      <c r="K2" s="266" t="s">
        <v>367</v>
      </c>
      <c r="L2" s="267"/>
      <c r="M2" s="268" t="s">
        <v>370</v>
      </c>
      <c r="N2" s="268" t="s">
        <v>368</v>
      </c>
      <c r="O2" s="268" t="s">
        <v>369</v>
      </c>
      <c r="P2" s="267"/>
      <c r="Q2" s="269" t="s">
        <v>370</v>
      </c>
      <c r="R2" s="270">
        <v>1.2999999999999999E-2</v>
      </c>
      <c r="S2" s="270">
        <v>6.4999999999999997E-3</v>
      </c>
      <c r="T2" s="271">
        <v>1.25E-3</v>
      </c>
      <c r="U2" s="272"/>
      <c r="V2" s="582"/>
      <c r="W2" s="582"/>
      <c r="X2" s="582"/>
      <c r="Y2" s="272"/>
      <c r="Z2" s="273" t="s">
        <v>370</v>
      </c>
      <c r="AA2" s="273" t="s">
        <v>368</v>
      </c>
      <c r="AB2" s="274" t="s">
        <v>369</v>
      </c>
      <c r="AC2" s="273" t="s">
        <v>360</v>
      </c>
      <c r="AD2" s="273" t="s">
        <v>361</v>
      </c>
    </row>
    <row r="3" spans="1:30" s="17" customFormat="1">
      <c r="A3" s="121" t="str">
        <f>'1-συμβολαια'!A3</f>
        <v>???</v>
      </c>
      <c r="B3" s="121" t="str">
        <f>'1-συμβολαια'!C3</f>
        <v>διανομή 1935 άτυπος ΑΝΑΓΝΩΡΙΣΗ</v>
      </c>
      <c r="C3" s="213">
        <f>'1-συμβολαια'!D3</f>
        <v>15555555</v>
      </c>
      <c r="D3" s="213">
        <f>'8-κ-15-17'!D3</f>
        <v>0</v>
      </c>
      <c r="E3" s="213">
        <f>'8-κ-15-17'!M3</f>
        <v>0</v>
      </c>
      <c r="F3" s="213">
        <f>'8-κ-15-17'!V3</f>
        <v>0</v>
      </c>
      <c r="G3" s="213">
        <f>'2-δικαιώμ'!I3</f>
        <v>14071.999500000002</v>
      </c>
      <c r="H3" s="213">
        <f>'2-δικαιώμ'!J3</f>
        <v>5</v>
      </c>
      <c r="I3" s="213">
        <f>'2-δικαιώμ'!K3</f>
        <v>7822.7775000000011</v>
      </c>
      <c r="J3" s="213">
        <f>'2-δικαιώμ'!L3</f>
        <v>1564.5555000000002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14076.999500000002</v>
      </c>
      <c r="W3" s="11">
        <f>'2-δικαιώμ'!K3</f>
        <v>7822.7775000000011</v>
      </c>
      <c r="X3" s="11">
        <f>'2-δικαιώμ'!L3</f>
        <v>1564.5555000000002</v>
      </c>
      <c r="Z3" s="11"/>
      <c r="AA3" s="11"/>
      <c r="AB3" s="11"/>
      <c r="AC3" s="11"/>
      <c r="AD3" s="11"/>
    </row>
    <row r="4" spans="1:30" s="17" customFormat="1">
      <c r="A4" s="121">
        <f>'1-συμβολαια'!A4</f>
        <v>0</v>
      </c>
      <c r="B4" s="121" t="str">
        <f>'1-συμβολαια'!C4</f>
        <v>χρησικτησία αγροκτήματος 3.830,03μ2  [από Α &amp; Β(1-2)</v>
      </c>
      <c r="C4" s="213">
        <f>'1-συμβολαια'!D4</f>
        <v>3111111</v>
      </c>
      <c r="D4" s="213">
        <f>'8-κ-15-17'!D4</f>
        <v>0</v>
      </c>
      <c r="E4" s="213">
        <f>'8-κ-15-17'!M4</f>
        <v>20222.221500000003</v>
      </c>
      <c r="F4" s="213">
        <f>'8-κ-15-17'!V4</f>
        <v>3888.8887500000001</v>
      </c>
      <c r="G4" s="213">
        <f>'2-δικαιώμ'!I4</f>
        <v>2871.9998999999998</v>
      </c>
      <c r="H4" s="213">
        <f>'2-δικαιώμ'!J4</f>
        <v>5</v>
      </c>
      <c r="I4" s="213">
        <f>'2-δικαιώμ'!K4</f>
        <v>1600.5555000000002</v>
      </c>
      <c r="J4" s="213">
        <f>'2-δικαιώμ'!L4</f>
        <v>320.11110000000002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2876.9998999999998</v>
      </c>
      <c r="W4" s="11">
        <f>'2-δικαιώμ'!K4</f>
        <v>1600.5555000000002</v>
      </c>
      <c r="X4" s="11">
        <f>'2-δικαιώμ'!L4</f>
        <v>320.11110000000002</v>
      </c>
      <c r="Z4" s="11"/>
      <c r="AA4" s="11"/>
      <c r="AB4" s="11"/>
      <c r="AC4" s="11"/>
      <c r="AD4" s="11"/>
    </row>
    <row r="5" spans="1:30" s="17" customFormat="1">
      <c r="A5" s="121">
        <f>'1-συμβολαια'!A5</f>
        <v>0</v>
      </c>
      <c r="B5" s="121" t="str">
        <f>'1-συμβολαια'!C5</f>
        <v>χρησικτησία βιομηχανίας 666μ2  [από Α &amp; Β(1-2)</v>
      </c>
      <c r="C5" s="213">
        <f>'1-συμβολαια'!D5</f>
        <v>3999999</v>
      </c>
      <c r="D5" s="213">
        <f>'8-κ-15-17'!D5</f>
        <v>0</v>
      </c>
      <c r="E5" s="213">
        <f>'8-κ-15-17'!M5</f>
        <v>25999.9935</v>
      </c>
      <c r="F5" s="213">
        <f>'8-κ-15-17'!V5</f>
        <v>4999.9987499999997</v>
      </c>
      <c r="G5" s="213">
        <f>'2-δικαιώμ'!I5</f>
        <v>3671.9990999999995</v>
      </c>
      <c r="H5" s="213">
        <f>'2-δικαιώμ'!J5</f>
        <v>5</v>
      </c>
      <c r="I5" s="213">
        <f>'2-δικαιώμ'!K5</f>
        <v>2044.9994999999999</v>
      </c>
      <c r="J5" s="213">
        <f>'2-δικαιώμ'!L5</f>
        <v>408.99989999999997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3676.9990999999995</v>
      </c>
      <c r="W5" s="11">
        <f>'2-δικαιώμ'!K5</f>
        <v>2044.9994999999999</v>
      </c>
      <c r="X5" s="11">
        <f>'2-δικαιώμ'!L5</f>
        <v>408.99989999999997</v>
      </c>
      <c r="Z5" s="11"/>
      <c r="AA5" s="11"/>
      <c r="AB5" s="11"/>
      <c r="AC5" s="11"/>
      <c r="AD5" s="11"/>
    </row>
    <row r="6" spans="1:30" s="17" customFormat="1">
      <c r="A6" s="121">
        <f>'1-συμβολαια'!A6</f>
        <v>0</v>
      </c>
      <c r="B6" s="121" t="str">
        <f>'1-συμβολαια'!C6</f>
        <v>χρησικτησία αποθηκών 888μ2  [από Α &amp; Β(1-2)</v>
      </c>
      <c r="C6" s="213">
        <f>'1-συμβολαια'!D6</f>
        <v>888888</v>
      </c>
      <c r="D6" s="213">
        <f>'8-κ-15-17'!D6</f>
        <v>0</v>
      </c>
      <c r="E6" s="213">
        <f>'8-κ-15-17'!M6</f>
        <v>5777.7720000000008</v>
      </c>
      <c r="F6" s="213">
        <f>'8-κ-15-17'!V6</f>
        <v>1111.1100000000001</v>
      </c>
      <c r="G6" s="213">
        <f>'2-δικαιώμ'!I6</f>
        <v>871.99920000000009</v>
      </c>
      <c r="H6" s="213">
        <f>'2-δικαιώμ'!J6</f>
        <v>5</v>
      </c>
      <c r="I6" s="213">
        <f>'2-δικαιώμ'!K6</f>
        <v>489.44400000000007</v>
      </c>
      <c r="J6" s="213">
        <f>'2-δικαιώμ'!L6</f>
        <v>97.888800000000018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876.99920000000009</v>
      </c>
      <c r="W6" s="11">
        <f>'2-δικαιώμ'!K6</f>
        <v>489.44400000000007</v>
      </c>
      <c r="X6" s="11">
        <f>'2-δικαιώμ'!L6</f>
        <v>97.888800000000018</v>
      </c>
      <c r="Z6" s="11"/>
      <c r="AA6" s="11"/>
      <c r="AB6" s="11"/>
      <c r="AC6" s="11"/>
      <c r="AD6" s="11"/>
    </row>
    <row r="7" spans="1:30" s="17" customFormat="1">
      <c r="A7" s="121">
        <f>'1-συμβολαια'!A7</f>
        <v>0</v>
      </c>
      <c r="B7" s="121" t="str">
        <f>'1-συμβολαια'!C7</f>
        <v>χρησικτησία αγροκτήματος 2.664,66μ2 [από Γ(1-2-3-4-5)</v>
      </c>
      <c r="C7" s="213">
        <f>'1-συμβολαια'!D7</f>
        <v>2444444</v>
      </c>
      <c r="D7" s="213">
        <f>'8-κ-15-17'!D7</f>
        <v>0</v>
      </c>
      <c r="E7" s="213">
        <f>'8-κ-15-17'!M7</f>
        <v>15888.886000000002</v>
      </c>
      <c r="F7" s="213">
        <f>'8-κ-15-17'!V7</f>
        <v>3055.5550000000003</v>
      </c>
      <c r="G7" s="213">
        <f>'2-δικαιώμ'!I7</f>
        <v>2271.9995999999996</v>
      </c>
      <c r="H7" s="213">
        <f>'2-δικαιώμ'!J7</f>
        <v>5</v>
      </c>
      <c r="I7" s="213">
        <f>'2-δικαιώμ'!K7</f>
        <v>1267.222</v>
      </c>
      <c r="J7" s="213">
        <f>'2-δικαιώμ'!L7</f>
        <v>253.4444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2276.9995999999996</v>
      </c>
      <c r="W7" s="11">
        <f>'2-δικαιώμ'!K7</f>
        <v>1267.222</v>
      </c>
      <c r="X7" s="11">
        <f>'2-δικαιώμ'!L7</f>
        <v>253.4444</v>
      </c>
      <c r="Z7" s="11"/>
      <c r="AA7" s="11"/>
      <c r="AB7" s="11"/>
      <c r="AC7" s="11"/>
      <c r="AD7" s="11"/>
    </row>
    <row r="8" spans="1:30" s="17" customFormat="1">
      <c r="A8" s="121">
        <f>'1-συμβολαια'!A8</f>
        <v>0</v>
      </c>
      <c r="B8" s="121" t="str">
        <f>'1-συμβολαια'!C8</f>
        <v>χρησικτησία αγροκτήματος 2.164,66μ2 από Δ</v>
      </c>
      <c r="C8" s="213">
        <f>'1-συμβολαια'!D8</f>
        <v>1888888</v>
      </c>
      <c r="D8" s="213">
        <f>'8-κ-15-17'!D8</f>
        <v>0</v>
      </c>
      <c r="E8" s="213">
        <f>'8-κ-15-17'!M8</f>
        <v>12277.772000000001</v>
      </c>
      <c r="F8" s="213">
        <f>'8-κ-15-17'!V8</f>
        <v>2361.11</v>
      </c>
      <c r="G8" s="213">
        <f>'2-δικαιώμ'!I8</f>
        <v>1771.9992</v>
      </c>
      <c r="H8" s="213">
        <f>'2-δικαιώμ'!J8</f>
        <v>5</v>
      </c>
      <c r="I8" s="213">
        <f>'2-δικαιώμ'!K8</f>
        <v>989.44400000000007</v>
      </c>
      <c r="J8" s="213">
        <f>'2-δικαιώμ'!L8</f>
        <v>197.8888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1776.9992</v>
      </c>
      <c r="W8" s="11">
        <f>'2-δικαιώμ'!K8</f>
        <v>989.44400000000007</v>
      </c>
      <c r="X8" s="11">
        <f>'2-δικαιώμ'!L8</f>
        <v>197.8888</v>
      </c>
      <c r="Z8" s="11"/>
      <c r="AA8" s="11"/>
      <c r="AB8" s="11"/>
      <c r="AC8" s="11"/>
      <c r="AD8" s="11"/>
    </row>
    <row r="9" spans="1:30" s="17" customFormat="1">
      <c r="A9" s="121">
        <f>'1-συμβολαια'!A9</f>
        <v>0</v>
      </c>
      <c r="B9" s="121" t="str">
        <f>'1-συμβολαια'!C9</f>
        <v>χρησικτησία ''δρόμου'' 557,10μ2 από Δ</v>
      </c>
      <c r="C9" s="213">
        <f>'1-συμβολαια'!D9</f>
        <v>333333</v>
      </c>
      <c r="D9" s="213">
        <f>'8-κ-15-17'!D9</f>
        <v>0</v>
      </c>
      <c r="E9" s="213">
        <f>'8-κ-15-17'!M9</f>
        <v>2166.6645000000003</v>
      </c>
      <c r="F9" s="213">
        <f>'8-κ-15-17'!V9</f>
        <v>416.66624999999999</v>
      </c>
      <c r="G9" s="213">
        <f>'2-δικαιώμ'!I9</f>
        <v>371.99969999999996</v>
      </c>
      <c r="H9" s="213">
        <f>'2-δικαιώμ'!J9</f>
        <v>5</v>
      </c>
      <c r="I9" s="213">
        <f>'2-δικαιώμ'!K9</f>
        <v>211.66650000000001</v>
      </c>
      <c r="J9" s="213">
        <f>'2-δικαιώμ'!L9</f>
        <v>42.333300000000001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376.99969999999996</v>
      </c>
      <c r="W9" s="11">
        <f>'2-δικαιώμ'!K9</f>
        <v>211.66650000000001</v>
      </c>
      <c r="X9" s="11">
        <f>'2-δικαιώμ'!L9</f>
        <v>42.333300000000001</v>
      </c>
      <c r="Z9" s="11"/>
      <c r="AA9" s="11"/>
      <c r="AB9" s="11"/>
      <c r="AC9" s="11"/>
      <c r="AD9" s="11"/>
    </row>
    <row r="10" spans="1:30" s="17" customFormat="1">
      <c r="A10" s="121">
        <f>'1-συμβολαια'!A10</f>
        <v>0</v>
      </c>
      <c r="B10" s="121" t="str">
        <f>'1-συμβολαια'!C10</f>
        <v>εξισορόπηση διαφοράς διανεμομένων [σε ...μ2 &amp; εργοστασιο - αποθηκών]</v>
      </c>
      <c r="C10" s="213">
        <f>'1-συμβολαια'!D10</f>
        <v>999999</v>
      </c>
      <c r="D10" s="213">
        <f>'8-κ-15-17'!D10</f>
        <v>12999.987000000001</v>
      </c>
      <c r="E10" s="213">
        <f>'8-κ-15-17'!M10</f>
        <v>0</v>
      </c>
      <c r="F10" s="213">
        <f>'8-κ-15-17'!V10</f>
        <v>0</v>
      </c>
      <c r="G10" s="213">
        <f>'2-δικαιώμ'!I10</f>
        <v>971.9991</v>
      </c>
      <c r="H10" s="213">
        <f>'2-δικαιώμ'!J10</f>
        <v>5</v>
      </c>
      <c r="I10" s="213">
        <f>'2-δικαιώμ'!K10</f>
        <v>544.99950000000001</v>
      </c>
      <c r="J10" s="213">
        <f>'2-δικαιώμ'!L10</f>
        <v>108.9999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976.9991</v>
      </c>
      <c r="W10" s="11">
        <f>'2-δικαιώμ'!K10</f>
        <v>544.99950000000001</v>
      </c>
      <c r="X10" s="11">
        <f>'2-δικαιώμ'!L10</f>
        <v>108.9999</v>
      </c>
      <c r="Z10" s="11"/>
      <c r="AA10" s="11"/>
      <c r="AB10" s="11"/>
      <c r="AC10" s="11"/>
      <c r="AD10" s="11"/>
    </row>
    <row r="11" spans="1:30">
      <c r="A11" s="576" t="str">
        <f>'1-συμβολαια'!A11</f>
        <v>σύνολο</v>
      </c>
      <c r="B11" s="577"/>
      <c r="C11" s="578"/>
      <c r="D11" s="198">
        <f t="shared" ref="D11:J11" si="0">SUM(D3:D10)</f>
        <v>12999.987000000001</v>
      </c>
      <c r="E11" s="198">
        <f t="shared" si="0"/>
        <v>82333.309500000003</v>
      </c>
      <c r="F11" s="198">
        <f t="shared" si="0"/>
        <v>15833.328750000002</v>
      </c>
      <c r="G11" s="198">
        <f t="shared" si="0"/>
        <v>26875.995299999999</v>
      </c>
      <c r="H11" s="198">
        <f t="shared" si="0"/>
        <v>40</v>
      </c>
      <c r="I11" s="198">
        <f t="shared" si="0"/>
        <v>14971.108499999998</v>
      </c>
      <c r="J11" s="198">
        <f t="shared" si="0"/>
        <v>2994.2217000000001</v>
      </c>
    </row>
    <row r="14" spans="1:30">
      <c r="B14" s="88"/>
      <c r="D14" s="2"/>
      <c r="E14" s="2"/>
      <c r="F14" s="2"/>
      <c r="G14" s="2"/>
      <c r="H14" s="2"/>
      <c r="I14" s="2"/>
      <c r="J14" s="2"/>
    </row>
    <row r="15" spans="1:30" ht="12.75">
      <c r="B15" s="223" t="s">
        <v>396</v>
      </c>
      <c r="D15" s="2"/>
      <c r="E15" s="2"/>
      <c r="F15" s="2"/>
      <c r="G15" s="160">
        <v>50</v>
      </c>
      <c r="H15" s="5"/>
      <c r="I15" s="5" t="s">
        <v>401</v>
      </c>
      <c r="J15" s="2"/>
      <c r="K15" s="3" t="s">
        <v>421</v>
      </c>
    </row>
    <row r="16" spans="1:30" ht="12.75">
      <c r="B16" s="224" t="s">
        <v>397</v>
      </c>
      <c r="D16" s="2"/>
      <c r="E16" s="2"/>
      <c r="F16" s="2"/>
      <c r="G16" s="114">
        <v>150</v>
      </c>
      <c r="H16" s="3">
        <v>191</v>
      </c>
      <c r="I16" s="3" t="s">
        <v>402</v>
      </c>
      <c r="J16" s="2"/>
      <c r="L16" s="114" t="s">
        <v>422</v>
      </c>
    </row>
    <row r="17" spans="2:10" ht="15.75">
      <c r="B17" s="237" t="s">
        <v>398</v>
      </c>
      <c r="D17" s="2"/>
      <c r="E17" s="2"/>
      <c r="F17" s="2"/>
      <c r="G17" s="2"/>
      <c r="H17" s="5">
        <v>250</v>
      </c>
      <c r="I17" s="5" t="s">
        <v>132</v>
      </c>
      <c r="J17" s="2"/>
    </row>
    <row r="18" spans="2:10">
      <c r="B18" s="88"/>
      <c r="D18" s="2"/>
      <c r="E18" s="2"/>
      <c r="F18" s="2"/>
      <c r="G18" s="2"/>
      <c r="H18" s="5">
        <v>500</v>
      </c>
      <c r="I18" s="3" t="s">
        <v>403</v>
      </c>
      <c r="J18" s="2"/>
    </row>
    <row r="19" spans="2:10">
      <c r="B19" s="88"/>
      <c r="D19" s="2"/>
      <c r="E19" s="2"/>
      <c r="F19" s="2"/>
      <c r="G19" s="2"/>
      <c r="H19" s="230">
        <v>1260</v>
      </c>
      <c r="I19" s="5" t="s">
        <v>404</v>
      </c>
      <c r="J19" s="5"/>
    </row>
    <row r="20" spans="2:10">
      <c r="B20" s="88"/>
      <c r="D20" s="2"/>
      <c r="E20" s="2"/>
      <c r="F20" s="2"/>
      <c r="G20" s="2"/>
      <c r="H20" s="2"/>
      <c r="I20" s="2"/>
      <c r="J20" s="2"/>
    </row>
    <row r="21" spans="2:10">
      <c r="B21" s="88"/>
      <c r="D21" s="2"/>
      <c r="E21" s="2"/>
      <c r="F21" s="2"/>
      <c r="G21" s="2"/>
      <c r="H21" s="2"/>
      <c r="I21" s="2"/>
      <c r="J21" s="2"/>
    </row>
    <row r="22" spans="2:10">
      <c r="B22" s="88"/>
      <c r="D22" s="2"/>
      <c r="E22" s="2"/>
      <c r="F22" s="2"/>
      <c r="G22" s="2"/>
      <c r="H22" s="2"/>
      <c r="I22" s="2"/>
      <c r="J22" s="2"/>
    </row>
    <row r="23" spans="2:10">
      <c r="B23" s="88"/>
      <c r="D23" s="2"/>
      <c r="E23" s="2"/>
      <c r="F23" s="2"/>
      <c r="G23" s="2"/>
      <c r="H23" s="2"/>
      <c r="I23" s="2"/>
      <c r="J23" s="2"/>
    </row>
    <row r="24" spans="2:10">
      <c r="C24" s="304"/>
      <c r="D24" s="7"/>
      <c r="E24" s="7"/>
    </row>
    <row r="25" spans="2:10">
      <c r="C25" s="304"/>
      <c r="D25" s="7"/>
      <c r="E25" s="7"/>
    </row>
    <row r="26" spans="2:10">
      <c r="C26" s="304"/>
      <c r="D26" s="7"/>
      <c r="E26" s="7"/>
    </row>
    <row r="27" spans="2:10">
      <c r="C27" s="304"/>
      <c r="D27" s="7"/>
      <c r="E27" s="7"/>
    </row>
    <row r="28" spans="2:10">
      <c r="C28" s="304"/>
      <c r="D28" s="7"/>
      <c r="E28" s="7"/>
    </row>
    <row r="29" spans="2:10">
      <c r="C29" s="304"/>
      <c r="D29" s="7"/>
      <c r="E29" s="7"/>
    </row>
    <row r="30" spans="2:10">
      <c r="C30" s="304"/>
      <c r="D30" s="7"/>
      <c r="E30" s="7"/>
    </row>
    <row r="31" spans="2:10">
      <c r="C31" s="304"/>
      <c r="D31" s="7"/>
      <c r="E31" s="7"/>
    </row>
    <row r="32" spans="2:10">
      <c r="C32" s="304"/>
      <c r="D32" s="7"/>
      <c r="E32" s="7"/>
    </row>
  </sheetData>
  <mergeCells count="13">
    <mergeCell ref="Z1:AD1"/>
    <mergeCell ref="A11:C11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10.42578125" style="7" bestFit="1" customWidth="1"/>
    <col min="2" max="2" width="76.7109375" style="8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2" t="s">
        <v>1</v>
      </c>
      <c r="B1" s="464" t="s">
        <v>0</v>
      </c>
      <c r="C1" s="500" t="s">
        <v>7</v>
      </c>
      <c r="D1" s="596" t="s">
        <v>45</v>
      </c>
      <c r="E1" s="597"/>
      <c r="F1" s="597"/>
      <c r="G1" s="598" t="s">
        <v>424</v>
      </c>
      <c r="H1" s="599"/>
      <c r="I1" s="599"/>
      <c r="J1" s="599"/>
      <c r="K1" s="600"/>
      <c r="L1" s="594" t="s">
        <v>57</v>
      </c>
      <c r="M1" s="591" t="s">
        <v>29</v>
      </c>
      <c r="N1" s="592"/>
      <c r="O1" s="592"/>
      <c r="P1" s="592"/>
      <c r="Q1" s="592"/>
      <c r="R1" s="592"/>
      <c r="S1" s="593"/>
    </row>
    <row r="2" spans="1:25" ht="34.5" customHeight="1" thickBot="1">
      <c r="A2" s="463"/>
      <c r="B2" s="465"/>
      <c r="C2" s="501"/>
      <c r="D2" s="234" t="s">
        <v>321</v>
      </c>
      <c r="E2" s="234" t="s">
        <v>423</v>
      </c>
      <c r="F2" s="240" t="s">
        <v>90</v>
      </c>
      <c r="G2" s="238" t="s">
        <v>321</v>
      </c>
      <c r="H2" s="239" t="s">
        <v>325</v>
      </c>
      <c r="I2" s="239" t="s">
        <v>425</v>
      </c>
      <c r="J2" s="239" t="s">
        <v>326</v>
      </c>
      <c r="K2" s="236" t="s">
        <v>33</v>
      </c>
      <c r="L2" s="595"/>
      <c r="M2" s="455"/>
      <c r="N2" s="456"/>
      <c r="O2" s="456"/>
      <c r="P2" s="456"/>
      <c r="Q2" s="456"/>
      <c r="R2" s="456"/>
      <c r="S2" s="457"/>
    </row>
    <row r="3" spans="1:25" s="106" customFormat="1" ht="14.25">
      <c r="A3" s="107" t="str">
        <f>'1-συμβολαια'!A3</f>
        <v>???</v>
      </c>
      <c r="B3" s="108" t="str">
        <f>'1-συμβολαια'!C3</f>
        <v>διανομή 1935 άτυπος ΑΝΑΓΝΩΡΙΣΗ</v>
      </c>
      <c r="C3" s="109">
        <f>'1-συμβολαια'!D3</f>
        <v>15555555</v>
      </c>
      <c r="D3" s="242"/>
      <c r="E3" s="242"/>
      <c r="F3" s="241"/>
      <c r="G3" s="242"/>
      <c r="H3" s="243"/>
      <c r="I3" s="243"/>
      <c r="J3" s="243"/>
      <c r="K3" s="243">
        <f t="shared" ref="K3:K10" si="0">D3+E3-G3-H3-I3-J3</f>
        <v>0</v>
      </c>
      <c r="L3" s="243"/>
      <c r="M3" s="126" t="s">
        <v>136</v>
      </c>
      <c r="N3" s="126" t="s">
        <v>430</v>
      </c>
      <c r="O3" s="126" t="s">
        <v>131</v>
      </c>
      <c r="P3" s="126" t="s">
        <v>431</v>
      </c>
      <c r="Q3" s="126" t="s">
        <v>432</v>
      </c>
      <c r="R3" s="126" t="s">
        <v>433</v>
      </c>
      <c r="S3" s="24"/>
    </row>
    <row r="4" spans="1:25" s="106" customFormat="1" ht="14.25">
      <c r="A4" s="107">
        <f>'1-συμβολαια'!A4</f>
        <v>0</v>
      </c>
      <c r="B4" s="108" t="str">
        <f>'1-συμβολαια'!C4</f>
        <v>χρησικτησία αγροκτήματος 3.830,03μ2  [από Α &amp; Β(1-2)</v>
      </c>
      <c r="C4" s="109">
        <f>'1-συμβολαια'!D4</f>
        <v>3111111</v>
      </c>
      <c r="D4" s="242"/>
      <c r="E4" s="242"/>
      <c r="F4" s="241"/>
      <c r="G4" s="242"/>
      <c r="H4" s="243"/>
      <c r="I4" s="243"/>
      <c r="J4" s="243"/>
      <c r="K4" s="243">
        <f t="shared" si="0"/>
        <v>0</v>
      </c>
      <c r="L4" s="243"/>
      <c r="M4" s="126" t="s">
        <v>136</v>
      </c>
      <c r="N4" s="126" t="s">
        <v>430</v>
      </c>
      <c r="O4" s="126" t="s">
        <v>131</v>
      </c>
      <c r="P4" s="126" t="s">
        <v>431</v>
      </c>
      <c r="Q4" s="126" t="s">
        <v>432</v>
      </c>
      <c r="R4" s="126" t="s">
        <v>433</v>
      </c>
      <c r="S4" s="24"/>
    </row>
    <row r="5" spans="1:25" s="106" customFormat="1" ht="14.25">
      <c r="A5" s="107">
        <f>'1-συμβολαια'!A5</f>
        <v>0</v>
      </c>
      <c r="B5" s="108" t="str">
        <f>'1-συμβολαια'!C5</f>
        <v>χρησικτησία βιομηχανίας 666μ2  [από Α &amp; Β(1-2)</v>
      </c>
      <c r="C5" s="109">
        <f>'1-συμβολαια'!D5</f>
        <v>3999999</v>
      </c>
      <c r="D5" s="242"/>
      <c r="E5" s="242"/>
      <c r="F5" s="241"/>
      <c r="G5" s="242"/>
      <c r="H5" s="243"/>
      <c r="I5" s="243"/>
      <c r="J5" s="243"/>
      <c r="K5" s="243">
        <f t="shared" si="0"/>
        <v>0</v>
      </c>
      <c r="L5" s="243"/>
      <c r="M5" s="126" t="s">
        <v>136</v>
      </c>
      <c r="N5" s="126" t="s">
        <v>430</v>
      </c>
      <c r="O5" s="126" t="s">
        <v>131</v>
      </c>
      <c r="P5" s="126" t="s">
        <v>431</v>
      </c>
      <c r="Q5" s="126" t="s">
        <v>432</v>
      </c>
      <c r="R5" s="126" t="s">
        <v>433</v>
      </c>
      <c r="S5" s="24"/>
    </row>
    <row r="6" spans="1:25" s="106" customFormat="1" ht="14.25">
      <c r="A6" s="107">
        <f>'1-συμβολαια'!A6</f>
        <v>0</v>
      </c>
      <c r="B6" s="108" t="str">
        <f>'1-συμβολαια'!C6</f>
        <v>χρησικτησία αποθηκών 888μ2  [από Α &amp; Β(1-2)</v>
      </c>
      <c r="C6" s="109">
        <f>'1-συμβολαια'!D6</f>
        <v>888888</v>
      </c>
      <c r="D6" s="242"/>
      <c r="E6" s="242"/>
      <c r="F6" s="241"/>
      <c r="G6" s="242"/>
      <c r="H6" s="243"/>
      <c r="I6" s="243"/>
      <c r="J6" s="243"/>
      <c r="K6" s="243">
        <f t="shared" si="0"/>
        <v>0</v>
      </c>
      <c r="L6" s="243"/>
      <c r="M6" s="126" t="s">
        <v>136</v>
      </c>
      <c r="N6" s="126" t="s">
        <v>430</v>
      </c>
      <c r="O6" s="126" t="s">
        <v>131</v>
      </c>
      <c r="P6" s="126" t="s">
        <v>431</v>
      </c>
      <c r="Q6" s="126" t="s">
        <v>432</v>
      </c>
      <c r="R6" s="126" t="s">
        <v>433</v>
      </c>
      <c r="S6" s="24"/>
    </row>
    <row r="7" spans="1:25" s="106" customFormat="1" ht="14.25">
      <c r="A7" s="107">
        <f>'1-συμβολαια'!A7</f>
        <v>0</v>
      </c>
      <c r="B7" s="108" t="str">
        <f>'1-συμβολαια'!C7</f>
        <v>χρησικτησία αγροκτήματος 2.664,66μ2 [από Γ(1-2-3-4-5)</v>
      </c>
      <c r="C7" s="109">
        <f>'1-συμβολαια'!D7</f>
        <v>2444444</v>
      </c>
      <c r="D7" s="242"/>
      <c r="E7" s="242"/>
      <c r="F7" s="241"/>
      <c r="G7" s="242"/>
      <c r="H7" s="243"/>
      <c r="I7" s="243"/>
      <c r="J7" s="243"/>
      <c r="K7" s="243">
        <f t="shared" si="0"/>
        <v>0</v>
      </c>
      <c r="L7" s="243"/>
      <c r="M7" s="126" t="s">
        <v>136</v>
      </c>
      <c r="N7" s="126" t="s">
        <v>430</v>
      </c>
      <c r="O7" s="126" t="s">
        <v>131</v>
      </c>
      <c r="P7" s="126" t="s">
        <v>431</v>
      </c>
      <c r="Q7" s="126" t="s">
        <v>432</v>
      </c>
      <c r="R7" s="126" t="s">
        <v>433</v>
      </c>
      <c r="S7" s="24"/>
    </row>
    <row r="8" spans="1:25" s="106" customFormat="1" ht="14.25">
      <c r="A8" s="107">
        <f>'1-συμβολαια'!A8</f>
        <v>0</v>
      </c>
      <c r="B8" s="108" t="str">
        <f>'1-συμβολαια'!C8</f>
        <v>χρησικτησία αγροκτήματος 2.164,66μ2 από Δ</v>
      </c>
      <c r="C8" s="109">
        <f>'1-συμβολαια'!D8</f>
        <v>1888888</v>
      </c>
      <c r="D8" s="242"/>
      <c r="E8" s="242"/>
      <c r="F8" s="241"/>
      <c r="G8" s="242"/>
      <c r="H8" s="243"/>
      <c r="I8" s="243"/>
      <c r="J8" s="243"/>
      <c r="K8" s="243">
        <f t="shared" si="0"/>
        <v>0</v>
      </c>
      <c r="L8" s="243"/>
      <c r="M8" s="126" t="s">
        <v>136</v>
      </c>
      <c r="N8" s="126" t="s">
        <v>430</v>
      </c>
      <c r="O8" s="126" t="s">
        <v>131</v>
      </c>
      <c r="P8" s="126" t="s">
        <v>431</v>
      </c>
      <c r="Q8" s="126" t="s">
        <v>432</v>
      </c>
      <c r="R8" s="126" t="s">
        <v>433</v>
      </c>
      <c r="S8" s="24"/>
    </row>
    <row r="9" spans="1:25" s="106" customFormat="1" ht="14.25">
      <c r="A9" s="107">
        <f>'1-συμβολαια'!A9</f>
        <v>0</v>
      </c>
      <c r="B9" s="108" t="str">
        <f>'1-συμβολαια'!C9</f>
        <v>χρησικτησία ''δρόμου'' 557,10μ2 από Δ</v>
      </c>
      <c r="C9" s="109">
        <f>'1-συμβολαια'!D9</f>
        <v>333333</v>
      </c>
      <c r="D9" s="242"/>
      <c r="E9" s="242"/>
      <c r="F9" s="241"/>
      <c r="G9" s="242"/>
      <c r="H9" s="243"/>
      <c r="I9" s="243"/>
      <c r="J9" s="243"/>
      <c r="K9" s="243">
        <f t="shared" si="0"/>
        <v>0</v>
      </c>
      <c r="L9" s="243"/>
      <c r="M9" s="126" t="s">
        <v>136</v>
      </c>
      <c r="N9" s="126" t="s">
        <v>430</v>
      </c>
      <c r="O9" s="126" t="s">
        <v>131</v>
      </c>
      <c r="P9" s="126" t="s">
        <v>431</v>
      </c>
      <c r="Q9" s="126" t="s">
        <v>432</v>
      </c>
      <c r="R9" s="126" t="s">
        <v>433</v>
      </c>
      <c r="S9" s="24"/>
    </row>
    <row r="10" spans="1:25" s="106" customFormat="1" ht="14.25">
      <c r="A10" s="107">
        <f>'1-συμβολαια'!A10</f>
        <v>0</v>
      </c>
      <c r="B10" s="108" t="str">
        <f>'1-συμβολαια'!C10</f>
        <v>εξισορόπηση διαφοράς διανεμομένων [σε ...μ2 &amp; εργοστασιο - αποθηκών]</v>
      </c>
      <c r="C10" s="109">
        <f>'1-συμβολαια'!D10</f>
        <v>999999</v>
      </c>
      <c r="D10" s="242"/>
      <c r="E10" s="242"/>
      <c r="F10" s="241"/>
      <c r="G10" s="242"/>
      <c r="H10" s="243"/>
      <c r="I10" s="243"/>
      <c r="J10" s="243"/>
      <c r="K10" s="243">
        <f t="shared" si="0"/>
        <v>0</v>
      </c>
      <c r="L10" s="243"/>
      <c r="M10" s="126" t="s">
        <v>136</v>
      </c>
      <c r="N10" s="126" t="s">
        <v>430</v>
      </c>
      <c r="O10" s="126" t="s">
        <v>131</v>
      </c>
      <c r="P10" s="126" t="s">
        <v>431</v>
      </c>
      <c r="Q10" s="126" t="s">
        <v>432</v>
      </c>
      <c r="R10" s="126" t="s">
        <v>433</v>
      </c>
      <c r="S10" s="24"/>
    </row>
    <row r="11" spans="1:25" ht="15.75">
      <c r="A11" s="480" t="s">
        <v>56</v>
      </c>
      <c r="B11" s="481"/>
      <c r="C11" s="481"/>
      <c r="D11" s="244">
        <f t="shared" ref="D11:L11" si="1">SUM(D3:D10)</f>
        <v>0</v>
      </c>
      <c r="E11" s="244">
        <f t="shared" si="1"/>
        <v>0</v>
      </c>
      <c r="F11" s="244">
        <f t="shared" si="1"/>
        <v>0</v>
      </c>
      <c r="G11" s="244">
        <f t="shared" si="1"/>
        <v>0</v>
      </c>
      <c r="H11" s="244">
        <f t="shared" si="1"/>
        <v>0</v>
      </c>
      <c r="I11" s="244">
        <f t="shared" si="1"/>
        <v>0</v>
      </c>
      <c r="J11" s="244">
        <f t="shared" si="1"/>
        <v>0</v>
      </c>
      <c r="K11" s="244">
        <f t="shared" si="1"/>
        <v>0</v>
      </c>
      <c r="L11" s="244">
        <f t="shared" si="1"/>
        <v>0</v>
      </c>
    </row>
    <row r="12" spans="1:25" ht="15.75">
      <c r="M12" s="123" t="s">
        <v>101</v>
      </c>
      <c r="N12" s="139"/>
      <c r="O12" s="139"/>
      <c r="P12" s="139"/>
      <c r="Q12" s="139"/>
      <c r="R12" s="139"/>
      <c r="S12" s="139"/>
      <c r="T12" s="119"/>
      <c r="U12" s="119"/>
      <c r="V12" s="119"/>
      <c r="W12" s="119"/>
      <c r="X12" s="5"/>
    </row>
    <row r="13" spans="1:25" ht="15.75">
      <c r="M13" s="235"/>
      <c r="N13" s="123" t="s">
        <v>426</v>
      </c>
      <c r="O13" s="235"/>
      <c r="P13" s="235"/>
      <c r="Q13" s="235"/>
      <c r="R13" s="235"/>
      <c r="S13" s="235"/>
      <c r="T13" s="235"/>
      <c r="U13" s="235"/>
      <c r="V13" s="235"/>
      <c r="W13" s="246"/>
      <c r="X13" s="246"/>
      <c r="Y13" s="246"/>
    </row>
    <row r="14" spans="1:25" ht="15.75">
      <c r="M14" s="246"/>
      <c r="N14" s="246"/>
      <c r="O14" s="139" t="s">
        <v>102</v>
      </c>
      <c r="P14" s="139"/>
      <c r="Q14" s="139"/>
      <c r="R14" s="139"/>
      <c r="S14" s="139"/>
      <c r="T14" s="139"/>
      <c r="U14" s="139"/>
      <c r="V14" s="139"/>
      <c r="W14" s="139"/>
      <c r="X14" s="246"/>
      <c r="Y14" s="245"/>
    </row>
    <row r="15" spans="1:25" ht="15.75">
      <c r="B15" s="130"/>
      <c r="M15" s="246"/>
      <c r="N15" s="246"/>
      <c r="O15" s="246"/>
      <c r="P15" s="247" t="s">
        <v>427</v>
      </c>
      <c r="Q15" s="246"/>
      <c r="R15" s="246"/>
      <c r="S15" s="247"/>
      <c r="T15" s="247"/>
      <c r="U15" s="247"/>
      <c r="V15" s="247"/>
      <c r="W15" s="247"/>
      <c r="X15" s="247"/>
      <c r="Y15" s="245"/>
    </row>
    <row r="16" spans="1:25" ht="15.75">
      <c r="B16" s="131"/>
      <c r="M16" s="246"/>
      <c r="N16" s="246"/>
      <c r="O16" s="246"/>
      <c r="P16" s="246"/>
      <c r="Q16" s="139" t="s">
        <v>428</v>
      </c>
      <c r="R16" s="139"/>
      <c r="S16" s="139"/>
      <c r="T16" s="247"/>
      <c r="U16" s="247"/>
      <c r="V16" s="139"/>
      <c r="W16" s="139"/>
      <c r="X16" s="139"/>
      <c r="Y16" s="245"/>
    </row>
    <row r="17" spans="2:25" ht="15.75">
      <c r="M17" s="246"/>
      <c r="N17" s="246"/>
      <c r="O17" s="246"/>
      <c r="P17" s="246"/>
      <c r="Q17" s="246"/>
      <c r="R17" s="247" t="s">
        <v>429</v>
      </c>
      <c r="S17" s="247"/>
      <c r="T17" s="247"/>
      <c r="U17" s="247"/>
      <c r="V17" s="247"/>
      <c r="W17" s="247"/>
      <c r="X17" s="247"/>
      <c r="Y17" s="245"/>
    </row>
    <row r="18" spans="2:25" ht="15.75">
      <c r="B18" s="130"/>
      <c r="C18" s="304"/>
      <c r="D18" s="7"/>
      <c r="E18" s="7"/>
      <c r="T18" s="125"/>
      <c r="Y18" s="245"/>
    </row>
    <row r="19" spans="2:25" ht="15.75">
      <c r="B19" s="131"/>
      <c r="C19" s="304"/>
      <c r="D19" s="7"/>
      <c r="E19" s="7"/>
      <c r="T19" s="125"/>
    </row>
    <row r="20" spans="2:25" ht="15.75">
      <c r="C20" s="88"/>
      <c r="D20" s="88"/>
      <c r="E20" s="88"/>
      <c r="F20" s="88"/>
      <c r="G20" s="88"/>
      <c r="H20" s="88"/>
      <c r="I20" s="88"/>
      <c r="J20" s="88"/>
      <c r="K20" s="88"/>
      <c r="L20" s="88"/>
      <c r="T20" s="125"/>
    </row>
    <row r="21" spans="2:25" ht="15.75">
      <c r="C21" s="304"/>
      <c r="D21" s="7"/>
      <c r="E21" s="7"/>
      <c r="T21" s="125"/>
    </row>
    <row r="22" spans="2:25">
      <c r="C22" s="304"/>
      <c r="D22" s="7"/>
      <c r="E22" s="7"/>
    </row>
    <row r="23" spans="2:25">
      <c r="C23" s="304"/>
      <c r="D23" s="7"/>
      <c r="E23" s="7"/>
    </row>
    <row r="24" spans="2:25">
      <c r="C24" s="304"/>
      <c r="D24" s="7"/>
      <c r="E24" s="7"/>
    </row>
    <row r="25" spans="2:25">
      <c r="C25" s="304"/>
      <c r="D25" s="7"/>
      <c r="E25" s="7"/>
    </row>
    <row r="26" spans="2:25">
      <c r="C26" s="304"/>
      <c r="D26" s="7"/>
      <c r="E26" s="7"/>
    </row>
    <row r="27" spans="2:25">
      <c r="C27" s="304"/>
      <c r="D27" s="7"/>
      <c r="E27" s="7"/>
    </row>
    <row r="28" spans="2:25">
      <c r="C28" s="304"/>
      <c r="D28" s="7"/>
      <c r="E28" s="7"/>
    </row>
    <row r="29" spans="2:25">
      <c r="C29" s="304"/>
      <c r="D29" s="7"/>
      <c r="E29" s="7"/>
    </row>
    <row r="30" spans="2:25">
      <c r="C30" s="304"/>
      <c r="D30" s="7"/>
      <c r="E30" s="7"/>
    </row>
    <row r="31" spans="2:25">
      <c r="C31" s="304"/>
      <c r="D31" s="7"/>
      <c r="E31" s="7"/>
    </row>
    <row r="32" spans="2:25">
      <c r="C32" s="304"/>
      <c r="D32" s="7"/>
      <c r="E32" s="7"/>
      <c r="F32" s="7"/>
    </row>
  </sheetData>
  <mergeCells count="8">
    <mergeCell ref="M1:S2"/>
    <mergeCell ref="L1:L2"/>
    <mergeCell ref="A11:C11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0"/>
  <sheetViews>
    <sheetView workbookViewId="0">
      <pane ySplit="2" topLeftCell="A3" activePane="bottomLeft" state="frozen"/>
      <selection pane="bottomLeft" activeCell="B20" sqref="B20"/>
    </sheetView>
  </sheetViews>
  <sheetFormatPr defaultRowHeight="15"/>
  <cols>
    <col min="1" max="1" width="11.5703125" style="100" bestFit="1" customWidth="1"/>
    <col min="2" max="2" width="76.28515625" style="101" bestFit="1" customWidth="1"/>
    <col min="3" max="3" width="14.28515625" style="102" customWidth="1"/>
    <col min="4" max="4" width="10.425781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62" t="s">
        <v>1</v>
      </c>
      <c r="B1" s="601" t="s">
        <v>0</v>
      </c>
      <c r="C1" s="603" t="s">
        <v>143</v>
      </c>
      <c r="D1" s="603"/>
      <c r="E1" s="603"/>
      <c r="F1" s="604" t="s">
        <v>29</v>
      </c>
      <c r="G1" s="605"/>
      <c r="H1" s="605"/>
      <c r="I1" s="605"/>
      <c r="J1" s="605"/>
      <c r="K1" s="605"/>
      <c r="L1" s="605"/>
      <c r="M1" s="605"/>
      <c r="N1" s="605"/>
      <c r="O1" s="605"/>
      <c r="P1" s="605"/>
      <c r="Q1" s="605"/>
      <c r="R1" s="605"/>
      <c r="S1" s="605"/>
      <c r="T1" s="605"/>
      <c r="U1" s="605"/>
      <c r="V1" s="606"/>
    </row>
    <row r="2" spans="1:22" ht="16.5" thickBot="1">
      <c r="A2" s="463"/>
      <c r="B2" s="602"/>
      <c r="C2" s="98" t="s">
        <v>23</v>
      </c>
      <c r="D2" s="103" t="s">
        <v>9</v>
      </c>
      <c r="E2" s="105" t="s">
        <v>33</v>
      </c>
      <c r="F2" s="286">
        <v>61</v>
      </c>
      <c r="G2" s="286">
        <v>62</v>
      </c>
      <c r="H2" s="286">
        <v>63</v>
      </c>
      <c r="I2" s="287">
        <v>64</v>
      </c>
      <c r="J2" s="288" t="s">
        <v>462</v>
      </c>
      <c r="K2" s="288" t="s">
        <v>463</v>
      </c>
      <c r="L2" s="288" t="s">
        <v>464</v>
      </c>
      <c r="M2" s="289">
        <v>65</v>
      </c>
      <c r="N2" s="290" t="s">
        <v>465</v>
      </c>
      <c r="O2" s="290" t="s">
        <v>466</v>
      </c>
      <c r="P2" s="290" t="s">
        <v>467</v>
      </c>
      <c r="Q2" s="290" t="s">
        <v>468</v>
      </c>
      <c r="R2" s="290" t="s">
        <v>469</v>
      </c>
      <c r="S2" s="286">
        <v>67</v>
      </c>
      <c r="T2" s="175"/>
      <c r="U2" s="175"/>
      <c r="V2" s="285"/>
    </row>
    <row r="3" spans="1:22" s="136" customFormat="1">
      <c r="A3" s="408" t="str">
        <f>'1-συμβολαια'!A3</f>
        <v>???</v>
      </c>
      <c r="B3" s="307" t="str">
        <f>'1-συμβολαια'!C3</f>
        <v>διανομή 1935 άτυπος ΑΝΑΓΝΩΡΙΣΗ</v>
      </c>
      <c r="C3" s="301">
        <f>'1-συμβολαια'!L3</f>
        <v>138545.21750000003</v>
      </c>
      <c r="D3" s="308">
        <f>'1-συμβολαια'!N3</f>
        <v>522</v>
      </c>
      <c r="E3" s="308">
        <f t="shared" ref="E3:E10" si="0">C3-D3</f>
        <v>138023.21750000003</v>
      </c>
      <c r="F3" s="302">
        <v>61</v>
      </c>
      <c r="G3" s="302">
        <v>62</v>
      </c>
      <c r="H3" s="309"/>
      <c r="I3" s="310"/>
      <c r="J3" s="310"/>
      <c r="K3" s="310"/>
      <c r="L3" s="310"/>
      <c r="M3" s="310"/>
      <c r="N3" s="302"/>
      <c r="O3" s="302"/>
      <c r="P3" s="302"/>
      <c r="Q3" s="302"/>
      <c r="R3" s="302"/>
      <c r="S3" s="302"/>
      <c r="T3" s="302"/>
      <c r="U3" s="302"/>
      <c r="V3" s="302"/>
    </row>
    <row r="4" spans="1:22" s="136" customFormat="1">
      <c r="A4" s="408">
        <f>'1-συμβολαια'!A4</f>
        <v>0</v>
      </c>
      <c r="B4" s="307" t="str">
        <f>'1-συμβολαια'!C4</f>
        <v>χρησικτησία αγροκτήματος 3.830,03μ2  [από Α &amp; Β(1-2)</v>
      </c>
      <c r="C4" s="301">
        <f>'1-συμβολαια'!L4</f>
        <v>29163.443500000001</v>
      </c>
      <c r="D4" s="308">
        <f>'1-συμβολαια'!N4</f>
        <v>0</v>
      </c>
      <c r="E4" s="308">
        <f t="shared" si="0"/>
        <v>29163.443500000001</v>
      </c>
      <c r="F4" s="302">
        <v>61</v>
      </c>
      <c r="G4" s="302">
        <v>62</v>
      </c>
      <c r="H4" s="309"/>
      <c r="I4" s="310"/>
      <c r="J4" s="310"/>
      <c r="K4" s="310"/>
      <c r="L4" s="310"/>
      <c r="M4" s="310"/>
      <c r="N4" s="302"/>
      <c r="O4" s="302"/>
      <c r="P4" s="302"/>
      <c r="Q4" s="302"/>
      <c r="R4" s="302"/>
      <c r="S4" s="302"/>
      <c r="T4" s="302"/>
      <c r="U4" s="302"/>
      <c r="V4" s="302"/>
    </row>
    <row r="5" spans="1:22" s="136" customFormat="1">
      <c r="A5" s="408">
        <f>'1-συμβολαια'!A5</f>
        <v>0</v>
      </c>
      <c r="B5" s="307" t="str">
        <f>'1-συμβολαια'!C5</f>
        <v>χρησικτησία βιομηχανίας 666μ2  [από Α &amp; Β(1-2)</v>
      </c>
      <c r="C5" s="301">
        <f>'1-συμβολαια'!L5</f>
        <v>36718.991499999996</v>
      </c>
      <c r="D5" s="308">
        <f>'1-συμβολαια'!N5</f>
        <v>0</v>
      </c>
      <c r="E5" s="308">
        <f t="shared" si="0"/>
        <v>36718.991499999996</v>
      </c>
      <c r="F5" s="302">
        <v>61</v>
      </c>
      <c r="G5" s="302">
        <v>62</v>
      </c>
      <c r="H5" s="309"/>
      <c r="I5" s="310"/>
      <c r="J5" s="310"/>
      <c r="K5" s="310"/>
      <c r="L5" s="310"/>
      <c r="M5" s="310"/>
      <c r="N5" s="302"/>
      <c r="O5" s="302"/>
      <c r="P5" s="302"/>
      <c r="Q5" s="302"/>
      <c r="R5" s="302"/>
      <c r="S5" s="302"/>
      <c r="T5" s="302"/>
      <c r="U5" s="302"/>
      <c r="V5" s="302"/>
    </row>
    <row r="6" spans="1:22" s="136" customFormat="1">
      <c r="A6" s="408">
        <f>'1-συμβολαια'!A6</f>
        <v>0</v>
      </c>
      <c r="B6" s="307" t="str">
        <f>'1-συμβολαια'!C6</f>
        <v>χρησικτησία αποθηκών 888μ2  [από Α &amp; Β(1-2)</v>
      </c>
      <c r="C6" s="301">
        <f>'1-συμβολαια'!L6</f>
        <v>10274.548000000001</v>
      </c>
      <c r="D6" s="308">
        <f>'1-συμβολαια'!N6</f>
        <v>0</v>
      </c>
      <c r="E6" s="308">
        <f t="shared" si="0"/>
        <v>10274.548000000001</v>
      </c>
      <c r="F6" s="302">
        <v>61</v>
      </c>
      <c r="G6" s="302">
        <v>62</v>
      </c>
      <c r="H6" s="309"/>
      <c r="I6" s="310"/>
      <c r="J6" s="310"/>
      <c r="K6" s="310"/>
      <c r="L6" s="310"/>
      <c r="M6" s="310"/>
      <c r="N6" s="302"/>
      <c r="O6" s="302"/>
      <c r="P6" s="302"/>
      <c r="Q6" s="302"/>
      <c r="R6" s="302"/>
      <c r="S6" s="302"/>
      <c r="T6" s="302"/>
      <c r="U6" s="302"/>
      <c r="V6" s="302"/>
    </row>
    <row r="7" spans="1:22" s="136" customFormat="1">
      <c r="A7" s="408">
        <f>'1-συμβολαια'!A7</f>
        <v>0</v>
      </c>
      <c r="B7" s="307" t="str">
        <f>'1-συμβολαια'!C7</f>
        <v>χρησικτησία αγροκτήματος 2.664,66μ2 [από Γ(1-2-3-4-5)</v>
      </c>
      <c r="C7" s="301">
        <f>'1-συμβολαια'!L7</f>
        <v>24296.773999999998</v>
      </c>
      <c r="D7" s="308">
        <f>'1-συμβολαια'!N7</f>
        <v>0</v>
      </c>
      <c r="E7" s="308">
        <f t="shared" si="0"/>
        <v>24296.773999999998</v>
      </c>
      <c r="F7" s="302">
        <v>61</v>
      </c>
      <c r="G7" s="302">
        <v>62</v>
      </c>
      <c r="H7" s="309"/>
      <c r="I7" s="310"/>
      <c r="J7" s="310"/>
      <c r="K7" s="310"/>
      <c r="L7" s="310"/>
      <c r="M7" s="310"/>
      <c r="N7" s="302"/>
      <c r="O7" s="302"/>
      <c r="P7" s="302"/>
      <c r="Q7" s="302"/>
      <c r="R7" s="302"/>
      <c r="S7" s="302"/>
      <c r="T7" s="302"/>
      <c r="U7" s="302"/>
      <c r="V7" s="302"/>
    </row>
    <row r="8" spans="1:22" s="136" customFormat="1">
      <c r="A8" s="408">
        <f>'1-συμβολαια'!A8</f>
        <v>0</v>
      </c>
      <c r="B8" s="307" t="str">
        <f>'1-συμβολαια'!C8</f>
        <v>χρησικτησία αγροκτήματος 2.164,66μ2 από Δ</v>
      </c>
      <c r="C8" s="301">
        <f>'1-συμβολαια'!L8</f>
        <v>17974.548000000003</v>
      </c>
      <c r="D8" s="308">
        <f>'1-συμβολαια'!N8</f>
        <v>0</v>
      </c>
      <c r="E8" s="308">
        <f t="shared" si="0"/>
        <v>17974.548000000003</v>
      </c>
      <c r="F8" s="302">
        <v>61</v>
      </c>
      <c r="G8" s="302">
        <v>62</v>
      </c>
      <c r="H8" s="309"/>
      <c r="I8" s="310"/>
      <c r="J8" s="310"/>
      <c r="K8" s="310"/>
      <c r="L8" s="310"/>
      <c r="M8" s="310"/>
      <c r="N8" s="302"/>
      <c r="O8" s="302"/>
      <c r="P8" s="302"/>
      <c r="Q8" s="302"/>
      <c r="R8" s="302"/>
      <c r="S8" s="302"/>
      <c r="T8" s="302"/>
      <c r="U8" s="302"/>
      <c r="V8" s="302"/>
    </row>
    <row r="9" spans="1:22" s="136" customFormat="1">
      <c r="A9" s="408">
        <f>'1-συμβολαια'!A9</f>
        <v>0</v>
      </c>
      <c r="B9" s="307" t="str">
        <f>'1-συμβολαια'!C9</f>
        <v>χρησικτησία ''δρόμου'' 557,10μ2 από Δ</v>
      </c>
      <c r="C9" s="301">
        <f>'1-συμβολαια'!L9</f>
        <v>4752.3305</v>
      </c>
      <c r="D9" s="308">
        <f>'1-συμβολαια'!N9</f>
        <v>0</v>
      </c>
      <c r="E9" s="308">
        <f t="shared" si="0"/>
        <v>4752.3305</v>
      </c>
      <c r="F9" s="302">
        <v>61</v>
      </c>
      <c r="G9" s="302">
        <v>62</v>
      </c>
      <c r="H9" s="309"/>
      <c r="I9" s="310"/>
      <c r="J9" s="310"/>
      <c r="K9" s="310"/>
      <c r="L9" s="310"/>
      <c r="M9" s="310"/>
      <c r="N9" s="302"/>
      <c r="O9" s="302"/>
      <c r="P9" s="302"/>
      <c r="Q9" s="302"/>
      <c r="R9" s="302"/>
      <c r="S9" s="302"/>
      <c r="T9" s="302"/>
      <c r="U9" s="302"/>
      <c r="V9" s="302"/>
    </row>
    <row r="10" spans="1:22" s="136" customFormat="1">
      <c r="A10" s="408">
        <f>'1-συμβολαια'!A10</f>
        <v>0</v>
      </c>
      <c r="B10" s="307" t="str">
        <f>'1-συμβολαια'!C10</f>
        <v>εξισορόπηση διαφοράς διανεμομένων [σε ...μ2 &amp; εργοστασιο - αποθηκών]</v>
      </c>
      <c r="C10" s="301">
        <f>'1-συμβολαια'!L10</f>
        <v>10918.9915</v>
      </c>
      <c r="D10" s="308">
        <f>'1-συμβολαια'!N10</f>
        <v>0</v>
      </c>
      <c r="E10" s="308">
        <f t="shared" si="0"/>
        <v>10918.9915</v>
      </c>
      <c r="F10" s="302">
        <v>61</v>
      </c>
      <c r="G10" s="302">
        <v>62</v>
      </c>
      <c r="H10" s="309"/>
      <c r="I10" s="310"/>
      <c r="J10" s="310"/>
      <c r="K10" s="310"/>
      <c r="L10" s="310"/>
      <c r="M10" s="310"/>
      <c r="N10" s="302"/>
      <c r="O10" s="302"/>
      <c r="P10" s="302"/>
      <c r="Q10" s="302"/>
      <c r="R10" s="302"/>
      <c r="S10" s="302"/>
      <c r="T10" s="302"/>
      <c r="U10" s="302"/>
      <c r="V10" s="302"/>
    </row>
    <row r="11" spans="1:22" ht="15.75">
      <c r="A11" s="480" t="s">
        <v>47</v>
      </c>
      <c r="B11" s="481"/>
      <c r="C11" s="104">
        <f>SUM(C3:C10)</f>
        <v>272644.84450000006</v>
      </c>
      <c r="D11" s="104">
        <f>SUM(D3:D10)</f>
        <v>522</v>
      </c>
      <c r="E11" s="104">
        <f>SUM(E3:E10)</f>
        <v>272122.84450000006</v>
      </c>
      <c r="I11" s="64">
        <f t="shared" ref="I11:T11" si="1">SUM(I3:I10)</f>
        <v>0</v>
      </c>
      <c r="J11" s="64">
        <f t="shared" si="1"/>
        <v>0</v>
      </c>
      <c r="K11" s="64">
        <f t="shared" si="1"/>
        <v>0</v>
      </c>
      <c r="L11" s="64">
        <f t="shared" si="1"/>
        <v>0</v>
      </c>
      <c r="M11" s="64">
        <f t="shared" si="1"/>
        <v>0</v>
      </c>
      <c r="N11" s="64">
        <f t="shared" si="1"/>
        <v>0</v>
      </c>
      <c r="O11" s="64">
        <f t="shared" si="1"/>
        <v>0</v>
      </c>
      <c r="P11" s="64">
        <f t="shared" si="1"/>
        <v>0</v>
      </c>
      <c r="Q11" s="64">
        <f t="shared" si="1"/>
        <v>0</v>
      </c>
      <c r="R11" s="64">
        <f t="shared" si="1"/>
        <v>0</v>
      </c>
      <c r="S11" s="64">
        <f t="shared" si="1"/>
        <v>0</v>
      </c>
      <c r="T11" s="64">
        <f t="shared" si="1"/>
        <v>0</v>
      </c>
    </row>
    <row r="12" spans="1:22"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</row>
    <row r="13" spans="1:22" ht="15.75">
      <c r="F13" s="156" t="s">
        <v>244</v>
      </c>
      <c r="G13" s="123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2"/>
    </row>
    <row r="14" spans="1:22" ht="15.75">
      <c r="F14" s="293"/>
      <c r="G14" s="139" t="s">
        <v>245</v>
      </c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2"/>
    </row>
    <row r="15" spans="1:22" ht="15.75">
      <c r="F15" s="292"/>
      <c r="G15" s="292"/>
      <c r="H15" s="156" t="s">
        <v>246</v>
      </c>
      <c r="I15" s="123"/>
      <c r="J15" s="123"/>
      <c r="K15" s="123"/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2"/>
    </row>
    <row r="16" spans="1:22" ht="15.75">
      <c r="F16" s="292"/>
      <c r="G16" s="293"/>
      <c r="H16" s="292"/>
      <c r="I16" s="139" t="s">
        <v>266</v>
      </c>
      <c r="J16" s="139"/>
      <c r="K16" s="139"/>
      <c r="L16" s="294"/>
      <c r="M16" s="294"/>
      <c r="N16" s="294"/>
      <c r="O16" s="294"/>
      <c r="P16" s="294"/>
      <c r="Q16" s="294"/>
      <c r="R16" s="294"/>
      <c r="S16" s="294"/>
      <c r="T16" s="294"/>
      <c r="U16" s="291"/>
      <c r="V16" s="292"/>
    </row>
    <row r="17" spans="2:22" ht="15.75">
      <c r="F17" s="292"/>
      <c r="G17" s="293"/>
      <c r="H17" s="292"/>
      <c r="I17" s="139"/>
      <c r="J17" s="156" t="s">
        <v>470</v>
      </c>
      <c r="K17" s="139"/>
      <c r="L17" s="294"/>
      <c r="M17" s="294"/>
      <c r="N17" s="294"/>
      <c r="O17" s="294"/>
      <c r="P17" s="294"/>
      <c r="Q17" s="294"/>
      <c r="R17" s="294"/>
      <c r="S17" s="294"/>
      <c r="T17" s="294"/>
      <c r="U17" s="291"/>
      <c r="V17" s="292"/>
    </row>
    <row r="18" spans="2:22" ht="15.75">
      <c r="F18" s="292"/>
      <c r="G18" s="293"/>
      <c r="H18" s="292"/>
      <c r="I18" s="139"/>
      <c r="J18" s="139"/>
      <c r="K18" s="139" t="s">
        <v>471</v>
      </c>
      <c r="L18" s="294"/>
      <c r="M18" s="294"/>
      <c r="N18" s="294"/>
      <c r="O18" s="294"/>
      <c r="P18" s="294"/>
      <c r="Q18" s="294"/>
      <c r="R18" s="294"/>
      <c r="S18" s="294"/>
      <c r="T18" s="294"/>
      <c r="U18" s="291"/>
      <c r="V18" s="292"/>
    </row>
    <row r="19" spans="2:22" ht="15.75">
      <c r="F19" s="292"/>
      <c r="G19" s="292"/>
      <c r="H19" s="291"/>
      <c r="I19" s="294"/>
      <c r="J19" s="294"/>
      <c r="K19" s="294"/>
      <c r="L19" s="156" t="s">
        <v>472</v>
      </c>
      <c r="M19" s="294"/>
      <c r="N19" s="294"/>
      <c r="O19" s="294"/>
      <c r="P19" s="294"/>
      <c r="Q19" s="294"/>
      <c r="R19" s="294"/>
      <c r="S19" s="294"/>
      <c r="T19" s="294"/>
      <c r="U19" s="291"/>
      <c r="V19" s="292"/>
    </row>
    <row r="20" spans="2:22" ht="15.75">
      <c r="B20" s="130"/>
      <c r="C20" s="102">
        <f>SUM(C12:C13)</f>
        <v>0</v>
      </c>
      <c r="F20" s="291"/>
      <c r="G20" s="291"/>
      <c r="H20" s="291"/>
      <c r="I20" s="294"/>
      <c r="J20" s="294"/>
      <c r="K20" s="294"/>
      <c r="L20" s="294"/>
      <c r="M20" s="139" t="s">
        <v>267</v>
      </c>
      <c r="N20" s="294"/>
      <c r="O20" s="294"/>
      <c r="P20" s="294"/>
      <c r="Q20" s="294"/>
      <c r="R20" s="294"/>
      <c r="S20" s="294"/>
      <c r="T20" s="294"/>
      <c r="U20" s="291"/>
      <c r="V20" s="292"/>
    </row>
    <row r="21" spans="2:22" ht="15.75">
      <c r="B21" s="131"/>
      <c r="F21" s="292"/>
      <c r="G21" s="292"/>
      <c r="H21" s="291"/>
      <c r="I21" s="294"/>
      <c r="J21" s="294"/>
      <c r="K21" s="294"/>
      <c r="L21" s="294"/>
      <c r="M21" s="294"/>
      <c r="N21" s="156" t="s">
        <v>473</v>
      </c>
      <c r="O21" s="294"/>
      <c r="P21" s="294"/>
      <c r="Q21" s="294"/>
      <c r="R21" s="294"/>
      <c r="S21" s="294"/>
      <c r="T21" s="294"/>
      <c r="U21" s="291"/>
      <c r="V21" s="292"/>
    </row>
    <row r="22" spans="2:22" ht="15.75">
      <c r="F22" s="292"/>
      <c r="G22" s="292"/>
      <c r="H22" s="291"/>
      <c r="I22" s="294"/>
      <c r="J22" s="294"/>
      <c r="K22" s="294"/>
      <c r="L22" s="294"/>
      <c r="M22" s="294"/>
      <c r="N22" s="294"/>
      <c r="O22" s="139" t="s">
        <v>474</v>
      </c>
      <c r="P22" s="294"/>
      <c r="Q22" s="294"/>
      <c r="R22" s="294"/>
      <c r="S22" s="294"/>
      <c r="T22" s="294"/>
      <c r="U22" s="291"/>
      <c r="V22" s="292"/>
    </row>
    <row r="23" spans="2:22" ht="15.75">
      <c r="F23" s="292"/>
      <c r="G23" s="292"/>
      <c r="H23" s="291"/>
      <c r="I23" s="294"/>
      <c r="J23" s="294"/>
      <c r="K23" s="294"/>
      <c r="L23" s="294"/>
      <c r="M23" s="294"/>
      <c r="N23" s="294"/>
      <c r="O23" s="294"/>
      <c r="P23" s="156" t="s">
        <v>268</v>
      </c>
      <c r="Q23" s="294"/>
      <c r="R23" s="294"/>
      <c r="S23" s="294"/>
      <c r="T23" s="294"/>
      <c r="U23" s="291"/>
      <c r="V23" s="292"/>
    </row>
    <row r="24" spans="2:22" ht="15.75">
      <c r="F24" s="292"/>
      <c r="G24" s="292"/>
      <c r="H24" s="291"/>
      <c r="I24" s="294"/>
      <c r="J24" s="294"/>
      <c r="K24" s="294"/>
      <c r="L24" s="294"/>
      <c r="M24" s="294"/>
      <c r="N24" s="294"/>
      <c r="O24" s="294"/>
      <c r="P24" s="294"/>
      <c r="Q24" s="139" t="s">
        <v>269</v>
      </c>
      <c r="R24" s="139"/>
      <c r="S24" s="139"/>
      <c r="T24" s="294"/>
      <c r="U24" s="291"/>
      <c r="V24" s="292"/>
    </row>
    <row r="25" spans="2:22" ht="15.75">
      <c r="F25" s="292"/>
      <c r="G25" s="292"/>
      <c r="H25" s="291"/>
      <c r="I25" s="294"/>
      <c r="J25" s="294"/>
      <c r="K25" s="294"/>
      <c r="L25" s="294"/>
      <c r="M25" s="294"/>
      <c r="N25" s="294"/>
      <c r="O25" s="294"/>
      <c r="P25" s="294"/>
      <c r="Q25" s="294"/>
      <c r="R25" s="156" t="s">
        <v>270</v>
      </c>
      <c r="S25" s="294"/>
      <c r="T25" s="294"/>
      <c r="U25" s="291"/>
      <c r="V25" s="292"/>
    </row>
    <row r="26" spans="2:22" ht="15.75">
      <c r="F26" s="292"/>
      <c r="G26" s="292"/>
      <c r="H26" s="291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139" t="s">
        <v>271</v>
      </c>
      <c r="T26" s="294"/>
      <c r="U26" s="291"/>
      <c r="V26" s="292"/>
    </row>
    <row r="27" spans="2:22" ht="15.75">
      <c r="F27" s="292"/>
      <c r="G27" s="292"/>
      <c r="H27" s="291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156" t="s">
        <v>497</v>
      </c>
      <c r="U27" s="291"/>
      <c r="V27" s="292"/>
    </row>
    <row r="28" spans="2:22">
      <c r="F28" s="292"/>
      <c r="G28" s="292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2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8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8:21"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8:21"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8:21"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  <row r="39" spans="8:21"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</row>
    <row r="40" spans="8:21"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2"/>
  <sheetViews>
    <sheetView workbookViewId="0">
      <pane ySplit="2" topLeftCell="A3" activePane="bottomLeft" state="frozen"/>
      <selection pane="bottomLeft" activeCell="A38" sqref="A38"/>
    </sheetView>
  </sheetViews>
  <sheetFormatPr defaultRowHeight="11.25"/>
  <cols>
    <col min="1" max="1" width="9" style="7" customWidth="1"/>
    <col min="2" max="2" width="53.7109375" style="142" bestFit="1" customWidth="1"/>
    <col min="3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9.4257812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8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4" t="s">
        <v>1</v>
      </c>
      <c r="B1" s="619" t="s">
        <v>0</v>
      </c>
      <c r="C1" s="622" t="s">
        <v>93</v>
      </c>
      <c r="D1" s="623"/>
      <c r="E1" s="610" t="s">
        <v>94</v>
      </c>
      <c r="F1" s="610"/>
      <c r="G1" s="610"/>
      <c r="H1" s="611" t="s">
        <v>174</v>
      </c>
      <c r="I1" s="611"/>
      <c r="J1" s="610" t="s">
        <v>178</v>
      </c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21" t="s">
        <v>179</v>
      </c>
      <c r="AF1" s="621"/>
      <c r="AG1" s="621"/>
      <c r="AH1" s="621"/>
      <c r="AI1" s="621"/>
      <c r="AJ1" s="621"/>
      <c r="AK1" s="621"/>
      <c r="AL1" s="621"/>
      <c r="AM1" s="621"/>
      <c r="AN1" s="621"/>
      <c r="AO1" s="621"/>
      <c r="AP1" s="621"/>
      <c r="AQ1" s="621"/>
      <c r="AR1" s="621"/>
      <c r="AS1" s="612" t="s">
        <v>195</v>
      </c>
      <c r="AT1" s="613"/>
      <c r="AU1" s="613"/>
      <c r="AV1" s="613"/>
      <c r="AW1" s="613"/>
      <c r="AX1" s="614"/>
      <c r="AY1" s="615" t="s">
        <v>199</v>
      </c>
      <c r="AZ1" s="616"/>
      <c r="BA1" s="616"/>
      <c r="BB1" s="617"/>
      <c r="BC1" s="618" t="s">
        <v>187</v>
      </c>
      <c r="BD1" s="618"/>
      <c r="BE1" s="618"/>
      <c r="BF1" s="618"/>
      <c r="BG1" s="618"/>
      <c r="BH1" s="618"/>
      <c r="BI1" s="618"/>
      <c r="BJ1" s="618"/>
      <c r="BK1" s="618"/>
      <c r="BL1" s="618"/>
      <c r="BM1" s="618"/>
      <c r="BN1" s="618"/>
      <c r="BO1" s="624" t="s">
        <v>501</v>
      </c>
      <c r="BP1" s="625"/>
      <c r="BQ1" s="625"/>
      <c r="BR1" s="625"/>
      <c r="BS1" s="625"/>
      <c r="BT1" s="626"/>
      <c r="BU1" s="607" t="s">
        <v>293</v>
      </c>
      <c r="BV1" s="607"/>
      <c r="BW1" s="607"/>
    </row>
    <row r="2" spans="1:75" ht="23.25" thickBot="1">
      <c r="A2" s="435"/>
      <c r="B2" s="620"/>
      <c r="C2" s="164"/>
      <c r="D2" s="183" t="s">
        <v>91</v>
      </c>
      <c r="E2" s="145"/>
      <c r="F2" s="184" t="s">
        <v>91</v>
      </c>
      <c r="G2" s="144" t="s">
        <v>173</v>
      </c>
      <c r="H2" s="145"/>
      <c r="I2" s="184" t="s">
        <v>91</v>
      </c>
      <c r="J2" s="145" t="s">
        <v>247</v>
      </c>
      <c r="K2" s="145" t="s">
        <v>248</v>
      </c>
      <c r="L2" s="145" t="s">
        <v>249</v>
      </c>
      <c r="M2" s="145" t="s">
        <v>250</v>
      </c>
      <c r="N2" s="145" t="s">
        <v>251</v>
      </c>
      <c r="O2" s="145" t="s">
        <v>491</v>
      </c>
      <c r="P2" s="145" t="s">
        <v>252</v>
      </c>
      <c r="Q2" s="145" t="s">
        <v>458</v>
      </c>
      <c r="R2" s="145" t="s">
        <v>459</v>
      </c>
      <c r="S2" s="145" t="s">
        <v>485</v>
      </c>
      <c r="T2" s="145" t="s">
        <v>494</v>
      </c>
      <c r="U2" s="145" t="s">
        <v>253</v>
      </c>
      <c r="V2" s="145" t="s">
        <v>254</v>
      </c>
      <c r="W2" s="145" t="s">
        <v>255</v>
      </c>
      <c r="X2" s="145" t="s">
        <v>286</v>
      </c>
      <c r="Y2" s="145" t="s">
        <v>284</v>
      </c>
      <c r="Z2" s="145" t="s">
        <v>285</v>
      </c>
      <c r="AA2" s="145"/>
      <c r="AB2" s="145"/>
      <c r="AC2" s="145" t="s">
        <v>47</v>
      </c>
      <c r="AD2" s="143" t="s">
        <v>29</v>
      </c>
      <c r="AE2" s="145" t="s">
        <v>180</v>
      </c>
      <c r="AF2" s="145" t="s">
        <v>181</v>
      </c>
      <c r="AG2" s="145" t="s">
        <v>182</v>
      </c>
      <c r="AH2" s="145" t="s">
        <v>184</v>
      </c>
      <c r="AI2" s="145" t="s">
        <v>185</v>
      </c>
      <c r="AJ2" s="145" t="s">
        <v>186</v>
      </c>
      <c r="AK2" s="145" t="s">
        <v>272</v>
      </c>
      <c r="AL2" s="145" t="s">
        <v>273</v>
      </c>
      <c r="AM2" s="145" t="s">
        <v>274</v>
      </c>
      <c r="AN2" s="145" t="s">
        <v>487</v>
      </c>
      <c r="AO2" s="145" t="s">
        <v>488</v>
      </c>
      <c r="AP2" s="145"/>
      <c r="AQ2" s="145"/>
      <c r="AR2" s="147" t="s">
        <v>47</v>
      </c>
      <c r="AS2" s="145" t="s">
        <v>192</v>
      </c>
      <c r="AT2" s="145" t="s">
        <v>193</v>
      </c>
      <c r="AU2" s="145" t="s">
        <v>196</v>
      </c>
      <c r="AV2" s="145" t="s">
        <v>194</v>
      </c>
      <c r="AW2" s="145" t="s">
        <v>198</v>
      </c>
      <c r="AX2" s="143" t="s">
        <v>47</v>
      </c>
      <c r="AY2" s="145" t="s">
        <v>203</v>
      </c>
      <c r="AZ2" s="145" t="s">
        <v>204</v>
      </c>
      <c r="BA2" s="145" t="s">
        <v>205</v>
      </c>
      <c r="BB2" s="146" t="s">
        <v>47</v>
      </c>
      <c r="BC2" s="145" t="s">
        <v>214</v>
      </c>
      <c r="BD2" s="145" t="s">
        <v>215</v>
      </c>
      <c r="BE2" s="145" t="s">
        <v>218</v>
      </c>
      <c r="BF2" s="145" t="s">
        <v>223</v>
      </c>
      <c r="BG2" s="145" t="s">
        <v>224</v>
      </c>
      <c r="BH2" s="145" t="s">
        <v>225</v>
      </c>
      <c r="BI2" s="145" t="s">
        <v>288</v>
      </c>
      <c r="BJ2" s="145" t="s">
        <v>289</v>
      </c>
      <c r="BK2" s="145" t="s">
        <v>475</v>
      </c>
      <c r="BL2" s="145" t="s">
        <v>476</v>
      </c>
      <c r="BM2" s="145"/>
      <c r="BN2" s="143" t="s">
        <v>47</v>
      </c>
      <c r="BO2" s="145"/>
      <c r="BP2" s="145"/>
      <c r="BQ2" s="145"/>
      <c r="BR2" s="145"/>
      <c r="BS2" s="145"/>
      <c r="BT2" s="147" t="s">
        <v>502</v>
      </c>
      <c r="BU2" s="342" t="s">
        <v>138</v>
      </c>
      <c r="BV2" s="343" t="s">
        <v>508</v>
      </c>
      <c r="BW2" s="182" t="s">
        <v>292</v>
      </c>
    </row>
    <row r="3" spans="1:75" s="5" customFormat="1">
      <c r="A3" s="376" t="str">
        <f>'1-συμβολαια'!A3</f>
        <v>???</v>
      </c>
      <c r="B3" s="384" t="str">
        <f>'1-συμβολαια'!C3</f>
        <v>διανομή 1935 άτυπος ΑΝΑΓΝΩΡΙΣΗ</v>
      </c>
      <c r="C3" s="385">
        <f>'5-αντίγρ'!AN3</f>
        <v>1030</v>
      </c>
      <c r="D3" s="385">
        <f>'5-αντίγρ'!U3+'5-αντίγρ'!Y3+'5-αντίγρ'!AA3+'5-αντίγρ'!AI3</f>
        <v>300</v>
      </c>
      <c r="E3" s="386">
        <f>'6-μεταγρ'!O3</f>
        <v>1000</v>
      </c>
      <c r="F3" s="386">
        <f>'6-μεταγρ'!M3+'6-μεταγρ'!N3</f>
        <v>80</v>
      </c>
      <c r="G3" s="387">
        <f>'6-μεταγρ'!P3</f>
        <v>0</v>
      </c>
      <c r="H3" s="386">
        <f>'7-προςΔΟΥ'!P3</f>
        <v>2560</v>
      </c>
      <c r="I3" s="386">
        <f>'7-προςΔΟΥ'!K3</f>
        <v>60</v>
      </c>
      <c r="J3" s="388">
        <v>1300</v>
      </c>
      <c r="K3" s="388">
        <v>1300</v>
      </c>
      <c r="L3" s="388">
        <v>1300</v>
      </c>
      <c r="M3" s="388"/>
      <c r="N3" s="388">
        <v>1300</v>
      </c>
      <c r="O3" s="388">
        <v>1300</v>
      </c>
      <c r="P3" s="388">
        <v>1300</v>
      </c>
      <c r="Q3" s="388"/>
      <c r="R3" s="388"/>
      <c r="S3" s="388">
        <v>1300</v>
      </c>
      <c r="T3" s="388"/>
      <c r="U3" s="388"/>
      <c r="V3" s="388"/>
      <c r="W3" s="388"/>
      <c r="X3" s="388"/>
      <c r="Y3" s="388"/>
      <c r="Z3" s="388"/>
      <c r="AA3" s="388"/>
      <c r="AB3" s="388"/>
      <c r="AC3" s="388">
        <f t="shared" ref="AC3:AC10" si="0">SUM(J3:AB3)</f>
        <v>9100</v>
      </c>
      <c r="AD3" s="388"/>
      <c r="AE3" s="388">
        <f>9*100</f>
        <v>900</v>
      </c>
      <c r="AF3" s="388"/>
      <c r="AG3" s="388">
        <v>900</v>
      </c>
      <c r="AH3" s="388"/>
      <c r="AI3" s="388"/>
      <c r="AJ3" s="388"/>
      <c r="AK3" s="388"/>
      <c r="AL3" s="388"/>
      <c r="AM3" s="388"/>
      <c r="AN3" s="388"/>
      <c r="AO3" s="388"/>
      <c r="AP3" s="388"/>
      <c r="AQ3" s="388"/>
      <c r="AR3" s="388">
        <f t="shared" ref="AR3:AR10" si="1">SUM(AE3:AJ3)</f>
        <v>1800</v>
      </c>
      <c r="AS3" s="388">
        <f>9*100+120</f>
        <v>1020</v>
      </c>
      <c r="AT3" s="388"/>
      <c r="AU3" s="388">
        <f>9*100+120</f>
        <v>1020</v>
      </c>
      <c r="AV3" s="388"/>
      <c r="AW3" s="388"/>
      <c r="AX3" s="388">
        <f t="shared" ref="AX3:AX10" si="2">SUM(AS3:AW3)</f>
        <v>2040</v>
      </c>
      <c r="AY3" s="388"/>
      <c r="AZ3" s="388"/>
      <c r="BA3" s="388"/>
      <c r="BB3" s="388">
        <f t="shared" ref="BB3:BB10" si="3">SUM(AY3:BA3)</f>
        <v>0</v>
      </c>
      <c r="BC3" s="388"/>
      <c r="BD3" s="388"/>
      <c r="BE3" s="388"/>
      <c r="BF3" s="388"/>
      <c r="BG3" s="388"/>
      <c r="BH3" s="388"/>
      <c r="BI3" s="388"/>
      <c r="BJ3" s="388"/>
      <c r="BK3" s="388">
        <v>40</v>
      </c>
      <c r="BL3" s="388">
        <f>20*9</f>
        <v>180</v>
      </c>
      <c r="BM3" s="281"/>
      <c r="BN3" s="389">
        <f t="shared" ref="BN3:BN10" si="4">SUM(BC3:BM3)</f>
        <v>220</v>
      </c>
      <c r="BO3" s="390"/>
      <c r="BP3" s="390"/>
      <c r="BQ3" s="390"/>
      <c r="BR3" s="390"/>
      <c r="BS3" s="390"/>
      <c r="BT3" s="390">
        <f t="shared" ref="BT3:BT10" si="5">BO3+BP3+BQ3+BR3</f>
        <v>0</v>
      </c>
      <c r="BU3" s="387">
        <f t="shared" ref="BU3:BU10" si="6">C3+E3+G3+H3+AC3-W3-Y3+AR3+AX3+BB3+BN3-BJ3+BT3-BS3</f>
        <v>17750</v>
      </c>
      <c r="BV3" s="387">
        <f t="shared" ref="BV3:BV10" si="7">D3+F3+I3+W3+BJ3+BS3</f>
        <v>440</v>
      </c>
      <c r="BW3" s="391"/>
    </row>
    <row r="4" spans="1:75" s="5" customFormat="1">
      <c r="A4" s="376">
        <f>'1-συμβολαια'!A4</f>
        <v>0</v>
      </c>
      <c r="B4" s="384" t="str">
        <f>'1-συμβολαια'!C4</f>
        <v>χρησικτησία αγροκτήματος 3.830,03μ2  [από Α &amp; Β(1-2)</v>
      </c>
      <c r="C4" s="385">
        <f>'5-αντίγρ'!AN4</f>
        <v>0</v>
      </c>
      <c r="D4" s="385">
        <f>'5-αντίγρ'!U4+'5-αντίγρ'!Y4+'5-αντίγρ'!AA4+'5-αντίγρ'!AI4</f>
        <v>0</v>
      </c>
      <c r="E4" s="386">
        <f>'6-μεταγρ'!O4</f>
        <v>0</v>
      </c>
      <c r="F4" s="386">
        <f>'6-μεταγρ'!M4+'6-μεταγρ'!N4</f>
        <v>0</v>
      </c>
      <c r="G4" s="387">
        <f>'6-μεταγρ'!P4</f>
        <v>0</v>
      </c>
      <c r="H4" s="386">
        <f>'7-προςΔΟΥ'!P4</f>
        <v>1560</v>
      </c>
      <c r="I4" s="386">
        <f>'7-προςΔΟΥ'!K4</f>
        <v>60</v>
      </c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>
        <f t="shared" si="0"/>
        <v>0</v>
      </c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>
        <f t="shared" si="1"/>
        <v>0</v>
      </c>
      <c r="AS4" s="388"/>
      <c r="AT4" s="388"/>
      <c r="AU4" s="388"/>
      <c r="AV4" s="388"/>
      <c r="AW4" s="388"/>
      <c r="AX4" s="388">
        <f t="shared" si="2"/>
        <v>0</v>
      </c>
      <c r="AY4" s="388"/>
      <c r="AZ4" s="388"/>
      <c r="BA4" s="388">
        <v>320</v>
      </c>
      <c r="BB4" s="388">
        <f t="shared" si="3"/>
        <v>320</v>
      </c>
      <c r="BC4" s="388"/>
      <c r="BD4" s="388"/>
      <c r="BE4" s="388"/>
      <c r="BF4" s="388"/>
      <c r="BG4" s="388"/>
      <c r="BH4" s="388"/>
      <c r="BI4" s="388"/>
      <c r="BJ4" s="388"/>
      <c r="BK4" s="388"/>
      <c r="BL4" s="388"/>
      <c r="BM4" s="281"/>
      <c r="BN4" s="389">
        <f t="shared" si="4"/>
        <v>0</v>
      </c>
      <c r="BO4" s="390"/>
      <c r="BP4" s="390"/>
      <c r="BQ4" s="390"/>
      <c r="BR4" s="390"/>
      <c r="BS4" s="390"/>
      <c r="BT4" s="390">
        <f t="shared" si="5"/>
        <v>0</v>
      </c>
      <c r="BU4" s="387">
        <f t="shared" si="6"/>
        <v>1880</v>
      </c>
      <c r="BV4" s="387">
        <f t="shared" si="7"/>
        <v>60</v>
      </c>
      <c r="BW4" s="391"/>
    </row>
    <row r="5" spans="1:75" s="5" customFormat="1">
      <c r="A5" s="376">
        <f>'1-συμβολαια'!A5</f>
        <v>0</v>
      </c>
      <c r="B5" s="384" t="str">
        <f>'1-συμβολαια'!C5</f>
        <v>χρησικτησία βιομηχανίας 666μ2  [από Α &amp; Β(1-2)</v>
      </c>
      <c r="C5" s="385">
        <f>'5-αντίγρ'!AN5</f>
        <v>0</v>
      </c>
      <c r="D5" s="385">
        <f>'5-αντίγρ'!U5+'5-αντίγρ'!Y5+'5-αντίγρ'!AA5+'5-αντίγρ'!AI5</f>
        <v>0</v>
      </c>
      <c r="E5" s="386">
        <f>'6-μεταγρ'!O5</f>
        <v>0</v>
      </c>
      <c r="F5" s="386">
        <f>'6-μεταγρ'!M5+'6-μεταγρ'!N5</f>
        <v>0</v>
      </c>
      <c r="G5" s="387">
        <f>'6-μεταγρ'!P5</f>
        <v>0</v>
      </c>
      <c r="H5" s="386">
        <f>'7-προςΔΟΥ'!P5</f>
        <v>1560</v>
      </c>
      <c r="I5" s="386">
        <f>'7-προςΔΟΥ'!K5</f>
        <v>60</v>
      </c>
      <c r="J5" s="388"/>
      <c r="K5" s="388"/>
      <c r="L5" s="388"/>
      <c r="M5" s="388"/>
      <c r="N5" s="388"/>
      <c r="O5" s="388"/>
      <c r="P5" s="388"/>
      <c r="Q5" s="388"/>
      <c r="R5" s="388"/>
      <c r="S5" s="388"/>
      <c r="T5" s="388"/>
      <c r="U5" s="388"/>
      <c r="V5" s="388"/>
      <c r="W5" s="388"/>
      <c r="X5" s="388"/>
      <c r="Y5" s="388"/>
      <c r="Z5" s="388"/>
      <c r="AA5" s="388"/>
      <c r="AB5" s="388"/>
      <c r="AC5" s="388">
        <f t="shared" si="0"/>
        <v>0</v>
      </c>
      <c r="AD5" s="388"/>
      <c r="AE5" s="388"/>
      <c r="AF5" s="388"/>
      <c r="AG5" s="388"/>
      <c r="AH5" s="388"/>
      <c r="AI5" s="388"/>
      <c r="AJ5" s="388"/>
      <c r="AK5" s="388"/>
      <c r="AL5" s="388"/>
      <c r="AM5" s="388"/>
      <c r="AN5" s="388"/>
      <c r="AO5" s="388"/>
      <c r="AP5" s="388"/>
      <c r="AQ5" s="388"/>
      <c r="AR5" s="388">
        <f t="shared" si="1"/>
        <v>0</v>
      </c>
      <c r="AS5" s="388"/>
      <c r="AT5" s="388"/>
      <c r="AU5" s="388"/>
      <c r="AV5" s="388"/>
      <c r="AW5" s="388"/>
      <c r="AX5" s="388">
        <f t="shared" si="2"/>
        <v>0</v>
      </c>
      <c r="AY5" s="388"/>
      <c r="AZ5" s="388"/>
      <c r="BA5" s="388">
        <v>200</v>
      </c>
      <c r="BB5" s="388">
        <f t="shared" si="3"/>
        <v>200</v>
      </c>
      <c r="BC5" s="388"/>
      <c r="BD5" s="388"/>
      <c r="BE5" s="388"/>
      <c r="BF5" s="388"/>
      <c r="BG5" s="388"/>
      <c r="BH5" s="388"/>
      <c r="BI5" s="388"/>
      <c r="BJ5" s="388"/>
      <c r="BK5" s="388"/>
      <c r="BL5" s="388"/>
      <c r="BM5" s="281"/>
      <c r="BN5" s="389">
        <f t="shared" si="4"/>
        <v>0</v>
      </c>
      <c r="BO5" s="390"/>
      <c r="BP5" s="390"/>
      <c r="BQ5" s="390"/>
      <c r="BR5" s="390"/>
      <c r="BS5" s="390"/>
      <c r="BT5" s="390">
        <f t="shared" si="5"/>
        <v>0</v>
      </c>
      <c r="BU5" s="387">
        <f t="shared" si="6"/>
        <v>1760</v>
      </c>
      <c r="BV5" s="387">
        <f t="shared" si="7"/>
        <v>60</v>
      </c>
      <c r="BW5" s="391"/>
    </row>
    <row r="6" spans="1:75" s="5" customFormat="1">
      <c r="A6" s="376">
        <f>'1-συμβολαια'!A6</f>
        <v>0</v>
      </c>
      <c r="B6" s="384" t="str">
        <f>'1-συμβολαια'!C6</f>
        <v>χρησικτησία αποθηκών 888μ2  [από Α &amp; Β(1-2)</v>
      </c>
      <c r="C6" s="385">
        <f>'5-αντίγρ'!AN6</f>
        <v>0</v>
      </c>
      <c r="D6" s="385">
        <f>'5-αντίγρ'!U6+'5-αντίγρ'!Y6+'5-αντίγρ'!AA6+'5-αντίγρ'!AI6</f>
        <v>0</v>
      </c>
      <c r="E6" s="386">
        <f>'6-μεταγρ'!O6</f>
        <v>0</v>
      </c>
      <c r="F6" s="386">
        <f>'6-μεταγρ'!M6+'6-μεταγρ'!N6</f>
        <v>0</v>
      </c>
      <c r="G6" s="387">
        <f>'6-μεταγρ'!P6</f>
        <v>0</v>
      </c>
      <c r="H6" s="386">
        <f>'7-προςΔΟΥ'!P6</f>
        <v>1560</v>
      </c>
      <c r="I6" s="386">
        <f>'7-προςΔΟΥ'!K6</f>
        <v>60</v>
      </c>
      <c r="J6" s="388"/>
      <c r="K6" s="388"/>
      <c r="L6" s="388"/>
      <c r="M6" s="388"/>
      <c r="N6" s="388"/>
      <c r="O6" s="388"/>
      <c r="P6" s="388"/>
      <c r="Q6" s="388"/>
      <c r="R6" s="388"/>
      <c r="S6" s="388"/>
      <c r="T6" s="388"/>
      <c r="U6" s="388"/>
      <c r="V6" s="388"/>
      <c r="W6" s="388"/>
      <c r="X6" s="388"/>
      <c r="Y6" s="388"/>
      <c r="Z6" s="388"/>
      <c r="AA6" s="388"/>
      <c r="AB6" s="388"/>
      <c r="AC6" s="388">
        <f t="shared" si="0"/>
        <v>0</v>
      </c>
      <c r="AD6" s="388"/>
      <c r="AE6" s="388"/>
      <c r="AF6" s="388"/>
      <c r="AG6" s="388"/>
      <c r="AH6" s="388"/>
      <c r="AI6" s="388"/>
      <c r="AJ6" s="388"/>
      <c r="AK6" s="388"/>
      <c r="AL6" s="388"/>
      <c r="AM6" s="388"/>
      <c r="AN6" s="388"/>
      <c r="AO6" s="388"/>
      <c r="AP6" s="388"/>
      <c r="AQ6" s="388"/>
      <c r="AR6" s="388">
        <f t="shared" si="1"/>
        <v>0</v>
      </c>
      <c r="AS6" s="388"/>
      <c r="AT6" s="388"/>
      <c r="AU6" s="388"/>
      <c r="AV6" s="388"/>
      <c r="AW6" s="388"/>
      <c r="AX6" s="388">
        <f t="shared" si="2"/>
        <v>0</v>
      </c>
      <c r="AY6" s="388"/>
      <c r="AZ6" s="388"/>
      <c r="BA6" s="388">
        <v>200</v>
      </c>
      <c r="BB6" s="388">
        <f t="shared" si="3"/>
        <v>200</v>
      </c>
      <c r="BC6" s="388"/>
      <c r="BD6" s="388"/>
      <c r="BE6" s="388"/>
      <c r="BF6" s="388"/>
      <c r="BG6" s="388"/>
      <c r="BH6" s="388"/>
      <c r="BI6" s="388"/>
      <c r="BJ6" s="388"/>
      <c r="BK6" s="388"/>
      <c r="BL6" s="388"/>
      <c r="BM6" s="281"/>
      <c r="BN6" s="389">
        <f t="shared" si="4"/>
        <v>0</v>
      </c>
      <c r="BO6" s="390"/>
      <c r="BP6" s="390"/>
      <c r="BQ6" s="390"/>
      <c r="BR6" s="390"/>
      <c r="BS6" s="390"/>
      <c r="BT6" s="390">
        <f t="shared" si="5"/>
        <v>0</v>
      </c>
      <c r="BU6" s="387">
        <f t="shared" si="6"/>
        <v>1760</v>
      </c>
      <c r="BV6" s="387">
        <f t="shared" si="7"/>
        <v>60</v>
      </c>
      <c r="BW6" s="391"/>
    </row>
    <row r="7" spans="1:75" s="5" customFormat="1">
      <c r="A7" s="376">
        <f>'1-συμβολαια'!A7</f>
        <v>0</v>
      </c>
      <c r="B7" s="384" t="str">
        <f>'1-συμβολαια'!C7</f>
        <v>χρησικτησία αγροκτήματος 2.664,66μ2 [από Γ(1-2-3-4-5)</v>
      </c>
      <c r="C7" s="385">
        <f>'5-αντίγρ'!AN7</f>
        <v>0</v>
      </c>
      <c r="D7" s="385">
        <f>'5-αντίγρ'!U7+'5-αντίγρ'!Y7+'5-αντίγρ'!AA7+'5-αντίγρ'!AI7</f>
        <v>0</v>
      </c>
      <c r="E7" s="386">
        <f>'6-μεταγρ'!O7</f>
        <v>0</v>
      </c>
      <c r="F7" s="386">
        <f>'6-μεταγρ'!M7+'6-μεταγρ'!N7</f>
        <v>0</v>
      </c>
      <c r="G7" s="387">
        <f>'6-μεταγρ'!P7</f>
        <v>0</v>
      </c>
      <c r="H7" s="386">
        <f>'7-προςΔΟΥ'!P7</f>
        <v>1560</v>
      </c>
      <c r="I7" s="386">
        <f>'7-προςΔΟΥ'!K7</f>
        <v>60</v>
      </c>
      <c r="J7" s="388"/>
      <c r="K7" s="388"/>
      <c r="L7" s="388"/>
      <c r="M7" s="388"/>
      <c r="N7" s="388"/>
      <c r="O7" s="388"/>
      <c r="P7" s="388"/>
      <c r="Q7" s="388"/>
      <c r="R7" s="388"/>
      <c r="S7" s="388"/>
      <c r="T7" s="388"/>
      <c r="U7" s="388"/>
      <c r="V7" s="388"/>
      <c r="W7" s="388"/>
      <c r="X7" s="388"/>
      <c r="Y7" s="388"/>
      <c r="Z7" s="388"/>
      <c r="AA7" s="388"/>
      <c r="AB7" s="388"/>
      <c r="AC7" s="388">
        <f t="shared" si="0"/>
        <v>0</v>
      </c>
      <c r="AD7" s="388"/>
      <c r="AE7" s="388"/>
      <c r="AF7" s="388"/>
      <c r="AG7" s="388"/>
      <c r="AH7" s="388"/>
      <c r="AI7" s="388"/>
      <c r="AJ7" s="388"/>
      <c r="AK7" s="388"/>
      <c r="AL7" s="388"/>
      <c r="AM7" s="388"/>
      <c r="AN7" s="388"/>
      <c r="AO7" s="388"/>
      <c r="AP7" s="388"/>
      <c r="AQ7" s="388"/>
      <c r="AR7" s="388">
        <f t="shared" si="1"/>
        <v>0</v>
      </c>
      <c r="AS7" s="388"/>
      <c r="AT7" s="388"/>
      <c r="AU7" s="388"/>
      <c r="AV7" s="388"/>
      <c r="AW7" s="388"/>
      <c r="AX7" s="388">
        <f t="shared" si="2"/>
        <v>0</v>
      </c>
      <c r="AY7" s="388"/>
      <c r="AZ7" s="388"/>
      <c r="BA7" s="388">
        <v>200</v>
      </c>
      <c r="BB7" s="388">
        <f t="shared" si="3"/>
        <v>200</v>
      </c>
      <c r="BC7" s="388"/>
      <c r="BD7" s="388"/>
      <c r="BE7" s="388"/>
      <c r="BF7" s="388"/>
      <c r="BG7" s="388"/>
      <c r="BH7" s="388"/>
      <c r="BI7" s="388"/>
      <c r="BJ7" s="388"/>
      <c r="BK7" s="388"/>
      <c r="BL7" s="388"/>
      <c r="BM7" s="281"/>
      <c r="BN7" s="389">
        <f t="shared" si="4"/>
        <v>0</v>
      </c>
      <c r="BO7" s="390"/>
      <c r="BP7" s="390"/>
      <c r="BQ7" s="390"/>
      <c r="BR7" s="390"/>
      <c r="BS7" s="390"/>
      <c r="BT7" s="390">
        <f t="shared" si="5"/>
        <v>0</v>
      </c>
      <c r="BU7" s="387">
        <f t="shared" si="6"/>
        <v>1760</v>
      </c>
      <c r="BV7" s="387">
        <f t="shared" si="7"/>
        <v>60</v>
      </c>
      <c r="BW7" s="391"/>
    </row>
    <row r="8" spans="1:75" s="5" customFormat="1">
      <c r="A8" s="376">
        <f>'1-συμβολαια'!A8</f>
        <v>0</v>
      </c>
      <c r="B8" s="384" t="str">
        <f>'1-συμβολαια'!C8</f>
        <v>χρησικτησία αγροκτήματος 2.164,66μ2 από Δ</v>
      </c>
      <c r="C8" s="385">
        <f>'5-αντίγρ'!AN8</f>
        <v>0</v>
      </c>
      <c r="D8" s="385">
        <f>'5-αντίγρ'!U8+'5-αντίγρ'!Y8+'5-αντίγρ'!AA8+'5-αντίγρ'!AI8</f>
        <v>0</v>
      </c>
      <c r="E8" s="386">
        <f>'6-μεταγρ'!O8</f>
        <v>0</v>
      </c>
      <c r="F8" s="386">
        <f>'6-μεταγρ'!M8+'6-μεταγρ'!N8</f>
        <v>0</v>
      </c>
      <c r="G8" s="387">
        <f>'6-μεταγρ'!P8</f>
        <v>0</v>
      </c>
      <c r="H8" s="386">
        <f>'7-προςΔΟΥ'!P8</f>
        <v>1560</v>
      </c>
      <c r="I8" s="386">
        <f>'7-προςΔΟΥ'!K8</f>
        <v>60</v>
      </c>
      <c r="J8" s="388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8"/>
      <c r="AC8" s="388">
        <f t="shared" si="0"/>
        <v>0</v>
      </c>
      <c r="AD8" s="388"/>
      <c r="AE8" s="388"/>
      <c r="AF8" s="388"/>
      <c r="AG8" s="388"/>
      <c r="AH8" s="388"/>
      <c r="AI8" s="388"/>
      <c r="AJ8" s="388"/>
      <c r="AK8" s="388"/>
      <c r="AL8" s="388"/>
      <c r="AM8" s="388"/>
      <c r="AN8" s="388"/>
      <c r="AO8" s="388"/>
      <c r="AP8" s="388"/>
      <c r="AQ8" s="388"/>
      <c r="AR8" s="388">
        <f t="shared" si="1"/>
        <v>0</v>
      </c>
      <c r="AS8" s="388"/>
      <c r="AT8" s="388"/>
      <c r="AU8" s="388"/>
      <c r="AV8" s="388"/>
      <c r="AW8" s="388"/>
      <c r="AX8" s="388">
        <f t="shared" si="2"/>
        <v>0</v>
      </c>
      <c r="AY8" s="388"/>
      <c r="AZ8" s="388"/>
      <c r="BA8" s="388">
        <v>200</v>
      </c>
      <c r="BB8" s="388">
        <f t="shared" si="3"/>
        <v>200</v>
      </c>
      <c r="BC8" s="388"/>
      <c r="BD8" s="388"/>
      <c r="BE8" s="388"/>
      <c r="BF8" s="388"/>
      <c r="BG8" s="388"/>
      <c r="BH8" s="388"/>
      <c r="BI8" s="388"/>
      <c r="BJ8" s="388"/>
      <c r="BK8" s="388"/>
      <c r="BL8" s="388"/>
      <c r="BM8" s="281"/>
      <c r="BN8" s="389">
        <f t="shared" si="4"/>
        <v>0</v>
      </c>
      <c r="BO8" s="390"/>
      <c r="BP8" s="390"/>
      <c r="BQ8" s="390"/>
      <c r="BR8" s="390"/>
      <c r="BS8" s="390"/>
      <c r="BT8" s="390">
        <f t="shared" si="5"/>
        <v>0</v>
      </c>
      <c r="BU8" s="387">
        <f t="shared" si="6"/>
        <v>1760</v>
      </c>
      <c r="BV8" s="387">
        <f t="shared" si="7"/>
        <v>60</v>
      </c>
      <c r="BW8" s="391"/>
    </row>
    <row r="9" spans="1:75" s="5" customFormat="1">
      <c r="A9" s="376">
        <f>'1-συμβολαια'!A9</f>
        <v>0</v>
      </c>
      <c r="B9" s="384" t="str">
        <f>'1-συμβολαια'!C9</f>
        <v>χρησικτησία ''δρόμου'' 557,10μ2 από Δ</v>
      </c>
      <c r="C9" s="385">
        <f>'5-αντίγρ'!AN9</f>
        <v>0</v>
      </c>
      <c r="D9" s="385">
        <f>'5-αντίγρ'!U9+'5-αντίγρ'!Y9+'5-αντίγρ'!AA9+'5-αντίγρ'!AI9</f>
        <v>0</v>
      </c>
      <c r="E9" s="386">
        <f>'6-μεταγρ'!O9</f>
        <v>0</v>
      </c>
      <c r="F9" s="386">
        <f>'6-μεταγρ'!M9+'6-μεταγρ'!N9</f>
        <v>0</v>
      </c>
      <c r="G9" s="387">
        <f>'6-μεταγρ'!P9</f>
        <v>0</v>
      </c>
      <c r="H9" s="386">
        <f>'7-προςΔΟΥ'!P9</f>
        <v>1560</v>
      </c>
      <c r="I9" s="386">
        <f>'7-προςΔΟΥ'!K9</f>
        <v>60</v>
      </c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8"/>
      <c r="AC9" s="388">
        <f t="shared" si="0"/>
        <v>0</v>
      </c>
      <c r="AD9" s="388"/>
      <c r="AE9" s="388"/>
      <c r="AF9" s="388"/>
      <c r="AG9" s="388"/>
      <c r="AH9" s="388"/>
      <c r="AI9" s="388"/>
      <c r="AJ9" s="388"/>
      <c r="AK9" s="388"/>
      <c r="AL9" s="388"/>
      <c r="AM9" s="388"/>
      <c r="AN9" s="388"/>
      <c r="AO9" s="388"/>
      <c r="AP9" s="388"/>
      <c r="AQ9" s="388"/>
      <c r="AR9" s="388">
        <f t="shared" si="1"/>
        <v>0</v>
      </c>
      <c r="AS9" s="388"/>
      <c r="AT9" s="388"/>
      <c r="AU9" s="388"/>
      <c r="AV9" s="388"/>
      <c r="AW9" s="388"/>
      <c r="AX9" s="388">
        <f t="shared" si="2"/>
        <v>0</v>
      </c>
      <c r="AY9" s="388"/>
      <c r="AZ9" s="388"/>
      <c r="BA9" s="388">
        <v>200</v>
      </c>
      <c r="BB9" s="388">
        <f t="shared" si="3"/>
        <v>200</v>
      </c>
      <c r="BC9" s="388"/>
      <c r="BD9" s="388"/>
      <c r="BE9" s="388"/>
      <c r="BF9" s="388"/>
      <c r="BG9" s="388"/>
      <c r="BH9" s="388"/>
      <c r="BI9" s="388"/>
      <c r="BJ9" s="388"/>
      <c r="BK9" s="388"/>
      <c r="BL9" s="388"/>
      <c r="BM9" s="281"/>
      <c r="BN9" s="389">
        <f t="shared" si="4"/>
        <v>0</v>
      </c>
      <c r="BO9" s="390"/>
      <c r="BP9" s="390"/>
      <c r="BQ9" s="390"/>
      <c r="BR9" s="390"/>
      <c r="BS9" s="390"/>
      <c r="BT9" s="390">
        <f t="shared" si="5"/>
        <v>0</v>
      </c>
      <c r="BU9" s="387">
        <f t="shared" si="6"/>
        <v>1760</v>
      </c>
      <c r="BV9" s="387">
        <f t="shared" si="7"/>
        <v>60</v>
      </c>
      <c r="BW9" s="391"/>
    </row>
    <row r="10" spans="1:75" s="5" customFormat="1">
      <c r="A10" s="376">
        <f>'1-συμβολαια'!A10</f>
        <v>0</v>
      </c>
      <c r="B10" s="384" t="str">
        <f>'1-συμβολαια'!C10</f>
        <v>εξισορόπηση διαφοράς διανεμομένων [σε ...μ2 &amp; εργοστασιο - αποθηκών]</v>
      </c>
      <c r="C10" s="385">
        <f>'5-αντίγρ'!AN10</f>
        <v>0</v>
      </c>
      <c r="D10" s="385">
        <f>'5-αντίγρ'!U10+'5-αντίγρ'!Y10+'5-αντίγρ'!AA10+'5-αντίγρ'!AI10</f>
        <v>0</v>
      </c>
      <c r="E10" s="386">
        <f>'6-μεταγρ'!O10</f>
        <v>0</v>
      </c>
      <c r="F10" s="386">
        <f>'6-μεταγρ'!M10+'6-μεταγρ'!N10</f>
        <v>0</v>
      </c>
      <c r="G10" s="387">
        <f>'6-μεταγρ'!P10</f>
        <v>0</v>
      </c>
      <c r="H10" s="386">
        <f>'7-προςΔΟΥ'!P10</f>
        <v>60</v>
      </c>
      <c r="I10" s="386">
        <f>'7-προςΔΟΥ'!K10</f>
        <v>60</v>
      </c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8"/>
      <c r="AC10" s="388">
        <f t="shared" si="0"/>
        <v>0</v>
      </c>
      <c r="AD10" s="388"/>
      <c r="AE10" s="388"/>
      <c r="AF10" s="388"/>
      <c r="AG10" s="388"/>
      <c r="AH10" s="388"/>
      <c r="AI10" s="388"/>
      <c r="AJ10" s="388"/>
      <c r="AK10" s="388"/>
      <c r="AL10" s="388"/>
      <c r="AM10" s="388"/>
      <c r="AN10" s="388"/>
      <c r="AO10" s="388"/>
      <c r="AP10" s="388"/>
      <c r="AQ10" s="388"/>
      <c r="AR10" s="388">
        <f t="shared" si="1"/>
        <v>0</v>
      </c>
      <c r="AS10" s="388"/>
      <c r="AT10" s="388"/>
      <c r="AU10" s="388"/>
      <c r="AV10" s="388"/>
      <c r="AW10" s="388"/>
      <c r="AX10" s="388">
        <f t="shared" si="2"/>
        <v>0</v>
      </c>
      <c r="AY10" s="388"/>
      <c r="AZ10" s="388"/>
      <c r="BA10" s="388">
        <v>100</v>
      </c>
      <c r="BB10" s="388">
        <f t="shared" si="3"/>
        <v>100</v>
      </c>
      <c r="BC10" s="388"/>
      <c r="BD10" s="388"/>
      <c r="BE10" s="388"/>
      <c r="BF10" s="388"/>
      <c r="BG10" s="388"/>
      <c r="BH10" s="388"/>
      <c r="BI10" s="388"/>
      <c r="BJ10" s="388"/>
      <c r="BK10" s="388"/>
      <c r="BL10" s="388"/>
      <c r="BM10" s="281"/>
      <c r="BN10" s="389">
        <f t="shared" si="4"/>
        <v>0</v>
      </c>
      <c r="BO10" s="390"/>
      <c r="BP10" s="390"/>
      <c r="BQ10" s="390"/>
      <c r="BR10" s="390"/>
      <c r="BS10" s="390"/>
      <c r="BT10" s="390">
        <f t="shared" si="5"/>
        <v>0</v>
      </c>
      <c r="BU10" s="387">
        <f t="shared" si="6"/>
        <v>160</v>
      </c>
      <c r="BV10" s="387">
        <f t="shared" si="7"/>
        <v>60</v>
      </c>
      <c r="BW10" s="391"/>
    </row>
    <row r="11" spans="1:75" s="7" customFormat="1">
      <c r="A11" s="608" t="s">
        <v>47</v>
      </c>
      <c r="B11" s="609"/>
      <c r="C11" s="153">
        <f t="shared" ref="C11:AC11" si="8">SUM(C3:C10)</f>
        <v>1030</v>
      </c>
      <c r="D11" s="153">
        <f t="shared" si="8"/>
        <v>300</v>
      </c>
      <c r="E11" s="153">
        <f t="shared" si="8"/>
        <v>1000</v>
      </c>
      <c r="F11" s="153">
        <f t="shared" si="8"/>
        <v>80</v>
      </c>
      <c r="G11" s="153">
        <f t="shared" si="8"/>
        <v>0</v>
      </c>
      <c r="H11" s="153">
        <f t="shared" si="8"/>
        <v>11980</v>
      </c>
      <c r="I11" s="153">
        <f t="shared" si="8"/>
        <v>480</v>
      </c>
      <c r="J11" s="153">
        <f t="shared" si="8"/>
        <v>1300</v>
      </c>
      <c r="K11" s="153">
        <f t="shared" si="8"/>
        <v>1300</v>
      </c>
      <c r="L11" s="153">
        <f t="shared" si="8"/>
        <v>1300</v>
      </c>
      <c r="M11" s="153">
        <f t="shared" si="8"/>
        <v>0</v>
      </c>
      <c r="N11" s="153">
        <f t="shared" si="8"/>
        <v>1300</v>
      </c>
      <c r="O11" s="153">
        <f t="shared" si="8"/>
        <v>1300</v>
      </c>
      <c r="P11" s="153">
        <f t="shared" si="8"/>
        <v>1300</v>
      </c>
      <c r="Q11" s="153">
        <f t="shared" si="8"/>
        <v>0</v>
      </c>
      <c r="R11" s="153">
        <f t="shared" si="8"/>
        <v>0</v>
      </c>
      <c r="S11" s="153">
        <f t="shared" si="8"/>
        <v>1300</v>
      </c>
      <c r="T11" s="153">
        <f t="shared" si="8"/>
        <v>0</v>
      </c>
      <c r="U11" s="153">
        <f t="shared" si="8"/>
        <v>0</v>
      </c>
      <c r="V11" s="153">
        <f t="shared" si="8"/>
        <v>0</v>
      </c>
      <c r="W11" s="153">
        <f t="shared" si="8"/>
        <v>0</v>
      </c>
      <c r="X11" s="153">
        <f t="shared" si="8"/>
        <v>0</v>
      </c>
      <c r="Y11" s="153">
        <f t="shared" si="8"/>
        <v>0</v>
      </c>
      <c r="Z11" s="153">
        <f t="shared" si="8"/>
        <v>0</v>
      </c>
      <c r="AA11" s="153">
        <f t="shared" si="8"/>
        <v>0</v>
      </c>
      <c r="AB11" s="153">
        <f t="shared" si="8"/>
        <v>0</v>
      </c>
      <c r="AC11" s="153">
        <f t="shared" si="8"/>
        <v>9100</v>
      </c>
      <c r="AD11" s="153"/>
      <c r="AE11" s="153">
        <f t="shared" ref="AE11:BJ11" si="9">SUM(AE3:AE10)</f>
        <v>900</v>
      </c>
      <c r="AF11" s="153">
        <f t="shared" si="9"/>
        <v>0</v>
      </c>
      <c r="AG11" s="153">
        <f t="shared" si="9"/>
        <v>900</v>
      </c>
      <c r="AH11" s="153">
        <f t="shared" si="9"/>
        <v>0</v>
      </c>
      <c r="AI11" s="153">
        <f t="shared" si="9"/>
        <v>0</v>
      </c>
      <c r="AJ11" s="349">
        <f t="shared" si="9"/>
        <v>0</v>
      </c>
      <c r="AK11" s="153">
        <f t="shared" si="9"/>
        <v>0</v>
      </c>
      <c r="AL11" s="153">
        <f t="shared" si="9"/>
        <v>0</v>
      </c>
      <c r="AM11" s="153">
        <f t="shared" si="9"/>
        <v>0</v>
      </c>
      <c r="AN11" s="153">
        <f t="shared" si="9"/>
        <v>0</v>
      </c>
      <c r="AO11" s="153">
        <f t="shared" si="9"/>
        <v>0</v>
      </c>
      <c r="AP11" s="153">
        <f t="shared" si="9"/>
        <v>0</v>
      </c>
      <c r="AQ11" s="153">
        <f t="shared" si="9"/>
        <v>0</v>
      </c>
      <c r="AR11" s="153">
        <f t="shared" si="9"/>
        <v>1800</v>
      </c>
      <c r="AS11" s="153">
        <f t="shared" si="9"/>
        <v>1020</v>
      </c>
      <c r="AT11" s="350">
        <f t="shared" si="9"/>
        <v>0</v>
      </c>
      <c r="AU11" s="153">
        <f t="shared" si="9"/>
        <v>1020</v>
      </c>
      <c r="AV11" s="350">
        <f t="shared" si="9"/>
        <v>0</v>
      </c>
      <c r="AW11" s="350">
        <f t="shared" si="9"/>
        <v>0</v>
      </c>
      <c r="AX11" s="153">
        <f t="shared" si="9"/>
        <v>2040</v>
      </c>
      <c r="AY11" s="153">
        <f t="shared" si="9"/>
        <v>0</v>
      </c>
      <c r="AZ11" s="350">
        <f t="shared" si="9"/>
        <v>0</v>
      </c>
      <c r="BA11" s="153">
        <f t="shared" si="9"/>
        <v>1420</v>
      </c>
      <c r="BB11" s="153">
        <f t="shared" si="9"/>
        <v>1420</v>
      </c>
      <c r="BC11" s="153">
        <f t="shared" si="9"/>
        <v>0</v>
      </c>
      <c r="BD11" s="153">
        <f t="shared" si="9"/>
        <v>0</v>
      </c>
      <c r="BE11" s="153">
        <f t="shared" si="9"/>
        <v>0</v>
      </c>
      <c r="BF11" s="153">
        <f t="shared" si="9"/>
        <v>0</v>
      </c>
      <c r="BG11" s="153">
        <f t="shared" si="9"/>
        <v>0</v>
      </c>
      <c r="BH11" s="153">
        <f t="shared" si="9"/>
        <v>0</v>
      </c>
      <c r="BI11" s="153">
        <f t="shared" si="9"/>
        <v>0</v>
      </c>
      <c r="BJ11" s="153">
        <f t="shared" si="9"/>
        <v>0</v>
      </c>
      <c r="BK11" s="153"/>
      <c r="BL11" s="153"/>
      <c r="BM11" s="153">
        <f t="shared" ref="BM11:BV11" si="10">SUM(BM3:BM10)</f>
        <v>0</v>
      </c>
      <c r="BN11" s="153">
        <f t="shared" si="10"/>
        <v>220</v>
      </c>
      <c r="BO11" s="153">
        <f t="shared" si="10"/>
        <v>0</v>
      </c>
      <c r="BP11" s="153">
        <f t="shared" si="10"/>
        <v>0</v>
      </c>
      <c r="BQ11" s="153">
        <f t="shared" si="10"/>
        <v>0</v>
      </c>
      <c r="BR11" s="153">
        <f t="shared" si="10"/>
        <v>0</v>
      </c>
      <c r="BS11" s="153">
        <f t="shared" si="10"/>
        <v>0</v>
      </c>
      <c r="BT11" s="153">
        <f t="shared" si="10"/>
        <v>0</v>
      </c>
      <c r="BU11" s="153">
        <f t="shared" si="10"/>
        <v>28590</v>
      </c>
      <c r="BV11" s="153">
        <f t="shared" si="10"/>
        <v>860</v>
      </c>
      <c r="BW11" s="350"/>
    </row>
    <row r="12" spans="1:75" ht="11.25" customHeight="1"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  <c r="BW12" s="2"/>
    </row>
    <row r="13" spans="1:75" ht="11.25" customHeight="1">
      <c r="C13" s="127"/>
      <c r="D13" s="127"/>
      <c r="E13" s="2"/>
      <c r="F13" s="2"/>
      <c r="G13" s="2"/>
      <c r="H13" s="2"/>
      <c r="I13" s="2"/>
      <c r="J13" s="160" t="s">
        <v>435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17" t="s">
        <v>540</v>
      </c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151" t="s">
        <v>188</v>
      </c>
      <c r="AT13" s="2"/>
      <c r="AU13" s="2"/>
      <c r="AV13" s="2"/>
      <c r="AW13" s="2"/>
      <c r="AX13" s="2"/>
      <c r="AY13" s="151" t="s">
        <v>200</v>
      </c>
      <c r="AZ13" s="2"/>
      <c r="BA13" s="2"/>
      <c r="BB13" s="2"/>
      <c r="BC13" s="151" t="s">
        <v>213</v>
      </c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 t="s">
        <v>498</v>
      </c>
      <c r="BP13" s="2"/>
      <c r="BQ13" s="2"/>
      <c r="BR13" s="2"/>
      <c r="BS13" s="2"/>
      <c r="BT13" s="2"/>
      <c r="BU13" s="7"/>
      <c r="BV13" s="7"/>
      <c r="BW13" s="2"/>
    </row>
    <row r="14" spans="1:75" ht="11.25" customHeight="1">
      <c r="C14" s="127"/>
      <c r="D14" s="127"/>
      <c r="E14" s="2"/>
      <c r="F14" s="2"/>
      <c r="G14" s="2"/>
      <c r="H14" s="2"/>
      <c r="I14" s="2"/>
      <c r="J14" s="4"/>
      <c r="K14" s="160" t="s">
        <v>436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160" t="s">
        <v>183</v>
      </c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52" t="s">
        <v>191</v>
      </c>
      <c r="AU14" s="2"/>
      <c r="AV14" s="2"/>
      <c r="AW14" s="2"/>
      <c r="AX14" s="2"/>
      <c r="AY14" s="2"/>
      <c r="AZ14" s="251" t="s">
        <v>201</v>
      </c>
      <c r="BA14" s="2"/>
      <c r="BB14" s="2"/>
      <c r="BC14" s="2"/>
      <c r="BD14" s="172" t="s">
        <v>216</v>
      </c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 t="s">
        <v>499</v>
      </c>
      <c r="BQ14" s="2"/>
      <c r="BR14" s="2"/>
      <c r="BS14" s="2"/>
      <c r="BT14" s="2"/>
      <c r="BU14" s="7"/>
      <c r="BV14" s="7"/>
      <c r="BW14" s="2"/>
    </row>
    <row r="15" spans="1:75" ht="11.25" customHeight="1">
      <c r="C15" s="127"/>
      <c r="D15" s="127"/>
      <c r="E15" s="2"/>
      <c r="F15" s="2"/>
      <c r="G15" s="2"/>
      <c r="H15" s="2"/>
      <c r="I15" s="2"/>
      <c r="J15" s="4"/>
      <c r="K15" s="4"/>
      <c r="L15" s="160" t="s">
        <v>437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17" t="s">
        <v>446</v>
      </c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4" t="s">
        <v>189</v>
      </c>
      <c r="AV15" s="2"/>
      <c r="AW15" s="2"/>
      <c r="AX15" s="2"/>
      <c r="AY15" s="2"/>
      <c r="AZ15" s="2"/>
      <c r="BA15" s="151" t="s">
        <v>202</v>
      </c>
      <c r="BB15" s="2"/>
      <c r="BC15" s="2"/>
      <c r="BD15" s="2"/>
      <c r="BE15" s="151" t="s">
        <v>217</v>
      </c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 t="s">
        <v>31</v>
      </c>
      <c r="BR15" s="2"/>
      <c r="BS15" s="2"/>
      <c r="BT15" s="2"/>
      <c r="BU15" s="7"/>
      <c r="BV15" s="7"/>
      <c r="BW15" s="2"/>
    </row>
    <row r="16" spans="1:75" ht="11.25" customHeight="1">
      <c r="C16" s="127"/>
      <c r="D16" s="127"/>
      <c r="E16" s="2"/>
      <c r="F16" s="2"/>
      <c r="G16" s="2"/>
      <c r="H16" s="2"/>
      <c r="I16" s="2"/>
      <c r="J16" s="4"/>
      <c r="K16" s="4"/>
      <c r="L16" s="4"/>
      <c r="M16" s="174" t="s">
        <v>438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114" t="s">
        <v>447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52" t="s">
        <v>190</v>
      </c>
      <c r="AW16" s="2"/>
      <c r="AX16" s="2"/>
      <c r="AY16" s="2"/>
      <c r="AZ16" s="2"/>
      <c r="BA16" s="2"/>
      <c r="BB16" s="2"/>
      <c r="BC16" s="2"/>
      <c r="BD16" s="2"/>
      <c r="BE16" s="2"/>
      <c r="BF16" s="172" t="s">
        <v>219</v>
      </c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 t="s">
        <v>500</v>
      </c>
      <c r="BS16" s="2"/>
      <c r="BT16" s="2"/>
      <c r="BU16" s="7"/>
      <c r="BV16" s="7"/>
      <c r="BW16" s="2"/>
    </row>
    <row r="17" spans="2:74" ht="11.25" customHeight="1">
      <c r="C17" s="127"/>
      <c r="D17" s="127"/>
      <c r="E17" s="2"/>
      <c r="F17" s="2"/>
      <c r="G17" s="2"/>
      <c r="H17" s="2"/>
      <c r="I17" s="2"/>
      <c r="J17" s="4"/>
      <c r="K17" s="4"/>
      <c r="L17" s="4"/>
      <c r="M17" s="4"/>
      <c r="N17" s="151" t="s">
        <v>439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17" t="s">
        <v>448</v>
      </c>
      <c r="AJ17" s="2"/>
      <c r="AK17" s="2"/>
      <c r="AL17" s="2"/>
      <c r="AM17" s="2"/>
      <c r="AN17" s="2"/>
      <c r="AO17" s="2"/>
      <c r="AP17" s="2"/>
      <c r="AQ17" s="2"/>
      <c r="AR17" s="2"/>
      <c r="AS17" s="7">
        <v>100</v>
      </c>
      <c r="AT17" s="2"/>
      <c r="AU17" s="2"/>
      <c r="AV17" s="2"/>
      <c r="AW17" s="251" t="s">
        <v>197</v>
      </c>
      <c r="AX17" s="2"/>
      <c r="AY17" s="2"/>
      <c r="AZ17" s="2"/>
      <c r="BA17" s="2"/>
      <c r="BB17" s="2"/>
      <c r="BC17" s="2"/>
      <c r="BD17" s="2"/>
      <c r="BE17" s="2"/>
      <c r="BF17" s="2"/>
      <c r="BG17" s="151" t="s">
        <v>220</v>
      </c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 t="s">
        <v>59</v>
      </c>
      <c r="BT17" s="2"/>
      <c r="BU17" s="7"/>
      <c r="BV17" s="7"/>
    </row>
    <row r="18" spans="2:74" ht="11.25" customHeight="1">
      <c r="C18" s="127"/>
      <c r="D18" s="127"/>
      <c r="E18" s="2"/>
      <c r="F18" s="2"/>
      <c r="G18" s="2"/>
      <c r="H18" s="2"/>
      <c r="I18" s="2"/>
      <c r="J18" s="4"/>
      <c r="K18" s="4"/>
      <c r="L18" s="53">
        <v>300</v>
      </c>
      <c r="M18" s="4"/>
      <c r="N18" s="4"/>
      <c r="O18" s="151" t="s">
        <v>492</v>
      </c>
      <c r="P18" s="4"/>
      <c r="Q18" s="174"/>
      <c r="R18" s="174"/>
      <c r="S18" s="17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50" t="s">
        <v>449</v>
      </c>
      <c r="AK18" s="114"/>
      <c r="AL18" s="114"/>
      <c r="AM18" s="114"/>
      <c r="AN18" s="114"/>
      <c r="AO18" s="114"/>
      <c r="AP18" s="114"/>
      <c r="AQ18" s="114"/>
      <c r="AR18" s="2"/>
      <c r="AS18" s="215" t="s">
        <v>541</v>
      </c>
      <c r="AT18" s="2"/>
      <c r="AU18" s="2"/>
      <c r="AV18" s="2"/>
      <c r="AW18" s="2"/>
      <c r="AX18" s="2"/>
      <c r="AY18" s="2"/>
      <c r="AZ18" s="2"/>
      <c r="BA18" s="151" t="s">
        <v>208</v>
      </c>
      <c r="BB18" s="2"/>
      <c r="BC18" s="2"/>
      <c r="BD18" s="2"/>
      <c r="BE18" s="2"/>
      <c r="BF18" s="2"/>
      <c r="BG18" s="2"/>
      <c r="BH18" s="172" t="s">
        <v>221</v>
      </c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C19" s="78"/>
      <c r="D19" s="78"/>
      <c r="E19" s="2"/>
      <c r="F19" s="2"/>
      <c r="G19" s="2"/>
      <c r="H19" s="2"/>
      <c r="I19" s="2"/>
      <c r="J19" s="4"/>
      <c r="K19" s="4"/>
      <c r="L19" s="132" t="s">
        <v>527</v>
      </c>
      <c r="M19" s="4"/>
      <c r="N19" s="4"/>
      <c r="O19" s="4"/>
      <c r="P19" s="174" t="s">
        <v>440</v>
      </c>
      <c r="Q19" s="174"/>
      <c r="R19" s="174"/>
      <c r="S19" s="17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159" t="s">
        <v>450</v>
      </c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52" t="s">
        <v>206</v>
      </c>
      <c r="BB19" s="2"/>
      <c r="BC19" s="2"/>
      <c r="BD19" s="2"/>
      <c r="BE19" s="2"/>
      <c r="BF19" s="2"/>
      <c r="BG19" s="2"/>
      <c r="BH19" s="2"/>
      <c r="BI19" s="151" t="s">
        <v>222</v>
      </c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B20" s="130"/>
      <c r="C20" s="78"/>
      <c r="D20" s="78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151" t="s">
        <v>460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114" t="s">
        <v>489</v>
      </c>
      <c r="AM20" s="114"/>
      <c r="AN20" s="114"/>
      <c r="AO20" s="114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151" t="s">
        <v>207</v>
      </c>
      <c r="BB20" s="2"/>
      <c r="BC20" s="2"/>
      <c r="BD20" s="2"/>
      <c r="BE20" s="2"/>
      <c r="BF20" s="2"/>
      <c r="BG20" s="2"/>
      <c r="BH20" s="2"/>
      <c r="BI20" s="2"/>
      <c r="BJ20" s="172" t="s">
        <v>290</v>
      </c>
      <c r="BK20" s="172"/>
      <c r="BL20" s="172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4">
      <c r="B21" s="131"/>
      <c r="C21" s="78"/>
      <c r="D21" s="78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173" t="s">
        <v>461</v>
      </c>
      <c r="S21" s="17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159" t="s">
        <v>490</v>
      </c>
      <c r="AN21" s="2"/>
      <c r="AO21" s="159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172" t="s">
        <v>209</v>
      </c>
      <c r="BB21" s="2"/>
      <c r="BC21" s="2"/>
      <c r="BD21" s="2"/>
      <c r="BE21" s="2"/>
      <c r="BF21" s="2"/>
      <c r="BG21" s="2"/>
      <c r="BH21" s="2"/>
      <c r="BI21" s="2"/>
      <c r="BJ21" s="2"/>
      <c r="BK21" s="151" t="s">
        <v>478</v>
      </c>
      <c r="BL21" s="151"/>
      <c r="BM21" s="2"/>
      <c r="BN21" s="2"/>
      <c r="BO21" s="2"/>
      <c r="BP21" s="2"/>
      <c r="BQ21" s="2"/>
      <c r="BR21" s="2"/>
      <c r="BS21" s="2"/>
      <c r="BT21" s="2"/>
      <c r="BU21" s="7"/>
      <c r="BV21" s="7"/>
    </row>
    <row r="22" spans="2:74">
      <c r="C22" s="78"/>
      <c r="D22" s="78"/>
      <c r="E22" s="83"/>
      <c r="F22" s="83"/>
      <c r="G22" s="83"/>
      <c r="H22" s="83"/>
      <c r="I22" s="2"/>
      <c r="J22" s="83"/>
      <c r="K22" s="83"/>
      <c r="L22" s="83"/>
      <c r="M22" s="83"/>
      <c r="N22" s="4"/>
      <c r="O22" s="4"/>
      <c r="P22" s="4"/>
      <c r="Q22" s="4"/>
      <c r="R22" s="4"/>
      <c r="S22" s="151" t="s">
        <v>486</v>
      </c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83"/>
      <c r="AH22" s="83"/>
      <c r="AI22" s="83"/>
      <c r="AJ22" s="83"/>
      <c r="AK22" s="83"/>
      <c r="AL22" s="83"/>
      <c r="AM22" s="83"/>
      <c r="AN22" s="114" t="s">
        <v>451</v>
      </c>
      <c r="AO22" s="114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177" t="s">
        <v>256</v>
      </c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174" t="s">
        <v>477</v>
      </c>
      <c r="BM22" s="83"/>
      <c r="BN22" s="83"/>
      <c r="BO22" s="83"/>
      <c r="BP22" s="83"/>
      <c r="BQ22" s="83"/>
      <c r="BR22" s="83"/>
      <c r="BS22" s="83"/>
      <c r="BT22" s="83"/>
      <c r="BU22" s="7"/>
      <c r="BV22" s="7"/>
    </row>
    <row r="23" spans="2:74">
      <c r="C23" s="78"/>
      <c r="D23" s="78"/>
      <c r="J23" s="83"/>
      <c r="K23" s="83"/>
      <c r="L23" s="83"/>
      <c r="M23" s="83"/>
      <c r="N23" s="83"/>
      <c r="O23" s="83"/>
      <c r="P23" s="4"/>
      <c r="Q23" s="4"/>
      <c r="R23" s="4"/>
      <c r="S23" s="4"/>
      <c r="T23" s="174" t="s">
        <v>493</v>
      </c>
      <c r="U23" s="4"/>
      <c r="V23" s="4"/>
      <c r="W23" s="4"/>
      <c r="X23" s="4"/>
      <c r="Y23" s="4"/>
      <c r="Z23" s="4"/>
      <c r="AA23" s="4"/>
      <c r="AB23" s="4"/>
      <c r="AC23" s="2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2"/>
      <c r="AO23" s="159" t="s">
        <v>452</v>
      </c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178" t="s">
        <v>257</v>
      </c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7"/>
      <c r="BV23" s="7"/>
    </row>
    <row r="24" spans="2:74">
      <c r="C24" s="78"/>
      <c r="D24" s="78"/>
      <c r="L24" s="83"/>
      <c r="M24" s="83"/>
      <c r="N24" s="83"/>
      <c r="O24" s="83"/>
      <c r="P24" s="4"/>
      <c r="Q24" s="4"/>
      <c r="R24" s="4"/>
      <c r="S24" s="4"/>
      <c r="T24" s="4"/>
      <c r="U24" s="174" t="s">
        <v>441</v>
      </c>
      <c r="V24" s="4"/>
      <c r="W24" s="4"/>
      <c r="X24" s="4"/>
      <c r="Y24" s="4"/>
      <c r="Z24" s="4"/>
      <c r="AA24" s="4"/>
      <c r="AB24" s="4"/>
      <c r="AC24" s="2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177" t="s">
        <v>258</v>
      </c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7"/>
      <c r="BV24" s="7"/>
    </row>
    <row r="25" spans="2:74" ht="20.25">
      <c r="C25" s="78"/>
      <c r="D25" s="78"/>
      <c r="L25" s="83"/>
      <c r="M25" s="83"/>
      <c r="N25" s="83"/>
      <c r="O25" s="83"/>
      <c r="P25" s="83"/>
      <c r="Q25" s="83"/>
      <c r="R25" s="83"/>
      <c r="S25" s="83"/>
      <c r="T25" s="4"/>
      <c r="U25" s="4"/>
      <c r="V25" s="151" t="s">
        <v>442</v>
      </c>
      <c r="W25" s="4"/>
      <c r="X25" s="4"/>
      <c r="Y25" s="4"/>
      <c r="Z25" s="4"/>
      <c r="AA25" s="4"/>
      <c r="AB25" s="4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341" t="s">
        <v>516</v>
      </c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7"/>
      <c r="BV25" s="7"/>
    </row>
    <row r="26" spans="2:74">
      <c r="C26" s="78"/>
      <c r="D26" s="78"/>
      <c r="L26" s="83"/>
      <c r="M26" s="83"/>
      <c r="N26" s="83"/>
      <c r="O26" s="83"/>
      <c r="P26" s="83"/>
      <c r="Q26" s="83"/>
      <c r="R26" s="83"/>
      <c r="S26" s="83"/>
      <c r="T26" s="4"/>
      <c r="U26" s="4"/>
      <c r="V26" s="4"/>
      <c r="W26" s="173" t="s">
        <v>443</v>
      </c>
      <c r="X26" s="4"/>
      <c r="Y26" s="4"/>
      <c r="Z26" s="4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7"/>
      <c r="BV26" s="7"/>
    </row>
    <row r="27" spans="2:74">
      <c r="L27" s="83"/>
      <c r="M27" s="83"/>
      <c r="N27" s="83"/>
      <c r="O27" s="83"/>
      <c r="P27" s="83"/>
      <c r="Q27" s="83"/>
      <c r="R27" s="83"/>
      <c r="S27" s="83"/>
      <c r="T27" s="4"/>
      <c r="U27" s="4"/>
      <c r="V27" s="4"/>
      <c r="W27" s="4"/>
      <c r="X27" s="174" t="s">
        <v>444</v>
      </c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2:74">
      <c r="K28" s="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151" t="s">
        <v>287</v>
      </c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2:74">
      <c r="K29" s="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174" t="s">
        <v>445</v>
      </c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2:74">
      <c r="K30" s="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2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2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  <row r="36" spans="12:72"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</row>
    <row r="37" spans="12:72"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</row>
    <row r="38" spans="12:72"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</row>
    <row r="39" spans="12:72"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</row>
    <row r="40" spans="12:72"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</row>
    <row r="41" spans="12:72"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</row>
    <row r="42" spans="12:72"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</row>
  </sheetData>
  <mergeCells count="13">
    <mergeCell ref="BU1:BW1"/>
    <mergeCell ref="A11:B11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7.28515625" style="7" bestFit="1" customWidth="1"/>
    <col min="2" max="2" width="8.7109375" style="135" bestFit="1" customWidth="1"/>
    <col min="3" max="3" width="53.7109375" style="86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9" t="s">
        <v>1</v>
      </c>
      <c r="B1" s="641" t="s">
        <v>2</v>
      </c>
      <c r="C1" s="643" t="s">
        <v>0</v>
      </c>
      <c r="D1" s="645" t="s">
        <v>7</v>
      </c>
      <c r="E1" s="634" t="s">
        <v>6</v>
      </c>
      <c r="F1" s="635"/>
      <c r="G1" s="636" t="s">
        <v>5</v>
      </c>
      <c r="H1" s="637"/>
      <c r="I1" s="634" t="s">
        <v>64</v>
      </c>
      <c r="J1" s="635"/>
      <c r="K1" s="631" t="s">
        <v>9</v>
      </c>
      <c r="L1" s="429" t="s">
        <v>453</v>
      </c>
      <c r="M1" s="633"/>
      <c r="N1" s="429" t="s">
        <v>82</v>
      </c>
      <c r="O1" s="430"/>
      <c r="P1" s="430"/>
      <c r="Q1" s="430"/>
      <c r="R1" s="430"/>
      <c r="S1" s="627" t="s">
        <v>84</v>
      </c>
      <c r="T1" s="627"/>
      <c r="U1" s="627"/>
      <c r="V1" s="627"/>
      <c r="W1" s="627"/>
      <c r="X1" s="627"/>
    </row>
    <row r="2" spans="1:28" ht="15.75" customHeight="1" thickBot="1">
      <c r="A2" s="640"/>
      <c r="B2" s="642"/>
      <c r="C2" s="644"/>
      <c r="D2" s="501"/>
      <c r="E2" s="57"/>
      <c r="F2" s="31" t="s">
        <v>9</v>
      </c>
      <c r="G2" s="57"/>
      <c r="H2" s="58" t="s">
        <v>9</v>
      </c>
      <c r="I2" s="57"/>
      <c r="J2" s="31" t="s">
        <v>9</v>
      </c>
      <c r="K2" s="632"/>
      <c r="L2" s="248"/>
      <c r="M2" s="176" t="s">
        <v>529</v>
      </c>
      <c r="N2" s="179" t="s">
        <v>139</v>
      </c>
      <c r="O2" s="179" t="s">
        <v>453</v>
      </c>
      <c r="P2" s="179" t="s">
        <v>371</v>
      </c>
      <c r="Q2" s="179" t="s">
        <v>59</v>
      </c>
      <c r="R2" s="179" t="s">
        <v>138</v>
      </c>
      <c r="S2" s="628" t="s">
        <v>457</v>
      </c>
      <c r="T2" s="629"/>
      <c r="U2" s="629"/>
      <c r="V2" s="629"/>
      <c r="W2" s="630"/>
      <c r="X2" s="180" t="s">
        <v>47</v>
      </c>
    </row>
    <row r="3" spans="1:28" s="5" customFormat="1">
      <c r="A3" s="376" t="str">
        <f>'1-συμβολαια'!A3</f>
        <v>???</v>
      </c>
      <c r="B3" s="392">
        <f>'1-συμβολαια'!B3</f>
        <v>30302</v>
      </c>
      <c r="C3" s="384" t="str">
        <f>'1-συμβολαια'!C3</f>
        <v>διανομή 1935 άτυπος ΑΝΑΓΝΩΡΙΣΗ</v>
      </c>
      <c r="D3" s="393">
        <f>'1-συμβολαια'!D3</f>
        <v>15555555</v>
      </c>
      <c r="E3" s="282"/>
      <c r="F3" s="282"/>
      <c r="G3" s="282"/>
      <c r="H3" s="282"/>
      <c r="I3" s="282"/>
      <c r="J3" s="282"/>
      <c r="K3" s="278">
        <f>'1-συμβολαια'!N3</f>
        <v>522</v>
      </c>
      <c r="L3" s="278">
        <f>'2-δικαιώμ'!O3+'5-αντίγρ'!O3</f>
        <v>23860.3325</v>
      </c>
      <c r="M3" s="278">
        <v>28</v>
      </c>
      <c r="N3" s="278">
        <f>'1-συμβολαια'!O3</f>
        <v>138023.21750000003</v>
      </c>
      <c r="O3" s="278">
        <f t="shared" ref="O3:O10" si="0">L3-M3</f>
        <v>23832.3325</v>
      </c>
      <c r="P3" s="278">
        <f>'8-κ-15-17'!AG3</f>
        <v>0</v>
      </c>
      <c r="Q3" s="278">
        <f>'11-χαρτόσ'!L3+'13-ντιΜιΧο'!BV3</f>
        <v>440</v>
      </c>
      <c r="R3" s="278">
        <f>'13-ντιΜιΧο'!BU3</f>
        <v>17750</v>
      </c>
      <c r="S3" s="394"/>
      <c r="T3" s="280"/>
      <c r="U3" s="280"/>
      <c r="V3" s="280"/>
      <c r="W3" s="280"/>
      <c r="X3" s="282"/>
    </row>
    <row r="4" spans="1:28" s="5" customFormat="1">
      <c r="A4" s="376">
        <f>'1-συμβολαια'!A4</f>
        <v>0</v>
      </c>
      <c r="B4" s="392"/>
      <c r="C4" s="384" t="str">
        <f>'1-συμβολαια'!C4</f>
        <v>χρησικτησία αγροκτήματος 3.830,03μ2  [από Α &amp; Β(1-2)</v>
      </c>
      <c r="D4" s="393">
        <f>'1-συμβολαια'!D4</f>
        <v>3111111</v>
      </c>
      <c r="E4" s="282"/>
      <c r="F4" s="282"/>
      <c r="G4" s="282"/>
      <c r="H4" s="282"/>
      <c r="I4" s="282"/>
      <c r="J4" s="282"/>
      <c r="K4" s="278">
        <f>'1-συμβολαια'!N4</f>
        <v>0</v>
      </c>
      <c r="L4" s="278">
        <f>'2-δικαιώμ'!O4+'5-αντίγρ'!O4</f>
        <v>4797.6665000000003</v>
      </c>
      <c r="M4" s="278"/>
      <c r="N4" s="278">
        <f>'1-συμβολαια'!O4</f>
        <v>29163.443500000001</v>
      </c>
      <c r="O4" s="278">
        <f t="shared" si="0"/>
        <v>4797.6665000000003</v>
      </c>
      <c r="P4" s="278">
        <f>'8-κ-15-17'!AG4</f>
        <v>24111.110250000005</v>
      </c>
      <c r="Q4" s="278">
        <f>'11-χαρτόσ'!L4+'13-ντιΜιΧο'!BV4</f>
        <v>60</v>
      </c>
      <c r="R4" s="278">
        <f>'13-ντιΜιΧο'!BU4</f>
        <v>1880</v>
      </c>
      <c r="S4" s="394"/>
      <c r="T4" s="280"/>
      <c r="U4" s="280"/>
      <c r="V4" s="280"/>
      <c r="W4" s="280"/>
      <c r="X4" s="282"/>
    </row>
    <row r="5" spans="1:28" s="5" customFormat="1">
      <c r="A5" s="376">
        <f>'1-συμβολαια'!A5</f>
        <v>0</v>
      </c>
      <c r="B5" s="392"/>
      <c r="C5" s="384" t="str">
        <f>'1-συμβολαια'!C5</f>
        <v>χρησικτησία βιομηχανίας 666μ2  [από Α &amp; Β(1-2)</v>
      </c>
      <c r="D5" s="393">
        <f>'1-συμβολαια'!D5</f>
        <v>3999999</v>
      </c>
      <c r="E5" s="282"/>
      <c r="F5" s="282"/>
      <c r="G5" s="282"/>
      <c r="H5" s="282"/>
      <c r="I5" s="282"/>
      <c r="J5" s="282"/>
      <c r="K5" s="278">
        <f>'1-συμβολαια'!N5</f>
        <v>0</v>
      </c>
      <c r="L5" s="278">
        <f>'2-δικαιώμ'!O5+'5-αντίγρ'!O5</f>
        <v>6130.9984999999988</v>
      </c>
      <c r="M5" s="278"/>
      <c r="N5" s="278">
        <f>'1-συμβολαια'!O5</f>
        <v>36718.991499999996</v>
      </c>
      <c r="O5" s="278">
        <f t="shared" si="0"/>
        <v>6130.9984999999988</v>
      </c>
      <c r="P5" s="278">
        <f>'8-κ-15-17'!AG5</f>
        <v>30999.992249999999</v>
      </c>
      <c r="Q5" s="278">
        <f>'11-χαρτόσ'!L5+'13-ντιΜιΧο'!BV5</f>
        <v>60</v>
      </c>
      <c r="R5" s="278">
        <f>'13-ντιΜιΧο'!BU5</f>
        <v>1760</v>
      </c>
      <c r="S5" s="394"/>
      <c r="T5" s="280"/>
      <c r="U5" s="280"/>
      <c r="V5" s="280"/>
      <c r="W5" s="280"/>
      <c r="X5" s="282"/>
    </row>
    <row r="6" spans="1:28" s="5" customFormat="1">
      <c r="A6" s="376">
        <f>'1-συμβολαια'!A6</f>
        <v>0</v>
      </c>
      <c r="B6" s="392"/>
      <c r="C6" s="384" t="str">
        <f>'1-συμβολαια'!C6</f>
        <v>χρησικτησία αποθηκών 888μ2  [από Α &amp; Β(1-2)</v>
      </c>
      <c r="D6" s="393">
        <f>'1-συμβολαια'!D6</f>
        <v>888888</v>
      </c>
      <c r="E6" s="282"/>
      <c r="F6" s="282"/>
      <c r="G6" s="282"/>
      <c r="H6" s="282"/>
      <c r="I6" s="282"/>
      <c r="J6" s="282"/>
      <c r="K6" s="278">
        <f>'1-συμβολαια'!N6</f>
        <v>0</v>
      </c>
      <c r="L6" s="278">
        <f>'2-δικαιώμ'!O6+'5-αντίγρ'!O6</f>
        <v>1464.3320000000001</v>
      </c>
      <c r="M6" s="278"/>
      <c r="N6" s="278">
        <f>'1-συμβολαια'!O6</f>
        <v>10274.548000000001</v>
      </c>
      <c r="O6" s="278">
        <f t="shared" si="0"/>
        <v>1464.3320000000001</v>
      </c>
      <c r="P6" s="278">
        <f>'8-κ-15-17'!AG6</f>
        <v>6888.8820000000014</v>
      </c>
      <c r="Q6" s="278">
        <f>'11-χαρτόσ'!L6+'13-ντιΜιΧο'!BV6</f>
        <v>60</v>
      </c>
      <c r="R6" s="278">
        <f>'13-ντιΜιΧο'!BU6</f>
        <v>1760</v>
      </c>
      <c r="S6" s="394"/>
      <c r="T6" s="280"/>
      <c r="U6" s="280"/>
      <c r="V6" s="280"/>
      <c r="W6" s="280"/>
      <c r="X6" s="282"/>
    </row>
    <row r="7" spans="1:28" s="5" customFormat="1">
      <c r="A7" s="376">
        <f>'1-συμβολαια'!A7</f>
        <v>0</v>
      </c>
      <c r="B7" s="392"/>
      <c r="C7" s="384" t="str">
        <f>'1-συμβολαια'!C7</f>
        <v>χρησικτησία αγροκτήματος 2.664,66μ2 [από Γ(1-2-3-4-5)</v>
      </c>
      <c r="D7" s="393">
        <f>'1-συμβολαια'!D7</f>
        <v>2444444</v>
      </c>
      <c r="E7" s="282"/>
      <c r="F7" s="282"/>
      <c r="G7" s="282"/>
      <c r="H7" s="282"/>
      <c r="I7" s="282"/>
      <c r="J7" s="282"/>
      <c r="K7" s="278">
        <f>'1-συμβολαια'!N7</f>
        <v>0</v>
      </c>
      <c r="L7" s="278">
        <f>'2-δικαιώμ'!O7+'5-αντίγρ'!O7</f>
        <v>3797.6659999999997</v>
      </c>
      <c r="M7" s="278"/>
      <c r="N7" s="278">
        <f>'1-συμβολαια'!O7</f>
        <v>24296.773999999998</v>
      </c>
      <c r="O7" s="278">
        <f t="shared" si="0"/>
        <v>3797.6659999999997</v>
      </c>
      <c r="P7" s="278">
        <f>'8-κ-15-17'!AG7</f>
        <v>18944.441000000003</v>
      </c>
      <c r="Q7" s="278">
        <f>'11-χαρτόσ'!L7+'13-ντιΜιΧο'!BV7</f>
        <v>60</v>
      </c>
      <c r="R7" s="278">
        <f>'13-ντιΜιΧο'!BU7</f>
        <v>1760</v>
      </c>
      <c r="S7" s="394"/>
      <c r="T7" s="280"/>
      <c r="U7" s="280"/>
      <c r="V7" s="280"/>
      <c r="W7" s="280"/>
      <c r="X7" s="282"/>
    </row>
    <row r="8" spans="1:28" s="5" customFormat="1">
      <c r="A8" s="376">
        <f>'1-συμβολαια'!A8</f>
        <v>0</v>
      </c>
      <c r="B8" s="392"/>
      <c r="C8" s="384" t="str">
        <f>'1-συμβολαια'!C8</f>
        <v>χρησικτησία αγροκτήματος 2.164,66μ2 από Δ</v>
      </c>
      <c r="D8" s="393">
        <f>'1-συμβολαια'!D8</f>
        <v>1888888</v>
      </c>
      <c r="E8" s="282"/>
      <c r="F8" s="282"/>
      <c r="G8" s="282"/>
      <c r="H8" s="282"/>
      <c r="I8" s="282"/>
      <c r="J8" s="282"/>
      <c r="K8" s="278">
        <f>'1-συμβολαια'!N8</f>
        <v>0</v>
      </c>
      <c r="L8" s="278">
        <f>'2-δικαιώμ'!O8+'5-αντίγρ'!O8</f>
        <v>2964.3320000000003</v>
      </c>
      <c r="M8" s="278"/>
      <c r="N8" s="278">
        <f>'1-συμβολαια'!O8</f>
        <v>17974.548000000003</v>
      </c>
      <c r="O8" s="278">
        <f t="shared" si="0"/>
        <v>2964.3320000000003</v>
      </c>
      <c r="P8" s="278">
        <f>'8-κ-15-17'!AG8</f>
        <v>14638.882000000001</v>
      </c>
      <c r="Q8" s="278">
        <f>'11-χαρτόσ'!L8+'13-ντιΜιΧο'!BV8</f>
        <v>60</v>
      </c>
      <c r="R8" s="278">
        <f>'13-ντιΜιΧο'!BU8</f>
        <v>1760</v>
      </c>
      <c r="S8" s="394"/>
      <c r="T8" s="280"/>
      <c r="U8" s="280"/>
      <c r="V8" s="280"/>
      <c r="W8" s="280"/>
      <c r="X8" s="282"/>
    </row>
    <row r="9" spans="1:28" s="5" customFormat="1">
      <c r="A9" s="376">
        <f>'1-συμβολαια'!A9</f>
        <v>0</v>
      </c>
      <c r="B9" s="392"/>
      <c r="C9" s="384" t="str">
        <f>'1-συμβολαια'!C9</f>
        <v>χρησικτησία ''δρόμου'' 557,10μ2 από Δ</v>
      </c>
      <c r="D9" s="393">
        <f>'1-συμβολαια'!D9</f>
        <v>333333</v>
      </c>
      <c r="E9" s="282"/>
      <c r="F9" s="282"/>
      <c r="G9" s="282"/>
      <c r="H9" s="282"/>
      <c r="I9" s="282"/>
      <c r="J9" s="282"/>
      <c r="K9" s="278">
        <f>'1-συμβολαια'!N9</f>
        <v>0</v>
      </c>
      <c r="L9" s="278">
        <f>'2-δικαιώμ'!O9+'5-αντίγρ'!O9</f>
        <v>630.99950000000001</v>
      </c>
      <c r="M9" s="278"/>
      <c r="N9" s="278">
        <f>'1-συμβολαια'!O9</f>
        <v>4752.3305</v>
      </c>
      <c r="O9" s="278">
        <f t="shared" si="0"/>
        <v>630.99950000000001</v>
      </c>
      <c r="P9" s="278">
        <f>'8-κ-15-17'!AG9</f>
        <v>2583.3307500000001</v>
      </c>
      <c r="Q9" s="278">
        <f>'11-χαρτόσ'!L9+'13-ντιΜιΧο'!BV9</f>
        <v>60</v>
      </c>
      <c r="R9" s="278">
        <f>'13-ντιΜιΧο'!BU9</f>
        <v>1760</v>
      </c>
      <c r="S9" s="394"/>
      <c r="T9" s="280"/>
      <c r="U9" s="280"/>
      <c r="V9" s="280"/>
      <c r="W9" s="280"/>
      <c r="X9" s="282"/>
    </row>
    <row r="10" spans="1:28" s="5" customFormat="1">
      <c r="A10" s="376">
        <f>'1-συμβολαια'!A10</f>
        <v>0</v>
      </c>
      <c r="B10" s="392"/>
      <c r="C10" s="384" t="str">
        <f>'1-συμβολαια'!C10</f>
        <v>εξισορόπηση διαφοράς διανεμομένων [σε ...μ2 &amp; εργοστασιο - αποθηκών]</v>
      </c>
      <c r="D10" s="393">
        <f>'1-συμβολαια'!D10</f>
        <v>999999</v>
      </c>
      <c r="E10" s="282"/>
      <c r="F10" s="282"/>
      <c r="G10" s="282"/>
      <c r="H10" s="282"/>
      <c r="I10" s="282"/>
      <c r="J10" s="282"/>
      <c r="K10" s="278">
        <f>'1-συμβολαια'!N10</f>
        <v>0</v>
      </c>
      <c r="L10" s="278">
        <f>'2-δικαιώμ'!O10+'5-αντίγρ'!O10</f>
        <v>1630.9984999999999</v>
      </c>
      <c r="M10" s="278"/>
      <c r="N10" s="278">
        <f>'1-συμβολαια'!O10</f>
        <v>10918.9915</v>
      </c>
      <c r="O10" s="278">
        <f t="shared" si="0"/>
        <v>1630.9984999999999</v>
      </c>
      <c r="P10" s="278">
        <f>'8-κ-15-17'!AG10</f>
        <v>12999.987000000001</v>
      </c>
      <c r="Q10" s="278">
        <f>'11-χαρτόσ'!L10+'13-ντιΜιΧο'!BV10</f>
        <v>60</v>
      </c>
      <c r="R10" s="278">
        <f>'13-ντιΜιΧο'!BU10</f>
        <v>160</v>
      </c>
      <c r="S10" s="394"/>
      <c r="T10" s="280"/>
      <c r="U10" s="280"/>
      <c r="V10" s="280"/>
      <c r="W10" s="280"/>
      <c r="X10" s="282"/>
    </row>
    <row r="11" spans="1:28">
      <c r="A11" s="638" t="s">
        <v>56</v>
      </c>
      <c r="B11" s="638"/>
      <c r="C11" s="638"/>
      <c r="D11" s="638"/>
      <c r="E11" s="254">
        <f t="shared" ref="E11:X11" si="1">SUM(E3:E10)</f>
        <v>0</v>
      </c>
      <c r="F11" s="254">
        <f t="shared" si="1"/>
        <v>0</v>
      </c>
      <c r="G11" s="254">
        <f t="shared" si="1"/>
        <v>0</v>
      </c>
      <c r="H11" s="254">
        <f t="shared" si="1"/>
        <v>0</v>
      </c>
      <c r="I11" s="254">
        <f t="shared" si="1"/>
        <v>0</v>
      </c>
      <c r="J11" s="254">
        <f t="shared" si="1"/>
        <v>0</v>
      </c>
      <c r="K11" s="254">
        <f t="shared" si="1"/>
        <v>522</v>
      </c>
      <c r="L11" s="254">
        <f t="shared" si="1"/>
        <v>45277.325499999999</v>
      </c>
      <c r="M11" s="254">
        <f t="shared" si="1"/>
        <v>28</v>
      </c>
      <c r="N11" s="254">
        <f t="shared" si="1"/>
        <v>272122.84450000006</v>
      </c>
      <c r="O11" s="254">
        <f t="shared" si="1"/>
        <v>45249.325499999999</v>
      </c>
      <c r="P11" s="254">
        <f t="shared" si="1"/>
        <v>111166.62525000001</v>
      </c>
      <c r="Q11" s="254">
        <f t="shared" si="1"/>
        <v>860</v>
      </c>
      <c r="R11" s="254">
        <f t="shared" si="1"/>
        <v>28590</v>
      </c>
      <c r="S11" s="283">
        <f t="shared" si="1"/>
        <v>0</v>
      </c>
      <c r="T11" s="283">
        <f t="shared" si="1"/>
        <v>0</v>
      </c>
      <c r="U11" s="283">
        <f t="shared" si="1"/>
        <v>0</v>
      </c>
      <c r="V11" s="283">
        <f t="shared" si="1"/>
        <v>0</v>
      </c>
      <c r="W11" s="283">
        <f t="shared" si="1"/>
        <v>0</v>
      </c>
      <c r="X11" s="284">
        <f t="shared" si="1"/>
        <v>0</v>
      </c>
    </row>
    <row r="13" spans="1:28">
      <c r="T13" s="80"/>
      <c r="U13" s="80"/>
      <c r="V13" s="80"/>
      <c r="W13" s="80"/>
      <c r="X13" s="80"/>
      <c r="Y13" s="80"/>
      <c r="Z13" s="80"/>
      <c r="AA13" s="80"/>
      <c r="AB13" s="80"/>
    </row>
    <row r="14" spans="1:28">
      <c r="T14" s="80"/>
      <c r="U14" s="80"/>
      <c r="V14" s="80"/>
      <c r="W14" s="80"/>
      <c r="X14" s="80"/>
      <c r="Y14" s="80"/>
      <c r="Z14" s="80"/>
      <c r="AA14" s="80"/>
      <c r="AB14" s="80"/>
    </row>
    <row r="15" spans="1:28" s="5" customFormat="1">
      <c r="A15" s="53"/>
      <c r="B15" s="110"/>
      <c r="C15" s="111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80"/>
      <c r="T15" s="80"/>
      <c r="U15" s="80"/>
      <c r="V15" s="80"/>
      <c r="W15" s="80"/>
      <c r="X15" s="80"/>
      <c r="Y15" s="80"/>
      <c r="Z15" s="80"/>
      <c r="AA15" s="80"/>
      <c r="AB15" s="80"/>
    </row>
    <row r="16" spans="1:28" s="5" customFormat="1">
      <c r="A16" s="53"/>
      <c r="B16" s="110"/>
      <c r="C16" s="130"/>
      <c r="D16" s="304"/>
      <c r="E16" s="7"/>
      <c r="F16" s="7"/>
      <c r="G16" s="7"/>
      <c r="H16" s="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7"/>
      <c r="V16" s="7"/>
      <c r="W16" s="80"/>
      <c r="X16" s="80"/>
      <c r="Y16" s="80"/>
      <c r="Z16" s="80"/>
      <c r="AA16" s="80"/>
      <c r="AB16" s="80"/>
    </row>
    <row r="17" spans="1:28" s="5" customFormat="1">
      <c r="A17" s="53"/>
      <c r="B17" s="110"/>
      <c r="C17" s="131"/>
      <c r="D17" s="304"/>
      <c r="E17" s="7"/>
      <c r="F17" s="7"/>
      <c r="G17" s="7"/>
      <c r="H17" s="7"/>
      <c r="I17" s="4"/>
      <c r="J17" s="4"/>
      <c r="K17" s="304"/>
      <c r="L17" s="4"/>
      <c r="M17" s="53"/>
      <c r="N17" s="4"/>
      <c r="O17" s="4"/>
      <c r="P17" s="4"/>
      <c r="Q17" s="4"/>
      <c r="R17" s="4"/>
      <c r="S17" s="4"/>
      <c r="T17" s="4"/>
      <c r="U17" s="7"/>
      <c r="V17" s="7"/>
      <c r="W17" s="80"/>
      <c r="X17" s="80"/>
      <c r="Y17" s="80"/>
      <c r="Z17" s="80"/>
      <c r="AA17" s="80"/>
      <c r="AB17" s="80"/>
    </row>
    <row r="18" spans="1:28" s="5" customFormat="1">
      <c r="A18" s="53"/>
      <c r="B18" s="110"/>
      <c r="C18" s="111"/>
      <c r="D18" s="304"/>
      <c r="E18" s="7"/>
      <c r="F18" s="7"/>
      <c r="G18" s="7"/>
      <c r="H18" s="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7"/>
      <c r="V18" s="7"/>
      <c r="W18" s="80"/>
      <c r="X18" s="80"/>
      <c r="Y18" s="80"/>
      <c r="Z18" s="80"/>
      <c r="AA18" s="80"/>
      <c r="AB18" s="80"/>
    </row>
    <row r="19" spans="1:28" s="5" customFormat="1">
      <c r="A19" s="53"/>
      <c r="B19" s="110"/>
      <c r="C19" s="111"/>
      <c r="D19" s="304"/>
      <c r="E19" s="7"/>
      <c r="F19" s="7"/>
      <c r="G19" s="7"/>
      <c r="H19" s="7"/>
      <c r="I19" s="4"/>
      <c r="J19" s="4"/>
      <c r="K19" s="304"/>
      <c r="L19" s="7"/>
      <c r="M19" s="7"/>
      <c r="N19" s="7"/>
      <c r="O19" s="7"/>
      <c r="P19" s="4"/>
      <c r="Q19" s="4"/>
      <c r="R19" s="4"/>
      <c r="S19" s="4"/>
      <c r="T19" s="4"/>
      <c r="U19" s="7"/>
      <c r="V19" s="7"/>
      <c r="W19" s="80"/>
      <c r="X19" s="80"/>
      <c r="Y19" s="80"/>
      <c r="Z19" s="80"/>
      <c r="AA19" s="80"/>
      <c r="AB19" s="80"/>
    </row>
    <row r="20" spans="1:28">
      <c r="D20" s="304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3"/>
      <c r="V20" s="53"/>
      <c r="W20" s="80"/>
      <c r="X20" s="80"/>
      <c r="Y20" s="80"/>
      <c r="Z20" s="80"/>
      <c r="AA20" s="80"/>
      <c r="AB20" s="80"/>
    </row>
    <row r="21" spans="1:28">
      <c r="D21" s="304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3"/>
      <c r="V21" s="53"/>
    </row>
    <row r="22" spans="1:28">
      <c r="D22" s="304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3"/>
      <c r="V22" s="53"/>
    </row>
    <row r="23" spans="1:28">
      <c r="D23" s="304"/>
      <c r="E23" s="7"/>
      <c r="F23" s="7"/>
      <c r="G23" s="7"/>
      <c r="H23" s="7"/>
      <c r="L23" s="7"/>
      <c r="M23" s="226"/>
      <c r="N23" s="7"/>
      <c r="O23" s="7"/>
      <c r="P23" s="4"/>
      <c r="Q23" s="4"/>
      <c r="R23" s="4"/>
      <c r="S23" s="4"/>
      <c r="T23" s="4"/>
      <c r="U23" s="53"/>
      <c r="V23" s="53"/>
    </row>
    <row r="24" spans="1:28">
      <c r="D24" s="304"/>
      <c r="E24" s="7"/>
      <c r="F24" s="7"/>
      <c r="G24" s="7"/>
      <c r="H24" s="7"/>
      <c r="L24" s="7"/>
      <c r="M24" s="226"/>
      <c r="N24" s="7"/>
      <c r="O24" s="7"/>
      <c r="P24" s="4"/>
      <c r="Q24" s="4"/>
      <c r="R24" s="4"/>
      <c r="S24" s="4"/>
      <c r="T24" s="4"/>
      <c r="U24" s="53"/>
      <c r="V24" s="53"/>
    </row>
    <row r="25" spans="1:28">
      <c r="D25" s="304"/>
      <c r="E25" s="7"/>
      <c r="F25" s="7"/>
      <c r="G25" s="7"/>
      <c r="H25" s="7"/>
      <c r="K25" s="304"/>
      <c r="L25" s="7"/>
      <c r="M25" s="7"/>
      <c r="N25" s="7"/>
      <c r="O25" s="7"/>
      <c r="P25" s="4"/>
      <c r="Q25" s="4"/>
      <c r="R25" s="4"/>
      <c r="S25" s="4"/>
      <c r="T25" s="4"/>
      <c r="U25" s="53"/>
      <c r="V25" s="53"/>
    </row>
    <row r="26" spans="1:28">
      <c r="D26" s="304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3"/>
      <c r="V26" s="53"/>
    </row>
    <row r="27" spans="1:28">
      <c r="D27" s="304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3"/>
      <c r="V27" s="53"/>
    </row>
    <row r="28" spans="1:28">
      <c r="D28" s="304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3"/>
      <c r="V28" s="53"/>
    </row>
    <row r="29" spans="1:28">
      <c r="D29" s="304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3"/>
      <c r="V29" s="53"/>
    </row>
    <row r="30" spans="1:28">
      <c r="D30" s="304"/>
      <c r="E30" s="7"/>
      <c r="F30" s="7"/>
      <c r="G30" s="7"/>
      <c r="H30" s="7"/>
      <c r="L30" s="7"/>
      <c r="M30" s="7"/>
      <c r="N30" s="7"/>
      <c r="O30" s="7"/>
      <c r="P30" s="4"/>
      <c r="Q30" s="4"/>
      <c r="R30" s="4"/>
      <c r="S30" s="4"/>
      <c r="T30" s="4"/>
      <c r="U30" s="53"/>
      <c r="V30" s="53"/>
    </row>
    <row r="31" spans="1:28">
      <c r="L31" s="7"/>
      <c r="M31" s="7"/>
      <c r="N31" s="7"/>
      <c r="O31" s="7"/>
      <c r="P31" s="4"/>
      <c r="Q31" s="4"/>
      <c r="R31" s="4"/>
      <c r="S31" s="4"/>
      <c r="T31" s="4"/>
    </row>
    <row r="32" spans="1:28">
      <c r="K32" s="304"/>
      <c r="L32" s="7"/>
      <c r="M32" s="7"/>
      <c r="N32" s="7"/>
      <c r="O32" s="7"/>
      <c r="P32" s="4"/>
    </row>
    <row r="33" spans="12:16">
      <c r="L33" s="7"/>
      <c r="M33" s="7"/>
      <c r="N33" s="7"/>
      <c r="O33" s="7"/>
      <c r="P33" s="4"/>
    </row>
    <row r="34" spans="12:16">
      <c r="L34" s="7"/>
      <c r="M34" s="7"/>
      <c r="N34" s="7"/>
      <c r="O34" s="7"/>
      <c r="P34" s="4"/>
    </row>
    <row r="35" spans="12:16">
      <c r="M35" s="7"/>
      <c r="N35" s="7"/>
      <c r="O35" s="7"/>
      <c r="P35" s="4"/>
    </row>
    <row r="36" spans="12:16">
      <c r="M36" s="7"/>
      <c r="N36" s="7"/>
      <c r="O36" s="7"/>
      <c r="P36" s="4"/>
    </row>
    <row r="37" spans="12:16">
      <c r="M37" s="7"/>
      <c r="N37" s="7"/>
      <c r="O37" s="7"/>
      <c r="P37" s="4"/>
    </row>
    <row r="38" spans="12:16">
      <c r="M38" s="7"/>
      <c r="N38" s="7"/>
      <c r="O38" s="7"/>
      <c r="P38" s="4"/>
    </row>
  </sheetData>
  <mergeCells count="13">
    <mergeCell ref="E1:F1"/>
    <mergeCell ref="G1:H1"/>
    <mergeCell ref="I1:J1"/>
    <mergeCell ref="A11:D11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648" t="s">
        <v>75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</row>
    <row r="2" spans="1:17" s="8" customFormat="1" ht="23.25" customHeight="1" thickBot="1">
      <c r="A2" s="257" t="s">
        <v>19</v>
      </c>
      <c r="B2" s="649" t="s">
        <v>29</v>
      </c>
      <c r="C2" s="650"/>
      <c r="D2" s="651"/>
      <c r="E2" s="652" t="s">
        <v>84</v>
      </c>
      <c r="F2" s="653"/>
      <c r="G2" s="653"/>
      <c r="H2" s="654"/>
      <c r="I2" s="655" t="s">
        <v>84</v>
      </c>
      <c r="J2" s="656"/>
      <c r="K2" s="656"/>
      <c r="L2" s="657"/>
      <c r="M2" s="258" t="s">
        <v>38</v>
      </c>
      <c r="N2" s="258" t="s">
        <v>39</v>
      </c>
      <c r="O2" s="258" t="s">
        <v>40</v>
      </c>
      <c r="P2" s="258" t="s">
        <v>41</v>
      </c>
      <c r="Q2" s="258" t="s">
        <v>42</v>
      </c>
    </row>
    <row r="3" spans="1:17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2" spans="1:17" ht="15.75" customHeight="1">
      <c r="B12" s="646" t="s">
        <v>103</v>
      </c>
      <c r="C12" s="646"/>
      <c r="D12" s="646"/>
      <c r="E12" s="646"/>
      <c r="F12" s="646"/>
      <c r="G12" s="646"/>
      <c r="H12" s="646"/>
      <c r="I12" s="646"/>
      <c r="J12" s="646"/>
      <c r="K12" s="646"/>
      <c r="L12" s="3"/>
      <c r="M12" s="3"/>
      <c r="N12" s="3"/>
      <c r="O12" s="3"/>
      <c r="P12" s="3"/>
      <c r="Q12" s="3"/>
    </row>
    <row r="13" spans="1:17" ht="15.75" customHeight="1">
      <c r="C13" s="647" t="s">
        <v>104</v>
      </c>
      <c r="D13" s="647"/>
      <c r="E13" s="647"/>
      <c r="F13" s="647"/>
      <c r="G13" s="647"/>
      <c r="H13" s="647"/>
      <c r="I13" s="647"/>
      <c r="J13" s="647"/>
      <c r="K13" s="647"/>
      <c r="L13" s="3"/>
      <c r="M13" s="3"/>
      <c r="N13" s="3"/>
      <c r="O13" s="3"/>
      <c r="P13" s="3"/>
      <c r="Q13" s="3"/>
    </row>
    <row r="14" spans="1:17" ht="15.75" customHeight="1">
      <c r="D14" s="646" t="s">
        <v>291</v>
      </c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  <c r="P14" s="3"/>
      <c r="Q14" s="3"/>
    </row>
    <row r="15" spans="1:17" s="5" customFormat="1" ht="15.75" customHeight="1">
      <c r="A15" s="53"/>
      <c r="B15" s="255"/>
      <c r="C15" s="255"/>
      <c r="D15" s="256"/>
      <c r="E15" s="647" t="s">
        <v>454</v>
      </c>
      <c r="F15" s="647"/>
      <c r="G15" s="647"/>
      <c r="H15" s="647"/>
      <c r="I15" s="647"/>
      <c r="J15" s="647"/>
      <c r="K15" s="647"/>
      <c r="L15" s="647"/>
      <c r="M15" s="647"/>
      <c r="N15" s="3"/>
      <c r="O15" s="3"/>
      <c r="P15" s="3"/>
      <c r="Q15" s="3"/>
    </row>
    <row r="16" spans="1:17" s="5" customFormat="1" ht="15.75" customHeight="1">
      <c r="A16" s="53"/>
      <c r="B16" s="255"/>
      <c r="C16" s="255"/>
      <c r="D16" s="256"/>
      <c r="E16" s="6"/>
      <c r="F16" s="646" t="s">
        <v>126</v>
      </c>
      <c r="G16" s="646"/>
      <c r="H16" s="646"/>
      <c r="I16" s="646"/>
      <c r="J16" s="646"/>
      <c r="K16" s="646"/>
      <c r="L16" s="646"/>
      <c r="M16" s="646"/>
      <c r="N16" s="646"/>
      <c r="O16" s="646"/>
      <c r="P16" s="646"/>
      <c r="Q16" s="3"/>
    </row>
    <row r="17" spans="1:23" s="5" customFormat="1" ht="15.75" customHeight="1">
      <c r="A17" s="53"/>
      <c r="B17" s="255"/>
      <c r="C17" s="255"/>
      <c r="D17" s="256"/>
      <c r="E17" s="6"/>
      <c r="F17" s="6"/>
      <c r="G17" s="647" t="s">
        <v>455</v>
      </c>
      <c r="H17" s="647"/>
      <c r="I17" s="647"/>
      <c r="J17" s="647"/>
      <c r="K17" s="647"/>
      <c r="L17" s="647"/>
      <c r="M17" s="647"/>
      <c r="N17" s="647"/>
      <c r="O17" s="647"/>
      <c r="P17" s="647"/>
      <c r="Q17" s="647"/>
    </row>
    <row r="18" spans="1:23" s="5" customFormat="1" ht="15.75" customHeight="1">
      <c r="A18" s="53"/>
      <c r="B18" s="255"/>
      <c r="C18" s="255"/>
      <c r="D18" s="256"/>
      <c r="E18" s="6"/>
      <c r="F18" s="6"/>
      <c r="G18" s="249"/>
      <c r="H18" s="646" t="s">
        <v>105</v>
      </c>
      <c r="I18" s="646"/>
      <c r="J18" s="646"/>
      <c r="K18" s="646"/>
      <c r="L18" s="646"/>
      <c r="M18" s="646"/>
      <c r="N18" s="646"/>
      <c r="O18" s="3"/>
      <c r="P18" s="3"/>
      <c r="Q18" s="3"/>
      <c r="R18" s="3"/>
      <c r="S18" s="3"/>
      <c r="T18" s="3"/>
      <c r="U18" s="3"/>
      <c r="V18" s="3"/>
      <c r="W18" s="3"/>
    </row>
    <row r="19" spans="1:23" s="5" customFormat="1" ht="15.75" customHeight="1">
      <c r="A19" s="53"/>
      <c r="B19" s="255"/>
      <c r="C19" s="255"/>
      <c r="D19" s="256"/>
      <c r="E19" s="6"/>
      <c r="F19" s="6"/>
      <c r="G19" s="249"/>
      <c r="H19" s="6"/>
      <c r="I19" s="647" t="s">
        <v>106</v>
      </c>
      <c r="J19" s="647"/>
      <c r="K19" s="647"/>
      <c r="L19" s="647"/>
      <c r="M19" s="647"/>
      <c r="N19" s="647"/>
      <c r="O19" s="647"/>
      <c r="P19" s="647"/>
      <c r="Q19" s="647"/>
      <c r="R19" s="647"/>
      <c r="S19" s="3"/>
      <c r="T19" s="3"/>
      <c r="U19" s="3"/>
      <c r="V19" s="3"/>
      <c r="W19" s="3"/>
    </row>
    <row r="20" spans="1:23" s="5" customFormat="1" ht="15.75" customHeight="1">
      <c r="A20" s="53"/>
      <c r="B20" s="255"/>
      <c r="C20" s="255"/>
      <c r="D20" s="256"/>
      <c r="E20" s="6"/>
      <c r="F20" s="6"/>
      <c r="G20" s="249"/>
      <c r="H20" s="6"/>
      <c r="I20" s="6"/>
      <c r="J20" s="646" t="s">
        <v>107</v>
      </c>
      <c r="K20" s="646"/>
      <c r="L20" s="646"/>
      <c r="M20" s="646"/>
      <c r="N20" s="646"/>
      <c r="O20" s="646"/>
      <c r="P20" s="646"/>
      <c r="Q20" s="646"/>
      <c r="R20" s="3"/>
      <c r="S20" s="3"/>
      <c r="T20" s="3"/>
      <c r="U20" s="3"/>
      <c r="V20" s="3"/>
      <c r="W20" s="3"/>
    </row>
    <row r="21" spans="1:23" s="5" customFormat="1" ht="15.75" customHeight="1">
      <c r="A21" s="53"/>
      <c r="B21" s="255"/>
      <c r="C21" s="255"/>
      <c r="D21" s="256"/>
      <c r="E21" s="6"/>
      <c r="F21" s="6"/>
      <c r="G21" s="249"/>
      <c r="H21" s="6"/>
      <c r="I21" s="6"/>
      <c r="J21" s="6"/>
      <c r="K21" s="658" t="s">
        <v>127</v>
      </c>
      <c r="L21" s="658"/>
      <c r="M21" s="658"/>
      <c r="N21" s="658"/>
      <c r="O21" s="658"/>
      <c r="P21" s="658"/>
      <c r="Q21" s="658"/>
      <c r="R21" s="658"/>
      <c r="S21" s="658"/>
      <c r="T21" s="658"/>
      <c r="U21" s="658"/>
      <c r="V21" s="3"/>
      <c r="W21" s="3"/>
    </row>
    <row r="22" spans="1:23" s="5" customFormat="1" ht="15.75" customHeight="1">
      <c r="A22" s="53"/>
      <c r="B22" s="255"/>
      <c r="C22" s="255"/>
      <c r="D22" s="256"/>
      <c r="E22" s="6"/>
      <c r="F22" s="6"/>
      <c r="G22" s="249"/>
      <c r="H22" s="6"/>
      <c r="I22" s="6"/>
      <c r="J22" s="6"/>
      <c r="K22" s="6"/>
      <c r="L22" s="646" t="s">
        <v>108</v>
      </c>
      <c r="M22" s="646"/>
      <c r="N22" s="646"/>
      <c r="O22" s="646"/>
      <c r="P22" s="646"/>
      <c r="Q22" s="646"/>
      <c r="R22" s="646"/>
      <c r="S22" s="646"/>
      <c r="T22" s="3"/>
      <c r="U22" s="3"/>
      <c r="V22" s="3"/>
      <c r="W22" s="3"/>
    </row>
    <row r="23" spans="1:23" s="5" customFormat="1" ht="15.75" customHeight="1">
      <c r="A23" s="53"/>
      <c r="B23" s="255"/>
      <c r="C23" s="255"/>
      <c r="D23" s="256"/>
      <c r="E23" s="6"/>
      <c r="F23" s="6"/>
      <c r="G23" s="249"/>
      <c r="H23" s="6"/>
      <c r="I23" s="6"/>
      <c r="J23" s="6"/>
      <c r="K23" s="6"/>
      <c r="L23" s="3"/>
      <c r="M23" s="647" t="s">
        <v>109</v>
      </c>
      <c r="N23" s="647"/>
      <c r="O23" s="647"/>
      <c r="P23" s="647"/>
      <c r="Q23" s="647"/>
      <c r="R23" s="647"/>
      <c r="S23" s="647"/>
      <c r="T23" s="647"/>
      <c r="U23" s="3"/>
      <c r="V23" s="3"/>
      <c r="W23" s="3"/>
    </row>
    <row r="24" spans="1:23" s="5" customFormat="1" ht="15.75" customHeight="1">
      <c r="A24" s="53"/>
      <c r="B24" s="255"/>
      <c r="C24" s="255"/>
      <c r="D24" s="256"/>
      <c r="E24" s="6"/>
      <c r="F24" s="6"/>
      <c r="G24" s="249"/>
      <c r="H24" s="6"/>
      <c r="I24" s="6"/>
      <c r="J24" s="6"/>
      <c r="K24" s="6"/>
      <c r="L24" s="3"/>
      <c r="M24" s="3"/>
      <c r="N24" s="646" t="s">
        <v>110</v>
      </c>
      <c r="O24" s="646"/>
      <c r="P24" s="646"/>
      <c r="Q24" s="646"/>
      <c r="R24" s="646"/>
      <c r="S24" s="646"/>
      <c r="T24" s="646"/>
      <c r="U24" s="646"/>
      <c r="V24" s="646"/>
      <c r="W24" s="646"/>
    </row>
    <row r="25" spans="1:23" s="5" customFormat="1" ht="15.75" customHeight="1">
      <c r="A25" s="53"/>
      <c r="B25" s="255"/>
      <c r="C25" s="255"/>
      <c r="D25" s="256"/>
      <c r="E25" s="6"/>
      <c r="F25" s="6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</row>
  </sheetData>
  <mergeCells count="17">
    <mergeCell ref="J20:Q20"/>
    <mergeCell ref="K21:U21"/>
    <mergeCell ref="L22:S22"/>
    <mergeCell ref="M23:T23"/>
    <mergeCell ref="N24:W24"/>
    <mergeCell ref="A1:Q1"/>
    <mergeCell ref="B2:D2"/>
    <mergeCell ref="E2:H2"/>
    <mergeCell ref="I2:L2"/>
    <mergeCell ref="B12:K12"/>
    <mergeCell ref="H18:N18"/>
    <mergeCell ref="I19:R19"/>
    <mergeCell ref="C13:K13"/>
    <mergeCell ref="D14:O14"/>
    <mergeCell ref="E15:M15"/>
    <mergeCell ref="F16:P16"/>
    <mergeCell ref="G17:Q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48" t="s">
        <v>75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</row>
    <row r="2" spans="1:20" s="8" customFormat="1" ht="23.25" customHeight="1" thickBot="1">
      <c r="A2" s="257" t="s">
        <v>19</v>
      </c>
      <c r="B2" s="649" t="s">
        <v>29</v>
      </c>
      <c r="C2" s="650"/>
      <c r="D2" s="651"/>
      <c r="E2" s="652" t="s">
        <v>84</v>
      </c>
      <c r="F2" s="653"/>
      <c r="G2" s="654"/>
      <c r="H2" s="659" t="s">
        <v>84</v>
      </c>
      <c r="I2" s="660"/>
      <c r="J2" s="661"/>
      <c r="K2" s="655" t="s">
        <v>84</v>
      </c>
      <c r="L2" s="656"/>
      <c r="M2" s="657"/>
      <c r="N2" s="258" t="s">
        <v>36</v>
      </c>
      <c r="O2" s="258" t="s">
        <v>37</v>
      </c>
      <c r="P2" s="258" t="s">
        <v>38</v>
      </c>
      <c r="Q2" s="258" t="s">
        <v>39</v>
      </c>
      <c r="R2" s="258" t="s">
        <v>40</v>
      </c>
      <c r="S2" s="258" t="s">
        <v>41</v>
      </c>
      <c r="T2" s="258" t="s">
        <v>42</v>
      </c>
    </row>
    <row r="3" spans="1:20" s="17" customFormat="1">
      <c r="A3" s="29" t="str">
        <f>'1-συμβολαια'!A3</f>
        <v>???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7" customFormat="1">
      <c r="A4" s="29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17" customFormat="1">
      <c r="A5" s="29">
        <f>'1-συμβολαια'!A5</f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6" spans="1:20" s="17" customFormat="1">
      <c r="A6" s="29">
        <f>'1-συμβολαια'!A6</f>
        <v>0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pans="1:20" s="17" customFormat="1">
      <c r="A7" s="29">
        <f>'1-συμβολαια'!A7</f>
        <v>0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</row>
    <row r="8" spans="1:20" s="17" customFormat="1">
      <c r="A8" s="29">
        <f>'1-συμβολαια'!A8</f>
        <v>0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</row>
    <row r="9" spans="1:20" s="17" customFormat="1">
      <c r="A9" s="29">
        <f>'1-συμβολαια'!A9</f>
        <v>0</v>
      </c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</row>
    <row r="10" spans="1:20" s="17" customFormat="1">
      <c r="A10" s="29">
        <f>'1-συμβολαια'!A10</f>
        <v>0</v>
      </c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</row>
    <row r="12" spans="1:20" ht="15.75">
      <c r="B12" s="646" t="s">
        <v>111</v>
      </c>
      <c r="C12" s="646"/>
      <c r="D12" s="646"/>
      <c r="E12" s="646"/>
      <c r="F12" s="646"/>
      <c r="G12" s="646"/>
      <c r="H12" s="646"/>
      <c r="I12" s="118"/>
      <c r="J12" s="6"/>
      <c r="K12" s="6"/>
      <c r="L12" s="3"/>
      <c r="M12" s="3"/>
      <c r="N12" s="3"/>
      <c r="O12" s="3"/>
    </row>
    <row r="13" spans="1:20" ht="15.75">
      <c r="B13" s="6"/>
      <c r="C13" s="647" t="s">
        <v>112</v>
      </c>
      <c r="D13" s="647"/>
      <c r="E13" s="647"/>
      <c r="F13" s="647"/>
      <c r="G13" s="647"/>
      <c r="H13" s="647"/>
      <c r="I13" s="647"/>
      <c r="J13" s="6"/>
      <c r="K13" s="6"/>
      <c r="L13" s="3"/>
      <c r="M13" s="3"/>
      <c r="N13" s="3"/>
      <c r="O13" s="3"/>
    </row>
    <row r="14" spans="1:20" ht="15.75" customHeight="1">
      <c r="B14" s="6"/>
      <c r="C14" s="6"/>
      <c r="D14" s="646" t="s">
        <v>113</v>
      </c>
      <c r="E14" s="646"/>
      <c r="F14" s="646"/>
      <c r="G14" s="646"/>
      <c r="H14" s="646"/>
      <c r="I14" s="646"/>
      <c r="J14" s="646"/>
      <c r="K14" s="646"/>
      <c r="L14" s="3"/>
      <c r="M14" s="3"/>
      <c r="N14" s="3"/>
      <c r="O14" s="3"/>
    </row>
    <row r="15" spans="1:20" ht="15.75" customHeight="1">
      <c r="B15" s="6"/>
      <c r="C15" s="6"/>
      <c r="D15" s="6"/>
      <c r="E15" s="662" t="s">
        <v>118</v>
      </c>
      <c r="F15" s="662"/>
      <c r="G15" s="662"/>
      <c r="H15" s="662"/>
      <c r="I15" s="662"/>
      <c r="J15" s="662"/>
      <c r="K15" s="662"/>
      <c r="L15" s="662"/>
      <c r="M15" s="3"/>
      <c r="N15" s="3"/>
      <c r="O15" s="3"/>
    </row>
    <row r="16" spans="1:20" ht="15.75" customHeight="1">
      <c r="B16" s="6"/>
      <c r="C16" s="6"/>
      <c r="D16" s="6"/>
      <c r="E16" s="6"/>
      <c r="F16" s="646" t="s">
        <v>114</v>
      </c>
      <c r="G16" s="646"/>
      <c r="H16" s="646"/>
      <c r="I16" s="646"/>
      <c r="J16" s="646"/>
      <c r="K16" s="646"/>
      <c r="L16" s="646"/>
      <c r="M16" s="3"/>
      <c r="N16" s="3"/>
      <c r="O16" s="3"/>
    </row>
    <row r="17" spans="2:15" ht="15.75" customHeight="1">
      <c r="B17" s="6"/>
      <c r="C17" s="6"/>
      <c r="D17" s="6"/>
      <c r="E17" s="6"/>
      <c r="F17" s="6"/>
      <c r="G17" s="647" t="s">
        <v>115</v>
      </c>
      <c r="H17" s="647"/>
      <c r="I17" s="647"/>
      <c r="J17" s="647"/>
      <c r="K17" s="647"/>
      <c r="L17" s="647"/>
      <c r="M17" s="647"/>
      <c r="N17" s="3"/>
      <c r="O17" s="3"/>
    </row>
    <row r="18" spans="2:15" ht="15.75">
      <c r="B18" s="6"/>
      <c r="C18" s="6"/>
      <c r="D18" s="6"/>
      <c r="E18" s="6"/>
      <c r="F18" s="6"/>
      <c r="G18" s="6"/>
      <c r="H18" s="646" t="s">
        <v>116</v>
      </c>
      <c r="I18" s="646"/>
      <c r="J18" s="646"/>
      <c r="K18" s="646"/>
      <c r="L18" s="646"/>
      <c r="M18" s="646"/>
      <c r="N18" s="646"/>
      <c r="O18" s="3"/>
    </row>
    <row r="19" spans="2:15" ht="15.75">
      <c r="B19" s="6"/>
      <c r="C19" s="6"/>
      <c r="D19" s="6"/>
      <c r="E19" s="6"/>
      <c r="F19" s="6"/>
      <c r="G19" s="6"/>
      <c r="H19" s="6"/>
      <c r="I19" s="647" t="s">
        <v>117</v>
      </c>
      <c r="J19" s="647"/>
      <c r="K19" s="647"/>
      <c r="L19" s="647"/>
      <c r="M19" s="647"/>
      <c r="N19" s="647"/>
      <c r="O19" s="647"/>
    </row>
  </sheetData>
  <mergeCells count="13">
    <mergeCell ref="G17:M17"/>
    <mergeCell ref="H18:N18"/>
    <mergeCell ref="I19:O19"/>
    <mergeCell ref="B12:H12"/>
    <mergeCell ref="C13:I13"/>
    <mergeCell ref="D14:K14"/>
    <mergeCell ref="E15:L15"/>
    <mergeCell ref="F16:L16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9"/>
  <sheetViews>
    <sheetView zoomScaleNormal="100"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9" customFormat="1" ht="15.75" customHeight="1">
      <c r="A1" s="663" t="s">
        <v>66</v>
      </c>
      <c r="B1" s="663"/>
      <c r="C1" s="665" t="s">
        <v>67</v>
      </c>
      <c r="D1" s="665"/>
      <c r="E1" s="663" t="s">
        <v>0</v>
      </c>
      <c r="F1" s="663"/>
      <c r="G1" s="666" t="s">
        <v>10</v>
      </c>
      <c r="H1" s="666"/>
      <c r="I1" s="666"/>
      <c r="J1" s="663" t="s">
        <v>8</v>
      </c>
      <c r="K1" s="663"/>
      <c r="L1" s="667" t="s">
        <v>456</v>
      </c>
      <c r="M1" s="668"/>
      <c r="N1" s="668"/>
      <c r="O1" s="669"/>
      <c r="P1" s="664" t="s">
        <v>65</v>
      </c>
      <c r="Q1" s="664"/>
      <c r="R1" s="666" t="s">
        <v>55</v>
      </c>
      <c r="S1" s="666"/>
      <c r="T1" s="672" t="s">
        <v>46</v>
      </c>
      <c r="U1" s="670" t="s">
        <v>84</v>
      </c>
      <c r="V1" s="670"/>
      <c r="W1" s="670"/>
      <c r="X1" s="670"/>
      <c r="Y1" s="670"/>
      <c r="Z1" s="670"/>
      <c r="AA1" s="670"/>
      <c r="AB1" s="670"/>
      <c r="AC1" s="670"/>
    </row>
    <row r="2" spans="1:35" s="10" customFormat="1" ht="15.75" customHeight="1" thickBot="1">
      <c r="A2" s="91"/>
      <c r="B2" s="46"/>
      <c r="C2" s="81"/>
      <c r="D2" s="49" t="s">
        <v>68</v>
      </c>
      <c r="E2" s="92"/>
      <c r="F2" s="47" t="s">
        <v>68</v>
      </c>
      <c r="G2" s="43" t="s">
        <v>11</v>
      </c>
      <c r="H2" s="41" t="s">
        <v>12</v>
      </c>
      <c r="I2" s="42" t="s">
        <v>29</v>
      </c>
      <c r="J2" s="69" t="s">
        <v>23</v>
      </c>
      <c r="K2" s="48" t="s">
        <v>68</v>
      </c>
      <c r="L2" s="69" t="s">
        <v>321</v>
      </c>
      <c r="M2" s="69" t="s">
        <v>325</v>
      </c>
      <c r="N2" s="69" t="s">
        <v>326</v>
      </c>
      <c r="O2" s="253" t="s">
        <v>29</v>
      </c>
      <c r="P2" s="55" t="s">
        <v>23</v>
      </c>
      <c r="Q2" s="48" t="s">
        <v>68</v>
      </c>
      <c r="R2" s="69" t="s">
        <v>23</v>
      </c>
      <c r="S2" s="30" t="s">
        <v>68</v>
      </c>
      <c r="T2" s="673"/>
      <c r="U2" s="671"/>
      <c r="V2" s="671"/>
      <c r="W2" s="671"/>
      <c r="X2" s="671"/>
      <c r="Y2" s="671"/>
      <c r="Z2" s="671"/>
      <c r="AA2" s="671"/>
      <c r="AB2" s="671"/>
      <c r="AC2" s="671"/>
    </row>
    <row r="3" spans="1:35" s="17" customFormat="1">
      <c r="A3" s="12" t="str">
        <f>'1-συμβολαια'!A3</f>
        <v>???</v>
      </c>
      <c r="B3" s="45"/>
      <c r="C3" s="76">
        <f>'1-συμβολαια'!B3</f>
        <v>30302</v>
      </c>
      <c r="D3" s="18"/>
      <c r="E3" s="87" t="str">
        <f>'1-συμβολαια'!C3</f>
        <v>διανομή 1935 άτυπος ΑΝΑΓΝΩΡΙΣΗ</v>
      </c>
      <c r="F3" s="13"/>
      <c r="G3" s="14" t="str">
        <f>'4-πολλυπρ'!D3</f>
        <v>219-64κ</v>
      </c>
      <c r="H3" s="14">
        <f>'4-πολλυπρ'!I3</f>
        <v>0</v>
      </c>
      <c r="I3" s="19"/>
      <c r="J3" s="19">
        <f>'1-συμβολαια'!D3</f>
        <v>15555555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396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5"/>
      <c r="C4" s="76">
        <f>'1-συμβολαια'!B4</f>
        <v>0</v>
      </c>
      <c r="D4" s="18"/>
      <c r="E4" s="87" t="str">
        <f>'1-συμβολαια'!C4</f>
        <v>χρησικτησία αγροκτήματος 3.830,03μ2  [από Α &amp; Β(1-2)</v>
      </c>
      <c r="F4" s="13"/>
      <c r="G4" s="14">
        <f>'4-πολλυπρ'!D4</f>
        <v>0</v>
      </c>
      <c r="H4" s="14">
        <f>'4-πολλυπρ'!I4</f>
        <v>0</v>
      </c>
      <c r="I4" s="19"/>
      <c r="J4" s="19">
        <f>'1-συμβολαια'!D4</f>
        <v>3111111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2"/>
      <c r="V4" s="82"/>
      <c r="W4" s="7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5"/>
      <c r="C5" s="76">
        <f>'1-συμβολαια'!B5</f>
        <v>0</v>
      </c>
      <c r="D5" s="18"/>
      <c r="E5" s="87" t="str">
        <f>'1-συμβολαια'!C5</f>
        <v>χρησικτησία βιομηχανίας 666μ2  [από Α &amp; Β(1-2)</v>
      </c>
      <c r="F5" s="13"/>
      <c r="G5" s="14">
        <f>'4-πολλυπρ'!D5</f>
        <v>0</v>
      </c>
      <c r="H5" s="14">
        <f>'4-πολλυπρ'!I5</f>
        <v>0</v>
      </c>
      <c r="I5" s="19"/>
      <c r="J5" s="19">
        <f>'1-συμβολαια'!D5</f>
        <v>3999999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2"/>
      <c r="V5" s="82"/>
      <c r="W5" s="77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5"/>
      <c r="C6" s="76">
        <f>'1-συμβολαια'!B6</f>
        <v>0</v>
      </c>
      <c r="D6" s="18"/>
      <c r="E6" s="87" t="str">
        <f>'1-συμβολαια'!C6</f>
        <v>χρησικτησία αποθηκών 888μ2  [από Α &amp; Β(1-2)</v>
      </c>
      <c r="F6" s="13"/>
      <c r="G6" s="14">
        <f>'4-πολλυπρ'!D6</f>
        <v>0</v>
      </c>
      <c r="H6" s="14">
        <f>'4-πολλυπρ'!I6</f>
        <v>0</v>
      </c>
      <c r="I6" s="19"/>
      <c r="J6" s="19">
        <f>'1-συμβολαια'!D6</f>
        <v>888888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2"/>
      <c r="V6" s="82"/>
      <c r="W6" s="77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5"/>
      <c r="C7" s="76">
        <f>'1-συμβολαια'!B7</f>
        <v>0</v>
      </c>
      <c r="D7" s="18"/>
      <c r="E7" s="87" t="str">
        <f>'1-συμβολαια'!C7</f>
        <v>χρησικτησία αγροκτήματος 2.664,66μ2 [από Γ(1-2-3-4-5)</v>
      </c>
      <c r="F7" s="13"/>
      <c r="G7" s="14">
        <f>'4-πολλυπρ'!D7</f>
        <v>0</v>
      </c>
      <c r="H7" s="14">
        <f>'4-πολλυπρ'!I7</f>
        <v>0</v>
      </c>
      <c r="I7" s="19"/>
      <c r="J7" s="19">
        <f>'1-συμβολαια'!D7</f>
        <v>2444444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2"/>
      <c r="V7" s="82"/>
      <c r="W7" s="77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5"/>
      <c r="C8" s="76">
        <f>'1-συμβολαια'!B8</f>
        <v>0</v>
      </c>
      <c r="D8" s="18"/>
      <c r="E8" s="87" t="str">
        <f>'1-συμβολαια'!C8</f>
        <v>χρησικτησία αγροκτήματος 2.164,66μ2 από Δ</v>
      </c>
      <c r="F8" s="13"/>
      <c r="G8" s="14">
        <f>'4-πολλυπρ'!D8</f>
        <v>0</v>
      </c>
      <c r="H8" s="14">
        <f>'4-πολλυπρ'!I8</f>
        <v>0</v>
      </c>
      <c r="I8" s="19"/>
      <c r="J8" s="19">
        <f>'1-συμβολαια'!D8</f>
        <v>1888888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2"/>
      <c r="V8" s="82"/>
      <c r="W8" s="77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45"/>
      <c r="C9" s="76">
        <f>'1-συμβολαια'!B9</f>
        <v>0</v>
      </c>
      <c r="D9" s="18"/>
      <c r="E9" s="87" t="str">
        <f>'1-συμβολαια'!C9</f>
        <v>χρησικτησία ''δρόμου'' 557,10μ2 από Δ</v>
      </c>
      <c r="F9" s="13"/>
      <c r="G9" s="14">
        <f>'4-πολλυπρ'!D9</f>
        <v>0</v>
      </c>
      <c r="H9" s="14">
        <f>'4-πολλυπρ'!I9</f>
        <v>0</v>
      </c>
      <c r="I9" s="19"/>
      <c r="J9" s="19">
        <f>'1-συμβολαια'!D9</f>
        <v>333333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2"/>
      <c r="V9" s="82"/>
      <c r="W9" s="77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45"/>
      <c r="C10" s="76">
        <f>'1-συμβολαια'!B10</f>
        <v>0</v>
      </c>
      <c r="D10" s="18"/>
      <c r="E10" s="87" t="str">
        <f>'1-συμβολαια'!C10</f>
        <v>εξισορόπηση διαφοράς διανεμομένων [σε ...μ2 &amp; εργοστασιο - αποθηκών]</v>
      </c>
      <c r="F10" s="13"/>
      <c r="G10" s="14">
        <f>'4-πολλυπρ'!D10</f>
        <v>0</v>
      </c>
      <c r="H10" s="14">
        <f>'4-πολλυπρ'!I10</f>
        <v>0</v>
      </c>
      <c r="I10" s="19"/>
      <c r="J10" s="19">
        <f>'1-συμβολαια'!D10</f>
        <v>999999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2"/>
      <c r="V10" s="82"/>
      <c r="W10" s="77"/>
      <c r="X10" s="24"/>
      <c r="Y10" s="24"/>
      <c r="Z10" s="24"/>
      <c r="AA10" s="24"/>
      <c r="AB10" s="24"/>
      <c r="AC10" s="24"/>
    </row>
    <row r="11" spans="1:35">
      <c r="A11" s="432" t="s">
        <v>56</v>
      </c>
      <c r="B11" s="433"/>
      <c r="C11" s="433"/>
      <c r="D11" s="433"/>
      <c r="E11" s="433"/>
      <c r="F11" s="433"/>
      <c r="G11" s="433"/>
      <c r="H11" s="433"/>
      <c r="I11" s="433"/>
      <c r="J11" s="433"/>
      <c r="K11" s="40"/>
      <c r="L11" s="1">
        <f>SUM(L3:L10)</f>
        <v>0</v>
      </c>
      <c r="M11" s="1"/>
      <c r="N11" s="1"/>
      <c r="O11" s="1">
        <f>SUM(O3:O10)</f>
        <v>0</v>
      </c>
      <c r="P11" s="33" t="e">
        <f>SUM(P3:P10)</f>
        <v>#REF!</v>
      </c>
      <c r="Q11" s="1">
        <f>SUM(Q3:Q10)</f>
        <v>0</v>
      </c>
      <c r="R11" s="1">
        <f>SUM(R3:R10)</f>
        <v>396</v>
      </c>
      <c r="S11" s="1">
        <f>SUM(S3:S10)</f>
        <v>0</v>
      </c>
      <c r="T11" s="3"/>
      <c r="U11" s="78"/>
      <c r="V11" s="78"/>
    </row>
    <row r="12" spans="1:35">
      <c r="T12" s="120"/>
    </row>
    <row r="13" spans="1:35" ht="15.75" customHeight="1">
      <c r="T13" s="120"/>
      <c r="U13" s="646" t="s">
        <v>119</v>
      </c>
      <c r="V13" s="646"/>
      <c r="W13" s="646"/>
      <c r="X13" s="646"/>
      <c r="Y13" s="646"/>
      <c r="Z13" s="646"/>
      <c r="AA13" s="646"/>
      <c r="AB13" s="646"/>
      <c r="AC13" s="646"/>
      <c r="AD13" s="118"/>
      <c r="AE13" s="118"/>
      <c r="AF13" s="118"/>
      <c r="AG13" s="118"/>
      <c r="AH13" s="113"/>
      <c r="AI13" s="113"/>
    </row>
    <row r="14" spans="1:35" ht="15.75" customHeight="1">
      <c r="T14" s="120"/>
      <c r="U14" s="119"/>
      <c r="V14" s="647" t="s">
        <v>120</v>
      </c>
      <c r="W14" s="647"/>
      <c r="X14" s="647"/>
      <c r="Y14" s="647"/>
      <c r="Z14" s="647"/>
      <c r="AA14" s="647"/>
      <c r="AB14" s="647"/>
      <c r="AC14" s="647"/>
      <c r="AD14" s="647"/>
      <c r="AE14" s="113"/>
      <c r="AF14" s="113"/>
      <c r="AG14" s="113"/>
      <c r="AH14" s="113"/>
      <c r="AI14" s="113"/>
    </row>
    <row r="15" spans="1:35" ht="15.75" customHeight="1">
      <c r="T15" s="120"/>
      <c r="U15" s="119"/>
      <c r="V15" s="119"/>
      <c r="W15" s="646" t="s">
        <v>121</v>
      </c>
      <c r="X15" s="646"/>
      <c r="Y15" s="646"/>
      <c r="Z15" s="646"/>
      <c r="AA15" s="646"/>
      <c r="AB15" s="646"/>
      <c r="AC15" s="646"/>
      <c r="AD15" s="646"/>
      <c r="AE15" s="646"/>
      <c r="AF15" s="113"/>
      <c r="AG15" s="113"/>
      <c r="AH15" s="113"/>
      <c r="AI15" s="113"/>
    </row>
    <row r="16" spans="1:35" ht="15.75">
      <c r="U16" s="119"/>
      <c r="V16" s="119"/>
      <c r="W16" s="119"/>
      <c r="X16" s="647" t="s">
        <v>122</v>
      </c>
      <c r="Y16" s="647"/>
      <c r="Z16" s="647"/>
      <c r="AA16" s="647"/>
      <c r="AB16" s="647"/>
      <c r="AC16" s="647"/>
      <c r="AD16" s="647"/>
      <c r="AE16" s="647"/>
      <c r="AF16" s="647"/>
      <c r="AG16" s="113"/>
      <c r="AH16" s="113"/>
      <c r="AI16" s="113"/>
    </row>
    <row r="17" spans="21:35" ht="15.75">
      <c r="U17" s="119"/>
      <c r="V17" s="119"/>
      <c r="W17" s="119"/>
      <c r="X17" s="119"/>
      <c r="Y17" s="646" t="s">
        <v>123</v>
      </c>
      <c r="Z17" s="646"/>
      <c r="AA17" s="646"/>
      <c r="AB17" s="646"/>
      <c r="AC17" s="646"/>
      <c r="AD17" s="646"/>
      <c r="AE17" s="646"/>
      <c r="AF17" s="646"/>
      <c r="AG17" s="646"/>
      <c r="AH17" s="113"/>
      <c r="AI17" s="113"/>
    </row>
    <row r="18" spans="21:35" ht="15.75">
      <c r="U18" s="119"/>
      <c r="V18" s="119"/>
      <c r="W18" s="119"/>
      <c r="X18" s="119"/>
      <c r="Y18" s="119"/>
      <c r="Z18" s="647" t="s">
        <v>124</v>
      </c>
      <c r="AA18" s="647"/>
      <c r="AB18" s="647"/>
      <c r="AC18" s="647"/>
      <c r="AD18" s="647"/>
      <c r="AE18" s="647"/>
      <c r="AF18" s="647"/>
      <c r="AG18" s="647"/>
      <c r="AH18" s="647"/>
      <c r="AI18" s="113"/>
    </row>
    <row r="19" spans="21:35" ht="15.75">
      <c r="U19" s="119"/>
      <c r="V19" s="119"/>
      <c r="W19" s="119"/>
      <c r="X19" s="119"/>
      <c r="Y19" s="119"/>
      <c r="Z19" s="119"/>
      <c r="AA19" s="646" t="s">
        <v>125</v>
      </c>
      <c r="AB19" s="646"/>
      <c r="AC19" s="646"/>
      <c r="AD19" s="646"/>
      <c r="AE19" s="646"/>
      <c r="AF19" s="646"/>
      <c r="AG19" s="646"/>
      <c r="AH19" s="646"/>
      <c r="AI19" s="646"/>
    </row>
  </sheetData>
  <mergeCells count="18">
    <mergeCell ref="W15:AE15"/>
    <mergeCell ref="X16:AF16"/>
    <mergeCell ref="Y17:AG17"/>
    <mergeCell ref="Z18:AH18"/>
    <mergeCell ref="AA19:AI19"/>
    <mergeCell ref="U13:AC13"/>
    <mergeCell ref="V14:AD14"/>
    <mergeCell ref="U1:AC2"/>
    <mergeCell ref="T1:T2"/>
    <mergeCell ref="R1:S1"/>
    <mergeCell ref="A11:J11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3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4" customFormat="1" ht="32.25" customHeight="1">
      <c r="A1" s="678" t="s">
        <v>31</v>
      </c>
      <c r="B1" s="679"/>
      <c r="C1" s="679"/>
      <c r="D1" s="679"/>
      <c r="E1" s="680"/>
      <c r="F1" s="681" t="s">
        <v>294</v>
      </c>
      <c r="G1" s="682"/>
      <c r="H1" s="682"/>
      <c r="I1" s="683"/>
      <c r="J1" s="674" t="s">
        <v>295</v>
      </c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675"/>
      <c r="V1" s="675"/>
      <c r="W1" s="675"/>
      <c r="X1" s="675"/>
      <c r="Y1" s="676"/>
      <c r="Z1" s="684" t="s">
        <v>296</v>
      </c>
      <c r="AA1" s="685"/>
      <c r="AB1" s="685"/>
      <c r="AC1" s="686"/>
      <c r="AD1" s="674" t="s">
        <v>297</v>
      </c>
      <c r="AE1" s="675"/>
      <c r="AF1" s="675"/>
      <c r="AG1" s="675"/>
      <c r="AH1" s="675"/>
      <c r="AI1" s="675"/>
      <c r="AJ1" s="675"/>
      <c r="AK1" s="675"/>
      <c r="AL1" s="675"/>
      <c r="AM1" s="675"/>
      <c r="AN1" s="675"/>
      <c r="AO1" s="675"/>
      <c r="AP1" s="675"/>
      <c r="AQ1" s="675"/>
      <c r="AR1" s="675"/>
      <c r="AS1" s="676"/>
      <c r="AT1" s="681" t="s">
        <v>298</v>
      </c>
      <c r="AU1" s="682"/>
      <c r="AV1" s="682"/>
      <c r="AW1" s="683"/>
      <c r="AX1" s="674" t="s">
        <v>299</v>
      </c>
      <c r="AY1" s="675"/>
      <c r="AZ1" s="675"/>
      <c r="BA1" s="675"/>
      <c r="BB1" s="675"/>
      <c r="BC1" s="675"/>
      <c r="BD1" s="675"/>
      <c r="BE1" s="675"/>
      <c r="BF1" s="675"/>
      <c r="BG1" s="675"/>
      <c r="BH1" s="675"/>
      <c r="BI1" s="675"/>
      <c r="BJ1" s="675"/>
      <c r="BK1" s="675"/>
      <c r="BL1" s="675"/>
      <c r="BM1" s="676"/>
    </row>
    <row r="2" spans="1:65" s="4" customFormat="1" ht="23.25" customHeight="1">
      <c r="A2" s="186" t="s">
        <v>19</v>
      </c>
      <c r="B2" s="186" t="s">
        <v>300</v>
      </c>
      <c r="C2" s="187" t="s">
        <v>301</v>
      </c>
      <c r="D2" s="429" t="s">
        <v>29</v>
      </c>
      <c r="E2" s="633"/>
      <c r="F2" s="188" t="s">
        <v>302</v>
      </c>
      <c r="G2" s="186" t="s">
        <v>18</v>
      </c>
      <c r="H2" s="188" t="s">
        <v>23</v>
      </c>
      <c r="I2" s="189" t="s">
        <v>84</v>
      </c>
      <c r="J2" s="190" t="s">
        <v>303</v>
      </c>
      <c r="K2" s="190" t="s">
        <v>304</v>
      </c>
      <c r="L2" s="188" t="s">
        <v>305</v>
      </c>
      <c r="M2" s="188" t="s">
        <v>306</v>
      </c>
      <c r="N2" s="188" t="s">
        <v>307</v>
      </c>
      <c r="O2" s="188" t="s">
        <v>308</v>
      </c>
      <c r="P2" s="188" t="s">
        <v>309</v>
      </c>
      <c r="Q2" s="188" t="s">
        <v>310</v>
      </c>
      <c r="R2" s="188" t="s">
        <v>311</v>
      </c>
      <c r="S2" s="188" t="s">
        <v>312</v>
      </c>
      <c r="T2" s="188" t="s">
        <v>313</v>
      </c>
      <c r="U2" s="188" t="s">
        <v>23</v>
      </c>
      <c r="V2" s="188" t="s">
        <v>314</v>
      </c>
      <c r="W2" s="188" t="s">
        <v>315</v>
      </c>
      <c r="X2" s="188" t="s">
        <v>316</v>
      </c>
      <c r="Y2" s="191" t="s">
        <v>317</v>
      </c>
      <c r="Z2" s="188" t="s">
        <v>302</v>
      </c>
      <c r="AA2" s="186" t="s">
        <v>18</v>
      </c>
      <c r="AB2" s="188" t="s">
        <v>23</v>
      </c>
      <c r="AC2" s="192" t="s">
        <v>84</v>
      </c>
      <c r="AD2" s="190" t="s">
        <v>303</v>
      </c>
      <c r="AE2" s="190" t="s">
        <v>304</v>
      </c>
      <c r="AF2" s="188" t="s">
        <v>305</v>
      </c>
      <c r="AG2" s="188" t="s">
        <v>306</v>
      </c>
      <c r="AH2" s="188" t="s">
        <v>307</v>
      </c>
      <c r="AI2" s="188" t="s">
        <v>308</v>
      </c>
      <c r="AJ2" s="188" t="s">
        <v>309</v>
      </c>
      <c r="AK2" s="188" t="s">
        <v>310</v>
      </c>
      <c r="AL2" s="188" t="s">
        <v>311</v>
      </c>
      <c r="AM2" s="188" t="s">
        <v>312</v>
      </c>
      <c r="AN2" s="188" t="s">
        <v>313</v>
      </c>
      <c r="AO2" s="188" t="s">
        <v>23</v>
      </c>
      <c r="AP2" s="188" t="s">
        <v>314</v>
      </c>
      <c r="AQ2" s="188" t="s">
        <v>315</v>
      </c>
      <c r="AR2" s="188" t="s">
        <v>316</v>
      </c>
      <c r="AS2" s="191" t="s">
        <v>317</v>
      </c>
      <c r="AT2" s="188" t="s">
        <v>302</v>
      </c>
      <c r="AU2" s="186" t="s">
        <v>18</v>
      </c>
      <c r="AV2" s="188" t="s">
        <v>23</v>
      </c>
      <c r="AW2" s="189" t="s">
        <v>84</v>
      </c>
      <c r="AX2" s="190" t="s">
        <v>303</v>
      </c>
      <c r="AY2" s="190" t="s">
        <v>304</v>
      </c>
      <c r="AZ2" s="188" t="s">
        <v>305</v>
      </c>
      <c r="BA2" s="188" t="s">
        <v>306</v>
      </c>
      <c r="BB2" s="188" t="s">
        <v>307</v>
      </c>
      <c r="BC2" s="188" t="s">
        <v>308</v>
      </c>
      <c r="BD2" s="188" t="s">
        <v>309</v>
      </c>
      <c r="BE2" s="188" t="s">
        <v>310</v>
      </c>
      <c r="BF2" s="188" t="s">
        <v>311</v>
      </c>
      <c r="BG2" s="188" t="s">
        <v>312</v>
      </c>
      <c r="BH2" s="188" t="s">
        <v>313</v>
      </c>
      <c r="BI2" s="188" t="s">
        <v>23</v>
      </c>
      <c r="BJ2" s="188" t="s">
        <v>314</v>
      </c>
      <c r="BK2" s="188" t="s">
        <v>315</v>
      </c>
      <c r="BL2" s="188" t="s">
        <v>318</v>
      </c>
      <c r="BM2" s="191" t="s">
        <v>317</v>
      </c>
    </row>
    <row r="3" spans="1:65">
      <c r="A3" s="29" t="str">
        <f>'1-συμβολαια'!A3</f>
        <v>???</v>
      </c>
      <c r="B3" s="14" t="str">
        <f>'4-πολλυπρ'!D3</f>
        <v>219-64κ</v>
      </c>
      <c r="C3" s="14">
        <f>'4-πολλυπρ'!I3</f>
        <v>0</v>
      </c>
      <c r="D3" s="24"/>
      <c r="E3" s="24"/>
      <c r="F3" s="11"/>
      <c r="G3" s="28"/>
      <c r="H3" s="11"/>
      <c r="I3" s="24"/>
      <c r="J3" s="11"/>
      <c r="K3" s="141" t="s">
        <v>319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3" t="s">
        <v>319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>
        <f>'4-πολλυπρ'!D4</f>
        <v>0</v>
      </c>
      <c r="C4" s="14">
        <f>'4-πολλυπρ'!I4</f>
        <v>0</v>
      </c>
      <c r="D4" s="24"/>
      <c r="E4" s="24"/>
      <c r="F4" s="11"/>
      <c r="G4" s="28"/>
      <c r="H4" s="11"/>
      <c r="I4" s="24"/>
      <c r="J4" s="11"/>
      <c r="K4" s="141" t="s">
        <v>319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3" t="s">
        <v>319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>
        <f>'4-πολλυπρ'!D5</f>
        <v>0</v>
      </c>
      <c r="C5" s="14">
        <f>'4-πολλυπρ'!I5</f>
        <v>0</v>
      </c>
      <c r="D5" s="24"/>
      <c r="E5" s="24"/>
      <c r="F5" s="11"/>
      <c r="G5" s="28"/>
      <c r="H5" s="11"/>
      <c r="I5" s="24"/>
      <c r="J5" s="11"/>
      <c r="K5" s="141" t="s">
        <v>319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93" t="s">
        <v>319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>
        <f>'4-πολλυπρ'!D6</f>
        <v>0</v>
      </c>
      <c r="C6" s="14">
        <f>'4-πολλυπρ'!I6</f>
        <v>0</v>
      </c>
      <c r="D6" s="24"/>
      <c r="E6" s="24"/>
      <c r="F6" s="11"/>
      <c r="G6" s="28"/>
      <c r="H6" s="11"/>
      <c r="I6" s="24"/>
      <c r="J6" s="11"/>
      <c r="K6" s="141" t="s">
        <v>319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93" t="s">
        <v>319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>
        <f>'4-πολλυπρ'!D7</f>
        <v>0</v>
      </c>
      <c r="C7" s="14">
        <f>'4-πολλυπρ'!I7</f>
        <v>0</v>
      </c>
      <c r="D7" s="24"/>
      <c r="E7" s="24"/>
      <c r="F7" s="11"/>
      <c r="G7" s="28"/>
      <c r="H7" s="11"/>
      <c r="I7" s="24"/>
      <c r="J7" s="11"/>
      <c r="K7" s="141" t="s">
        <v>319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93" t="s">
        <v>319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>
        <f>'4-πολλυπρ'!D8</f>
        <v>0</v>
      </c>
      <c r="C8" s="14">
        <f>'4-πολλυπρ'!I8</f>
        <v>0</v>
      </c>
      <c r="D8" s="24"/>
      <c r="E8" s="24"/>
      <c r="F8" s="11"/>
      <c r="G8" s="28"/>
      <c r="H8" s="11"/>
      <c r="I8" s="24"/>
      <c r="J8" s="11"/>
      <c r="K8" s="141" t="s">
        <v>319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93" t="s">
        <v>319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>
        <f>'1-συμβολαια'!A9</f>
        <v>0</v>
      </c>
      <c r="B9" s="14">
        <f>'4-πολλυπρ'!D9</f>
        <v>0</v>
      </c>
      <c r="C9" s="14">
        <f>'4-πολλυπρ'!I9</f>
        <v>0</v>
      </c>
      <c r="D9" s="24"/>
      <c r="E9" s="24"/>
      <c r="F9" s="11"/>
      <c r="G9" s="28"/>
      <c r="H9" s="11"/>
      <c r="I9" s="24"/>
      <c r="J9" s="11"/>
      <c r="K9" s="141" t="s">
        <v>319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193" t="s">
        <v>319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>
        <f>'1-συμβολαια'!A10</f>
        <v>0</v>
      </c>
      <c r="B10" s="14">
        <f>'4-πολλυπρ'!D10</f>
        <v>0</v>
      </c>
      <c r="C10" s="14">
        <f>'4-πολλυπρ'!I10</f>
        <v>0</v>
      </c>
      <c r="D10" s="24"/>
      <c r="E10" s="24"/>
      <c r="F10" s="11"/>
      <c r="G10" s="28"/>
      <c r="H10" s="11"/>
      <c r="I10" s="24"/>
      <c r="J10" s="11"/>
      <c r="K10" s="141" t="s">
        <v>319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193" t="s">
        <v>319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2" spans="1:65">
      <c r="F12" s="677" t="s">
        <v>320</v>
      </c>
      <c r="G12" s="677"/>
      <c r="H12" s="677"/>
      <c r="I12" s="677"/>
    </row>
    <row r="13" spans="1:65">
      <c r="F13" s="677"/>
      <c r="G13" s="677"/>
      <c r="H13" s="677"/>
      <c r="I13" s="677"/>
    </row>
  </sheetData>
  <mergeCells count="9">
    <mergeCell ref="AX1:BM1"/>
    <mergeCell ref="D2:E2"/>
    <mergeCell ref="F12:I13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81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8.140625" style="7" bestFit="1" customWidth="1"/>
    <col min="2" max="2" width="8.7109375" style="135" bestFit="1" customWidth="1"/>
    <col min="3" max="3" width="53.7109375" style="88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2" bestFit="1" customWidth="1"/>
    <col min="19" max="19" width="8.5703125" style="72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19" t="s">
        <v>1</v>
      </c>
      <c r="B1" s="721" t="s">
        <v>2</v>
      </c>
      <c r="C1" s="718" t="s">
        <v>0</v>
      </c>
      <c r="D1" s="722" t="s">
        <v>11</v>
      </c>
      <c r="E1" s="716" t="s">
        <v>12</v>
      </c>
      <c r="F1" s="667" t="s">
        <v>504</v>
      </c>
      <c r="G1" s="668"/>
      <c r="H1" s="668"/>
      <c r="I1" s="669"/>
      <c r="J1" s="711" t="s">
        <v>507</v>
      </c>
      <c r="K1" s="712"/>
      <c r="L1" s="691" t="s">
        <v>138</v>
      </c>
      <c r="M1" s="692"/>
      <c r="N1" s="708" t="s">
        <v>503</v>
      </c>
      <c r="O1" s="709"/>
      <c r="P1" s="705" t="s">
        <v>76</v>
      </c>
      <c r="Q1" s="706"/>
      <c r="R1" s="706"/>
      <c r="S1" s="706"/>
      <c r="T1" s="707"/>
      <c r="U1" s="708" t="s">
        <v>496</v>
      </c>
      <c r="V1" s="708"/>
      <c r="W1" s="697" t="s">
        <v>43</v>
      </c>
      <c r="X1" s="698"/>
      <c r="Y1" s="699"/>
      <c r="Z1" s="587" t="s">
        <v>58</v>
      </c>
      <c r="AA1" s="588"/>
      <c r="AB1" s="700"/>
      <c r="AC1" s="695" t="s">
        <v>77</v>
      </c>
      <c r="AD1" s="696"/>
      <c r="AE1" s="696"/>
      <c r="AF1" s="696"/>
      <c r="AG1" s="696"/>
      <c r="AH1" s="335"/>
      <c r="AI1" s="701" t="s">
        <v>54</v>
      </c>
      <c r="AJ1" s="703" t="s">
        <v>44</v>
      </c>
      <c r="AK1" s="693" t="s">
        <v>80</v>
      </c>
      <c r="AL1" s="688" t="s">
        <v>29</v>
      </c>
      <c r="AM1" s="689"/>
      <c r="AN1" s="689"/>
      <c r="AO1" s="689"/>
      <c r="AP1" s="690"/>
    </row>
    <row r="2" spans="1:42" ht="39" thickBot="1">
      <c r="A2" s="720"/>
      <c r="B2" s="437"/>
      <c r="C2" s="465"/>
      <c r="D2" s="723"/>
      <c r="E2" s="717"/>
      <c r="F2" s="314" t="s">
        <v>258</v>
      </c>
      <c r="G2" s="315" t="s">
        <v>91</v>
      </c>
      <c r="H2" s="315" t="s">
        <v>47</v>
      </c>
      <c r="I2" s="311" t="s">
        <v>417</v>
      </c>
      <c r="J2" s="262" t="s">
        <v>23</v>
      </c>
      <c r="K2" s="313" t="s">
        <v>417</v>
      </c>
      <c r="L2" s="36" t="s">
        <v>23</v>
      </c>
      <c r="M2" s="311" t="s">
        <v>417</v>
      </c>
      <c r="N2" s="65" t="s">
        <v>23</v>
      </c>
      <c r="O2" s="312" t="s">
        <v>417</v>
      </c>
      <c r="P2" s="347" t="s">
        <v>23</v>
      </c>
      <c r="Q2" s="348" t="s">
        <v>417</v>
      </c>
      <c r="R2" s="71" t="s">
        <v>81</v>
      </c>
      <c r="S2" s="71" t="s">
        <v>520</v>
      </c>
      <c r="T2" s="346" t="s">
        <v>521</v>
      </c>
      <c r="U2" s="65" t="s">
        <v>23</v>
      </c>
      <c r="V2" s="312" t="s">
        <v>417</v>
      </c>
      <c r="W2" s="36" t="s">
        <v>23</v>
      </c>
      <c r="X2" s="262" t="s">
        <v>417</v>
      </c>
      <c r="Y2" s="32" t="s">
        <v>34</v>
      </c>
      <c r="Z2" s="36" t="s">
        <v>23</v>
      </c>
      <c r="AA2" s="262" t="s">
        <v>417</v>
      </c>
      <c r="AB2" s="233" t="s">
        <v>34</v>
      </c>
      <c r="AC2" s="36" t="s">
        <v>505</v>
      </c>
      <c r="AD2" s="262" t="s">
        <v>417</v>
      </c>
      <c r="AE2" s="9" t="s">
        <v>506</v>
      </c>
      <c r="AF2" s="262" t="s">
        <v>417</v>
      </c>
      <c r="AG2" s="66" t="s">
        <v>33</v>
      </c>
      <c r="AH2" s="336" t="s">
        <v>417</v>
      </c>
      <c r="AI2" s="702"/>
      <c r="AJ2" s="704"/>
      <c r="AK2" s="694"/>
      <c r="AL2" s="688"/>
      <c r="AM2" s="689"/>
      <c r="AN2" s="689"/>
      <c r="AO2" s="689"/>
      <c r="AP2" s="690"/>
    </row>
    <row r="3" spans="1:42" s="5" customFormat="1">
      <c r="A3" s="409" t="str">
        <f>'1-συμβολαια'!A3</f>
        <v>???</v>
      </c>
      <c r="B3" s="395">
        <f>'1-συμβολαια'!B3</f>
        <v>30302</v>
      </c>
      <c r="C3" s="396" t="str">
        <f>'1-συμβολαια'!C3</f>
        <v>διανομή 1935 άτυπος ΑΝΑΓΝΩΡΙΣΗ</v>
      </c>
      <c r="D3" s="299" t="str">
        <f>'4-πολλυπρ'!D3</f>
        <v>219-64κ</v>
      </c>
      <c r="E3" s="299">
        <f>'4-πολλυπρ'!I3</f>
        <v>0</v>
      </c>
      <c r="F3" s="299">
        <f>'14-βιβλΕσ'!O3</f>
        <v>23832.3325</v>
      </c>
      <c r="G3" s="279">
        <f>'14-βιβλΕσ'!Q3</f>
        <v>440</v>
      </c>
      <c r="H3" s="279">
        <f t="shared" ref="H3:H10" si="0">F3+G3</f>
        <v>24272.3325</v>
      </c>
      <c r="I3" s="397">
        <f t="shared" ref="I3:I10" si="1">H3/340.75</f>
        <v>71.232083639031543</v>
      </c>
      <c r="J3" s="279">
        <f>'8-κ-15-17'!AG3</f>
        <v>0</v>
      </c>
      <c r="K3" s="397">
        <f t="shared" ref="K3:K10" si="2">J3/340.75</f>
        <v>0</v>
      </c>
      <c r="L3" s="279">
        <f>'14-βιβλΕσ'!R3</f>
        <v>17750</v>
      </c>
      <c r="M3" s="397">
        <f t="shared" ref="M3:M10" si="3">L3/340.75</f>
        <v>52.090975788701392</v>
      </c>
      <c r="N3" s="279">
        <f>('14-βιβλΕσ'!N3+'14-βιβλΕσ'!O3+'14-βιβλΕσ'!R3)*30%</f>
        <v>53881.665000000001</v>
      </c>
      <c r="O3" s="397">
        <f t="shared" ref="O3:O10" si="4">N3/340.75</f>
        <v>158.12667644900955</v>
      </c>
      <c r="P3" s="400"/>
      <c r="Q3" s="400"/>
      <c r="R3" s="400"/>
      <c r="S3" s="400"/>
      <c r="T3" s="400"/>
      <c r="U3" s="279">
        <f>AG3</f>
        <v>179965.55000000002</v>
      </c>
      <c r="V3" s="397">
        <f t="shared" ref="V3:V10" si="5">U3/340.75</f>
        <v>528.14541452677918</v>
      </c>
      <c r="W3" s="279">
        <f t="shared" ref="W3:W10" si="6">AG3+U3</f>
        <v>359931.10000000003</v>
      </c>
      <c r="X3" s="397">
        <f t="shared" ref="X3:X10" si="7">W3/340.75</f>
        <v>1056.2908290535584</v>
      </c>
      <c r="Y3" s="282">
        <v>1570758</v>
      </c>
      <c r="Z3" s="400"/>
      <c r="AA3" s="400"/>
      <c r="AB3" s="400"/>
      <c r="AC3" s="279">
        <f>'1-συμβολαια'!L3+'8-κ-15-17'!AE3+'14-βιβλΕσ'!L3+'14-βιβλΕσ'!Q3+'14-βιβλΕσ'!R3</f>
        <v>180595.55000000002</v>
      </c>
      <c r="AD3" s="397">
        <f t="shared" ref="AD3:AD10" si="8">AC3/340.75</f>
        <v>529.99427732942047</v>
      </c>
      <c r="AE3" s="279">
        <f>'1-συμβολαια'!M3</f>
        <v>630</v>
      </c>
      <c r="AF3" s="397">
        <f t="shared" ref="AF3:AF10" si="9">AE3/340.75</f>
        <v>1.8488628026412326</v>
      </c>
      <c r="AG3" s="279">
        <f t="shared" ref="AG3:AG10" si="10">AC3-AE3</f>
        <v>179965.55000000002</v>
      </c>
      <c r="AH3" s="397">
        <f t="shared" ref="AH3:AH10" si="11">AG3/340.75</f>
        <v>528.14541452677918</v>
      </c>
      <c r="AI3" s="398">
        <v>45925</v>
      </c>
      <c r="AJ3" s="306">
        <f t="shared" ref="AJ3:AJ10" si="12">Y3+AB3</f>
        <v>1570758</v>
      </c>
      <c r="AK3" s="399"/>
      <c r="AL3" s="70"/>
      <c r="AM3" s="70"/>
      <c r="AN3" s="70"/>
      <c r="AO3" s="70"/>
      <c r="AP3" s="70"/>
    </row>
    <row r="4" spans="1:42" s="5" customFormat="1">
      <c r="A4" s="409">
        <f>'1-συμβολαια'!A4</f>
        <v>0</v>
      </c>
      <c r="B4" s="395"/>
      <c r="C4" s="396" t="str">
        <f>'1-συμβολαια'!C4</f>
        <v>χρησικτησία αγροκτήματος 3.830,03μ2  [από Α &amp; Β(1-2)</v>
      </c>
      <c r="D4" s="299">
        <f>'4-πολλυπρ'!D4</f>
        <v>0</v>
      </c>
      <c r="E4" s="299">
        <f>'4-πολλυπρ'!I4</f>
        <v>0</v>
      </c>
      <c r="F4" s="299">
        <f>'14-βιβλΕσ'!O4</f>
        <v>4797.6665000000003</v>
      </c>
      <c r="G4" s="279">
        <f>'14-βιβλΕσ'!Q4</f>
        <v>60</v>
      </c>
      <c r="H4" s="279">
        <f t="shared" si="0"/>
        <v>4857.6665000000003</v>
      </c>
      <c r="I4" s="397">
        <f t="shared" si="1"/>
        <v>14.255807776962584</v>
      </c>
      <c r="J4" s="279">
        <f>'8-κ-15-17'!AG4</f>
        <v>24111.110250000005</v>
      </c>
      <c r="K4" s="397">
        <f t="shared" si="2"/>
        <v>70.758944240645647</v>
      </c>
      <c r="L4" s="279">
        <f>'14-βιβλΕσ'!R4</f>
        <v>1880</v>
      </c>
      <c r="M4" s="397">
        <f t="shared" si="3"/>
        <v>5.5172413793103452</v>
      </c>
      <c r="N4" s="279">
        <f>('14-βιβλΕσ'!N4+'14-βιβλΕσ'!O4+'14-βιβλΕσ'!R4)*30%</f>
        <v>10752.333000000001</v>
      </c>
      <c r="O4" s="397">
        <f t="shared" si="4"/>
        <v>31.554902421129864</v>
      </c>
      <c r="P4" s="400"/>
      <c r="Q4" s="400"/>
      <c r="R4" s="400"/>
      <c r="S4" s="400"/>
      <c r="T4" s="400"/>
      <c r="U4" s="279">
        <f t="shared" ref="U4:U10" si="13">AG4</f>
        <v>60012.220250000006</v>
      </c>
      <c r="V4" s="397">
        <f t="shared" si="5"/>
        <v>176.11803448275865</v>
      </c>
      <c r="W4" s="279">
        <f t="shared" si="6"/>
        <v>120024.44050000001</v>
      </c>
      <c r="X4" s="397">
        <f t="shared" si="7"/>
        <v>352.23606896551729</v>
      </c>
      <c r="Y4" s="282">
        <v>523793</v>
      </c>
      <c r="Z4" s="400"/>
      <c r="AA4" s="400"/>
      <c r="AB4" s="400"/>
      <c r="AC4" s="279">
        <f>'1-συμβολαια'!L4+'8-κ-15-17'!AE4+'14-βιβλΕσ'!L4+'14-βιβλΕσ'!Q4+'14-βιβλΕσ'!R4</f>
        <v>60012.220250000006</v>
      </c>
      <c r="AD4" s="397">
        <f t="shared" si="8"/>
        <v>176.11803448275865</v>
      </c>
      <c r="AE4" s="279">
        <f>'1-συμβολαια'!M4</f>
        <v>0</v>
      </c>
      <c r="AF4" s="397">
        <f t="shared" si="9"/>
        <v>0</v>
      </c>
      <c r="AG4" s="279">
        <f t="shared" si="10"/>
        <v>60012.220250000006</v>
      </c>
      <c r="AH4" s="397">
        <f t="shared" si="11"/>
        <v>176.11803448275865</v>
      </c>
      <c r="AI4" s="398"/>
      <c r="AJ4" s="306">
        <f t="shared" si="12"/>
        <v>523793</v>
      </c>
      <c r="AK4" s="399"/>
      <c r="AL4" s="70"/>
      <c r="AM4" s="70"/>
      <c r="AN4" s="70"/>
      <c r="AO4" s="70"/>
      <c r="AP4" s="70"/>
    </row>
    <row r="5" spans="1:42" s="5" customFormat="1">
      <c r="A5" s="409">
        <f>'1-συμβολαια'!A5</f>
        <v>0</v>
      </c>
      <c r="B5" s="395"/>
      <c r="C5" s="396" t="str">
        <f>'1-συμβολαια'!C5</f>
        <v>χρησικτησία βιομηχανίας 666μ2  [από Α &amp; Β(1-2)</v>
      </c>
      <c r="D5" s="299">
        <f>'4-πολλυπρ'!D5</f>
        <v>0</v>
      </c>
      <c r="E5" s="299">
        <f>'4-πολλυπρ'!I5</f>
        <v>0</v>
      </c>
      <c r="F5" s="299">
        <f>'14-βιβλΕσ'!O5</f>
        <v>6130.9984999999988</v>
      </c>
      <c r="G5" s="279">
        <f>'14-βιβλΕσ'!Q5</f>
        <v>60</v>
      </c>
      <c r="H5" s="279">
        <f t="shared" si="0"/>
        <v>6190.9984999999988</v>
      </c>
      <c r="I5" s="397">
        <f t="shared" si="1"/>
        <v>18.168741012472484</v>
      </c>
      <c r="J5" s="279">
        <f>'8-κ-15-17'!AG5</f>
        <v>30999.992249999999</v>
      </c>
      <c r="K5" s="397">
        <f t="shared" si="2"/>
        <v>90.975765957446811</v>
      </c>
      <c r="L5" s="279">
        <f>'14-βιβλΕσ'!R5</f>
        <v>1760</v>
      </c>
      <c r="M5" s="397">
        <f t="shared" si="3"/>
        <v>5.1650770359501097</v>
      </c>
      <c r="N5" s="279">
        <f>('14-βιβλΕσ'!N5+'14-βιβλΕσ'!O5+'14-βιβλΕσ'!R5)*30%</f>
        <v>13382.996999999999</v>
      </c>
      <c r="O5" s="397">
        <f t="shared" si="4"/>
        <v>39.275119589141596</v>
      </c>
      <c r="P5" s="400"/>
      <c r="Q5" s="400"/>
      <c r="R5" s="400"/>
      <c r="S5" s="400"/>
      <c r="T5" s="400"/>
      <c r="U5" s="279">
        <f t="shared" si="13"/>
        <v>75669.982250000001</v>
      </c>
      <c r="V5" s="397">
        <f t="shared" si="5"/>
        <v>222.0689134262656</v>
      </c>
      <c r="W5" s="279">
        <f t="shared" si="6"/>
        <v>151339.9645</v>
      </c>
      <c r="X5" s="397">
        <f t="shared" si="7"/>
        <v>444.13782685253119</v>
      </c>
      <c r="Y5" s="282">
        <v>660456</v>
      </c>
      <c r="Z5" s="400"/>
      <c r="AA5" s="400"/>
      <c r="AB5" s="400"/>
      <c r="AC5" s="279">
        <f>'1-συμβολαια'!L5+'8-κ-15-17'!AE5+'14-βιβλΕσ'!L5+'14-βιβλΕσ'!Q5+'14-βιβλΕσ'!R5</f>
        <v>75669.982250000001</v>
      </c>
      <c r="AD5" s="397">
        <f t="shared" si="8"/>
        <v>222.0689134262656</v>
      </c>
      <c r="AE5" s="279">
        <f>'1-συμβολαια'!M5</f>
        <v>0</v>
      </c>
      <c r="AF5" s="397">
        <f t="shared" si="9"/>
        <v>0</v>
      </c>
      <c r="AG5" s="279">
        <f t="shared" si="10"/>
        <v>75669.982250000001</v>
      </c>
      <c r="AH5" s="397">
        <f t="shared" si="11"/>
        <v>222.0689134262656</v>
      </c>
      <c r="AI5" s="398"/>
      <c r="AJ5" s="306">
        <f t="shared" si="12"/>
        <v>660456</v>
      </c>
      <c r="AK5" s="399"/>
      <c r="AL5" s="70"/>
      <c r="AM5" s="70"/>
      <c r="AN5" s="70"/>
      <c r="AO5" s="70"/>
      <c r="AP5" s="70"/>
    </row>
    <row r="6" spans="1:42" s="5" customFormat="1">
      <c r="A6" s="409">
        <f>'1-συμβολαια'!A6</f>
        <v>0</v>
      </c>
      <c r="B6" s="395"/>
      <c r="C6" s="396" t="str">
        <f>'1-συμβολαια'!C6</f>
        <v>χρησικτησία αποθηκών 888μ2  [από Α &amp; Β(1-2)</v>
      </c>
      <c r="D6" s="299">
        <f>'4-πολλυπρ'!D6</f>
        <v>0</v>
      </c>
      <c r="E6" s="299">
        <f>'4-πολλυπρ'!I6</f>
        <v>0</v>
      </c>
      <c r="F6" s="299">
        <f>'14-βιβλΕσ'!O6</f>
        <v>1464.3320000000001</v>
      </c>
      <c r="G6" s="279">
        <f>'14-βιβλΕσ'!Q6</f>
        <v>60</v>
      </c>
      <c r="H6" s="279">
        <f t="shared" si="0"/>
        <v>1524.3320000000001</v>
      </c>
      <c r="I6" s="397">
        <f t="shared" si="1"/>
        <v>4.4734614820249456</v>
      </c>
      <c r="J6" s="279">
        <f>'8-κ-15-17'!AG6</f>
        <v>6888.8820000000014</v>
      </c>
      <c r="K6" s="397">
        <f t="shared" si="2"/>
        <v>20.216821716801178</v>
      </c>
      <c r="L6" s="279">
        <f>'14-βιβλΕσ'!R6</f>
        <v>1760</v>
      </c>
      <c r="M6" s="397">
        <f t="shared" si="3"/>
        <v>5.1650770359501097</v>
      </c>
      <c r="N6" s="279">
        <f>('14-βιβλΕσ'!N6+'14-βιβλΕσ'!O6+'14-βιβλΕσ'!R6)*30%</f>
        <v>4049.6640000000002</v>
      </c>
      <c r="O6" s="397">
        <f t="shared" si="4"/>
        <v>11.884560528246515</v>
      </c>
      <c r="P6" s="400"/>
      <c r="Q6" s="400"/>
      <c r="R6" s="400"/>
      <c r="S6" s="400"/>
      <c r="T6" s="400"/>
      <c r="U6" s="279">
        <f t="shared" si="13"/>
        <v>20447.761999999999</v>
      </c>
      <c r="V6" s="397">
        <f t="shared" si="5"/>
        <v>60.008105649303005</v>
      </c>
      <c r="W6" s="279">
        <f t="shared" si="6"/>
        <v>40895.523999999998</v>
      </c>
      <c r="X6" s="397">
        <f t="shared" si="7"/>
        <v>120.01621129860601</v>
      </c>
      <c r="Y6" s="282">
        <v>178470</v>
      </c>
      <c r="Z6" s="400"/>
      <c r="AA6" s="400"/>
      <c r="AB6" s="400"/>
      <c r="AC6" s="279">
        <f>'1-συμβολαια'!L6+'8-κ-15-17'!AE6+'14-βιβλΕσ'!L6+'14-βιβλΕσ'!Q6+'14-βιβλΕσ'!R6</f>
        <v>20447.761999999999</v>
      </c>
      <c r="AD6" s="397">
        <f t="shared" si="8"/>
        <v>60.008105649303005</v>
      </c>
      <c r="AE6" s="279">
        <f>'1-συμβολαια'!M6</f>
        <v>0</v>
      </c>
      <c r="AF6" s="397">
        <f t="shared" si="9"/>
        <v>0</v>
      </c>
      <c r="AG6" s="279">
        <f t="shared" si="10"/>
        <v>20447.761999999999</v>
      </c>
      <c r="AH6" s="397">
        <f t="shared" si="11"/>
        <v>60.008105649303005</v>
      </c>
      <c r="AI6" s="398"/>
      <c r="AJ6" s="306">
        <f t="shared" si="12"/>
        <v>178470</v>
      </c>
      <c r="AK6" s="399"/>
      <c r="AL6" s="70"/>
      <c r="AM6" s="70"/>
      <c r="AN6" s="70"/>
      <c r="AO6" s="70"/>
      <c r="AP6" s="70"/>
    </row>
    <row r="7" spans="1:42" s="5" customFormat="1">
      <c r="A7" s="409">
        <f>'1-συμβολαια'!A7</f>
        <v>0</v>
      </c>
      <c r="B7" s="395"/>
      <c r="C7" s="396" t="str">
        <f>'1-συμβολαια'!C7</f>
        <v>χρησικτησία αγροκτήματος 2.664,66μ2 [από Γ(1-2-3-4-5)</v>
      </c>
      <c r="D7" s="299">
        <f>'4-πολλυπρ'!D7</f>
        <v>0</v>
      </c>
      <c r="E7" s="299">
        <f>'4-πολλυπρ'!I7</f>
        <v>0</v>
      </c>
      <c r="F7" s="299">
        <f>'14-βιβλΕσ'!O7</f>
        <v>3797.6659999999997</v>
      </c>
      <c r="G7" s="279">
        <f>'14-βιβλΕσ'!Q7</f>
        <v>60</v>
      </c>
      <c r="H7" s="279">
        <f t="shared" si="0"/>
        <v>3857.6659999999997</v>
      </c>
      <c r="I7" s="397">
        <f t="shared" si="1"/>
        <v>11.321103448275862</v>
      </c>
      <c r="J7" s="279">
        <f>'8-κ-15-17'!AG7</f>
        <v>18944.441000000003</v>
      </c>
      <c r="K7" s="397">
        <f t="shared" si="2"/>
        <v>55.596305209097586</v>
      </c>
      <c r="L7" s="279">
        <f>'14-βιβλΕσ'!R7</f>
        <v>1760</v>
      </c>
      <c r="M7" s="397">
        <f t="shared" si="3"/>
        <v>5.1650770359501097</v>
      </c>
      <c r="N7" s="279">
        <f>('14-βιβλΕσ'!N7+'14-βιβλΕσ'!O7+'14-βιβλΕσ'!R7)*30%</f>
        <v>8956.3319999999985</v>
      </c>
      <c r="O7" s="397">
        <f t="shared" si="4"/>
        <v>26.284173147468813</v>
      </c>
      <c r="P7" s="400"/>
      <c r="Q7" s="400"/>
      <c r="R7" s="400"/>
      <c r="S7" s="400"/>
      <c r="T7" s="400"/>
      <c r="U7" s="279">
        <f t="shared" si="13"/>
        <v>48858.880999999994</v>
      </c>
      <c r="V7" s="397">
        <f t="shared" si="5"/>
        <v>143.38629787234041</v>
      </c>
      <c r="W7" s="279">
        <f t="shared" si="6"/>
        <v>97717.761999999988</v>
      </c>
      <c r="X7" s="397">
        <f t="shared" si="7"/>
        <v>286.77259574468081</v>
      </c>
      <c r="Y7" s="282">
        <v>426446</v>
      </c>
      <c r="Z7" s="400"/>
      <c r="AA7" s="400"/>
      <c r="AB7" s="400"/>
      <c r="AC7" s="279">
        <f>'1-συμβολαια'!L7+'8-κ-15-17'!AE7+'14-βιβλΕσ'!L7+'14-βιβλΕσ'!Q7+'14-βιβλΕσ'!R7</f>
        <v>48858.880999999994</v>
      </c>
      <c r="AD7" s="397">
        <f t="shared" si="8"/>
        <v>143.38629787234041</v>
      </c>
      <c r="AE7" s="279">
        <f>'1-συμβολαια'!M7</f>
        <v>0</v>
      </c>
      <c r="AF7" s="397">
        <f t="shared" si="9"/>
        <v>0</v>
      </c>
      <c r="AG7" s="279">
        <f t="shared" si="10"/>
        <v>48858.880999999994</v>
      </c>
      <c r="AH7" s="397">
        <f t="shared" si="11"/>
        <v>143.38629787234041</v>
      </c>
      <c r="AI7" s="398"/>
      <c r="AJ7" s="306">
        <f t="shared" si="12"/>
        <v>426446</v>
      </c>
      <c r="AK7" s="399"/>
      <c r="AL7" s="70"/>
      <c r="AM7" s="70"/>
      <c r="AN7" s="70"/>
      <c r="AO7" s="70"/>
      <c r="AP7" s="70"/>
    </row>
    <row r="8" spans="1:42" s="5" customFormat="1">
      <c r="A8" s="409">
        <f>'1-συμβολαια'!A8</f>
        <v>0</v>
      </c>
      <c r="B8" s="395"/>
      <c r="C8" s="396" t="str">
        <f>'1-συμβολαια'!C8</f>
        <v>χρησικτησία αγροκτήματος 2.164,66μ2 από Δ</v>
      </c>
      <c r="D8" s="299">
        <f>'4-πολλυπρ'!D8</f>
        <v>0</v>
      </c>
      <c r="E8" s="299">
        <f>'4-πολλυπρ'!I8</f>
        <v>0</v>
      </c>
      <c r="F8" s="299">
        <f>'14-βιβλΕσ'!O8</f>
        <v>2964.3320000000003</v>
      </c>
      <c r="G8" s="279">
        <f>'14-βιβλΕσ'!Q8</f>
        <v>60</v>
      </c>
      <c r="H8" s="279">
        <f t="shared" si="0"/>
        <v>3024.3320000000003</v>
      </c>
      <c r="I8" s="397">
        <f t="shared" si="1"/>
        <v>8.8755157740278801</v>
      </c>
      <c r="J8" s="279">
        <f>'8-κ-15-17'!AG8</f>
        <v>14638.882000000001</v>
      </c>
      <c r="K8" s="397">
        <f t="shared" si="2"/>
        <v>42.960768892149673</v>
      </c>
      <c r="L8" s="279">
        <f>'14-βιβλΕσ'!R8</f>
        <v>1760</v>
      </c>
      <c r="M8" s="397">
        <f t="shared" si="3"/>
        <v>5.1650770359501097</v>
      </c>
      <c r="N8" s="279">
        <f>('14-βιβλΕσ'!N8+'14-βιβλΕσ'!O8+'14-βιβλΕσ'!R8)*30%</f>
        <v>6809.6640000000016</v>
      </c>
      <c r="O8" s="397">
        <f t="shared" si="4"/>
        <v>19.984340425531919</v>
      </c>
      <c r="P8" s="400"/>
      <c r="Q8" s="400"/>
      <c r="R8" s="400"/>
      <c r="S8" s="400"/>
      <c r="T8" s="400"/>
      <c r="U8" s="279">
        <f t="shared" si="13"/>
        <v>37397.762000000002</v>
      </c>
      <c r="V8" s="397">
        <f t="shared" si="5"/>
        <v>109.75131914893618</v>
      </c>
      <c r="W8" s="279">
        <f t="shared" si="6"/>
        <v>74795.524000000005</v>
      </c>
      <c r="X8" s="397">
        <f t="shared" si="7"/>
        <v>219.50263829787235</v>
      </c>
      <c r="Y8" s="282">
        <v>326412</v>
      </c>
      <c r="Z8" s="400"/>
      <c r="AA8" s="400"/>
      <c r="AB8" s="400"/>
      <c r="AC8" s="279">
        <f>'1-συμβολαια'!L8+'8-κ-15-17'!AE8+'14-βιβλΕσ'!L8+'14-βιβλΕσ'!Q8+'14-βιβλΕσ'!R8</f>
        <v>37397.762000000002</v>
      </c>
      <c r="AD8" s="397">
        <f t="shared" si="8"/>
        <v>109.75131914893618</v>
      </c>
      <c r="AE8" s="279">
        <f>'1-συμβολαια'!M8</f>
        <v>0</v>
      </c>
      <c r="AF8" s="397">
        <f t="shared" si="9"/>
        <v>0</v>
      </c>
      <c r="AG8" s="279">
        <f t="shared" si="10"/>
        <v>37397.762000000002</v>
      </c>
      <c r="AH8" s="397">
        <f t="shared" si="11"/>
        <v>109.75131914893618</v>
      </c>
      <c r="AI8" s="398"/>
      <c r="AJ8" s="306">
        <f t="shared" si="12"/>
        <v>326412</v>
      </c>
      <c r="AK8" s="399"/>
      <c r="AL8" s="70"/>
      <c r="AM8" s="70"/>
      <c r="AN8" s="70"/>
      <c r="AO8" s="70"/>
      <c r="AP8" s="70"/>
    </row>
    <row r="9" spans="1:42" s="5" customFormat="1">
      <c r="A9" s="409">
        <f>'1-συμβολαια'!A9</f>
        <v>0</v>
      </c>
      <c r="B9" s="395"/>
      <c r="C9" s="396" t="str">
        <f>'1-συμβολαια'!C9</f>
        <v>χρησικτησία ''δρόμου'' 557,10μ2 από Δ</v>
      </c>
      <c r="D9" s="299">
        <f>'4-πολλυπρ'!D9</f>
        <v>0</v>
      </c>
      <c r="E9" s="299">
        <f>'4-πολλυπρ'!I9</f>
        <v>0</v>
      </c>
      <c r="F9" s="299">
        <f>'14-βιβλΕσ'!O9</f>
        <v>630.99950000000001</v>
      </c>
      <c r="G9" s="279">
        <f>'14-βιβλΕσ'!Q9</f>
        <v>60</v>
      </c>
      <c r="H9" s="279">
        <f t="shared" si="0"/>
        <v>690.99950000000001</v>
      </c>
      <c r="I9" s="397">
        <f t="shared" si="1"/>
        <v>2.0278782098312544</v>
      </c>
      <c r="J9" s="279">
        <f>'8-κ-15-17'!AG9</f>
        <v>2583.3307500000001</v>
      </c>
      <c r="K9" s="397">
        <f t="shared" si="2"/>
        <v>7.5813081438004408</v>
      </c>
      <c r="L9" s="279">
        <f>'14-βιβλΕσ'!R9</f>
        <v>1760</v>
      </c>
      <c r="M9" s="397">
        <f t="shared" si="3"/>
        <v>5.1650770359501097</v>
      </c>
      <c r="N9" s="279">
        <f>('14-βιβλΕσ'!N9+'14-βιβλΕσ'!O9+'14-βιβλΕσ'!R9)*30%</f>
        <v>2142.9989999999998</v>
      </c>
      <c r="O9" s="397">
        <f t="shared" si="4"/>
        <v>6.2890652971386638</v>
      </c>
      <c r="P9" s="400"/>
      <c r="Q9" s="400"/>
      <c r="R9" s="400"/>
      <c r="S9" s="400"/>
      <c r="T9" s="400"/>
      <c r="U9" s="279">
        <f t="shared" si="13"/>
        <v>9786.6607499999991</v>
      </c>
      <c r="V9" s="397">
        <f t="shared" si="5"/>
        <v>28.72094130594277</v>
      </c>
      <c r="W9" s="279">
        <f t="shared" si="6"/>
        <v>19573.321499999998</v>
      </c>
      <c r="X9" s="397">
        <f t="shared" si="7"/>
        <v>57.441882611885539</v>
      </c>
      <c r="Y9" s="282">
        <v>85419</v>
      </c>
      <c r="Z9" s="400"/>
      <c r="AA9" s="400"/>
      <c r="AB9" s="400"/>
      <c r="AC9" s="279">
        <f>'1-συμβολαια'!L9+'8-κ-15-17'!AE9+'14-βιβλΕσ'!L9+'14-βιβλΕσ'!Q9+'14-βιβλΕσ'!R9</f>
        <v>9786.6607499999991</v>
      </c>
      <c r="AD9" s="397">
        <f t="shared" si="8"/>
        <v>28.72094130594277</v>
      </c>
      <c r="AE9" s="279">
        <f>'1-συμβολαια'!M9</f>
        <v>0</v>
      </c>
      <c r="AF9" s="397">
        <f t="shared" si="9"/>
        <v>0</v>
      </c>
      <c r="AG9" s="279">
        <f t="shared" si="10"/>
        <v>9786.6607499999991</v>
      </c>
      <c r="AH9" s="397">
        <f t="shared" si="11"/>
        <v>28.72094130594277</v>
      </c>
      <c r="AI9" s="398"/>
      <c r="AJ9" s="306">
        <f t="shared" si="12"/>
        <v>85419</v>
      </c>
      <c r="AK9" s="399"/>
      <c r="AL9" s="70"/>
      <c r="AM9" s="70"/>
      <c r="AN9" s="70"/>
      <c r="AO9" s="70"/>
      <c r="AP9" s="70"/>
    </row>
    <row r="10" spans="1:42" s="5" customFormat="1">
      <c r="A10" s="409">
        <f>'1-συμβολαια'!A10</f>
        <v>0</v>
      </c>
      <c r="B10" s="395"/>
      <c r="C10" s="396" t="str">
        <f>'1-συμβολαια'!C10</f>
        <v>εξισορόπηση διαφοράς διανεμομένων [σε ...μ2 &amp; εργοστασιο - αποθηκών]</v>
      </c>
      <c r="D10" s="299">
        <f>'4-πολλυπρ'!D10</f>
        <v>0</v>
      </c>
      <c r="E10" s="299">
        <f>'4-πολλυπρ'!I10</f>
        <v>0</v>
      </c>
      <c r="F10" s="299">
        <f>'14-βιβλΕσ'!O10</f>
        <v>1630.9984999999999</v>
      </c>
      <c r="G10" s="279">
        <f>'14-βιβλΕσ'!Q10</f>
        <v>60</v>
      </c>
      <c r="H10" s="279">
        <f t="shared" si="0"/>
        <v>1690.9984999999999</v>
      </c>
      <c r="I10" s="397">
        <f t="shared" si="1"/>
        <v>4.9625781364636827</v>
      </c>
      <c r="J10" s="279">
        <f>'8-κ-15-17'!AG10</f>
        <v>12999.987000000001</v>
      </c>
      <c r="K10" s="397">
        <f t="shared" si="2"/>
        <v>38.151099046221574</v>
      </c>
      <c r="L10" s="279">
        <f>'14-βιβλΕσ'!R10</f>
        <v>160</v>
      </c>
      <c r="M10" s="397">
        <f t="shared" si="3"/>
        <v>0.46955245781364635</v>
      </c>
      <c r="N10" s="279">
        <f>('14-βιβλΕσ'!N10+'14-βιβλΕσ'!O10+'14-βιβλΕσ'!R10)*30%</f>
        <v>3812.9969999999998</v>
      </c>
      <c r="O10" s="397">
        <f t="shared" si="4"/>
        <v>11.190013206162876</v>
      </c>
      <c r="P10" s="400"/>
      <c r="Q10" s="400"/>
      <c r="R10" s="400"/>
      <c r="S10" s="400"/>
      <c r="T10" s="400"/>
      <c r="U10" s="279">
        <f t="shared" si="13"/>
        <v>25769.977000000003</v>
      </c>
      <c r="V10" s="397">
        <f t="shared" si="5"/>
        <v>75.627225238444609</v>
      </c>
      <c r="W10" s="279">
        <f t="shared" si="6"/>
        <v>51539.954000000005</v>
      </c>
      <c r="X10" s="397">
        <f t="shared" si="7"/>
        <v>151.25445047688922</v>
      </c>
      <c r="Y10" s="282">
        <v>224923</v>
      </c>
      <c r="Z10" s="400"/>
      <c r="AA10" s="400"/>
      <c r="AB10" s="400"/>
      <c r="AC10" s="279">
        <f>'1-συμβολαια'!L10+'8-κ-15-17'!AE10+'14-βιβλΕσ'!L10+'14-βιβλΕσ'!Q10+'14-βιβλΕσ'!R10</f>
        <v>25769.977000000003</v>
      </c>
      <c r="AD10" s="397">
        <f t="shared" si="8"/>
        <v>75.627225238444609</v>
      </c>
      <c r="AE10" s="279">
        <f>'1-συμβολαια'!M10</f>
        <v>0</v>
      </c>
      <c r="AF10" s="397">
        <f t="shared" si="9"/>
        <v>0</v>
      </c>
      <c r="AG10" s="279">
        <f t="shared" si="10"/>
        <v>25769.977000000003</v>
      </c>
      <c r="AH10" s="397">
        <f t="shared" si="11"/>
        <v>75.627225238444609</v>
      </c>
      <c r="AI10" s="398"/>
      <c r="AJ10" s="306">
        <f t="shared" si="12"/>
        <v>224923</v>
      </c>
      <c r="AK10" s="399"/>
      <c r="AL10" s="70"/>
      <c r="AM10" s="70"/>
      <c r="AN10" s="70"/>
      <c r="AO10" s="70"/>
      <c r="AP10" s="70"/>
    </row>
    <row r="11" spans="1:42">
      <c r="A11" s="713" t="s">
        <v>35</v>
      </c>
      <c r="B11" s="714"/>
      <c r="C11" s="714"/>
      <c r="D11" s="714"/>
      <c r="E11" s="715"/>
      <c r="F11" s="261">
        <f t="shared" ref="F11:R11" si="14">SUM(F3:F10)</f>
        <v>45249.325499999999</v>
      </c>
      <c r="G11" s="261">
        <f t="shared" si="14"/>
        <v>860</v>
      </c>
      <c r="H11" s="261">
        <f t="shared" si="14"/>
        <v>46109.325499999999</v>
      </c>
      <c r="I11" s="38">
        <f t="shared" si="14"/>
        <v>135.31716947909024</v>
      </c>
      <c r="J11" s="261">
        <f t="shared" si="14"/>
        <v>111166.62525000001</v>
      </c>
      <c r="K11" s="38">
        <f t="shared" si="14"/>
        <v>326.2410132061629</v>
      </c>
      <c r="L11" s="261">
        <f t="shared" si="14"/>
        <v>28590</v>
      </c>
      <c r="M11" s="38">
        <f t="shared" si="14"/>
        <v>83.903154805575923</v>
      </c>
      <c r="N11" s="261">
        <f t="shared" si="14"/>
        <v>103788.651</v>
      </c>
      <c r="O11" s="38">
        <f t="shared" si="14"/>
        <v>304.58885106382979</v>
      </c>
      <c r="P11" s="261">
        <f t="shared" si="14"/>
        <v>0</v>
      </c>
      <c r="Q11" s="38">
        <f t="shared" si="14"/>
        <v>0</v>
      </c>
      <c r="R11" s="261">
        <f t="shared" si="14"/>
        <v>0</v>
      </c>
      <c r="S11" s="261"/>
      <c r="T11" s="261">
        <f t="shared" ref="T11:AH11" si="15">SUM(T3:T10)</f>
        <v>0</v>
      </c>
      <c r="U11" s="261">
        <f t="shared" si="15"/>
        <v>457908.79525000002</v>
      </c>
      <c r="V11" s="38">
        <f t="shared" si="15"/>
        <v>1343.8262516507702</v>
      </c>
      <c r="W11" s="261">
        <f t="shared" si="15"/>
        <v>915817.59050000005</v>
      </c>
      <c r="X11" s="38">
        <f t="shared" si="15"/>
        <v>2687.6525033015405</v>
      </c>
      <c r="Y11" s="261">
        <f t="shared" si="15"/>
        <v>3996677</v>
      </c>
      <c r="Z11" s="261">
        <f t="shared" si="15"/>
        <v>0</v>
      </c>
      <c r="AA11" s="261">
        <f t="shared" si="15"/>
        <v>0</v>
      </c>
      <c r="AB11" s="261">
        <f t="shared" si="15"/>
        <v>0</v>
      </c>
      <c r="AC11" s="261">
        <f t="shared" si="15"/>
        <v>458538.79525000002</v>
      </c>
      <c r="AD11" s="38">
        <f t="shared" si="15"/>
        <v>1345.6751144534117</v>
      </c>
      <c r="AE11" s="261">
        <f t="shared" si="15"/>
        <v>630</v>
      </c>
      <c r="AF11" s="38">
        <f t="shared" si="15"/>
        <v>1.8488628026412326</v>
      </c>
      <c r="AG11" s="261">
        <f t="shared" si="15"/>
        <v>457908.79525000002</v>
      </c>
      <c r="AH11" s="38">
        <f t="shared" si="15"/>
        <v>1343.8262516507702</v>
      </c>
      <c r="AI11" s="38"/>
      <c r="AJ11" s="261">
        <f>SUM(AJ3:AJ10)</f>
        <v>3996677</v>
      </c>
    </row>
    <row r="12" spans="1:42">
      <c r="L12" s="72"/>
      <c r="M12" s="72"/>
      <c r="N12" s="72"/>
      <c r="O12" s="72"/>
    </row>
    <row r="13" spans="1:42">
      <c r="L13" s="132"/>
      <c r="M13" s="132"/>
      <c r="N13" s="132"/>
      <c r="O13" s="132"/>
      <c r="AC13" s="132"/>
      <c r="AD13" s="132"/>
    </row>
    <row r="14" spans="1:42">
      <c r="AC14" s="133"/>
      <c r="AD14" s="133"/>
    </row>
    <row r="15" spans="1:42" ht="15.75">
      <c r="H15" s="710" t="s">
        <v>571</v>
      </c>
      <c r="I15" s="710"/>
      <c r="J15" s="710"/>
      <c r="K15" s="710"/>
      <c r="Q15" s="710" t="s">
        <v>571</v>
      </c>
      <c r="R15" s="710"/>
      <c r="S15" s="710"/>
      <c r="T15" s="710"/>
      <c r="AA15" s="710" t="s">
        <v>571</v>
      </c>
      <c r="AB15" s="710"/>
      <c r="AC15" s="710"/>
      <c r="AD15" s="710"/>
    </row>
    <row r="17" spans="16:49">
      <c r="P17" s="401"/>
      <c r="Q17" s="401"/>
      <c r="R17" s="401"/>
      <c r="S17" s="401"/>
      <c r="T17" s="401"/>
      <c r="U17" s="401"/>
      <c r="V17" s="401"/>
      <c r="W17" s="282">
        <f>H3+J3+N3</f>
        <v>78153.997499999998</v>
      </c>
      <c r="X17" s="391">
        <f t="shared" ref="X17:X24" si="16">W17/340.75</f>
        <v>229.35876008804107</v>
      </c>
      <c r="Y17" s="282">
        <v>341068.20129282743</v>
      </c>
      <c r="Z17" s="282">
        <f>AG3-W17</f>
        <v>101811.55250000002</v>
      </c>
      <c r="AA17" s="391">
        <f t="shared" ref="AA17:AA24" si="17">Z17/340.75</f>
        <v>298.78665443873814</v>
      </c>
      <c r="AB17" s="282">
        <v>226043.23621411904</v>
      </c>
      <c r="AJ17" s="282">
        <f>Y17+AB17</f>
        <v>567111.4375069465</v>
      </c>
      <c r="AM17" s="127"/>
      <c r="AN17" s="127"/>
      <c r="AO17" s="127"/>
    </row>
    <row r="18" spans="16:49">
      <c r="P18" s="401"/>
      <c r="Q18" s="401"/>
      <c r="R18" s="401"/>
      <c r="S18" s="401"/>
      <c r="T18" s="401"/>
      <c r="U18" s="401"/>
      <c r="V18" s="401"/>
      <c r="W18" s="282">
        <f t="shared" ref="W18:W24" si="18">H4+J4+N4</f>
        <v>39721.109750000003</v>
      </c>
      <c r="X18" s="397">
        <f t="shared" si="16"/>
        <v>116.56965443873808</v>
      </c>
      <c r="Y18" s="282">
        <v>173345.03530401571</v>
      </c>
      <c r="Z18" s="282">
        <f t="shared" ref="Z18:Z24" si="19">AG4-W18</f>
        <v>20291.110500000003</v>
      </c>
      <c r="AA18" s="397">
        <f t="shared" si="17"/>
        <v>59.548380044020547</v>
      </c>
      <c r="AB18" s="282">
        <v>45050.568144497011</v>
      </c>
      <c r="AJ18" s="282">
        <f t="shared" ref="AJ18:AJ24" si="20">Y18+AB18</f>
        <v>218395.60344851273</v>
      </c>
      <c r="AL18" s="419"/>
      <c r="AM18" s="419"/>
      <c r="AN18" s="419"/>
      <c r="AO18" s="419"/>
      <c r="AP18" s="419"/>
    </row>
    <row r="19" spans="16:49">
      <c r="P19" s="401"/>
      <c r="Q19" s="401"/>
      <c r="R19" s="401"/>
      <c r="S19" s="401"/>
      <c r="T19" s="401"/>
      <c r="U19" s="401"/>
      <c r="V19" s="401"/>
      <c r="W19" s="282">
        <f t="shared" si="18"/>
        <v>50573.98775</v>
      </c>
      <c r="X19" s="397">
        <f t="shared" si="16"/>
        <v>148.4196265590609</v>
      </c>
      <c r="Y19" s="282">
        <v>220707.57204835233</v>
      </c>
      <c r="Z19" s="282">
        <f t="shared" si="19"/>
        <v>25095.994500000001</v>
      </c>
      <c r="AA19" s="397">
        <f t="shared" si="17"/>
        <v>73.649286867204694</v>
      </c>
      <c r="AB19" s="282">
        <v>55718.429524898289</v>
      </c>
      <c r="AJ19" s="282">
        <f t="shared" si="20"/>
        <v>276426.00157325063</v>
      </c>
      <c r="AM19" s="420"/>
      <c r="AN19" s="420"/>
      <c r="AO19" s="420"/>
      <c r="AP19" s="420"/>
      <c r="AQ19" s="10"/>
      <c r="AR19" s="10"/>
      <c r="AS19" s="10"/>
      <c r="AT19" s="10"/>
      <c r="AU19" s="10"/>
      <c r="AV19" s="10"/>
      <c r="AW19" s="10"/>
    </row>
    <row r="20" spans="16:49">
      <c r="P20" s="401"/>
      <c r="Q20" s="401"/>
      <c r="R20" s="401"/>
      <c r="S20" s="401"/>
      <c r="T20" s="401"/>
      <c r="U20" s="401"/>
      <c r="V20" s="401"/>
      <c r="W20" s="282">
        <f t="shared" si="18"/>
        <v>12462.878000000002</v>
      </c>
      <c r="X20" s="397">
        <f t="shared" si="16"/>
        <v>36.57484372707264</v>
      </c>
      <c r="Y20" s="282">
        <v>54388.662363584772</v>
      </c>
      <c r="Z20" s="282">
        <f t="shared" si="19"/>
        <v>7984.8839999999964</v>
      </c>
      <c r="AA20" s="397">
        <f t="shared" si="17"/>
        <v>23.433261922230365</v>
      </c>
      <c r="AB20" s="282">
        <v>17728.135715780794</v>
      </c>
      <c r="AJ20" s="282">
        <f t="shared" si="20"/>
        <v>72116.798079365573</v>
      </c>
      <c r="AM20" s="318"/>
      <c r="AN20" s="318"/>
      <c r="AO20" s="318"/>
      <c r="AP20" s="318"/>
      <c r="AQ20" s="10"/>
      <c r="AR20" s="10"/>
      <c r="AS20" s="10"/>
      <c r="AT20" s="10"/>
      <c r="AU20" s="10"/>
      <c r="AV20" s="10"/>
      <c r="AW20" s="10"/>
    </row>
    <row r="21" spans="16:49">
      <c r="P21" s="401"/>
      <c r="Q21" s="401"/>
      <c r="R21" s="401"/>
      <c r="S21" s="401"/>
      <c r="T21" s="401"/>
      <c r="U21" s="401"/>
      <c r="V21" s="401"/>
      <c r="W21" s="282">
        <f t="shared" si="18"/>
        <v>31758.439000000002</v>
      </c>
      <c r="X21" s="397">
        <f t="shared" si="16"/>
        <v>93.201581804842263</v>
      </c>
      <c r="Y21" s="282">
        <v>138595.51669891193</v>
      </c>
      <c r="Z21" s="282">
        <f t="shared" si="19"/>
        <v>17100.441999999992</v>
      </c>
      <c r="AA21" s="397">
        <f t="shared" si="17"/>
        <v>50.184716067498144</v>
      </c>
      <c r="AB21" s="282">
        <v>37966.607476807148</v>
      </c>
      <c r="AJ21" s="282">
        <f t="shared" si="20"/>
        <v>176562.12417571907</v>
      </c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22" spans="16:49">
      <c r="P22" s="401"/>
      <c r="Q22" s="401"/>
      <c r="R22" s="401"/>
      <c r="S22" s="401"/>
      <c r="T22" s="401"/>
      <c r="U22" s="401"/>
      <c r="V22" s="401"/>
      <c r="W22" s="282">
        <f t="shared" si="18"/>
        <v>24472.878000000001</v>
      </c>
      <c r="X22" s="397">
        <f t="shared" si="16"/>
        <v>71.820625091709459</v>
      </c>
      <c r="Y22" s="282">
        <v>106800.9410512724</v>
      </c>
      <c r="Z22" s="282">
        <f t="shared" si="19"/>
        <v>12924.884000000002</v>
      </c>
      <c r="AA22" s="397">
        <f t="shared" si="17"/>
        <v>37.93069405722671</v>
      </c>
      <c r="AB22" s="282">
        <v>28695.983268225758</v>
      </c>
      <c r="AJ22" s="282">
        <f t="shared" si="20"/>
        <v>135496.92431949815</v>
      </c>
      <c r="AL22" s="10"/>
      <c r="AM22" s="10"/>
      <c r="AN22" s="10"/>
      <c r="AO22" s="10"/>
      <c r="AP22" s="10"/>
      <c r="AQ22" s="421"/>
      <c r="AR22" s="421"/>
      <c r="AS22" s="421"/>
      <c r="AT22" s="421"/>
      <c r="AU22" s="421"/>
      <c r="AV22" s="421"/>
      <c r="AW22" s="10"/>
    </row>
    <row r="23" spans="16:49">
      <c r="P23" s="401"/>
      <c r="Q23" s="401"/>
      <c r="R23" s="401"/>
      <c r="S23" s="401"/>
      <c r="T23" s="401"/>
      <c r="U23" s="401"/>
      <c r="V23" s="401"/>
      <c r="W23" s="282">
        <f t="shared" si="18"/>
        <v>5417.3292499999998</v>
      </c>
      <c r="X23" s="397">
        <f t="shared" si="16"/>
        <v>15.898251650770359</v>
      </c>
      <c r="Y23" s="282">
        <v>23641.512938714623</v>
      </c>
      <c r="Z23" s="282">
        <f t="shared" si="19"/>
        <v>4369.3314999999993</v>
      </c>
      <c r="AA23" s="397">
        <f t="shared" si="17"/>
        <v>12.822689655172411</v>
      </c>
      <c r="AB23" s="282">
        <v>9700.8424692501667</v>
      </c>
      <c r="AJ23" s="282">
        <f t="shared" si="20"/>
        <v>33342.355407964787</v>
      </c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</row>
    <row r="24" spans="16:49">
      <c r="P24" s="401"/>
      <c r="Q24" s="401"/>
      <c r="R24" s="401"/>
      <c r="S24" s="401"/>
      <c r="T24" s="401"/>
      <c r="U24" s="401"/>
      <c r="V24" s="401"/>
      <c r="W24" s="282">
        <f t="shared" si="18"/>
        <v>18503.982500000002</v>
      </c>
      <c r="X24" s="397">
        <f t="shared" si="16"/>
        <v>54.303690388848132</v>
      </c>
      <c r="Y24" s="282">
        <v>80752.363665453697</v>
      </c>
      <c r="Z24" s="282">
        <f t="shared" si="19"/>
        <v>7265.9945000000007</v>
      </c>
      <c r="AA24" s="397">
        <f t="shared" si="17"/>
        <v>21.323534849596481</v>
      </c>
      <c r="AB24" s="282">
        <v>16132.048581559435</v>
      </c>
      <c r="AJ24" s="282">
        <f t="shared" si="20"/>
        <v>96884.412247013126</v>
      </c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</row>
    <row r="25" spans="16:49">
      <c r="W25" s="261">
        <f>SUM(W17:W24)</f>
        <v>261064.60175000003</v>
      </c>
      <c r="X25" s="38">
        <f t="shared" ref="X25:AB25" si="21">SUM(X17:X24)</f>
        <v>766.14703374908288</v>
      </c>
      <c r="Y25" s="261">
        <f t="shared" si="21"/>
        <v>1139299.8053631329</v>
      </c>
      <c r="Z25" s="261">
        <f t="shared" si="21"/>
        <v>196844.19349999999</v>
      </c>
      <c r="AA25" s="261">
        <f t="shared" si="21"/>
        <v>577.67921790168759</v>
      </c>
      <c r="AB25" s="261">
        <f t="shared" si="21"/>
        <v>437035.85139513761</v>
      </c>
      <c r="AJ25" s="261">
        <f>SUM(AJ17:AJ24)</f>
        <v>1576335.6567582705</v>
      </c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</row>
    <row r="26" spans="16:49"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</row>
    <row r="27" spans="16:49"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</row>
    <row r="32" spans="16:49" ht="15"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</row>
    <row r="33" spans="38:49" ht="15"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</row>
    <row r="34" spans="38:49" ht="15"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</row>
    <row r="35" spans="38:49" ht="15">
      <c r="AL35" s="122"/>
      <c r="AM35" s="122"/>
      <c r="AN35" s="122"/>
      <c r="AO35" s="122"/>
      <c r="AP35" s="122"/>
      <c r="AQ35" s="122"/>
      <c r="AR35" s="122"/>
      <c r="AS35" s="122"/>
      <c r="AT35" s="122"/>
      <c r="AU35" s="122"/>
      <c r="AV35" s="122"/>
      <c r="AW35" s="122"/>
    </row>
    <row r="36" spans="38:49" ht="15"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</row>
    <row r="37" spans="38:49" ht="15">
      <c r="AL37" s="122"/>
      <c r="AM37" s="122"/>
      <c r="AN37" s="122"/>
      <c r="AO37" s="122"/>
      <c r="AP37" s="122"/>
      <c r="AQ37" s="122"/>
      <c r="AR37" s="122"/>
      <c r="AS37" s="122"/>
      <c r="AT37" s="122"/>
      <c r="AU37" s="122"/>
      <c r="AV37" s="122"/>
      <c r="AW37" s="122"/>
    </row>
    <row r="38" spans="38:49" ht="15"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</row>
    <row r="39" spans="38:49" ht="15"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</row>
    <row r="40" spans="38:49" ht="15"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</row>
    <row r="41" spans="38:49" ht="15">
      <c r="AL41" s="122"/>
      <c r="AM41" s="122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</row>
    <row r="42" spans="38:49" ht="15"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</row>
    <row r="43" spans="38:49" ht="15">
      <c r="AL43" s="122"/>
      <c r="AM43" s="122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</row>
    <row r="44" spans="38:49" ht="15">
      <c r="AL44" s="122"/>
      <c r="AM44" s="122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</row>
    <row r="45" spans="38:49" ht="15">
      <c r="AL45" s="122"/>
      <c r="AM45" s="122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</row>
    <row r="46" spans="38:49" ht="15">
      <c r="AL46" s="122"/>
      <c r="AM46" s="122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</row>
    <row r="47" spans="38:49" ht="15">
      <c r="AL47" s="122"/>
      <c r="AM47" s="122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</row>
    <row r="48" spans="38:49" ht="15"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</row>
    <row r="49" spans="38:49" ht="15.75" customHeight="1"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</row>
    <row r="50" spans="38:49" ht="15"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</row>
    <row r="51" spans="38:49" ht="15"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</row>
    <row r="52" spans="38:49" ht="15.75">
      <c r="AL52" s="122"/>
      <c r="AM52" s="122"/>
      <c r="AN52" s="122"/>
      <c r="AO52" s="122"/>
      <c r="AP52" s="122"/>
      <c r="AQ52" s="125"/>
      <c r="AR52" s="125"/>
      <c r="AS52" s="125"/>
      <c r="AT52" s="125"/>
      <c r="AU52" s="125"/>
      <c r="AV52" s="125"/>
      <c r="AW52" s="125"/>
    </row>
    <row r="53" spans="38:49" ht="15.75" customHeight="1">
      <c r="AL53" s="122"/>
      <c r="AM53" s="122"/>
      <c r="AN53" s="122"/>
      <c r="AO53" s="122"/>
      <c r="AP53" s="122"/>
      <c r="AQ53" s="125"/>
      <c r="AR53" s="125"/>
      <c r="AS53" s="125"/>
      <c r="AT53" s="125"/>
      <c r="AU53" s="125"/>
      <c r="AV53" s="125"/>
      <c r="AW53" s="125"/>
    </row>
    <row r="54" spans="38:49" ht="15"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</row>
    <row r="55" spans="38:49" ht="15"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</row>
    <row r="56" spans="38:49" ht="15"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</row>
    <row r="57" spans="38:49" ht="15"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</row>
    <row r="58" spans="38:49" ht="15"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</row>
    <row r="59" spans="38:49" ht="15"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</row>
    <row r="60" spans="38:49" ht="15"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</row>
    <row r="61" spans="38:49" ht="15"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</row>
    <row r="62" spans="38:49" ht="15"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</row>
    <row r="63" spans="38:49" ht="15"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</row>
    <row r="64" spans="38:49" ht="15.75">
      <c r="AL64" s="122"/>
      <c r="AM64" s="122"/>
      <c r="AN64" s="122"/>
      <c r="AO64" s="122"/>
      <c r="AP64" s="122"/>
      <c r="AQ64" s="687"/>
      <c r="AR64" s="687"/>
      <c r="AS64" s="687"/>
      <c r="AT64" s="124"/>
      <c r="AU64" s="124"/>
      <c r="AV64" s="124"/>
      <c r="AW64" s="122"/>
    </row>
    <row r="65" spans="38:49" ht="15.75">
      <c r="AL65" s="122"/>
      <c r="AM65" s="122"/>
      <c r="AN65" s="122"/>
      <c r="AO65" s="122"/>
      <c r="AP65" s="122"/>
      <c r="AQ65" s="658"/>
      <c r="AR65" s="658"/>
      <c r="AS65" s="658"/>
      <c r="AT65" s="658"/>
      <c r="AU65" s="122"/>
      <c r="AV65" s="122"/>
      <c r="AW65" s="122"/>
    </row>
    <row r="66" spans="38:49" ht="15.75">
      <c r="AL66" s="122"/>
      <c r="AM66" s="122"/>
      <c r="AN66" s="122"/>
      <c r="AO66" s="122"/>
      <c r="AP66" s="122"/>
      <c r="AQ66" s="687"/>
      <c r="AR66" s="687"/>
      <c r="AS66" s="687"/>
      <c r="AT66" s="687"/>
      <c r="AU66" s="687"/>
      <c r="AV66" s="122"/>
      <c r="AW66" s="122"/>
    </row>
    <row r="67" spans="38:49" ht="15">
      <c r="AL67" s="122"/>
      <c r="AM67" s="122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</row>
    <row r="68" spans="38:49" ht="15"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</row>
    <row r="69" spans="38:49" ht="15"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</row>
    <row r="70" spans="38:49" ht="15">
      <c r="AL70" s="122"/>
      <c r="AM70" s="122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</row>
    <row r="71" spans="38:49" ht="15"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</row>
    <row r="72" spans="38:49" ht="15">
      <c r="AL72" s="122"/>
      <c r="AM72" s="122"/>
      <c r="AN72" s="122"/>
      <c r="AO72" s="122"/>
      <c r="AP72" s="122"/>
      <c r="AQ72" s="122"/>
      <c r="AR72" s="122"/>
      <c r="AS72" s="122"/>
      <c r="AT72" s="122"/>
      <c r="AU72" s="122"/>
      <c r="AV72" s="122"/>
      <c r="AW72" s="122"/>
    </row>
    <row r="73" spans="38:49" ht="15"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</row>
    <row r="74" spans="38:49" ht="15">
      <c r="AL74" s="122"/>
      <c r="AM74" s="122"/>
      <c r="AN74" s="122"/>
      <c r="AO74" s="122"/>
      <c r="AP74" s="122"/>
      <c r="AQ74" s="122"/>
      <c r="AR74" s="122"/>
      <c r="AS74" s="122"/>
      <c r="AT74" s="122"/>
      <c r="AU74" s="122"/>
      <c r="AV74" s="122"/>
      <c r="AW74" s="122"/>
    </row>
    <row r="75" spans="38:49" ht="15">
      <c r="AL75" s="122"/>
      <c r="AM75" s="122"/>
      <c r="AN75" s="122"/>
      <c r="AO75" s="122"/>
      <c r="AP75" s="122"/>
      <c r="AQ75" s="122"/>
      <c r="AR75" s="122"/>
      <c r="AS75" s="122"/>
      <c r="AT75" s="122"/>
      <c r="AU75" s="122"/>
      <c r="AV75" s="122"/>
      <c r="AW75" s="122"/>
    </row>
    <row r="76" spans="38:49" ht="15">
      <c r="AL76" s="122"/>
      <c r="AM76" s="12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</row>
    <row r="77" spans="38:49" ht="15">
      <c r="AL77" s="122"/>
      <c r="AM77" s="12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</row>
    <row r="78" spans="38:49" ht="15">
      <c r="AL78" s="122"/>
      <c r="AM78" s="12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</row>
    <row r="79" spans="38:49" ht="15">
      <c r="AL79" s="122"/>
      <c r="AM79" s="122"/>
      <c r="AN79" s="122"/>
      <c r="AO79" s="122"/>
      <c r="AP79" s="122"/>
      <c r="AQ79" s="122"/>
      <c r="AR79" s="122"/>
      <c r="AS79" s="122"/>
      <c r="AT79" s="122"/>
      <c r="AU79" s="122"/>
      <c r="AV79" s="122"/>
      <c r="AW79" s="122"/>
    </row>
    <row r="80" spans="38:49" ht="15">
      <c r="AL80" s="122"/>
      <c r="AM80" s="122"/>
      <c r="AN80" s="122"/>
      <c r="AO80" s="122"/>
      <c r="AP80" s="122"/>
      <c r="AQ80" s="122"/>
      <c r="AR80" s="122"/>
      <c r="AS80" s="122"/>
      <c r="AT80" s="122"/>
      <c r="AU80" s="122"/>
      <c r="AV80" s="122"/>
      <c r="AW80" s="122"/>
    </row>
    <row r="81" spans="38:49" ht="15"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</row>
  </sheetData>
  <mergeCells count="25">
    <mergeCell ref="H15:K15"/>
    <mergeCell ref="AA15:AD15"/>
    <mergeCell ref="J1:K1"/>
    <mergeCell ref="F1:I1"/>
    <mergeCell ref="A11:E11"/>
    <mergeCell ref="E1:E2"/>
    <mergeCell ref="C1:C2"/>
    <mergeCell ref="A1:A2"/>
    <mergeCell ref="B1:B2"/>
    <mergeCell ref="D1:D2"/>
    <mergeCell ref="AQ64:AS64"/>
    <mergeCell ref="AQ65:AT65"/>
    <mergeCell ref="AQ66:AU66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Q15:T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4"/>
  <sheetViews>
    <sheetView workbookViewId="0">
      <pane ySplit="1" topLeftCell="A2" activePane="bottomLeft" state="frozen"/>
      <selection pane="bottomLeft" activeCell="B22" sqref="B22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5"/>
      <c r="B1" s="195"/>
      <c r="C1" s="355"/>
      <c r="D1" s="195" t="s">
        <v>321</v>
      </c>
      <c r="E1" s="195" t="s">
        <v>322</v>
      </c>
      <c r="F1" s="195" t="s">
        <v>323</v>
      </c>
      <c r="G1" s="195" t="s">
        <v>324</v>
      </c>
      <c r="H1" s="195" t="s">
        <v>325</v>
      </c>
      <c r="I1" s="195" t="s">
        <v>326</v>
      </c>
      <c r="J1" s="195" t="s">
        <v>327</v>
      </c>
      <c r="K1" s="196" t="s">
        <v>328</v>
      </c>
      <c r="L1" s="195" t="s">
        <v>329</v>
      </c>
      <c r="M1" s="195" t="s">
        <v>94</v>
      </c>
      <c r="N1" s="195" t="s">
        <v>330</v>
      </c>
      <c r="O1" s="195" t="s">
        <v>325</v>
      </c>
      <c r="P1" s="197" t="s">
        <v>29</v>
      </c>
      <c r="Q1" s="442" t="s">
        <v>331</v>
      </c>
      <c r="R1" s="443"/>
      <c r="S1" s="444"/>
      <c r="T1" s="338"/>
      <c r="U1" s="450" t="s">
        <v>415</v>
      </c>
      <c r="V1" s="451"/>
      <c r="W1" s="451"/>
      <c r="X1" s="445" t="s">
        <v>332</v>
      </c>
      <c r="Y1" s="445"/>
      <c r="Z1" s="445"/>
      <c r="AA1" s="445"/>
      <c r="AB1" s="446"/>
    </row>
    <row r="2" spans="1:28">
      <c r="A2" s="198" t="str">
        <f>'1-συμβολαια'!A3</f>
        <v>???</v>
      </c>
      <c r="B2" s="73" t="str">
        <f>'1-συμβολαια'!C3</f>
        <v>διανομή 1935 άτυπος ΑΝΑΓΝΩΡΙΣΗ</v>
      </c>
      <c r="C2" s="198">
        <f>'1-συμβολαια'!D3</f>
        <v>15555555</v>
      </c>
      <c r="D2" s="73"/>
      <c r="E2" s="73"/>
      <c r="F2" s="73"/>
      <c r="G2" s="73"/>
      <c r="H2" s="73"/>
      <c r="I2" s="73"/>
      <c r="J2" s="73"/>
      <c r="K2" s="73">
        <f t="shared" ref="K2:K9" si="0">SUM(D2:I2)</f>
        <v>0</v>
      </c>
      <c r="L2" s="73"/>
      <c r="M2" s="73"/>
      <c r="N2" s="73"/>
      <c r="O2" s="73"/>
      <c r="P2" s="73"/>
      <c r="Q2" s="73"/>
      <c r="R2" s="73"/>
      <c r="S2" s="73"/>
      <c r="T2" s="339"/>
      <c r="U2" s="73"/>
      <c r="V2" s="73"/>
      <c r="W2" s="73"/>
      <c r="X2" s="73"/>
      <c r="Y2" s="73"/>
      <c r="Z2" s="73"/>
      <c r="AA2" s="73"/>
      <c r="AB2" s="73"/>
    </row>
    <row r="3" spans="1:28">
      <c r="A3" s="198">
        <f>'1-συμβολαια'!A4</f>
        <v>0</v>
      </c>
      <c r="B3" s="73" t="str">
        <f>'1-συμβολαια'!C4</f>
        <v>χρησικτησία αγροκτήματος 3.830,03μ2  [από Α &amp; Β(1-2)</v>
      </c>
      <c r="C3" s="198">
        <f>'1-συμβολαια'!D4</f>
        <v>3111111</v>
      </c>
      <c r="D3" s="73"/>
      <c r="E3" s="73"/>
      <c r="F3" s="73"/>
      <c r="G3" s="73"/>
      <c r="H3" s="73"/>
      <c r="I3" s="73"/>
      <c r="J3" s="73"/>
      <c r="K3" s="73">
        <f t="shared" si="0"/>
        <v>0</v>
      </c>
      <c r="L3" s="73"/>
      <c r="M3" s="73"/>
      <c r="N3" s="73"/>
      <c r="O3" s="73"/>
      <c r="P3" s="73"/>
      <c r="Q3" s="73"/>
      <c r="R3" s="73"/>
      <c r="S3" s="73"/>
      <c r="T3" s="339"/>
      <c r="U3" s="73"/>
      <c r="V3" s="73"/>
      <c r="W3" s="73"/>
      <c r="X3" s="73"/>
      <c r="Y3" s="73"/>
      <c r="Z3" s="73"/>
      <c r="AA3" s="73"/>
      <c r="AB3" s="73"/>
    </row>
    <row r="4" spans="1:28">
      <c r="A4" s="198">
        <f>'1-συμβολαια'!A5</f>
        <v>0</v>
      </c>
      <c r="B4" s="73" t="str">
        <f>'1-συμβολαια'!C5</f>
        <v>χρησικτησία βιομηχανίας 666μ2  [από Α &amp; Β(1-2)</v>
      </c>
      <c r="C4" s="198">
        <f>'1-συμβολαια'!D5</f>
        <v>3999999</v>
      </c>
      <c r="D4" s="73"/>
      <c r="E4" s="73"/>
      <c r="F4" s="73"/>
      <c r="G4" s="73"/>
      <c r="H4" s="73"/>
      <c r="I4" s="73"/>
      <c r="J4" s="73"/>
      <c r="K4" s="73">
        <f t="shared" si="0"/>
        <v>0</v>
      </c>
      <c r="L4" s="73"/>
      <c r="M4" s="73"/>
      <c r="N4" s="73"/>
      <c r="O4" s="73"/>
      <c r="P4" s="73"/>
      <c r="Q4" s="73"/>
      <c r="R4" s="73"/>
      <c r="S4" s="73"/>
      <c r="T4" s="339"/>
      <c r="U4" s="73"/>
      <c r="V4" s="73"/>
      <c r="W4" s="73"/>
      <c r="X4" s="73"/>
      <c r="Y4" s="73"/>
      <c r="Z4" s="73"/>
      <c r="AA4" s="73"/>
      <c r="AB4" s="73"/>
    </row>
    <row r="5" spans="1:28">
      <c r="A5" s="198">
        <f>'1-συμβολαια'!A6</f>
        <v>0</v>
      </c>
      <c r="B5" s="73" t="str">
        <f>'1-συμβολαια'!C6</f>
        <v>χρησικτησία αποθηκών 888μ2  [από Α &amp; Β(1-2)</v>
      </c>
      <c r="C5" s="198">
        <f>'1-συμβολαια'!D6</f>
        <v>888888</v>
      </c>
      <c r="D5" s="73"/>
      <c r="E5" s="73"/>
      <c r="F5" s="73"/>
      <c r="G5" s="73"/>
      <c r="H5" s="73"/>
      <c r="I5" s="73"/>
      <c r="J5" s="73"/>
      <c r="K5" s="73">
        <f t="shared" si="0"/>
        <v>0</v>
      </c>
      <c r="L5" s="73"/>
      <c r="M5" s="73"/>
      <c r="N5" s="73"/>
      <c r="O5" s="73"/>
      <c r="P5" s="73"/>
      <c r="Q5" s="73"/>
      <c r="R5" s="73"/>
      <c r="S5" s="73"/>
      <c r="T5" s="339"/>
      <c r="U5" s="73"/>
      <c r="V5" s="73"/>
      <c r="W5" s="73"/>
      <c r="X5" s="73"/>
      <c r="Y5" s="73"/>
      <c r="Z5" s="73"/>
      <c r="AA5" s="73"/>
      <c r="AB5" s="73"/>
    </row>
    <row r="6" spans="1:28">
      <c r="A6" s="198">
        <f>'1-συμβολαια'!A7</f>
        <v>0</v>
      </c>
      <c r="B6" s="73" t="str">
        <f>'1-συμβολαια'!C7</f>
        <v>χρησικτησία αγροκτήματος 2.664,66μ2 [από Γ(1-2-3-4-5)</v>
      </c>
      <c r="C6" s="198">
        <f>'1-συμβολαια'!D7</f>
        <v>2444444</v>
      </c>
      <c r="D6" s="73"/>
      <c r="E6" s="73"/>
      <c r="F6" s="73"/>
      <c r="G6" s="73"/>
      <c r="H6" s="73"/>
      <c r="I6" s="73"/>
      <c r="J6" s="73"/>
      <c r="K6" s="73">
        <f t="shared" si="0"/>
        <v>0</v>
      </c>
      <c r="L6" s="73"/>
      <c r="M6" s="73"/>
      <c r="N6" s="73"/>
      <c r="O6" s="73"/>
      <c r="P6" s="73"/>
      <c r="Q6" s="73"/>
      <c r="R6" s="73"/>
      <c r="S6" s="73"/>
      <c r="T6" s="339"/>
      <c r="U6" s="73"/>
      <c r="V6" s="73"/>
      <c r="W6" s="73"/>
      <c r="X6" s="73"/>
      <c r="Y6" s="73"/>
      <c r="Z6" s="73"/>
      <c r="AA6" s="73"/>
      <c r="AB6" s="73"/>
    </row>
    <row r="7" spans="1:28">
      <c r="A7" s="198">
        <f>'1-συμβολαια'!A8</f>
        <v>0</v>
      </c>
      <c r="B7" s="73" t="str">
        <f>'1-συμβολαια'!C8</f>
        <v>χρησικτησία αγροκτήματος 2.164,66μ2 από Δ</v>
      </c>
      <c r="C7" s="198">
        <f>'1-συμβολαια'!D8</f>
        <v>1888888</v>
      </c>
      <c r="D7" s="73"/>
      <c r="E7" s="73"/>
      <c r="F7" s="73"/>
      <c r="G7" s="73"/>
      <c r="H7" s="73"/>
      <c r="I7" s="73"/>
      <c r="J7" s="73"/>
      <c r="K7" s="73">
        <f t="shared" si="0"/>
        <v>0</v>
      </c>
      <c r="L7" s="73"/>
      <c r="M7" s="73"/>
      <c r="N7" s="73"/>
      <c r="O7" s="73"/>
      <c r="P7" s="73"/>
      <c r="Q7" s="73"/>
      <c r="R7" s="73"/>
      <c r="S7" s="73"/>
      <c r="T7" s="339"/>
      <c r="U7" s="73"/>
      <c r="V7" s="73"/>
      <c r="W7" s="73"/>
      <c r="X7" s="73"/>
      <c r="Y7" s="73"/>
      <c r="Z7" s="73"/>
      <c r="AA7" s="73"/>
      <c r="AB7" s="73"/>
    </row>
    <row r="8" spans="1:28">
      <c r="A8" s="198">
        <f>'1-συμβολαια'!A9</f>
        <v>0</v>
      </c>
      <c r="B8" s="73" t="str">
        <f>'1-συμβολαια'!C9</f>
        <v>χρησικτησία ''δρόμου'' 557,10μ2 από Δ</v>
      </c>
      <c r="C8" s="198">
        <f>'1-συμβολαια'!D9</f>
        <v>333333</v>
      </c>
      <c r="D8" s="73"/>
      <c r="E8" s="73"/>
      <c r="F8" s="73"/>
      <c r="G8" s="73"/>
      <c r="H8" s="73"/>
      <c r="I8" s="73"/>
      <c r="J8" s="73"/>
      <c r="K8" s="73">
        <f t="shared" si="0"/>
        <v>0</v>
      </c>
      <c r="L8" s="73"/>
      <c r="M8" s="73"/>
      <c r="N8" s="73"/>
      <c r="O8" s="73"/>
      <c r="P8" s="73"/>
      <c r="Q8" s="73"/>
      <c r="R8" s="73"/>
      <c r="S8" s="73"/>
      <c r="T8" s="339"/>
      <c r="U8" s="73"/>
      <c r="V8" s="73"/>
      <c r="W8" s="73"/>
      <c r="X8" s="73"/>
      <c r="Y8" s="73"/>
      <c r="Z8" s="73"/>
      <c r="AA8" s="73"/>
      <c r="AB8" s="73"/>
    </row>
    <row r="9" spans="1:28">
      <c r="A9" s="198">
        <f>'1-συμβολαια'!A10</f>
        <v>0</v>
      </c>
      <c r="B9" s="73" t="str">
        <f>'1-συμβολαια'!C10</f>
        <v>εξισορόπηση διαφοράς διανεμομένων [σε ...μ2 &amp; εργοστασιο - αποθηκών]</v>
      </c>
      <c r="C9" s="198">
        <f>'1-συμβολαια'!D10</f>
        <v>999999</v>
      </c>
      <c r="D9" s="73"/>
      <c r="E9" s="73"/>
      <c r="F9" s="73"/>
      <c r="G9" s="73"/>
      <c r="H9" s="73"/>
      <c r="I9" s="73"/>
      <c r="J9" s="73"/>
      <c r="K9" s="73">
        <f t="shared" si="0"/>
        <v>0</v>
      </c>
      <c r="L9" s="73"/>
      <c r="M9" s="73"/>
      <c r="N9" s="73"/>
      <c r="O9" s="73"/>
      <c r="P9" s="73"/>
      <c r="Q9" s="73"/>
      <c r="R9" s="73"/>
      <c r="S9" s="73"/>
      <c r="T9" s="339"/>
      <c r="U9" s="73"/>
      <c r="V9" s="73"/>
      <c r="W9" s="73"/>
      <c r="X9" s="73"/>
      <c r="Y9" s="73"/>
      <c r="Z9" s="73"/>
      <c r="AA9" s="73"/>
      <c r="AB9" s="73"/>
    </row>
    <row r="10" spans="1:28">
      <c r="A10" s="447" t="str">
        <f>'1-συμβολαια'!A11</f>
        <v>σύνολο</v>
      </c>
      <c r="B10" s="448"/>
      <c r="C10" s="449"/>
      <c r="D10" s="73">
        <f t="shared" ref="D10:K10" si="1">SUM(D2:D9)</f>
        <v>0</v>
      </c>
      <c r="E10" s="73">
        <f t="shared" si="1"/>
        <v>0</v>
      </c>
      <c r="F10" s="73">
        <f t="shared" si="1"/>
        <v>0</v>
      </c>
      <c r="G10" s="73">
        <f t="shared" si="1"/>
        <v>0</v>
      </c>
      <c r="H10" s="73">
        <f t="shared" si="1"/>
        <v>0</v>
      </c>
      <c r="I10" s="73">
        <f t="shared" si="1"/>
        <v>0</v>
      </c>
      <c r="J10" s="73">
        <f t="shared" si="1"/>
        <v>0</v>
      </c>
      <c r="K10" s="73">
        <f t="shared" si="1"/>
        <v>0</v>
      </c>
    </row>
    <row r="11" spans="1:28">
      <c r="I11" s="3" t="s">
        <v>417</v>
      </c>
      <c r="J11" s="2">
        <f>J10/340.75</f>
        <v>0</v>
      </c>
    </row>
    <row r="12" spans="1:28">
      <c r="C12" s="7" t="s">
        <v>416</v>
      </c>
      <c r="I12" s="5" t="s">
        <v>384</v>
      </c>
    </row>
    <row r="13" spans="1:28">
      <c r="I13" s="3" t="s">
        <v>417</v>
      </c>
      <c r="J13" s="2">
        <f>J12/340.75</f>
        <v>0</v>
      </c>
    </row>
    <row r="14" spans="1:28">
      <c r="H14" s="160" t="s">
        <v>385</v>
      </c>
    </row>
    <row r="15" spans="1:28">
      <c r="I15" s="3" t="s">
        <v>417</v>
      </c>
      <c r="J15" s="2">
        <f>J14/340.75</f>
        <v>0</v>
      </c>
    </row>
    <row r="16" spans="1:28">
      <c r="E16" s="114" t="s">
        <v>495</v>
      </c>
      <c r="J16" s="2"/>
    </row>
    <row r="17" spans="3:17">
      <c r="E17" s="6"/>
      <c r="I17" s="3" t="s">
        <v>417</v>
      </c>
      <c r="J17" s="2">
        <f>J16/340.75</f>
        <v>0</v>
      </c>
    </row>
    <row r="18" spans="3:17">
      <c r="D18" s="3">
        <v>12</v>
      </c>
    </row>
    <row r="19" spans="3:17">
      <c r="D19" s="3">
        <f>D18*20%</f>
        <v>2.4000000000000004</v>
      </c>
    </row>
    <row r="20" spans="3:17">
      <c r="C20" s="53"/>
      <c r="D20" s="5">
        <f>SUM(D18:D19)</f>
        <v>14.4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5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3:17">
      <c r="C22" s="53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3:17">
      <c r="C23" s="356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C24" s="35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3:17">
      <c r="C25" s="53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3:17">
      <c r="D26" s="5"/>
    </row>
    <row r="27" spans="3:17">
      <c r="D27" s="5"/>
      <c r="L27" s="304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7"/>
    </row>
    <row r="30" spans="3:17">
      <c r="D30" s="5"/>
      <c r="L30" s="2"/>
      <c r="M30" s="7"/>
      <c r="N30" s="7"/>
      <c r="O30" s="7"/>
      <c r="P30" s="7"/>
      <c r="Q30" s="7"/>
    </row>
    <row r="31" spans="3:17">
      <c r="D31" s="5"/>
      <c r="L31" s="2"/>
      <c r="M31" s="7"/>
      <c r="N31" s="7"/>
      <c r="O31" s="7"/>
      <c r="P31" s="7"/>
      <c r="Q31" s="226"/>
    </row>
    <row r="32" spans="3:17">
      <c r="D32" s="5"/>
      <c r="L32" s="2"/>
      <c r="M32" s="7"/>
      <c r="N32" s="7"/>
      <c r="O32" s="7"/>
      <c r="P32" s="7"/>
      <c r="Q32" s="226"/>
    </row>
    <row r="33" spans="4:17">
      <c r="D33" s="5"/>
      <c r="L33" s="304"/>
      <c r="M33" s="7"/>
      <c r="N33" s="7"/>
      <c r="O33" s="7"/>
      <c r="P33" s="7"/>
      <c r="Q33" s="7"/>
    </row>
    <row r="34" spans="4:17">
      <c r="L34" s="2"/>
      <c r="M34" s="7"/>
      <c r="N34" s="7"/>
      <c r="O34" s="7"/>
      <c r="P34" s="7"/>
      <c r="Q34" s="7"/>
    </row>
    <row r="35" spans="4:17">
      <c r="L35" s="2"/>
      <c r="M35" s="7"/>
      <c r="N35" s="7"/>
      <c r="O35" s="7"/>
      <c r="P35" s="7"/>
      <c r="Q35" s="7"/>
    </row>
    <row r="36" spans="4:17">
      <c r="L36" s="2"/>
      <c r="M36" s="7"/>
      <c r="N36" s="7"/>
      <c r="O36" s="7"/>
      <c r="P36" s="7"/>
      <c r="Q36" s="7"/>
    </row>
    <row r="37" spans="4:17">
      <c r="L37" s="2"/>
      <c r="M37" s="7"/>
      <c r="N37" s="7"/>
      <c r="O37" s="7"/>
      <c r="P37" s="7"/>
      <c r="Q37" s="7"/>
    </row>
    <row r="38" spans="4:17">
      <c r="L38" s="2"/>
      <c r="M38" s="7"/>
      <c r="N38" s="7"/>
      <c r="O38" s="7"/>
      <c r="P38" s="7"/>
      <c r="Q38" s="7"/>
    </row>
    <row r="39" spans="4:17">
      <c r="L39" s="304"/>
      <c r="M39" s="7"/>
      <c r="N39" s="7"/>
      <c r="O39" s="7"/>
      <c r="P39" s="7"/>
      <c r="Q39" s="7"/>
    </row>
    <row r="40" spans="4:17">
      <c r="L40" s="2"/>
      <c r="M40" s="7"/>
      <c r="N40" s="7"/>
      <c r="O40" s="7"/>
      <c r="P40" s="7"/>
      <c r="Q40" s="7"/>
    </row>
    <row r="41" spans="4:17">
      <c r="L41" s="2"/>
      <c r="M41" s="7"/>
      <c r="N41" s="7"/>
      <c r="O41" s="7"/>
      <c r="P41" s="7"/>
      <c r="Q41" s="7"/>
    </row>
    <row r="42" spans="4:17">
      <c r="L42" s="2"/>
      <c r="M42" s="2"/>
      <c r="N42" s="7"/>
      <c r="O42" s="7"/>
      <c r="P42" s="7"/>
      <c r="Q42" s="7"/>
    </row>
    <row r="43" spans="4:17">
      <c r="L43" s="2"/>
      <c r="M43" s="2"/>
      <c r="N43" s="7"/>
      <c r="O43" s="7"/>
      <c r="P43" s="7"/>
      <c r="Q43" s="7"/>
    </row>
    <row r="44" spans="4:17">
      <c r="L44" s="2"/>
      <c r="M44" s="2"/>
      <c r="N44" s="7"/>
      <c r="O44" s="7"/>
      <c r="P44" s="7"/>
      <c r="Q44" s="7"/>
    </row>
  </sheetData>
  <mergeCells count="4">
    <mergeCell ref="Q1:S1"/>
    <mergeCell ref="X1:AB1"/>
    <mergeCell ref="A10:C10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1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" style="7" customWidth="1"/>
    <col min="2" max="2" width="59.42578125" style="8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2" t="s">
        <v>1</v>
      </c>
      <c r="B1" s="464" t="s">
        <v>0</v>
      </c>
      <c r="C1" s="466" t="s">
        <v>7</v>
      </c>
      <c r="D1" s="460" t="s">
        <v>530</v>
      </c>
      <c r="E1" s="461"/>
      <c r="F1" s="461"/>
      <c r="G1" s="461"/>
      <c r="H1" s="461"/>
      <c r="I1" s="461"/>
      <c r="J1" s="461"/>
      <c r="K1" s="461"/>
      <c r="L1" s="461"/>
      <c r="M1" s="468" t="s">
        <v>92</v>
      </c>
      <c r="N1" s="469"/>
      <c r="O1" s="470" t="s">
        <v>258</v>
      </c>
      <c r="P1" s="452" t="s">
        <v>84</v>
      </c>
      <c r="Q1" s="453"/>
      <c r="R1" s="453"/>
      <c r="S1" s="453"/>
      <c r="T1" s="453"/>
      <c r="U1" s="453"/>
      <c r="V1" s="453"/>
      <c r="W1" s="453"/>
      <c r="X1" s="453"/>
      <c r="Y1" s="453"/>
      <c r="Z1" s="454"/>
    </row>
    <row r="2" spans="1:26" s="10" customFormat="1" ht="24" customHeight="1" thickBot="1">
      <c r="A2" s="463"/>
      <c r="B2" s="465"/>
      <c r="C2" s="467"/>
      <c r="D2" s="55" t="s">
        <v>78</v>
      </c>
      <c r="E2" s="55" t="s">
        <v>79</v>
      </c>
      <c r="F2" s="55" t="s">
        <v>373</v>
      </c>
      <c r="G2" s="55" t="s">
        <v>374</v>
      </c>
      <c r="H2" s="55" t="s">
        <v>23</v>
      </c>
      <c r="I2" s="216" t="s">
        <v>363</v>
      </c>
      <c r="J2" s="216" t="s">
        <v>364</v>
      </c>
      <c r="K2" s="216" t="s">
        <v>386</v>
      </c>
      <c r="L2" s="217" t="s">
        <v>366</v>
      </c>
      <c r="M2" s="221" t="s">
        <v>387</v>
      </c>
      <c r="N2" s="220" t="s">
        <v>388</v>
      </c>
      <c r="O2" s="471"/>
      <c r="P2" s="455"/>
      <c r="Q2" s="456"/>
      <c r="R2" s="456"/>
      <c r="S2" s="456"/>
      <c r="T2" s="456"/>
      <c r="U2" s="456"/>
      <c r="V2" s="456"/>
      <c r="W2" s="456"/>
      <c r="X2" s="456"/>
      <c r="Y2" s="456"/>
      <c r="Z2" s="457"/>
    </row>
    <row r="3" spans="1:26" s="5" customFormat="1">
      <c r="A3" s="406" t="str">
        <f>'1-συμβολαια'!A3</f>
        <v>???</v>
      </c>
      <c r="B3" s="298" t="str">
        <f>'1-συμβολαια'!C3</f>
        <v>διανομή 1935 άτυπος ΑΝΑΓΝΩΡΙΣΗ</v>
      </c>
      <c r="C3" s="299">
        <f>'1-συμβολαια'!D3</f>
        <v>15555555</v>
      </c>
      <c r="D3" s="296"/>
      <c r="E3" s="296">
        <v>100</v>
      </c>
      <c r="F3" s="296">
        <v>1200</v>
      </c>
      <c r="G3" s="296">
        <f t="shared" ref="G3:G10" si="0">(C3-40000)*1%</f>
        <v>155155.55000000002</v>
      </c>
      <c r="H3" s="296">
        <f t="shared" ref="H3:H10" si="1">D3+E3+F3+G3</f>
        <v>156455.55000000002</v>
      </c>
      <c r="I3" s="278">
        <f t="shared" ref="I3:I10" si="2">(F3+G3)*9%</f>
        <v>14071.999500000002</v>
      </c>
      <c r="J3" s="278">
        <f t="shared" ref="J3:J10" si="3">(D3+E3)*5%</f>
        <v>5</v>
      </c>
      <c r="K3" s="278">
        <f t="shared" ref="K3:K10" si="4">H3*5%</f>
        <v>7822.7775000000011</v>
      </c>
      <c r="L3" s="299">
        <f t="shared" ref="L3:L10" si="5">H3*1%</f>
        <v>1564.5555000000002</v>
      </c>
      <c r="M3" s="299">
        <f t="shared" ref="M3:M10" si="6">H3-O3</f>
        <v>132991.21750000003</v>
      </c>
      <c r="N3" s="299">
        <f t="shared" ref="N3:N10" si="7">D3+E3</f>
        <v>100</v>
      </c>
      <c r="O3" s="299">
        <f t="shared" ref="O3:O10" si="8">I3+J3+K3+L3</f>
        <v>23464.3325</v>
      </c>
      <c r="P3" s="300" t="s">
        <v>408</v>
      </c>
      <c r="Q3" s="300" t="s">
        <v>409</v>
      </c>
      <c r="R3" s="300" t="s">
        <v>410</v>
      </c>
      <c r="S3" s="300" t="s">
        <v>411</v>
      </c>
      <c r="T3" s="300" t="s">
        <v>412</v>
      </c>
      <c r="U3" s="300" t="s">
        <v>413</v>
      </c>
      <c r="V3" s="300" t="s">
        <v>414</v>
      </c>
      <c r="W3" s="281"/>
      <c r="X3" s="281"/>
      <c r="Y3" s="281"/>
      <c r="Z3" s="281"/>
    </row>
    <row r="4" spans="1:26" s="5" customFormat="1">
      <c r="A4" s="406">
        <f>'1-συμβολαια'!A4</f>
        <v>0</v>
      </c>
      <c r="B4" s="298" t="str">
        <f>'1-συμβολαια'!C4</f>
        <v>χρησικτησία αγροκτήματος 3.830,03μ2  [από Α &amp; Β(1-2)</v>
      </c>
      <c r="C4" s="299">
        <f>'1-συμβολαια'!D4</f>
        <v>3111111</v>
      </c>
      <c r="D4" s="296"/>
      <c r="E4" s="296">
        <v>100</v>
      </c>
      <c r="F4" s="296">
        <v>1200</v>
      </c>
      <c r="G4" s="296">
        <f t="shared" si="0"/>
        <v>30711.11</v>
      </c>
      <c r="H4" s="296">
        <f t="shared" si="1"/>
        <v>32011.11</v>
      </c>
      <c r="I4" s="278">
        <f t="shared" si="2"/>
        <v>2871.9998999999998</v>
      </c>
      <c r="J4" s="278">
        <f t="shared" si="3"/>
        <v>5</v>
      </c>
      <c r="K4" s="278">
        <f t="shared" si="4"/>
        <v>1600.5555000000002</v>
      </c>
      <c r="L4" s="299">
        <f t="shared" si="5"/>
        <v>320.11110000000002</v>
      </c>
      <c r="M4" s="299">
        <f t="shared" si="6"/>
        <v>27213.443500000001</v>
      </c>
      <c r="N4" s="299">
        <f t="shared" si="7"/>
        <v>100</v>
      </c>
      <c r="O4" s="299">
        <f t="shared" si="8"/>
        <v>4797.6665000000003</v>
      </c>
      <c r="P4" s="300" t="s">
        <v>408</v>
      </c>
      <c r="Q4" s="300" t="s">
        <v>409</v>
      </c>
      <c r="R4" s="300" t="s">
        <v>410</v>
      </c>
      <c r="S4" s="300" t="s">
        <v>411</v>
      </c>
      <c r="T4" s="300" t="s">
        <v>412</v>
      </c>
      <c r="U4" s="300" t="s">
        <v>413</v>
      </c>
      <c r="V4" s="300" t="s">
        <v>414</v>
      </c>
      <c r="W4" s="281"/>
      <c r="X4" s="281"/>
      <c r="Y4" s="281"/>
      <c r="Z4" s="281"/>
    </row>
    <row r="5" spans="1:26" s="5" customFormat="1">
      <c r="A5" s="406">
        <f>'1-συμβολαια'!A5</f>
        <v>0</v>
      </c>
      <c r="B5" s="298" t="str">
        <f>'1-συμβολαια'!C5</f>
        <v>χρησικτησία βιομηχανίας 666μ2  [από Α &amp; Β(1-2)</v>
      </c>
      <c r="C5" s="299">
        <f>'1-συμβολαια'!D5</f>
        <v>3999999</v>
      </c>
      <c r="D5" s="296"/>
      <c r="E5" s="296">
        <v>100</v>
      </c>
      <c r="F5" s="296">
        <v>1200</v>
      </c>
      <c r="G5" s="296">
        <f t="shared" si="0"/>
        <v>39599.99</v>
      </c>
      <c r="H5" s="296">
        <f t="shared" si="1"/>
        <v>40899.99</v>
      </c>
      <c r="I5" s="278">
        <f t="shared" si="2"/>
        <v>3671.9990999999995</v>
      </c>
      <c r="J5" s="278">
        <f t="shared" si="3"/>
        <v>5</v>
      </c>
      <c r="K5" s="278">
        <f t="shared" si="4"/>
        <v>2044.9994999999999</v>
      </c>
      <c r="L5" s="299">
        <f t="shared" si="5"/>
        <v>408.99989999999997</v>
      </c>
      <c r="M5" s="299">
        <f t="shared" si="6"/>
        <v>34768.991499999996</v>
      </c>
      <c r="N5" s="299">
        <f t="shared" si="7"/>
        <v>100</v>
      </c>
      <c r="O5" s="299">
        <f t="shared" si="8"/>
        <v>6130.9984999999988</v>
      </c>
      <c r="P5" s="300" t="s">
        <v>408</v>
      </c>
      <c r="Q5" s="300" t="s">
        <v>409</v>
      </c>
      <c r="R5" s="300" t="s">
        <v>410</v>
      </c>
      <c r="S5" s="300" t="s">
        <v>411</v>
      </c>
      <c r="T5" s="300" t="s">
        <v>412</v>
      </c>
      <c r="U5" s="300" t="s">
        <v>413</v>
      </c>
      <c r="V5" s="300" t="s">
        <v>414</v>
      </c>
      <c r="W5" s="281"/>
      <c r="X5" s="281"/>
      <c r="Y5" s="281"/>
      <c r="Z5" s="281"/>
    </row>
    <row r="6" spans="1:26" s="5" customFormat="1">
      <c r="A6" s="406">
        <f>'1-συμβολαια'!A6</f>
        <v>0</v>
      </c>
      <c r="B6" s="298" t="str">
        <f>'1-συμβολαια'!C6</f>
        <v>χρησικτησία αποθηκών 888μ2  [από Α &amp; Β(1-2)</v>
      </c>
      <c r="C6" s="299">
        <f>'1-συμβολαια'!D6</f>
        <v>888888</v>
      </c>
      <c r="D6" s="296"/>
      <c r="E6" s="296">
        <v>100</v>
      </c>
      <c r="F6" s="296">
        <v>1200</v>
      </c>
      <c r="G6" s="296">
        <f t="shared" si="0"/>
        <v>8488.880000000001</v>
      </c>
      <c r="H6" s="296">
        <f t="shared" si="1"/>
        <v>9788.880000000001</v>
      </c>
      <c r="I6" s="278">
        <f t="shared" si="2"/>
        <v>871.99920000000009</v>
      </c>
      <c r="J6" s="278">
        <f t="shared" si="3"/>
        <v>5</v>
      </c>
      <c r="K6" s="278">
        <f t="shared" si="4"/>
        <v>489.44400000000007</v>
      </c>
      <c r="L6" s="299">
        <f t="shared" si="5"/>
        <v>97.888800000000018</v>
      </c>
      <c r="M6" s="299">
        <f t="shared" si="6"/>
        <v>8324.5480000000007</v>
      </c>
      <c r="N6" s="299">
        <f t="shared" si="7"/>
        <v>100</v>
      </c>
      <c r="O6" s="299">
        <f t="shared" si="8"/>
        <v>1464.3320000000001</v>
      </c>
      <c r="P6" s="300" t="s">
        <v>408</v>
      </c>
      <c r="Q6" s="300" t="s">
        <v>409</v>
      </c>
      <c r="R6" s="300" t="s">
        <v>410</v>
      </c>
      <c r="S6" s="300" t="s">
        <v>411</v>
      </c>
      <c r="T6" s="300" t="s">
        <v>412</v>
      </c>
      <c r="U6" s="300" t="s">
        <v>413</v>
      </c>
      <c r="V6" s="300" t="s">
        <v>414</v>
      </c>
      <c r="W6" s="281"/>
      <c r="X6" s="281"/>
      <c r="Y6" s="281"/>
      <c r="Z6" s="281"/>
    </row>
    <row r="7" spans="1:26" s="5" customFormat="1">
      <c r="A7" s="406">
        <f>'1-συμβολαια'!A7</f>
        <v>0</v>
      </c>
      <c r="B7" s="298" t="str">
        <f>'1-συμβολαια'!C7</f>
        <v>χρησικτησία αγροκτήματος 2.664,66μ2 [από Γ(1-2-3-4-5)</v>
      </c>
      <c r="C7" s="299">
        <f>'1-συμβολαια'!D7</f>
        <v>2444444</v>
      </c>
      <c r="D7" s="296"/>
      <c r="E7" s="296">
        <v>100</v>
      </c>
      <c r="F7" s="296">
        <v>1200</v>
      </c>
      <c r="G7" s="296">
        <f t="shared" si="0"/>
        <v>24044.44</v>
      </c>
      <c r="H7" s="296">
        <f t="shared" si="1"/>
        <v>25344.44</v>
      </c>
      <c r="I7" s="278">
        <f t="shared" si="2"/>
        <v>2271.9995999999996</v>
      </c>
      <c r="J7" s="278">
        <f t="shared" si="3"/>
        <v>5</v>
      </c>
      <c r="K7" s="278">
        <f t="shared" si="4"/>
        <v>1267.222</v>
      </c>
      <c r="L7" s="299">
        <f t="shared" si="5"/>
        <v>253.4444</v>
      </c>
      <c r="M7" s="299">
        <f t="shared" si="6"/>
        <v>21546.773999999998</v>
      </c>
      <c r="N7" s="299">
        <f t="shared" si="7"/>
        <v>100</v>
      </c>
      <c r="O7" s="299">
        <f t="shared" si="8"/>
        <v>3797.6659999999997</v>
      </c>
      <c r="P7" s="300" t="s">
        <v>408</v>
      </c>
      <c r="Q7" s="300" t="s">
        <v>409</v>
      </c>
      <c r="R7" s="300" t="s">
        <v>410</v>
      </c>
      <c r="S7" s="300" t="s">
        <v>411</v>
      </c>
      <c r="T7" s="300" t="s">
        <v>412</v>
      </c>
      <c r="U7" s="300" t="s">
        <v>413</v>
      </c>
      <c r="V7" s="300" t="s">
        <v>414</v>
      </c>
      <c r="W7" s="281"/>
      <c r="X7" s="281"/>
      <c r="Y7" s="281"/>
      <c r="Z7" s="281"/>
    </row>
    <row r="8" spans="1:26" s="5" customFormat="1">
      <c r="A8" s="406">
        <f>'1-συμβολαια'!A8</f>
        <v>0</v>
      </c>
      <c r="B8" s="298" t="str">
        <f>'1-συμβολαια'!C8</f>
        <v>χρησικτησία αγροκτήματος 2.164,66μ2 από Δ</v>
      </c>
      <c r="C8" s="299">
        <f>'1-συμβολαια'!D8</f>
        <v>1888888</v>
      </c>
      <c r="D8" s="296"/>
      <c r="E8" s="296">
        <v>100</v>
      </c>
      <c r="F8" s="296">
        <v>1200</v>
      </c>
      <c r="G8" s="296">
        <f t="shared" si="0"/>
        <v>18488.88</v>
      </c>
      <c r="H8" s="296">
        <f t="shared" si="1"/>
        <v>19788.88</v>
      </c>
      <c r="I8" s="278">
        <f t="shared" si="2"/>
        <v>1771.9992</v>
      </c>
      <c r="J8" s="278">
        <f t="shared" si="3"/>
        <v>5</v>
      </c>
      <c r="K8" s="278">
        <f t="shared" si="4"/>
        <v>989.44400000000007</v>
      </c>
      <c r="L8" s="299">
        <f t="shared" si="5"/>
        <v>197.8888</v>
      </c>
      <c r="M8" s="299">
        <f t="shared" si="6"/>
        <v>16824.548000000003</v>
      </c>
      <c r="N8" s="299">
        <f t="shared" si="7"/>
        <v>100</v>
      </c>
      <c r="O8" s="299">
        <f t="shared" si="8"/>
        <v>2964.3320000000003</v>
      </c>
      <c r="P8" s="300" t="s">
        <v>408</v>
      </c>
      <c r="Q8" s="300" t="s">
        <v>409</v>
      </c>
      <c r="R8" s="300" t="s">
        <v>410</v>
      </c>
      <c r="S8" s="300" t="s">
        <v>411</v>
      </c>
      <c r="T8" s="300" t="s">
        <v>412</v>
      </c>
      <c r="U8" s="300" t="s">
        <v>413</v>
      </c>
      <c r="V8" s="300" t="s">
        <v>414</v>
      </c>
      <c r="W8" s="281"/>
      <c r="X8" s="281"/>
      <c r="Y8" s="281"/>
      <c r="Z8" s="281"/>
    </row>
    <row r="9" spans="1:26" s="5" customFormat="1">
      <c r="A9" s="406">
        <f>'1-συμβολαια'!A9</f>
        <v>0</v>
      </c>
      <c r="B9" s="298" t="str">
        <f>'1-συμβολαια'!C9</f>
        <v>χρησικτησία ''δρόμου'' 557,10μ2 από Δ</v>
      </c>
      <c r="C9" s="299">
        <f>'1-συμβολαια'!D9</f>
        <v>333333</v>
      </c>
      <c r="D9" s="296"/>
      <c r="E9" s="296">
        <v>100</v>
      </c>
      <c r="F9" s="296">
        <v>1200</v>
      </c>
      <c r="G9" s="296">
        <f t="shared" si="0"/>
        <v>2933.33</v>
      </c>
      <c r="H9" s="296">
        <f t="shared" si="1"/>
        <v>4233.33</v>
      </c>
      <c r="I9" s="278">
        <f t="shared" si="2"/>
        <v>371.99969999999996</v>
      </c>
      <c r="J9" s="278">
        <f t="shared" si="3"/>
        <v>5</v>
      </c>
      <c r="K9" s="278">
        <f t="shared" si="4"/>
        <v>211.66650000000001</v>
      </c>
      <c r="L9" s="299">
        <f t="shared" si="5"/>
        <v>42.333300000000001</v>
      </c>
      <c r="M9" s="299">
        <f t="shared" si="6"/>
        <v>3602.3305</v>
      </c>
      <c r="N9" s="299">
        <f t="shared" si="7"/>
        <v>100</v>
      </c>
      <c r="O9" s="299">
        <f t="shared" si="8"/>
        <v>630.99950000000001</v>
      </c>
      <c r="P9" s="300" t="s">
        <v>408</v>
      </c>
      <c r="Q9" s="300" t="s">
        <v>409</v>
      </c>
      <c r="R9" s="300" t="s">
        <v>410</v>
      </c>
      <c r="S9" s="300" t="s">
        <v>411</v>
      </c>
      <c r="T9" s="300" t="s">
        <v>412</v>
      </c>
      <c r="U9" s="300" t="s">
        <v>413</v>
      </c>
      <c r="V9" s="300" t="s">
        <v>414</v>
      </c>
      <c r="W9" s="281"/>
      <c r="X9" s="281"/>
      <c r="Y9" s="281"/>
      <c r="Z9" s="281"/>
    </row>
    <row r="10" spans="1:26" s="5" customFormat="1">
      <c r="A10" s="406">
        <f>'1-συμβολαια'!A10</f>
        <v>0</v>
      </c>
      <c r="B10" s="298" t="str">
        <f>'1-συμβολαια'!C10</f>
        <v>εξισορόπηση διαφοράς διανεμομένων [σε ...μ2 &amp; εργοστασιο - αποθηκών]</v>
      </c>
      <c r="C10" s="299">
        <f>'1-συμβολαια'!D10</f>
        <v>999999</v>
      </c>
      <c r="D10" s="296"/>
      <c r="E10" s="296">
        <v>100</v>
      </c>
      <c r="F10" s="296">
        <v>1200</v>
      </c>
      <c r="G10" s="296">
        <f t="shared" si="0"/>
        <v>9599.99</v>
      </c>
      <c r="H10" s="296">
        <f t="shared" si="1"/>
        <v>10899.99</v>
      </c>
      <c r="I10" s="278">
        <f t="shared" si="2"/>
        <v>971.9991</v>
      </c>
      <c r="J10" s="278">
        <f t="shared" si="3"/>
        <v>5</v>
      </c>
      <c r="K10" s="278">
        <f t="shared" si="4"/>
        <v>544.99950000000001</v>
      </c>
      <c r="L10" s="299">
        <f t="shared" si="5"/>
        <v>108.9999</v>
      </c>
      <c r="M10" s="299">
        <f t="shared" si="6"/>
        <v>9268.9915000000001</v>
      </c>
      <c r="N10" s="299">
        <f t="shared" si="7"/>
        <v>100</v>
      </c>
      <c r="O10" s="299">
        <f t="shared" si="8"/>
        <v>1630.9984999999999</v>
      </c>
      <c r="P10" s="300" t="s">
        <v>408</v>
      </c>
      <c r="Q10" s="300" t="s">
        <v>409</v>
      </c>
      <c r="R10" s="300" t="s">
        <v>410</v>
      </c>
      <c r="S10" s="300" t="s">
        <v>411</v>
      </c>
      <c r="T10" s="300" t="s">
        <v>412</v>
      </c>
      <c r="U10" s="300" t="s">
        <v>413</v>
      </c>
      <c r="V10" s="300" t="s">
        <v>414</v>
      </c>
      <c r="W10" s="281"/>
      <c r="X10" s="281"/>
      <c r="Y10" s="281"/>
      <c r="Z10" s="281"/>
    </row>
    <row r="11" spans="1:26">
      <c r="A11" s="432" t="s">
        <v>56</v>
      </c>
      <c r="B11" s="433"/>
      <c r="C11" s="433"/>
      <c r="D11" s="153">
        <f t="shared" ref="D11:O11" si="9">SUM(D3:D10)</f>
        <v>0</v>
      </c>
      <c r="E11" s="153">
        <f t="shared" si="9"/>
        <v>800</v>
      </c>
      <c r="F11" s="153">
        <f t="shared" si="9"/>
        <v>9600</v>
      </c>
      <c r="G11" s="153">
        <f t="shared" si="9"/>
        <v>289022.17000000004</v>
      </c>
      <c r="H11" s="153">
        <f t="shared" si="9"/>
        <v>299422.17000000004</v>
      </c>
      <c r="I11" s="153">
        <f t="shared" si="9"/>
        <v>26875.995299999999</v>
      </c>
      <c r="J11" s="153">
        <f t="shared" si="9"/>
        <v>40</v>
      </c>
      <c r="K11" s="153">
        <f t="shared" si="9"/>
        <v>14971.108499999998</v>
      </c>
      <c r="L11" s="153">
        <f t="shared" si="9"/>
        <v>2994.2217000000001</v>
      </c>
      <c r="M11" s="153">
        <f t="shared" si="9"/>
        <v>254540.84450000006</v>
      </c>
      <c r="N11" s="153">
        <f t="shared" si="9"/>
        <v>800</v>
      </c>
      <c r="O11" s="153">
        <f t="shared" si="9"/>
        <v>44881.325499999999</v>
      </c>
    </row>
    <row r="12" spans="1:26">
      <c r="I12" s="7" t="s">
        <v>399</v>
      </c>
      <c r="J12" s="226">
        <v>50</v>
      </c>
      <c r="K12" s="226">
        <v>10</v>
      </c>
      <c r="L12" s="7" t="s">
        <v>78</v>
      </c>
      <c r="P12" s="158" t="s">
        <v>389</v>
      </c>
      <c r="Q12" s="127"/>
      <c r="R12" s="127"/>
      <c r="S12" s="127"/>
      <c r="T12" s="127"/>
      <c r="U12" s="127"/>
      <c r="V12" s="127"/>
      <c r="W12" s="127"/>
      <c r="X12" s="127"/>
      <c r="Y12" s="127"/>
    </row>
    <row r="13" spans="1:26">
      <c r="K13" s="226">
        <v>50</v>
      </c>
      <c r="L13" s="7" t="s">
        <v>400</v>
      </c>
      <c r="P13" s="137"/>
      <c r="Q13" s="158" t="s">
        <v>390</v>
      </c>
      <c r="R13" s="127"/>
      <c r="S13" s="127"/>
      <c r="T13" s="127"/>
      <c r="U13" s="127"/>
      <c r="V13" s="127"/>
      <c r="W13" s="127"/>
      <c r="X13" s="127"/>
      <c r="Y13" s="137"/>
    </row>
    <row r="14" spans="1:26">
      <c r="P14" s="137"/>
      <c r="Q14" s="137"/>
      <c r="R14" s="127" t="s">
        <v>391</v>
      </c>
      <c r="S14" s="137"/>
      <c r="T14" s="137"/>
      <c r="U14" s="137"/>
      <c r="V14" s="137"/>
      <c r="W14" s="137"/>
      <c r="X14" s="137"/>
      <c r="Y14" s="137"/>
    </row>
    <row r="15" spans="1:26">
      <c r="G15" s="2">
        <f>40000*3%</f>
        <v>1200</v>
      </c>
      <c r="P15" s="137"/>
      <c r="Q15" s="137"/>
      <c r="R15" s="137"/>
      <c r="S15" s="158" t="s">
        <v>392</v>
      </c>
      <c r="T15" s="137"/>
      <c r="U15" s="137"/>
      <c r="V15" s="137"/>
      <c r="W15" s="137"/>
      <c r="X15" s="137"/>
      <c r="Y15" s="137"/>
    </row>
    <row r="16" spans="1:26">
      <c r="P16" s="137"/>
      <c r="Q16" s="137"/>
      <c r="R16" s="137"/>
      <c r="S16" s="137"/>
      <c r="T16" s="127" t="s">
        <v>393</v>
      </c>
      <c r="U16" s="137"/>
      <c r="V16" s="137"/>
      <c r="W16" s="137"/>
      <c r="X16" s="137"/>
      <c r="Y16" s="137"/>
    </row>
    <row r="17" spans="2:26">
      <c r="P17" s="137"/>
      <c r="Q17" s="137"/>
      <c r="R17" s="127"/>
      <c r="S17" s="127"/>
      <c r="T17" s="137"/>
      <c r="U17" s="158" t="s">
        <v>394</v>
      </c>
      <c r="V17" s="137"/>
      <c r="W17" s="127"/>
      <c r="X17" s="127"/>
      <c r="Y17" s="127"/>
      <c r="Z17" s="127"/>
    </row>
    <row r="18" spans="2:26">
      <c r="P18" s="137"/>
      <c r="Q18" s="137"/>
      <c r="R18" s="127"/>
      <c r="S18" s="127"/>
      <c r="T18" s="137"/>
      <c r="U18" s="137"/>
      <c r="V18" s="127" t="s">
        <v>395</v>
      </c>
      <c r="W18" s="127"/>
      <c r="X18" s="127"/>
      <c r="Y18" s="127"/>
      <c r="Z18" s="137"/>
    </row>
    <row r="19" spans="2:26">
      <c r="P19" s="137"/>
      <c r="Q19" s="137"/>
      <c r="R19" s="137"/>
      <c r="S19" s="127"/>
      <c r="T19" s="137"/>
      <c r="U19" s="137"/>
      <c r="V19" s="137"/>
      <c r="W19" s="137"/>
      <c r="X19" s="137"/>
      <c r="Y19" s="137"/>
      <c r="Z19" s="137"/>
    </row>
    <row r="20" spans="2:26" ht="15.75">
      <c r="B20" s="458" t="s">
        <v>534</v>
      </c>
      <c r="C20" s="458"/>
      <c r="D20" s="458"/>
      <c r="E20" s="458"/>
      <c r="F20" s="458"/>
      <c r="G20" s="458"/>
      <c r="H20" s="458"/>
      <c r="I20" s="458"/>
      <c r="J20" s="458"/>
      <c r="K20" s="458"/>
      <c r="L20" s="458"/>
      <c r="M20" s="458"/>
      <c r="N20" s="458"/>
      <c r="O20" s="458"/>
      <c r="P20" s="458"/>
    </row>
    <row r="21" spans="2:26" ht="15.75">
      <c r="C21" s="473" t="s">
        <v>535</v>
      </c>
      <c r="D21" s="473"/>
      <c r="E21" s="473"/>
      <c r="F21" s="473"/>
      <c r="G21" s="473"/>
      <c r="H21" s="473"/>
      <c r="I21" s="473"/>
      <c r="J21" s="473"/>
      <c r="K21" s="473"/>
      <c r="L21" s="473"/>
      <c r="M21" s="473"/>
      <c r="N21" s="56"/>
      <c r="O21" s="227">
        <v>50</v>
      </c>
      <c r="P21" s="228"/>
      <c r="Q21" s="5" t="s">
        <v>401</v>
      </c>
      <c r="R21" s="3"/>
      <c r="S21" s="227"/>
    </row>
    <row r="22" spans="2:26" ht="15.75">
      <c r="C22" s="222"/>
      <c r="D22" s="472" t="s">
        <v>536</v>
      </c>
      <c r="E22" s="472"/>
      <c r="F22" s="472"/>
      <c r="G22" s="472"/>
      <c r="H22" s="472"/>
      <c r="I22" s="472"/>
      <c r="J22" s="472"/>
      <c r="K22" s="472"/>
      <c r="L22" s="472"/>
      <c r="M22" s="56"/>
      <c r="N22" s="56"/>
      <c r="O22" s="161">
        <v>150</v>
      </c>
      <c r="P22" s="366" t="s">
        <v>525</v>
      </c>
      <c r="Q22" s="228" t="s">
        <v>402</v>
      </c>
      <c r="R22" s="3"/>
      <c r="S22" s="161"/>
    </row>
    <row r="23" spans="2:26" ht="15">
      <c r="L23" s="218"/>
      <c r="M23" s="218"/>
      <c r="N23" s="218"/>
      <c r="O23" s="7"/>
      <c r="P23" s="352">
        <v>250</v>
      </c>
      <c r="Q23" s="352" t="s">
        <v>132</v>
      </c>
      <c r="R23" s="3"/>
      <c r="S23" s="5"/>
    </row>
    <row r="24" spans="2:26" ht="15">
      <c r="C24" s="459" t="s">
        <v>61</v>
      </c>
      <c r="D24" s="459"/>
      <c r="E24" s="459"/>
      <c r="F24" s="459"/>
      <c r="G24" s="459"/>
      <c r="H24" s="459"/>
      <c r="L24" s="7"/>
      <c r="M24" s="219"/>
      <c r="N24" s="219"/>
      <c r="O24" s="7"/>
      <c r="P24" s="352">
        <v>500</v>
      </c>
      <c r="Q24" s="352" t="s">
        <v>403</v>
      </c>
      <c r="R24" s="3"/>
      <c r="S24" s="3"/>
    </row>
    <row r="25" spans="2:26" ht="15">
      <c r="H25" s="3"/>
      <c r="J25" s="3"/>
      <c r="K25" s="3"/>
      <c r="L25" s="218"/>
      <c r="M25" s="218"/>
      <c r="N25" s="218"/>
      <c r="O25" s="7"/>
      <c r="P25" s="353">
        <v>1260</v>
      </c>
      <c r="Q25" s="352" t="s">
        <v>404</v>
      </c>
      <c r="R25" s="5"/>
      <c r="S25" s="5"/>
      <c r="U25" s="3"/>
      <c r="V25" s="3"/>
      <c r="W25" s="3"/>
      <c r="X25" s="3"/>
    </row>
    <row r="26" spans="2:26">
      <c r="D26" s="3"/>
      <c r="H26" s="3"/>
      <c r="J26" s="3"/>
      <c r="K26" s="3"/>
      <c r="L26" s="219"/>
      <c r="M26" s="219"/>
      <c r="N26" s="219"/>
      <c r="O26" s="7"/>
      <c r="P26" s="17"/>
      <c r="Q26" s="17"/>
      <c r="R26" s="5"/>
      <c r="S26" s="5"/>
      <c r="U26" s="3"/>
      <c r="V26" s="3"/>
      <c r="W26" s="3"/>
      <c r="X26" s="3"/>
    </row>
    <row r="27" spans="2:26" ht="12.75">
      <c r="B27" s="223" t="s">
        <v>396</v>
      </c>
      <c r="H27" s="3"/>
      <c r="J27" s="3"/>
      <c r="K27" s="3"/>
      <c r="O27" s="7"/>
      <c r="P27" s="5" t="s">
        <v>531</v>
      </c>
      <c r="Q27" s="5"/>
      <c r="R27" s="5" t="s">
        <v>132</v>
      </c>
      <c r="S27" s="5"/>
      <c r="U27" s="3"/>
      <c r="V27" s="3"/>
      <c r="W27" s="3"/>
      <c r="X27" s="3"/>
    </row>
    <row r="28" spans="2:26" ht="12.75">
      <c r="B28" s="224" t="s">
        <v>397</v>
      </c>
      <c r="H28" s="53"/>
      <c r="J28" s="53"/>
      <c r="K28" s="53"/>
      <c r="O28" s="7"/>
      <c r="P28" s="5" t="s">
        <v>532</v>
      </c>
      <c r="Q28" s="5"/>
      <c r="R28" s="5" t="s">
        <v>133</v>
      </c>
      <c r="S28" s="5"/>
    </row>
    <row r="29" spans="2:26" ht="15.75">
      <c r="B29" s="225" t="s">
        <v>398</v>
      </c>
      <c r="H29" s="53"/>
      <c r="I29" s="53"/>
      <c r="J29" s="53"/>
      <c r="K29" s="53"/>
      <c r="O29" s="7"/>
      <c r="P29" s="17" t="s">
        <v>405</v>
      </c>
      <c r="Q29" s="17"/>
      <c r="R29" s="5" t="s">
        <v>134</v>
      </c>
      <c r="S29" s="5"/>
    </row>
    <row r="30" spans="2:26" ht="15">
      <c r="B30" s="89"/>
      <c r="C30" s="4"/>
      <c r="D30" s="53"/>
      <c r="E30" s="4"/>
      <c r="F30" s="4"/>
      <c r="G30" s="4"/>
      <c r="H30" s="53"/>
      <c r="I30" s="53"/>
      <c r="J30" s="53"/>
      <c r="K30" s="53"/>
      <c r="O30" s="7"/>
      <c r="P30" s="354">
        <v>750</v>
      </c>
      <c r="Q30" s="352"/>
      <c r="R30" s="5" t="s">
        <v>406</v>
      </c>
      <c r="S30" s="5"/>
    </row>
    <row r="31" spans="2:26" ht="15">
      <c r="B31" s="89"/>
      <c r="C31" s="4"/>
      <c r="D31" s="53"/>
      <c r="E31" s="4"/>
      <c r="F31" s="4"/>
      <c r="G31" s="4"/>
      <c r="H31" s="53"/>
      <c r="I31" s="53"/>
      <c r="J31" s="53"/>
      <c r="K31" s="53"/>
      <c r="O31" s="7"/>
      <c r="P31" s="354">
        <v>1000</v>
      </c>
      <c r="Q31" s="352"/>
      <c r="R31" s="3" t="s">
        <v>407</v>
      </c>
      <c r="S31" s="3"/>
    </row>
    <row r="32" spans="2:26" ht="15">
      <c r="B32" s="89"/>
      <c r="C32" s="4"/>
      <c r="D32" s="53"/>
      <c r="E32" s="4"/>
      <c r="F32" s="4"/>
      <c r="G32" s="4"/>
      <c r="H32" s="53"/>
      <c r="I32" s="53"/>
      <c r="J32" s="53"/>
      <c r="K32" s="53"/>
      <c r="O32" s="161"/>
      <c r="P32" s="229"/>
      <c r="Q32" s="229"/>
      <c r="R32" s="3"/>
      <c r="S32" s="161"/>
    </row>
    <row r="33" spans="2:19">
      <c r="B33" s="89"/>
      <c r="C33" s="4"/>
      <c r="D33" s="53"/>
      <c r="E33" s="4"/>
      <c r="F33" s="4"/>
      <c r="G33" s="4"/>
      <c r="H33" s="53"/>
      <c r="I33" s="53"/>
      <c r="J33" s="53"/>
      <c r="K33" s="53"/>
      <c r="O33" s="7"/>
      <c r="P33" s="5"/>
      <c r="Q33" s="5"/>
      <c r="R33" s="5"/>
      <c r="S33" s="5"/>
    </row>
    <row r="34" spans="2:19">
      <c r="C34" s="304"/>
      <c r="E34" s="7"/>
      <c r="F34" s="7"/>
      <c r="G34" s="7"/>
      <c r="K34" s="304"/>
      <c r="L34" s="7"/>
      <c r="M34" s="7"/>
      <c r="N34" s="7"/>
      <c r="O34" s="7"/>
      <c r="P34" s="7"/>
      <c r="Q34" s="5"/>
      <c r="R34" s="5"/>
      <c r="S34" s="5"/>
    </row>
    <row r="35" spans="2:19">
      <c r="C35" s="304"/>
      <c r="E35" s="7"/>
      <c r="F35" s="7"/>
      <c r="G35" s="7"/>
      <c r="K35" s="2"/>
      <c r="L35" s="7"/>
      <c r="M35" s="7"/>
      <c r="N35" s="7"/>
      <c r="O35" s="7"/>
      <c r="P35" s="7"/>
      <c r="Q35" s="5"/>
      <c r="R35" s="5"/>
      <c r="S35" s="5"/>
    </row>
    <row r="36" spans="2:19">
      <c r="C36" s="304"/>
      <c r="E36" s="7"/>
      <c r="F36" s="7"/>
      <c r="G36" s="7"/>
      <c r="K36" s="2"/>
      <c r="L36" s="7"/>
      <c r="M36" s="7"/>
      <c r="N36" s="7"/>
      <c r="O36" s="7"/>
      <c r="P36" s="7"/>
    </row>
    <row r="37" spans="2:19">
      <c r="C37" s="304"/>
      <c r="E37" s="7"/>
      <c r="F37" s="7"/>
      <c r="G37" s="7"/>
      <c r="K37" s="2"/>
      <c r="L37" s="7"/>
      <c r="M37" s="7"/>
      <c r="N37" s="7"/>
      <c r="O37" s="7"/>
      <c r="P37" s="7"/>
    </row>
    <row r="38" spans="2:19">
      <c r="C38" s="304"/>
      <c r="E38" s="7"/>
      <c r="F38" s="7"/>
      <c r="G38" s="7"/>
      <c r="K38" s="2"/>
      <c r="L38" s="7"/>
      <c r="M38" s="7"/>
      <c r="N38" s="7"/>
      <c r="O38" s="7"/>
      <c r="P38" s="226"/>
    </row>
    <row r="39" spans="2:19">
      <c r="C39" s="304"/>
      <c r="E39" s="7"/>
      <c r="F39" s="7"/>
      <c r="G39" s="7"/>
      <c r="K39" s="2"/>
      <c r="L39" s="7"/>
      <c r="M39" s="7"/>
      <c r="N39" s="7"/>
      <c r="O39" s="7"/>
      <c r="P39" s="226"/>
    </row>
    <row r="40" spans="2:19">
      <c r="C40" s="304"/>
      <c r="E40" s="7"/>
      <c r="F40" s="7"/>
      <c r="G40" s="7"/>
      <c r="K40" s="304"/>
      <c r="L40" s="7"/>
      <c r="M40" s="7"/>
      <c r="N40" s="7"/>
      <c r="O40" s="7"/>
      <c r="P40" s="7"/>
    </row>
    <row r="41" spans="2:19">
      <c r="C41" s="304"/>
      <c r="E41" s="7"/>
      <c r="F41" s="7"/>
      <c r="G41" s="7"/>
      <c r="K41" s="2"/>
      <c r="L41" s="7"/>
      <c r="M41" s="7"/>
      <c r="N41" s="7"/>
      <c r="O41" s="7"/>
      <c r="P41" s="7"/>
    </row>
    <row r="42" spans="2:19">
      <c r="C42" s="304"/>
      <c r="E42" s="7"/>
      <c r="F42" s="7"/>
      <c r="G42" s="7"/>
      <c r="K42" s="2"/>
      <c r="L42" s="7"/>
      <c r="M42" s="7"/>
      <c r="N42" s="7"/>
      <c r="O42" s="7"/>
      <c r="P42" s="7"/>
    </row>
    <row r="43" spans="2:19">
      <c r="C43" s="304"/>
      <c r="E43" s="7"/>
      <c r="F43" s="7"/>
      <c r="G43" s="7"/>
      <c r="K43" s="2"/>
      <c r="L43" s="7"/>
      <c r="M43" s="7"/>
      <c r="N43" s="7"/>
      <c r="O43" s="7"/>
      <c r="P43" s="7"/>
    </row>
    <row r="44" spans="2:19">
      <c r="C44" s="304"/>
      <c r="E44" s="7"/>
      <c r="F44" s="7"/>
      <c r="G44" s="7"/>
      <c r="K44" s="2"/>
      <c r="L44" s="7"/>
      <c r="M44" s="7"/>
      <c r="N44" s="7"/>
      <c r="O44" s="7"/>
      <c r="P44" s="7"/>
    </row>
    <row r="45" spans="2:19">
      <c r="C45" s="304"/>
      <c r="E45" s="7"/>
      <c r="F45" s="7"/>
      <c r="G45" s="7"/>
      <c r="K45" s="2"/>
      <c r="L45" s="7"/>
      <c r="M45" s="7"/>
      <c r="N45" s="7"/>
      <c r="O45" s="7"/>
      <c r="P45" s="7"/>
    </row>
    <row r="46" spans="2:19">
      <c r="C46" s="304"/>
      <c r="E46" s="7"/>
      <c r="F46" s="7"/>
      <c r="G46" s="7"/>
      <c r="K46" s="304"/>
      <c r="L46" s="7"/>
      <c r="M46" s="7"/>
      <c r="N46" s="7"/>
      <c r="O46" s="7"/>
      <c r="P46" s="7"/>
    </row>
    <row r="47" spans="2:19">
      <c r="C47" s="304"/>
      <c r="E47" s="7"/>
      <c r="F47" s="7"/>
      <c r="G47" s="7"/>
      <c r="K47" s="2"/>
      <c r="L47" s="7"/>
      <c r="M47" s="7"/>
      <c r="N47" s="7"/>
      <c r="O47" s="7"/>
      <c r="P47" s="7"/>
    </row>
    <row r="48" spans="2:19">
      <c r="C48" s="304"/>
      <c r="E48" s="7"/>
      <c r="F48" s="7"/>
      <c r="G48" s="7"/>
      <c r="K48" s="2"/>
      <c r="L48" s="7"/>
      <c r="M48" s="7"/>
      <c r="N48" s="7"/>
      <c r="O48" s="7"/>
      <c r="P48" s="7"/>
    </row>
    <row r="49" spans="8:16">
      <c r="H49" s="2"/>
      <c r="K49" s="2"/>
      <c r="M49" s="7"/>
      <c r="N49" s="7"/>
      <c r="O49" s="7"/>
      <c r="P49" s="7"/>
    </row>
    <row r="50" spans="8:16">
      <c r="H50" s="2"/>
      <c r="I50" s="2"/>
      <c r="L50" s="7"/>
      <c r="M50" s="7"/>
    </row>
    <row r="51" spans="8:16">
      <c r="H51" s="2"/>
      <c r="I51" s="2"/>
      <c r="L51" s="7"/>
      <c r="M51" s="7"/>
    </row>
  </sheetData>
  <mergeCells count="12">
    <mergeCell ref="P1:Z2"/>
    <mergeCell ref="B20:P20"/>
    <mergeCell ref="C24:H24"/>
    <mergeCell ref="D1:L1"/>
    <mergeCell ref="A11:C11"/>
    <mergeCell ref="A1:A2"/>
    <mergeCell ref="B1:B2"/>
    <mergeCell ref="C1:C2"/>
    <mergeCell ref="M1:N1"/>
    <mergeCell ref="O1:O2"/>
    <mergeCell ref="D22:L22"/>
    <mergeCell ref="C21:M2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7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76.28515625" style="86" bestFit="1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4" customFormat="1" ht="15.75" customHeight="1">
      <c r="A1" s="483" t="s">
        <v>1</v>
      </c>
      <c r="B1" s="489" t="s">
        <v>0</v>
      </c>
      <c r="C1" s="491" t="s">
        <v>85</v>
      </c>
      <c r="D1" s="485" t="s">
        <v>3</v>
      </c>
      <c r="E1" s="486"/>
      <c r="F1" s="487" t="s">
        <v>533</v>
      </c>
      <c r="G1" s="488"/>
      <c r="H1" s="474" t="s">
        <v>29</v>
      </c>
      <c r="I1" s="475"/>
      <c r="J1" s="475"/>
      <c r="K1" s="475"/>
      <c r="L1" s="475"/>
      <c r="M1" s="475"/>
      <c r="N1" s="476"/>
    </row>
    <row r="2" spans="1:14" s="8" customFormat="1" ht="23.25" customHeight="1" thickBot="1">
      <c r="A2" s="484"/>
      <c r="B2" s="490"/>
      <c r="C2" s="492"/>
      <c r="D2" s="43"/>
      <c r="E2" s="54" t="s">
        <v>9</v>
      </c>
      <c r="F2" s="333">
        <v>100</v>
      </c>
      <c r="G2" s="96" t="s">
        <v>524</v>
      </c>
      <c r="H2" s="477"/>
      <c r="I2" s="478"/>
      <c r="J2" s="478"/>
      <c r="K2" s="478"/>
      <c r="L2" s="478"/>
      <c r="M2" s="478"/>
      <c r="N2" s="479"/>
    </row>
    <row r="3" spans="1:14" s="136" customFormat="1" ht="15">
      <c r="A3" s="407" t="str">
        <f>'1-συμβολαια'!A3</f>
        <v>???</v>
      </c>
      <c r="B3" s="367" t="str">
        <f>'1-συμβολαια'!C3</f>
        <v>διανομή 1935 άτυπος ΑΝΑΓΝΩΡΙΣΗ</v>
      </c>
      <c r="C3" s="368">
        <f>'1-συμβολαια'!D3</f>
        <v>15555555</v>
      </c>
      <c r="D3" s="369">
        <v>4</v>
      </c>
      <c r="E3" s="369">
        <v>4</v>
      </c>
      <c r="F3" s="301">
        <f t="shared" ref="F3:F10" si="0">(D3-1)*100</f>
        <v>300</v>
      </c>
      <c r="G3" s="301">
        <f t="shared" ref="G3" si="1">(E3-1)*100</f>
        <v>300</v>
      </c>
      <c r="H3" s="300"/>
      <c r="I3" s="300"/>
      <c r="J3" s="300"/>
      <c r="K3" s="302"/>
      <c r="L3" s="302"/>
      <c r="M3" s="302"/>
      <c r="N3" s="302"/>
    </row>
    <row r="4" spans="1:14" s="136" customFormat="1" ht="15">
      <c r="A4" s="407">
        <f>'1-συμβολαια'!A4</f>
        <v>0</v>
      </c>
      <c r="B4" s="367" t="str">
        <f>'1-συμβολαια'!C4</f>
        <v>χρησικτησία αγροκτήματος 3.830,03μ2  [από Α &amp; Β(1-2)</v>
      </c>
      <c r="C4" s="368">
        <f>'1-συμβολαια'!D4</f>
        <v>3111111</v>
      </c>
      <c r="D4" s="369">
        <v>4</v>
      </c>
      <c r="E4" s="369"/>
      <c r="F4" s="301">
        <f t="shared" si="0"/>
        <v>300</v>
      </c>
      <c r="G4" s="301"/>
      <c r="H4" s="300" t="s">
        <v>232</v>
      </c>
      <c r="I4" s="300" t="s">
        <v>135</v>
      </c>
      <c r="J4" s="300"/>
      <c r="K4" s="302"/>
      <c r="L4" s="302"/>
      <c r="M4" s="302"/>
      <c r="N4" s="302"/>
    </row>
    <row r="5" spans="1:14" s="136" customFormat="1" ht="15">
      <c r="A5" s="407">
        <f>'1-συμβολαια'!A5</f>
        <v>0</v>
      </c>
      <c r="B5" s="367" t="str">
        <f>'1-συμβολαια'!C5</f>
        <v>χρησικτησία βιομηχανίας 666μ2  [από Α &amp; Β(1-2)</v>
      </c>
      <c r="C5" s="368">
        <f>'1-συμβολαια'!D5</f>
        <v>3999999</v>
      </c>
      <c r="D5" s="369">
        <v>4</v>
      </c>
      <c r="E5" s="369"/>
      <c r="F5" s="301">
        <f t="shared" si="0"/>
        <v>300</v>
      </c>
      <c r="G5" s="301"/>
      <c r="H5" s="300" t="s">
        <v>232</v>
      </c>
      <c r="I5" s="300" t="s">
        <v>135</v>
      </c>
      <c r="J5" s="300"/>
      <c r="K5" s="302"/>
      <c r="L5" s="302"/>
      <c r="M5" s="302"/>
      <c r="N5" s="302"/>
    </row>
    <row r="6" spans="1:14" s="136" customFormat="1" ht="15">
      <c r="A6" s="407">
        <f>'1-συμβολαια'!A6</f>
        <v>0</v>
      </c>
      <c r="B6" s="367" t="str">
        <f>'1-συμβολαια'!C6</f>
        <v>χρησικτησία αποθηκών 888μ2  [από Α &amp; Β(1-2)</v>
      </c>
      <c r="C6" s="368">
        <f>'1-συμβολαια'!D6</f>
        <v>888888</v>
      </c>
      <c r="D6" s="369">
        <v>4</v>
      </c>
      <c r="E6" s="369"/>
      <c r="F6" s="301">
        <f t="shared" si="0"/>
        <v>300</v>
      </c>
      <c r="G6" s="301"/>
      <c r="H6" s="300" t="s">
        <v>232</v>
      </c>
      <c r="I6" s="300" t="s">
        <v>135</v>
      </c>
      <c r="J6" s="300"/>
      <c r="K6" s="302"/>
      <c r="L6" s="302"/>
      <c r="M6" s="302"/>
      <c r="N6" s="302"/>
    </row>
    <row r="7" spans="1:14" s="136" customFormat="1" ht="15">
      <c r="A7" s="407">
        <f>'1-συμβολαια'!A7</f>
        <v>0</v>
      </c>
      <c r="B7" s="367" t="str">
        <f>'1-συμβολαια'!C7</f>
        <v>χρησικτησία αγροκτήματος 2.664,66μ2 [από Γ(1-2-3-4-5)</v>
      </c>
      <c r="C7" s="368">
        <f>'1-συμβολαια'!D7</f>
        <v>2444444</v>
      </c>
      <c r="D7" s="369">
        <v>4</v>
      </c>
      <c r="E7" s="369"/>
      <c r="F7" s="301">
        <f t="shared" si="0"/>
        <v>300</v>
      </c>
      <c r="G7" s="301"/>
      <c r="H7" s="300" t="s">
        <v>232</v>
      </c>
      <c r="I7" s="300" t="s">
        <v>135</v>
      </c>
      <c r="J7" s="300"/>
      <c r="K7" s="302"/>
      <c r="L7" s="302"/>
      <c r="M7" s="302"/>
      <c r="N7" s="302"/>
    </row>
    <row r="8" spans="1:14" s="136" customFormat="1" ht="15">
      <c r="A8" s="407">
        <f>'1-συμβολαια'!A8</f>
        <v>0</v>
      </c>
      <c r="B8" s="367" t="str">
        <f>'1-συμβολαια'!C8</f>
        <v>χρησικτησία αγροκτήματος 2.164,66μ2 από Δ</v>
      </c>
      <c r="C8" s="368">
        <f>'1-συμβολαια'!D8</f>
        <v>1888888</v>
      </c>
      <c r="D8" s="369">
        <v>4</v>
      </c>
      <c r="E8" s="369"/>
      <c r="F8" s="301">
        <f t="shared" si="0"/>
        <v>300</v>
      </c>
      <c r="G8" s="301"/>
      <c r="H8" s="300" t="s">
        <v>232</v>
      </c>
      <c r="I8" s="300" t="s">
        <v>135</v>
      </c>
      <c r="J8" s="300"/>
      <c r="K8" s="302"/>
      <c r="L8" s="302"/>
      <c r="M8" s="302"/>
      <c r="N8" s="302"/>
    </row>
    <row r="9" spans="1:14" s="136" customFormat="1" ht="15">
      <c r="A9" s="407">
        <f>'1-συμβολαια'!A9</f>
        <v>0</v>
      </c>
      <c r="B9" s="367" t="str">
        <f>'1-συμβολαια'!C9</f>
        <v>χρησικτησία ''δρόμου'' 557,10μ2 από Δ</v>
      </c>
      <c r="C9" s="368">
        <f>'1-συμβολαια'!D9</f>
        <v>333333</v>
      </c>
      <c r="D9" s="369">
        <v>4</v>
      </c>
      <c r="E9" s="369"/>
      <c r="F9" s="301">
        <f t="shared" si="0"/>
        <v>300</v>
      </c>
      <c r="G9" s="301"/>
      <c r="H9" s="300" t="s">
        <v>232</v>
      </c>
      <c r="I9" s="300" t="s">
        <v>135</v>
      </c>
      <c r="J9" s="300"/>
      <c r="K9" s="302"/>
      <c r="L9" s="302"/>
      <c r="M9" s="302"/>
      <c r="N9" s="302"/>
    </row>
    <row r="10" spans="1:14" s="136" customFormat="1" ht="15">
      <c r="A10" s="407">
        <f>'1-συμβολαια'!A10</f>
        <v>0</v>
      </c>
      <c r="B10" s="367" t="str">
        <f>'1-συμβολαια'!C10</f>
        <v>εξισορόπηση διαφοράς διανεμομένων [σε ...μ2 &amp; εργοστασιο - αποθηκών]</v>
      </c>
      <c r="C10" s="368">
        <f>'1-συμβολαια'!D10</f>
        <v>999999</v>
      </c>
      <c r="D10" s="369">
        <v>4</v>
      </c>
      <c r="E10" s="369"/>
      <c r="F10" s="301">
        <f t="shared" si="0"/>
        <v>300</v>
      </c>
      <c r="G10" s="301"/>
      <c r="H10" s="300" t="s">
        <v>232</v>
      </c>
      <c r="I10" s="300" t="s">
        <v>135</v>
      </c>
      <c r="J10" s="300"/>
      <c r="K10" s="302"/>
      <c r="L10" s="302"/>
      <c r="M10" s="302"/>
      <c r="N10" s="302"/>
    </row>
    <row r="11" spans="1:14" ht="15.75">
      <c r="A11" s="480" t="s">
        <v>60</v>
      </c>
      <c r="B11" s="481"/>
      <c r="C11" s="481"/>
      <c r="D11" s="481"/>
      <c r="E11" s="482"/>
      <c r="F11" s="305">
        <f>SUM(F3:F10)</f>
        <v>2400</v>
      </c>
      <c r="G11" s="305">
        <f>SUM(G3:G10)</f>
        <v>300</v>
      </c>
    </row>
    <row r="12" spans="1:14" ht="15.75">
      <c r="H12" s="138" t="s">
        <v>144</v>
      </c>
      <c r="I12" s="139"/>
      <c r="J12" s="139"/>
      <c r="K12" s="139"/>
      <c r="L12" s="139"/>
      <c r="M12" s="139"/>
    </row>
    <row r="13" spans="1:14" ht="15.75">
      <c r="I13" s="139" t="s">
        <v>145</v>
      </c>
      <c r="J13" s="139"/>
      <c r="K13" s="139"/>
      <c r="L13" s="139"/>
      <c r="M13" s="83"/>
    </row>
    <row r="14" spans="1:14" ht="15.75">
      <c r="J14" s="138" t="s">
        <v>146</v>
      </c>
    </row>
    <row r="15" spans="1:14">
      <c r="A15" s="2"/>
    </row>
    <row r="16" spans="1:14" ht="15.75">
      <c r="B16" s="327" t="s">
        <v>537</v>
      </c>
    </row>
    <row r="17" spans="2:12" ht="15.75">
      <c r="B17" s="3"/>
      <c r="C17" s="231" t="s">
        <v>61</v>
      </c>
      <c r="D17" s="3"/>
      <c r="H17" s="2"/>
      <c r="I17" s="2"/>
      <c r="J17" s="2"/>
    </row>
    <row r="19" spans="2:12">
      <c r="B19" s="130"/>
    </row>
    <row r="20" spans="2:12">
      <c r="B20" s="131">
        <v>100</v>
      </c>
      <c r="F20" s="2">
        <f>1000/340.75</f>
        <v>2.9347028613352899</v>
      </c>
    </row>
    <row r="22" spans="2:12">
      <c r="F22" s="7"/>
      <c r="G22" s="7"/>
      <c r="H22" s="7"/>
      <c r="I22" s="7"/>
      <c r="J22" s="7"/>
      <c r="K22" s="7"/>
      <c r="L22" s="7"/>
    </row>
    <row r="23" spans="2:12"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40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7.28515625" style="7" bestFit="1" customWidth="1"/>
    <col min="2" max="2" width="57.42578125" style="88" bestFit="1" customWidth="1"/>
    <col min="3" max="3" width="9.42578125" style="7" bestFit="1" customWidth="1"/>
    <col min="4" max="4" width="33.7109375" style="7" customWidth="1"/>
    <col min="5" max="5" width="19.140625" style="7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4" t="s">
        <v>1</v>
      </c>
      <c r="B1" s="500" t="s">
        <v>0</v>
      </c>
      <c r="C1" s="502" t="s">
        <v>11</v>
      </c>
      <c r="D1" s="502"/>
      <c r="E1" s="502"/>
      <c r="F1" s="502"/>
      <c r="G1" s="502"/>
      <c r="H1" s="503" t="s">
        <v>12</v>
      </c>
      <c r="I1" s="503"/>
      <c r="J1" s="503"/>
      <c r="K1" s="503"/>
      <c r="L1" s="503"/>
      <c r="M1" s="503"/>
      <c r="N1" s="503"/>
      <c r="O1" s="506" t="s">
        <v>86</v>
      </c>
      <c r="P1" s="504" t="s">
        <v>233</v>
      </c>
      <c r="Q1" s="494" t="s">
        <v>29</v>
      </c>
      <c r="R1" s="495"/>
      <c r="S1" s="495"/>
      <c r="T1" s="495"/>
      <c r="U1" s="496"/>
    </row>
    <row r="2" spans="1:24" ht="24" customHeight="1" thickBot="1">
      <c r="A2" s="435"/>
      <c r="B2" s="501"/>
      <c r="C2" s="317" t="s">
        <v>47</v>
      </c>
      <c r="D2" s="317" t="s">
        <v>48</v>
      </c>
      <c r="E2" s="317" t="s">
        <v>49</v>
      </c>
      <c r="F2" s="317" t="s">
        <v>50</v>
      </c>
      <c r="G2" s="34" t="s">
        <v>51</v>
      </c>
      <c r="H2" s="317" t="s">
        <v>47</v>
      </c>
      <c r="I2" s="317" t="s">
        <v>48</v>
      </c>
      <c r="J2" s="317" t="s">
        <v>49</v>
      </c>
      <c r="K2" s="317" t="s">
        <v>50</v>
      </c>
      <c r="L2" s="317" t="s">
        <v>51</v>
      </c>
      <c r="M2" s="317" t="s">
        <v>52</v>
      </c>
      <c r="N2" s="35" t="s">
        <v>53</v>
      </c>
      <c r="O2" s="507"/>
      <c r="P2" s="505"/>
      <c r="Q2" s="497"/>
      <c r="R2" s="498"/>
      <c r="S2" s="498"/>
      <c r="T2" s="498"/>
      <c r="U2" s="499"/>
    </row>
    <row r="3" spans="1:24" s="5" customFormat="1">
      <c r="A3" s="406" t="str">
        <f>'1-συμβολαια'!A3</f>
        <v>???</v>
      </c>
      <c r="B3" s="298" t="str">
        <f>'1-συμβολαια'!C3</f>
        <v>διανομή 1935 άτυπος ΑΝΑΓΝΩΡΙΣΗ</v>
      </c>
      <c r="C3" s="282">
        <v>7</v>
      </c>
      <c r="D3" s="282" t="s">
        <v>581</v>
      </c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77"/>
      <c r="P3" s="296">
        <f>O3*('2-δικαιώμ'!N3+'3-φύλλα2α'!F3)</f>
        <v>0</v>
      </c>
      <c r="Q3" s="300"/>
      <c r="R3" s="300"/>
      <c r="S3" s="300"/>
      <c r="T3" s="300"/>
      <c r="U3" s="281"/>
    </row>
    <row r="4" spans="1:24" s="5" customFormat="1">
      <c r="A4" s="406">
        <f>'1-συμβολαια'!A4</f>
        <v>0</v>
      </c>
      <c r="B4" s="298" t="str">
        <f>'1-συμβολαια'!C4</f>
        <v>χρησικτησία αγροκτήματος 3.830,03μ2  [από Α &amp; Β(1-2)</v>
      </c>
      <c r="C4" s="282">
        <v>3</v>
      </c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77">
        <v>2</v>
      </c>
      <c r="P4" s="296">
        <f>O4*('2-δικαιώμ'!N4+'3-φύλλα2α'!F4)</f>
        <v>800</v>
      </c>
      <c r="Q4" s="300" t="s">
        <v>151</v>
      </c>
      <c r="R4" s="300" t="s">
        <v>150</v>
      </c>
      <c r="S4" s="300"/>
      <c r="T4" s="300"/>
      <c r="U4" s="281"/>
    </row>
    <row r="5" spans="1:24" s="5" customFormat="1">
      <c r="A5" s="406">
        <f>'1-συμβολαια'!A5</f>
        <v>0</v>
      </c>
      <c r="B5" s="298" t="str">
        <f>'1-συμβολαια'!C5</f>
        <v>χρησικτησία βιομηχανίας 666μ2  [από Α &amp; Β(1-2)</v>
      </c>
      <c r="C5" s="282">
        <v>3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77">
        <v>2</v>
      </c>
      <c r="P5" s="296">
        <f>O5*('2-δικαιώμ'!N5+'3-φύλλα2α'!F5)</f>
        <v>800</v>
      </c>
      <c r="Q5" s="300" t="s">
        <v>151</v>
      </c>
      <c r="R5" s="300" t="s">
        <v>150</v>
      </c>
      <c r="S5" s="300"/>
      <c r="T5" s="300"/>
      <c r="U5" s="281"/>
    </row>
    <row r="6" spans="1:24" s="5" customFormat="1">
      <c r="A6" s="406">
        <f>'1-συμβολαια'!A6</f>
        <v>0</v>
      </c>
      <c r="B6" s="298" t="str">
        <f>'1-συμβολαια'!C6</f>
        <v>χρησικτησία αποθηκών 888μ2  [από Α &amp; Β(1-2)</v>
      </c>
      <c r="C6" s="282">
        <v>3</v>
      </c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77">
        <v>2</v>
      </c>
      <c r="P6" s="296">
        <f>O6*('2-δικαιώμ'!N6+'3-φύλλα2α'!F6)</f>
        <v>800</v>
      </c>
      <c r="Q6" s="300" t="s">
        <v>151</v>
      </c>
      <c r="R6" s="300" t="s">
        <v>150</v>
      </c>
      <c r="S6" s="300"/>
      <c r="T6" s="300"/>
      <c r="U6" s="281"/>
    </row>
    <row r="7" spans="1:24" s="5" customFormat="1">
      <c r="A7" s="406">
        <f>'1-συμβολαια'!A7</f>
        <v>0</v>
      </c>
      <c r="B7" s="298" t="str">
        <f>'1-συμβολαια'!C7</f>
        <v>χρησικτησία αγροκτήματος 2.664,66μ2 [από Γ(1-2-3-4-5)</v>
      </c>
      <c r="C7" s="282">
        <v>5</v>
      </c>
      <c r="D7" s="282"/>
      <c r="E7" s="282"/>
      <c r="F7" s="282"/>
      <c r="G7" s="282"/>
      <c r="H7" s="282"/>
      <c r="I7" s="282"/>
      <c r="J7" s="282"/>
      <c r="K7" s="282"/>
      <c r="L7" s="282"/>
      <c r="M7" s="282"/>
      <c r="N7" s="282"/>
      <c r="O7" s="277">
        <v>4</v>
      </c>
      <c r="P7" s="296">
        <f>O7*('2-δικαιώμ'!N7+'3-φύλλα2α'!F7)</f>
        <v>1600</v>
      </c>
      <c r="Q7" s="300" t="s">
        <v>151</v>
      </c>
      <c r="R7" s="300" t="s">
        <v>150</v>
      </c>
      <c r="S7" s="300"/>
      <c r="T7" s="300"/>
      <c r="U7" s="281"/>
    </row>
    <row r="8" spans="1:24" s="5" customFormat="1">
      <c r="A8" s="406">
        <f>'1-συμβολαια'!A8</f>
        <v>0</v>
      </c>
      <c r="B8" s="298" t="str">
        <f>'1-συμβολαια'!C8</f>
        <v>χρησικτησία αγροκτήματος 2.164,66μ2 από Δ</v>
      </c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2"/>
      <c r="O8" s="277"/>
      <c r="P8" s="296">
        <f>O8*('2-δικαιώμ'!N8+'3-φύλλα2α'!F8)</f>
        <v>0</v>
      </c>
      <c r="Q8" s="300"/>
      <c r="R8" s="300"/>
      <c r="S8" s="300"/>
      <c r="T8" s="300"/>
      <c r="U8" s="281"/>
    </row>
    <row r="9" spans="1:24" s="5" customFormat="1">
      <c r="A9" s="406">
        <f>'1-συμβολαια'!A9</f>
        <v>0</v>
      </c>
      <c r="B9" s="298" t="str">
        <f>'1-συμβολαια'!C9</f>
        <v>χρησικτησία ''δρόμου'' 557,10μ2 από Δ</v>
      </c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2"/>
      <c r="O9" s="277"/>
      <c r="P9" s="296">
        <f>O9*('2-δικαιώμ'!N9+'3-φύλλα2α'!F9)</f>
        <v>0</v>
      </c>
      <c r="Q9" s="300"/>
      <c r="R9" s="300"/>
      <c r="S9" s="300"/>
      <c r="T9" s="300"/>
      <c r="U9" s="281"/>
    </row>
    <row r="10" spans="1:24" s="5" customFormat="1">
      <c r="A10" s="406">
        <f>'1-συμβολαια'!A10</f>
        <v>0</v>
      </c>
      <c r="B10" s="298" t="str">
        <f>'1-συμβολαια'!C10</f>
        <v>εξισορόπηση διαφοράς διανεμομένων [σε ...μ2 &amp; εργοστασιο - αποθηκών]</v>
      </c>
      <c r="C10" s="282">
        <v>3</v>
      </c>
      <c r="D10" s="282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77">
        <v>2</v>
      </c>
      <c r="P10" s="296">
        <f>O10*('2-δικαιώμ'!N10+'3-φύλλα2α'!F10)</f>
        <v>800</v>
      </c>
      <c r="Q10" s="300" t="s">
        <v>151</v>
      </c>
      <c r="R10" s="300" t="s">
        <v>150</v>
      </c>
      <c r="S10" s="300"/>
      <c r="T10" s="300"/>
      <c r="U10" s="281"/>
    </row>
    <row r="11" spans="1:24">
      <c r="A11" s="432" t="s">
        <v>47</v>
      </c>
      <c r="B11" s="433"/>
      <c r="C11" s="433"/>
      <c r="D11" s="433"/>
      <c r="E11" s="433"/>
      <c r="F11" s="433"/>
      <c r="G11" s="433"/>
      <c r="H11" s="433"/>
      <c r="I11" s="433"/>
      <c r="J11" s="433"/>
      <c r="K11" s="433"/>
      <c r="L11" s="433"/>
      <c r="M11" s="433"/>
      <c r="N11" s="433"/>
      <c r="O11" s="433"/>
      <c r="P11" s="153">
        <f>SUM(P3:P10)</f>
        <v>4800</v>
      </c>
    </row>
    <row r="13" spans="1:24">
      <c r="Q13" s="157" t="s">
        <v>147</v>
      </c>
      <c r="R13" s="318"/>
      <c r="S13" s="318"/>
      <c r="T13" s="318"/>
      <c r="U13" s="318"/>
      <c r="V13" s="318"/>
      <c r="W13" s="318"/>
      <c r="X13" s="318"/>
    </row>
    <row r="14" spans="1:24">
      <c r="R14" s="116" t="s">
        <v>148</v>
      </c>
      <c r="S14" s="116"/>
      <c r="T14" s="116"/>
      <c r="U14" s="116"/>
      <c r="V14" s="116"/>
      <c r="W14" s="116"/>
      <c r="X14" s="116"/>
    </row>
    <row r="15" spans="1:24">
      <c r="S15" s="157" t="s">
        <v>149</v>
      </c>
    </row>
    <row r="16" spans="1:24">
      <c r="B16" s="88" t="s">
        <v>575</v>
      </c>
    </row>
    <row r="17" spans="2:9">
      <c r="B17" s="337" t="s">
        <v>576</v>
      </c>
      <c r="C17" s="493">
        <v>3830.03</v>
      </c>
      <c r="D17" s="7" t="s">
        <v>580</v>
      </c>
      <c r="F17" s="7" t="s">
        <v>513</v>
      </c>
    </row>
    <row r="18" spans="2:9">
      <c r="B18" s="337" t="s">
        <v>579</v>
      </c>
      <c r="C18" s="493"/>
      <c r="E18" s="7" t="s">
        <v>513</v>
      </c>
      <c r="F18" s="7" t="s">
        <v>513</v>
      </c>
    </row>
    <row r="19" spans="2:9">
      <c r="B19" s="337" t="s">
        <v>578</v>
      </c>
      <c r="C19" s="2">
        <v>2664.66</v>
      </c>
      <c r="E19" s="7" t="s">
        <v>513</v>
      </c>
      <c r="F19" s="7" t="s">
        <v>513</v>
      </c>
      <c r="G19" s="7" t="s">
        <v>513</v>
      </c>
      <c r="H19" s="7" t="s">
        <v>513</v>
      </c>
      <c r="I19" s="7" t="s">
        <v>513</v>
      </c>
    </row>
    <row r="20" spans="2:9">
      <c r="B20" s="337" t="s">
        <v>577</v>
      </c>
      <c r="C20" s="2">
        <v>2164.66</v>
      </c>
      <c r="D20" s="7" t="s">
        <v>550</v>
      </c>
      <c r="E20" s="7" t="s">
        <v>513</v>
      </c>
    </row>
    <row r="21" spans="2:9">
      <c r="B21" s="337"/>
    </row>
    <row r="29" spans="2:9">
      <c r="B29" s="88" t="s">
        <v>551</v>
      </c>
    </row>
    <row r="30" spans="2:9">
      <c r="B30" s="88" t="s">
        <v>572</v>
      </c>
    </row>
    <row r="31" spans="2:9">
      <c r="B31" s="88" t="s">
        <v>562</v>
      </c>
    </row>
    <row r="32" spans="2:9">
      <c r="B32" s="88" t="s">
        <v>552</v>
      </c>
    </row>
    <row r="33" spans="2:2">
      <c r="B33" s="88" t="s">
        <v>553</v>
      </c>
    </row>
    <row r="34" spans="2:2">
      <c r="B34" s="88" t="s">
        <v>554</v>
      </c>
    </row>
    <row r="36" spans="2:2">
      <c r="B36" s="88" t="s">
        <v>558</v>
      </c>
    </row>
    <row r="38" spans="2:2">
      <c r="B38" s="88" t="s">
        <v>555</v>
      </c>
    </row>
    <row r="39" spans="2:2">
      <c r="B39" s="88" t="s">
        <v>556</v>
      </c>
    </row>
    <row r="40" spans="2:2">
      <c r="B40" s="88" t="s">
        <v>557</v>
      </c>
    </row>
  </sheetData>
  <mergeCells count="9">
    <mergeCell ref="C17:C18"/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6"/>
  <sheetViews>
    <sheetView workbookViewId="0">
      <pane ySplit="2" topLeftCell="A3" activePane="bottomLeft" state="frozen"/>
      <selection pane="bottomLeft" activeCell="C31" sqref="C31:G34"/>
    </sheetView>
  </sheetViews>
  <sheetFormatPr defaultRowHeight="11.25"/>
  <cols>
    <col min="1" max="1" width="7.28515625" style="7" bestFit="1" customWidth="1"/>
    <col min="2" max="2" width="58.85546875" style="88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5.570312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4" t="s">
        <v>1</v>
      </c>
      <c r="B1" s="500" t="s">
        <v>0</v>
      </c>
      <c r="C1" s="440" t="s">
        <v>7</v>
      </c>
      <c r="D1" s="518" t="s">
        <v>3</v>
      </c>
      <c r="E1" s="519"/>
      <c r="F1" s="508" t="s">
        <v>568</v>
      </c>
      <c r="G1" s="509"/>
      <c r="H1" s="509"/>
      <c r="I1" s="509"/>
      <c r="J1" s="509"/>
      <c r="K1" s="509"/>
      <c r="L1" s="510"/>
      <c r="M1" s="511" t="s">
        <v>419</v>
      </c>
      <c r="N1" s="512"/>
      <c r="O1" s="513" t="s">
        <v>258</v>
      </c>
      <c r="P1" s="514"/>
      <c r="Q1" s="515" t="s">
        <v>418</v>
      </c>
      <c r="R1" s="517" t="s">
        <v>177</v>
      </c>
      <c r="S1" s="517"/>
      <c r="T1" s="517"/>
      <c r="U1" s="517"/>
      <c r="V1" s="517"/>
      <c r="W1" s="517"/>
      <c r="X1" s="517"/>
      <c r="Y1" s="517"/>
      <c r="Z1" s="517"/>
      <c r="AA1" s="517"/>
      <c r="AB1" s="517"/>
      <c r="AC1" s="517"/>
      <c r="AD1" s="517"/>
      <c r="AE1" s="517"/>
      <c r="AF1" s="517"/>
      <c r="AG1" s="517"/>
      <c r="AH1" s="517"/>
      <c r="AI1" s="517"/>
      <c r="AJ1" s="517"/>
      <c r="AK1" s="517"/>
      <c r="AL1" s="517"/>
      <c r="AM1" s="517"/>
      <c r="AN1" s="517"/>
      <c r="AO1" s="517"/>
    </row>
    <row r="2" spans="1:41" ht="23.25" thickBot="1">
      <c r="A2" s="435"/>
      <c r="B2" s="501"/>
      <c r="C2" s="441"/>
      <c r="D2" s="162" t="s">
        <v>4</v>
      </c>
      <c r="E2" s="371" t="s">
        <v>529</v>
      </c>
      <c r="F2" s="232" t="s">
        <v>4</v>
      </c>
      <c r="G2" s="163" t="s">
        <v>529</v>
      </c>
      <c r="H2" s="340" t="s">
        <v>47</v>
      </c>
      <c r="I2" s="163" t="s">
        <v>529</v>
      </c>
      <c r="J2" s="324" t="s">
        <v>364</v>
      </c>
      <c r="K2" s="324" t="s">
        <v>386</v>
      </c>
      <c r="L2" s="325" t="s">
        <v>366</v>
      </c>
      <c r="M2" s="232" t="s">
        <v>23</v>
      </c>
      <c r="N2" s="326" t="s">
        <v>87</v>
      </c>
      <c r="O2" s="232" t="s">
        <v>23</v>
      </c>
      <c r="P2" s="323" t="s">
        <v>9</v>
      </c>
      <c r="Q2" s="516"/>
      <c r="R2" s="328" t="s">
        <v>128</v>
      </c>
      <c r="S2" s="165" t="s">
        <v>175</v>
      </c>
      <c r="T2" s="328" t="s">
        <v>129</v>
      </c>
      <c r="U2" s="328" t="s">
        <v>260</v>
      </c>
      <c r="V2" s="165" t="s">
        <v>130</v>
      </c>
      <c r="W2" s="165" t="s">
        <v>261</v>
      </c>
      <c r="X2" s="165" t="s">
        <v>152</v>
      </c>
      <c r="Y2" s="165" t="s">
        <v>176</v>
      </c>
      <c r="Z2" s="165" t="s">
        <v>153</v>
      </c>
      <c r="AA2" s="165" t="s">
        <v>262</v>
      </c>
      <c r="AB2" s="165" t="s">
        <v>154</v>
      </c>
      <c r="AC2" s="165" t="s">
        <v>263</v>
      </c>
      <c r="AD2" s="165" t="s">
        <v>155</v>
      </c>
      <c r="AE2" s="165" t="s">
        <v>275</v>
      </c>
      <c r="AF2" s="165" t="s">
        <v>276</v>
      </c>
      <c r="AG2" s="275" t="s">
        <v>277</v>
      </c>
      <c r="AH2" s="165" t="s">
        <v>278</v>
      </c>
      <c r="AI2" s="165" t="s">
        <v>279</v>
      </c>
      <c r="AJ2" s="165" t="s">
        <v>479</v>
      </c>
      <c r="AK2" s="165" t="s">
        <v>480</v>
      </c>
      <c r="AL2" s="165"/>
      <c r="AM2" s="320" t="s">
        <v>91</v>
      </c>
      <c r="AN2" s="259" t="s">
        <v>47</v>
      </c>
      <c r="AO2" s="260" t="s">
        <v>29</v>
      </c>
    </row>
    <row r="3" spans="1:41" s="5" customFormat="1">
      <c r="A3" s="406" t="str">
        <f>'1-συμβολαια'!A3</f>
        <v>???</v>
      </c>
      <c r="B3" s="298" t="str">
        <f>'1-συμβολαια'!C3</f>
        <v>διανομή 1935 άτυπος ΑΝΑΓΝΩΡΙΣΗ</v>
      </c>
      <c r="C3" s="299">
        <f>'1-συμβολαια'!D3</f>
        <v>15555555</v>
      </c>
      <c r="D3" s="376">
        <f>'3-φύλλα2α'!D3</f>
        <v>4</v>
      </c>
      <c r="E3" s="376">
        <f>'3-φύλλα2α'!E3</f>
        <v>4</v>
      </c>
      <c r="F3" s="282">
        <v>9</v>
      </c>
      <c r="G3" s="410"/>
      <c r="H3" s="296">
        <f t="shared" ref="H3:H10" si="0">F3*D3*100</f>
        <v>3600</v>
      </c>
      <c r="I3" s="411">
        <f t="shared" ref="I3:I10" si="1">G3*E3*100</f>
        <v>0</v>
      </c>
      <c r="J3" s="377">
        <f t="shared" ref="J3:J10" si="2">H3*5%</f>
        <v>180</v>
      </c>
      <c r="K3" s="377">
        <f t="shared" ref="K3:K10" si="3">H3*5%</f>
        <v>180</v>
      </c>
      <c r="L3" s="377">
        <f t="shared" ref="L3:L10" si="4">H3*1%</f>
        <v>36</v>
      </c>
      <c r="M3" s="377">
        <f t="shared" ref="M3:M10" si="5">H3-O3</f>
        <v>3204</v>
      </c>
      <c r="N3" s="377">
        <f t="shared" ref="N3:N10" si="6">I3-P3</f>
        <v>0</v>
      </c>
      <c r="O3" s="377">
        <f t="shared" ref="O3:O10" si="7">J3+K3+L3</f>
        <v>396</v>
      </c>
      <c r="P3" s="377">
        <f t="shared" ref="P3:P10" si="8">I3*11%</f>
        <v>0</v>
      </c>
      <c r="Q3" s="377">
        <f t="shared" ref="Q3:Q10" si="9">O3-P3</f>
        <v>396</v>
      </c>
      <c r="R3" s="379"/>
      <c r="S3" s="380"/>
      <c r="T3" s="379">
        <v>400</v>
      </c>
      <c r="U3" s="379">
        <v>120</v>
      </c>
      <c r="V3" s="380">
        <v>400</v>
      </c>
      <c r="W3" s="380">
        <v>30</v>
      </c>
      <c r="X3" s="380"/>
      <c r="Y3" s="379"/>
      <c r="Z3" s="380"/>
      <c r="AA3" s="379"/>
      <c r="AB3" s="380"/>
      <c r="AC3" s="380"/>
      <c r="AD3" s="380"/>
      <c r="AE3" s="380"/>
      <c r="AF3" s="381"/>
      <c r="AG3" s="381"/>
      <c r="AH3" s="381">
        <v>200</v>
      </c>
      <c r="AI3" s="381">
        <v>180</v>
      </c>
      <c r="AJ3" s="381"/>
      <c r="AK3" s="381"/>
      <c r="AL3" s="381"/>
      <c r="AM3" s="382">
        <f t="shared" ref="AM3:AM10" si="10">U3+Y3+AA3+AI3+AK3</f>
        <v>300</v>
      </c>
      <c r="AN3" s="382">
        <f t="shared" ref="AN3:AN10" si="11">R3+S3+T3+V3+W3+X3+Z3+AB3+AC3+AD3+AE3++AF3+AG3+AH3+AJ3</f>
        <v>1030</v>
      </c>
      <c r="AO3" s="281"/>
    </row>
    <row r="4" spans="1:41" s="5" customFormat="1">
      <c r="A4" s="406">
        <f>'1-συμβολαια'!A4</f>
        <v>0</v>
      </c>
      <c r="B4" s="298" t="str">
        <f>'1-συμβολαια'!C4</f>
        <v>χρησικτησία αγροκτήματος 3.830,03μ2  [από Α &amp; Β(1-2)</v>
      </c>
      <c r="C4" s="299">
        <f>'1-συμβολαια'!D4</f>
        <v>3111111</v>
      </c>
      <c r="D4" s="376">
        <f>'3-φύλλα2α'!D4</f>
        <v>4</v>
      </c>
      <c r="E4" s="376">
        <f>'3-φύλλα2α'!E4</f>
        <v>0</v>
      </c>
      <c r="F4" s="282"/>
      <c r="G4" s="282"/>
      <c r="H4" s="296">
        <f t="shared" si="0"/>
        <v>0</v>
      </c>
      <c r="I4" s="296">
        <f t="shared" si="1"/>
        <v>0</v>
      </c>
      <c r="J4" s="377">
        <f t="shared" si="2"/>
        <v>0</v>
      </c>
      <c r="K4" s="377">
        <f t="shared" si="3"/>
        <v>0</v>
      </c>
      <c r="L4" s="377">
        <f t="shared" si="4"/>
        <v>0</v>
      </c>
      <c r="M4" s="377">
        <f t="shared" si="5"/>
        <v>0</v>
      </c>
      <c r="N4" s="377">
        <f t="shared" si="6"/>
        <v>0</v>
      </c>
      <c r="O4" s="377">
        <f t="shared" si="7"/>
        <v>0</v>
      </c>
      <c r="P4" s="377">
        <f t="shared" si="8"/>
        <v>0</v>
      </c>
      <c r="Q4" s="377">
        <f t="shared" si="9"/>
        <v>0</v>
      </c>
      <c r="R4" s="379"/>
      <c r="S4" s="380"/>
      <c r="T4" s="379"/>
      <c r="U4" s="379"/>
      <c r="V4" s="380"/>
      <c r="W4" s="380"/>
      <c r="X4" s="380"/>
      <c r="Y4" s="379"/>
      <c r="Z4" s="380"/>
      <c r="AA4" s="379"/>
      <c r="AB4" s="380"/>
      <c r="AC4" s="380"/>
      <c r="AD4" s="380"/>
      <c r="AE4" s="380"/>
      <c r="AF4" s="381"/>
      <c r="AG4" s="381"/>
      <c r="AH4" s="381"/>
      <c r="AI4" s="381"/>
      <c r="AJ4" s="381"/>
      <c r="AK4" s="381"/>
      <c r="AL4" s="381"/>
      <c r="AM4" s="382">
        <f t="shared" si="10"/>
        <v>0</v>
      </c>
      <c r="AN4" s="382">
        <f t="shared" si="11"/>
        <v>0</v>
      </c>
      <c r="AO4" s="281"/>
    </row>
    <row r="5" spans="1:41" s="5" customFormat="1">
      <c r="A5" s="406">
        <f>'1-συμβολαια'!A5</f>
        <v>0</v>
      </c>
      <c r="B5" s="298" t="str">
        <f>'1-συμβολαια'!C5</f>
        <v>χρησικτησία βιομηχανίας 666μ2  [από Α &amp; Β(1-2)</v>
      </c>
      <c r="C5" s="299">
        <f>'1-συμβολαια'!D5</f>
        <v>3999999</v>
      </c>
      <c r="D5" s="376">
        <f>'3-φύλλα2α'!D5</f>
        <v>4</v>
      </c>
      <c r="E5" s="376">
        <f>'3-φύλλα2α'!E5</f>
        <v>0</v>
      </c>
      <c r="F5" s="282"/>
      <c r="G5" s="282"/>
      <c r="H5" s="296">
        <f t="shared" si="0"/>
        <v>0</v>
      </c>
      <c r="I5" s="296">
        <f t="shared" si="1"/>
        <v>0</v>
      </c>
      <c r="J5" s="377">
        <f t="shared" si="2"/>
        <v>0</v>
      </c>
      <c r="K5" s="377">
        <f t="shared" si="3"/>
        <v>0</v>
      </c>
      <c r="L5" s="377">
        <f t="shared" si="4"/>
        <v>0</v>
      </c>
      <c r="M5" s="377">
        <f t="shared" si="5"/>
        <v>0</v>
      </c>
      <c r="N5" s="377">
        <f t="shared" si="6"/>
        <v>0</v>
      </c>
      <c r="O5" s="377">
        <f t="shared" si="7"/>
        <v>0</v>
      </c>
      <c r="P5" s="377">
        <f t="shared" si="8"/>
        <v>0</v>
      </c>
      <c r="Q5" s="377">
        <f t="shared" si="9"/>
        <v>0</v>
      </c>
      <c r="R5" s="379"/>
      <c r="S5" s="380"/>
      <c r="T5" s="379"/>
      <c r="U5" s="379"/>
      <c r="V5" s="380"/>
      <c r="W5" s="380"/>
      <c r="X5" s="380"/>
      <c r="Y5" s="379"/>
      <c r="Z5" s="380"/>
      <c r="AA5" s="379"/>
      <c r="AB5" s="380"/>
      <c r="AC5" s="380"/>
      <c r="AD5" s="380"/>
      <c r="AE5" s="380"/>
      <c r="AF5" s="381"/>
      <c r="AG5" s="381"/>
      <c r="AH5" s="381"/>
      <c r="AI5" s="381"/>
      <c r="AJ5" s="381"/>
      <c r="AK5" s="381"/>
      <c r="AL5" s="381"/>
      <c r="AM5" s="382">
        <f t="shared" si="10"/>
        <v>0</v>
      </c>
      <c r="AN5" s="382">
        <f t="shared" si="11"/>
        <v>0</v>
      </c>
      <c r="AO5" s="281"/>
    </row>
    <row r="6" spans="1:41" s="5" customFormat="1">
      <c r="A6" s="406">
        <f>'1-συμβολαια'!A6</f>
        <v>0</v>
      </c>
      <c r="B6" s="298" t="str">
        <f>'1-συμβολαια'!C6</f>
        <v>χρησικτησία αποθηκών 888μ2  [από Α &amp; Β(1-2)</v>
      </c>
      <c r="C6" s="299">
        <f>'1-συμβολαια'!D6</f>
        <v>888888</v>
      </c>
      <c r="D6" s="376">
        <f>'3-φύλλα2α'!D6</f>
        <v>4</v>
      </c>
      <c r="E6" s="376">
        <f>'3-φύλλα2α'!E6</f>
        <v>0</v>
      </c>
      <c r="F6" s="282"/>
      <c r="G6" s="282"/>
      <c r="H6" s="296">
        <f t="shared" si="0"/>
        <v>0</v>
      </c>
      <c r="I6" s="296">
        <f t="shared" si="1"/>
        <v>0</v>
      </c>
      <c r="J6" s="377">
        <f t="shared" si="2"/>
        <v>0</v>
      </c>
      <c r="K6" s="377">
        <f t="shared" si="3"/>
        <v>0</v>
      </c>
      <c r="L6" s="377">
        <f t="shared" si="4"/>
        <v>0</v>
      </c>
      <c r="M6" s="377">
        <f t="shared" si="5"/>
        <v>0</v>
      </c>
      <c r="N6" s="377">
        <f t="shared" si="6"/>
        <v>0</v>
      </c>
      <c r="O6" s="377">
        <f t="shared" si="7"/>
        <v>0</v>
      </c>
      <c r="P6" s="377">
        <f t="shared" si="8"/>
        <v>0</v>
      </c>
      <c r="Q6" s="377">
        <f t="shared" si="9"/>
        <v>0</v>
      </c>
      <c r="R6" s="379"/>
      <c r="S6" s="380"/>
      <c r="T6" s="379"/>
      <c r="U6" s="379"/>
      <c r="V6" s="380"/>
      <c r="W6" s="380"/>
      <c r="X6" s="380"/>
      <c r="Y6" s="379"/>
      <c r="Z6" s="380"/>
      <c r="AA6" s="379"/>
      <c r="AB6" s="380"/>
      <c r="AC6" s="380"/>
      <c r="AD6" s="380"/>
      <c r="AE6" s="380"/>
      <c r="AF6" s="381"/>
      <c r="AG6" s="381"/>
      <c r="AH6" s="381"/>
      <c r="AI6" s="381"/>
      <c r="AJ6" s="381"/>
      <c r="AK6" s="381"/>
      <c r="AL6" s="381"/>
      <c r="AM6" s="382">
        <f t="shared" si="10"/>
        <v>0</v>
      </c>
      <c r="AN6" s="382">
        <f t="shared" si="11"/>
        <v>0</v>
      </c>
      <c r="AO6" s="281"/>
    </row>
    <row r="7" spans="1:41" s="5" customFormat="1">
      <c r="A7" s="406">
        <f>'1-συμβολαια'!A7</f>
        <v>0</v>
      </c>
      <c r="B7" s="298" t="str">
        <f>'1-συμβολαια'!C7</f>
        <v>χρησικτησία αγροκτήματος 2.664,66μ2 [από Γ(1-2-3-4-5)</v>
      </c>
      <c r="C7" s="299">
        <f>'1-συμβολαια'!D7</f>
        <v>2444444</v>
      </c>
      <c r="D7" s="376">
        <f>'3-φύλλα2α'!D7</f>
        <v>4</v>
      </c>
      <c r="E7" s="376">
        <f>'3-φύλλα2α'!E7</f>
        <v>0</v>
      </c>
      <c r="F7" s="282"/>
      <c r="G7" s="282"/>
      <c r="H7" s="296">
        <f t="shared" si="0"/>
        <v>0</v>
      </c>
      <c r="I7" s="296">
        <f t="shared" si="1"/>
        <v>0</v>
      </c>
      <c r="J7" s="377">
        <f t="shared" si="2"/>
        <v>0</v>
      </c>
      <c r="K7" s="377">
        <f t="shared" si="3"/>
        <v>0</v>
      </c>
      <c r="L7" s="377">
        <f t="shared" si="4"/>
        <v>0</v>
      </c>
      <c r="M7" s="377">
        <f t="shared" si="5"/>
        <v>0</v>
      </c>
      <c r="N7" s="377">
        <f t="shared" si="6"/>
        <v>0</v>
      </c>
      <c r="O7" s="377">
        <f t="shared" si="7"/>
        <v>0</v>
      </c>
      <c r="P7" s="377">
        <f t="shared" si="8"/>
        <v>0</v>
      </c>
      <c r="Q7" s="377">
        <f t="shared" si="9"/>
        <v>0</v>
      </c>
      <c r="R7" s="379"/>
      <c r="S7" s="380"/>
      <c r="T7" s="379"/>
      <c r="U7" s="379"/>
      <c r="V7" s="380"/>
      <c r="W7" s="380"/>
      <c r="X7" s="380"/>
      <c r="Y7" s="379"/>
      <c r="Z7" s="380"/>
      <c r="AA7" s="379"/>
      <c r="AB7" s="380"/>
      <c r="AC7" s="380"/>
      <c r="AD7" s="380"/>
      <c r="AE7" s="380"/>
      <c r="AF7" s="381"/>
      <c r="AG7" s="381"/>
      <c r="AH7" s="381"/>
      <c r="AI7" s="381"/>
      <c r="AJ7" s="381"/>
      <c r="AK7" s="381"/>
      <c r="AL7" s="381"/>
      <c r="AM7" s="382">
        <f t="shared" si="10"/>
        <v>0</v>
      </c>
      <c r="AN7" s="382">
        <f t="shared" si="11"/>
        <v>0</v>
      </c>
      <c r="AO7" s="281"/>
    </row>
    <row r="8" spans="1:41" s="5" customFormat="1">
      <c r="A8" s="406">
        <f>'1-συμβολαια'!A8</f>
        <v>0</v>
      </c>
      <c r="B8" s="298" t="str">
        <f>'1-συμβολαια'!C8</f>
        <v>χρησικτησία αγροκτήματος 2.164,66μ2 από Δ</v>
      </c>
      <c r="C8" s="299">
        <f>'1-συμβολαια'!D8</f>
        <v>1888888</v>
      </c>
      <c r="D8" s="376">
        <f>'3-φύλλα2α'!D8</f>
        <v>4</v>
      </c>
      <c r="E8" s="376">
        <f>'3-φύλλα2α'!E8</f>
        <v>0</v>
      </c>
      <c r="F8" s="282"/>
      <c r="G8" s="282"/>
      <c r="H8" s="296">
        <f t="shared" si="0"/>
        <v>0</v>
      </c>
      <c r="I8" s="296">
        <f t="shared" si="1"/>
        <v>0</v>
      </c>
      <c r="J8" s="377">
        <f t="shared" si="2"/>
        <v>0</v>
      </c>
      <c r="K8" s="377">
        <f t="shared" si="3"/>
        <v>0</v>
      </c>
      <c r="L8" s="377">
        <f t="shared" si="4"/>
        <v>0</v>
      </c>
      <c r="M8" s="377">
        <f t="shared" si="5"/>
        <v>0</v>
      </c>
      <c r="N8" s="377">
        <f t="shared" si="6"/>
        <v>0</v>
      </c>
      <c r="O8" s="377">
        <f t="shared" si="7"/>
        <v>0</v>
      </c>
      <c r="P8" s="377">
        <f t="shared" si="8"/>
        <v>0</v>
      </c>
      <c r="Q8" s="377">
        <f t="shared" si="9"/>
        <v>0</v>
      </c>
      <c r="R8" s="379"/>
      <c r="S8" s="380"/>
      <c r="T8" s="379"/>
      <c r="U8" s="379"/>
      <c r="V8" s="380"/>
      <c r="W8" s="380"/>
      <c r="X8" s="380"/>
      <c r="Y8" s="379"/>
      <c r="Z8" s="380"/>
      <c r="AA8" s="379"/>
      <c r="AB8" s="380"/>
      <c r="AC8" s="380"/>
      <c r="AD8" s="380"/>
      <c r="AE8" s="380"/>
      <c r="AF8" s="381"/>
      <c r="AG8" s="381"/>
      <c r="AH8" s="381"/>
      <c r="AI8" s="381"/>
      <c r="AJ8" s="381"/>
      <c r="AK8" s="381"/>
      <c r="AL8" s="381"/>
      <c r="AM8" s="382">
        <f t="shared" si="10"/>
        <v>0</v>
      </c>
      <c r="AN8" s="382">
        <f t="shared" si="11"/>
        <v>0</v>
      </c>
      <c r="AO8" s="281"/>
    </row>
    <row r="9" spans="1:41" s="5" customFormat="1">
      <c r="A9" s="406">
        <f>'1-συμβολαια'!A9</f>
        <v>0</v>
      </c>
      <c r="B9" s="298" t="str">
        <f>'1-συμβολαια'!C9</f>
        <v>χρησικτησία ''δρόμου'' 557,10μ2 από Δ</v>
      </c>
      <c r="C9" s="299">
        <f>'1-συμβολαια'!D9</f>
        <v>333333</v>
      </c>
      <c r="D9" s="376">
        <f>'3-φύλλα2α'!D9</f>
        <v>4</v>
      </c>
      <c r="E9" s="376">
        <f>'3-φύλλα2α'!E9</f>
        <v>0</v>
      </c>
      <c r="F9" s="282"/>
      <c r="G9" s="282"/>
      <c r="H9" s="296">
        <f t="shared" si="0"/>
        <v>0</v>
      </c>
      <c r="I9" s="296">
        <f t="shared" si="1"/>
        <v>0</v>
      </c>
      <c r="J9" s="377">
        <f t="shared" si="2"/>
        <v>0</v>
      </c>
      <c r="K9" s="377">
        <f t="shared" si="3"/>
        <v>0</v>
      </c>
      <c r="L9" s="377">
        <f t="shared" si="4"/>
        <v>0</v>
      </c>
      <c r="M9" s="377">
        <f t="shared" si="5"/>
        <v>0</v>
      </c>
      <c r="N9" s="377">
        <f t="shared" si="6"/>
        <v>0</v>
      </c>
      <c r="O9" s="377">
        <f t="shared" si="7"/>
        <v>0</v>
      </c>
      <c r="P9" s="377">
        <f t="shared" si="8"/>
        <v>0</v>
      </c>
      <c r="Q9" s="377">
        <f t="shared" si="9"/>
        <v>0</v>
      </c>
      <c r="R9" s="379"/>
      <c r="S9" s="380"/>
      <c r="T9" s="379"/>
      <c r="U9" s="379"/>
      <c r="V9" s="380"/>
      <c r="W9" s="380"/>
      <c r="X9" s="380"/>
      <c r="Y9" s="379"/>
      <c r="Z9" s="380"/>
      <c r="AA9" s="379"/>
      <c r="AB9" s="380"/>
      <c r="AC9" s="380"/>
      <c r="AD9" s="380"/>
      <c r="AE9" s="380"/>
      <c r="AF9" s="381"/>
      <c r="AG9" s="381"/>
      <c r="AH9" s="381"/>
      <c r="AI9" s="381"/>
      <c r="AJ9" s="381"/>
      <c r="AK9" s="381"/>
      <c r="AL9" s="381"/>
      <c r="AM9" s="382">
        <f t="shared" si="10"/>
        <v>0</v>
      </c>
      <c r="AN9" s="382">
        <f t="shared" si="11"/>
        <v>0</v>
      </c>
      <c r="AO9" s="281"/>
    </row>
    <row r="10" spans="1:41" s="5" customFormat="1">
      <c r="A10" s="406">
        <f>'1-συμβολαια'!A10</f>
        <v>0</v>
      </c>
      <c r="B10" s="298" t="str">
        <f>'1-συμβολαια'!C10</f>
        <v>εξισορόπηση διαφοράς διανεμομένων [σε ...μ2 &amp; εργοστασιο - αποθηκών]</v>
      </c>
      <c r="C10" s="299">
        <f>'1-συμβολαια'!D10</f>
        <v>999999</v>
      </c>
      <c r="D10" s="376">
        <f>'3-φύλλα2α'!D10</f>
        <v>4</v>
      </c>
      <c r="E10" s="376">
        <f>'3-φύλλα2α'!E10</f>
        <v>0</v>
      </c>
      <c r="F10" s="282"/>
      <c r="G10" s="282"/>
      <c r="H10" s="296">
        <f t="shared" si="0"/>
        <v>0</v>
      </c>
      <c r="I10" s="296">
        <f t="shared" si="1"/>
        <v>0</v>
      </c>
      <c r="J10" s="377">
        <f t="shared" si="2"/>
        <v>0</v>
      </c>
      <c r="K10" s="377">
        <f t="shared" si="3"/>
        <v>0</v>
      </c>
      <c r="L10" s="377">
        <f t="shared" si="4"/>
        <v>0</v>
      </c>
      <c r="M10" s="377">
        <f t="shared" si="5"/>
        <v>0</v>
      </c>
      <c r="N10" s="377">
        <f t="shared" si="6"/>
        <v>0</v>
      </c>
      <c r="O10" s="377">
        <f t="shared" si="7"/>
        <v>0</v>
      </c>
      <c r="P10" s="377">
        <f t="shared" si="8"/>
        <v>0</v>
      </c>
      <c r="Q10" s="377">
        <f t="shared" si="9"/>
        <v>0</v>
      </c>
      <c r="R10" s="379"/>
      <c r="S10" s="380"/>
      <c r="T10" s="379"/>
      <c r="U10" s="379"/>
      <c r="V10" s="380"/>
      <c r="W10" s="380"/>
      <c r="X10" s="380"/>
      <c r="Y10" s="379"/>
      <c r="Z10" s="380"/>
      <c r="AA10" s="379"/>
      <c r="AB10" s="380"/>
      <c r="AC10" s="380"/>
      <c r="AD10" s="380"/>
      <c r="AE10" s="380"/>
      <c r="AF10" s="381"/>
      <c r="AG10" s="381"/>
      <c r="AH10" s="381"/>
      <c r="AI10" s="381"/>
      <c r="AJ10" s="381"/>
      <c r="AK10" s="381"/>
      <c r="AL10" s="381"/>
      <c r="AM10" s="382">
        <f t="shared" si="10"/>
        <v>0</v>
      </c>
      <c r="AN10" s="382">
        <f t="shared" si="11"/>
        <v>0</v>
      </c>
      <c r="AO10" s="281"/>
    </row>
    <row r="11" spans="1:41">
      <c r="A11" s="432" t="s">
        <v>47</v>
      </c>
      <c r="B11" s="433"/>
      <c r="C11" s="433"/>
      <c r="D11" s="433"/>
      <c r="E11" s="433"/>
      <c r="F11" s="153">
        <f t="shared" ref="F11:AF11" si="12">SUM(F3:F10)</f>
        <v>9</v>
      </c>
      <c r="G11" s="153">
        <f t="shared" si="12"/>
        <v>0</v>
      </c>
      <c r="H11" s="153">
        <f t="shared" si="12"/>
        <v>3600</v>
      </c>
      <c r="I11" s="153">
        <f t="shared" si="12"/>
        <v>0</v>
      </c>
      <c r="J11" s="153">
        <f t="shared" si="12"/>
        <v>180</v>
      </c>
      <c r="K11" s="153">
        <f t="shared" si="12"/>
        <v>180</v>
      </c>
      <c r="L11" s="153">
        <f t="shared" si="12"/>
        <v>36</v>
      </c>
      <c r="M11" s="153">
        <f t="shared" si="12"/>
        <v>3204</v>
      </c>
      <c r="N11" s="153">
        <f t="shared" si="12"/>
        <v>0</v>
      </c>
      <c r="O11" s="153">
        <f t="shared" si="12"/>
        <v>396</v>
      </c>
      <c r="P11" s="153">
        <f t="shared" si="12"/>
        <v>0</v>
      </c>
      <c r="Q11" s="153">
        <f t="shared" si="12"/>
        <v>396</v>
      </c>
      <c r="R11" s="153">
        <f t="shared" si="12"/>
        <v>0</v>
      </c>
      <c r="S11" s="153">
        <f t="shared" si="12"/>
        <v>0</v>
      </c>
      <c r="T11" s="153">
        <f t="shared" si="12"/>
        <v>400</v>
      </c>
      <c r="U11" s="153">
        <f t="shared" si="12"/>
        <v>120</v>
      </c>
      <c r="V11" s="153">
        <f t="shared" si="12"/>
        <v>400</v>
      </c>
      <c r="W11" s="153">
        <f t="shared" si="12"/>
        <v>30</v>
      </c>
      <c r="X11" s="153">
        <f t="shared" si="12"/>
        <v>0</v>
      </c>
      <c r="Y11" s="153">
        <f t="shared" si="12"/>
        <v>0</v>
      </c>
      <c r="Z11" s="153">
        <f t="shared" si="12"/>
        <v>0</v>
      </c>
      <c r="AA11" s="153">
        <f t="shared" si="12"/>
        <v>0</v>
      </c>
      <c r="AB11" s="153">
        <f t="shared" si="12"/>
        <v>0</v>
      </c>
      <c r="AC11" s="153">
        <f t="shared" si="12"/>
        <v>0</v>
      </c>
      <c r="AD11" s="153">
        <f t="shared" si="12"/>
        <v>0</v>
      </c>
      <c r="AE11" s="153">
        <f t="shared" si="12"/>
        <v>0</v>
      </c>
      <c r="AF11" s="153">
        <f t="shared" si="12"/>
        <v>0</v>
      </c>
      <c r="AG11" s="319"/>
      <c r="AH11" s="153">
        <f>SUM(AH3:AH10)</f>
        <v>200</v>
      </c>
      <c r="AI11" s="153">
        <f>SUM(AI3:AI10)</f>
        <v>180</v>
      </c>
      <c r="AJ11" s="153"/>
      <c r="AK11" s="153"/>
      <c r="AL11" s="153">
        <f>SUM(AL3:AL10)</f>
        <v>0</v>
      </c>
      <c r="AM11" s="153">
        <f>SUM(AM3:AM10)</f>
        <v>300</v>
      </c>
      <c r="AN11" s="153">
        <f>SUM(AN3:AN10)</f>
        <v>1030</v>
      </c>
    </row>
    <row r="13" spans="1:41">
      <c r="R13" s="334" t="s">
        <v>517</v>
      </c>
      <c r="S13" s="168"/>
      <c r="T13" s="329"/>
      <c r="U13" s="329"/>
      <c r="V13" s="168"/>
      <c r="W13" s="168"/>
      <c r="X13" s="169"/>
      <c r="Y13" s="169"/>
      <c r="Z13" s="169"/>
      <c r="AA13" s="169"/>
      <c r="AB13" s="169"/>
      <c r="AC13" s="169"/>
      <c r="AD13" s="169"/>
      <c r="AE13" s="83"/>
      <c r="AF13" s="83"/>
      <c r="AG13" s="83"/>
      <c r="AH13" s="83"/>
      <c r="AI13" s="83"/>
      <c r="AJ13" s="83"/>
      <c r="AK13" s="83"/>
      <c r="AL13" s="83"/>
      <c r="AM13" s="83"/>
      <c r="AN13" s="83"/>
    </row>
    <row r="14" spans="1:41">
      <c r="B14" s="7"/>
      <c r="C14" s="7"/>
      <c r="D14" s="7"/>
      <c r="E14" s="7"/>
      <c r="R14" s="330"/>
      <c r="S14" s="170" t="s">
        <v>514</v>
      </c>
      <c r="T14" s="330"/>
      <c r="U14" s="330"/>
      <c r="V14" s="169"/>
      <c r="W14" s="169"/>
      <c r="X14" s="169"/>
      <c r="Y14" s="169"/>
      <c r="Z14" s="169"/>
      <c r="AA14" s="169"/>
      <c r="AB14" s="169"/>
      <c r="AC14" s="169"/>
      <c r="AD14" s="169"/>
      <c r="AE14" s="83"/>
      <c r="AF14" s="83"/>
      <c r="AG14" s="83"/>
      <c r="AH14" s="83"/>
      <c r="AI14" s="83"/>
      <c r="AJ14" s="83"/>
      <c r="AK14" s="83"/>
      <c r="AL14" s="83"/>
      <c r="AM14" s="83"/>
      <c r="AN14" s="83"/>
    </row>
    <row r="15" spans="1:41">
      <c r="R15" s="330"/>
      <c r="S15" s="169"/>
      <c r="T15" s="334" t="s">
        <v>234</v>
      </c>
      <c r="U15" s="330"/>
      <c r="V15" s="169"/>
      <c r="W15" s="169"/>
      <c r="X15" s="169"/>
      <c r="Y15" s="169"/>
      <c r="Z15" s="169"/>
      <c r="AA15" s="169"/>
      <c r="AB15" s="169"/>
      <c r="AC15" s="169"/>
      <c r="AD15" s="169"/>
      <c r="AE15" s="83"/>
      <c r="AF15" s="83"/>
      <c r="AG15" s="83"/>
      <c r="AH15" s="83"/>
      <c r="AI15" s="83"/>
      <c r="AJ15" s="83"/>
      <c r="AK15" s="83"/>
      <c r="AL15" s="83"/>
      <c r="AM15" s="83"/>
      <c r="AN15" s="83"/>
    </row>
    <row r="16" spans="1:41" ht="15.75">
      <c r="B16" s="327" t="s">
        <v>538</v>
      </c>
      <c r="R16" s="330"/>
      <c r="S16" s="169"/>
      <c r="T16" s="330"/>
      <c r="U16" s="331" t="s">
        <v>235</v>
      </c>
      <c r="V16" s="169"/>
      <c r="W16" s="169"/>
      <c r="X16" s="169"/>
      <c r="Y16" s="169"/>
      <c r="Z16" s="169"/>
      <c r="AA16" s="169"/>
      <c r="AB16" s="169"/>
      <c r="AC16" s="169"/>
      <c r="AD16" s="169"/>
      <c r="AE16" s="83"/>
      <c r="AF16" s="83"/>
      <c r="AG16" s="83"/>
      <c r="AH16" s="83"/>
      <c r="AI16" s="83"/>
      <c r="AJ16" s="83"/>
      <c r="AK16" s="83"/>
      <c r="AL16" s="83"/>
      <c r="AM16" s="83"/>
      <c r="AN16" s="83"/>
    </row>
    <row r="17" spans="2:41">
      <c r="G17" s="7" t="s">
        <v>563</v>
      </c>
      <c r="H17" s="7">
        <f>H3/F3</f>
        <v>400</v>
      </c>
      <c r="R17" s="330"/>
      <c r="S17" s="169"/>
      <c r="T17" s="330"/>
      <c r="U17" s="330"/>
      <c r="V17" s="167" t="s">
        <v>515</v>
      </c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83"/>
      <c r="AN17" s="83"/>
    </row>
    <row r="18" spans="2:41">
      <c r="B18" s="345"/>
      <c r="G18" s="7" t="s">
        <v>564</v>
      </c>
      <c r="R18" s="330"/>
      <c r="S18" s="169"/>
      <c r="T18" s="330"/>
      <c r="U18" s="330"/>
      <c r="V18" s="169"/>
      <c r="W18" s="170" t="s">
        <v>236</v>
      </c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83"/>
      <c r="AN18" s="83"/>
    </row>
    <row r="19" spans="2:41">
      <c r="B19" s="345"/>
      <c r="G19" s="7" t="s">
        <v>564</v>
      </c>
      <c r="R19" s="330"/>
      <c r="S19" s="169"/>
      <c r="T19" s="330"/>
      <c r="U19" s="330"/>
      <c r="V19" s="169"/>
      <c r="W19" s="169"/>
      <c r="X19" s="167" t="s">
        <v>237</v>
      </c>
      <c r="Y19" s="167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83"/>
      <c r="AN19" s="83"/>
    </row>
    <row r="20" spans="2:41">
      <c r="B20" s="345"/>
      <c r="G20" s="7" t="s">
        <v>564</v>
      </c>
      <c r="R20" s="330"/>
      <c r="S20" s="169"/>
      <c r="T20" s="330"/>
      <c r="U20" s="330"/>
      <c r="V20" s="169"/>
      <c r="W20" s="169"/>
      <c r="X20" s="169"/>
      <c r="Y20" s="170" t="s">
        <v>264</v>
      </c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83"/>
      <c r="AN20" s="83"/>
    </row>
    <row r="21" spans="2:41">
      <c r="B21" s="345"/>
      <c r="G21" s="7" t="s">
        <v>565</v>
      </c>
      <c r="R21" s="330"/>
      <c r="S21" s="169"/>
      <c r="T21" s="330"/>
      <c r="U21" s="330"/>
      <c r="V21" s="169"/>
      <c r="W21" s="169"/>
      <c r="X21" s="169"/>
      <c r="Y21" s="169"/>
      <c r="Z21" s="167" t="s">
        <v>238</v>
      </c>
      <c r="AA21" s="170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83"/>
      <c r="AN21" s="83"/>
      <c r="AO21" s="166"/>
    </row>
    <row r="22" spans="2:41">
      <c r="B22" s="345"/>
      <c r="G22" s="7" t="s">
        <v>566</v>
      </c>
      <c r="R22" s="330"/>
      <c r="S22" s="169"/>
      <c r="T22" s="330"/>
      <c r="U22" s="330"/>
      <c r="V22" s="169"/>
      <c r="W22" s="169"/>
      <c r="X22" s="169"/>
      <c r="Y22" s="169"/>
      <c r="Z22" s="170"/>
      <c r="AA22" s="170" t="s">
        <v>265</v>
      </c>
      <c r="AB22" s="169"/>
      <c r="AC22" s="169"/>
      <c r="AD22" s="169"/>
      <c r="AE22" s="169"/>
      <c r="AF22" s="169"/>
      <c r="AG22" s="169"/>
      <c r="AH22" s="169"/>
      <c r="AI22" s="169"/>
      <c r="AJ22" s="169"/>
      <c r="AK22" s="169"/>
      <c r="AL22" s="169"/>
      <c r="AM22" s="83"/>
      <c r="AN22" s="83"/>
      <c r="AO22" s="166"/>
    </row>
    <row r="23" spans="2:41">
      <c r="B23" s="345"/>
      <c r="G23" s="7" t="s">
        <v>566</v>
      </c>
      <c r="R23" s="330"/>
      <c r="S23" s="169"/>
      <c r="T23" s="330"/>
      <c r="U23" s="330"/>
      <c r="V23" s="169"/>
      <c r="W23" s="169"/>
      <c r="X23" s="169"/>
      <c r="Y23" s="169"/>
      <c r="Z23" s="169"/>
      <c r="AA23" s="169"/>
      <c r="AB23" s="167" t="s">
        <v>239</v>
      </c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83"/>
      <c r="AN23" s="170"/>
    </row>
    <row r="24" spans="2:41">
      <c r="D24" s="304"/>
      <c r="F24" s="304"/>
      <c r="G24" s="7" t="s">
        <v>567</v>
      </c>
      <c r="R24" s="330"/>
      <c r="S24" s="169"/>
      <c r="T24" s="330"/>
      <c r="U24" s="330"/>
      <c r="V24" s="169"/>
      <c r="W24" s="169"/>
      <c r="X24" s="169"/>
      <c r="Y24" s="169"/>
      <c r="Z24" s="169"/>
      <c r="AA24" s="169"/>
      <c r="AB24" s="169"/>
      <c r="AC24" s="170" t="s">
        <v>240</v>
      </c>
      <c r="AD24" s="169"/>
      <c r="AE24" s="169"/>
      <c r="AF24" s="169"/>
      <c r="AG24" s="169"/>
      <c r="AH24" s="169"/>
      <c r="AI24" s="169"/>
      <c r="AJ24" s="169"/>
      <c r="AK24" s="169"/>
      <c r="AL24" s="169"/>
      <c r="AM24" s="83"/>
      <c r="AN24" s="83"/>
    </row>
    <row r="25" spans="2:41">
      <c r="D25" s="304"/>
      <c r="F25" s="2"/>
      <c r="R25" s="330"/>
      <c r="S25" s="169"/>
      <c r="T25" s="330"/>
      <c r="U25" s="330"/>
      <c r="V25" s="169"/>
      <c r="W25" s="169"/>
      <c r="X25" s="169"/>
      <c r="Y25" s="169"/>
      <c r="Z25" s="169"/>
      <c r="AA25" s="169"/>
      <c r="AB25" s="169"/>
      <c r="AC25" s="169"/>
      <c r="AD25" s="167" t="s">
        <v>280</v>
      </c>
      <c r="AE25" s="171"/>
      <c r="AF25" s="171"/>
      <c r="AG25" s="171"/>
      <c r="AH25" s="171"/>
      <c r="AI25" s="171"/>
      <c r="AJ25" s="171"/>
      <c r="AK25" s="171"/>
      <c r="AL25" s="171"/>
      <c r="AM25" s="170"/>
    </row>
    <row r="26" spans="2:41">
      <c r="D26" s="304"/>
      <c r="F26" s="2"/>
      <c r="R26" s="332"/>
      <c r="S26" s="83"/>
      <c r="T26" s="332"/>
      <c r="U26" s="332"/>
      <c r="V26" s="169"/>
      <c r="W26" s="169"/>
      <c r="X26" s="169"/>
      <c r="Y26" s="169"/>
      <c r="Z26" s="169"/>
      <c r="AA26" s="169"/>
      <c r="AB26" s="169"/>
      <c r="AC26" s="169"/>
      <c r="AD26" s="169"/>
      <c r="AE26" s="167" t="s">
        <v>281</v>
      </c>
      <c r="AF26" s="170"/>
      <c r="AG26" s="170"/>
      <c r="AH26" s="170"/>
      <c r="AI26" s="170"/>
      <c r="AJ26" s="170"/>
      <c r="AK26" s="170"/>
      <c r="AL26" s="170"/>
      <c r="AM26" s="83"/>
    </row>
    <row r="27" spans="2:41">
      <c r="D27" s="304"/>
      <c r="F27" s="2"/>
      <c r="R27" s="7"/>
      <c r="S27" s="2"/>
      <c r="T27" s="7"/>
      <c r="U27" s="7"/>
      <c r="AF27" s="170" t="s">
        <v>282</v>
      </c>
      <c r="AG27" s="171"/>
      <c r="AH27" s="171"/>
      <c r="AI27" s="171"/>
      <c r="AJ27" s="171"/>
      <c r="AK27" s="171"/>
    </row>
    <row r="28" spans="2:41">
      <c r="D28" s="304"/>
      <c r="E28" s="7"/>
      <c r="F28" s="2"/>
      <c r="M28" s="226"/>
      <c r="AF28" s="169"/>
      <c r="AG28" s="276" t="s">
        <v>283</v>
      </c>
      <c r="AH28" s="276"/>
      <c r="AI28" s="276"/>
      <c r="AJ28" s="276"/>
      <c r="AK28" s="276"/>
      <c r="AL28" s="276"/>
    </row>
    <row r="29" spans="2:41">
      <c r="D29" s="304"/>
      <c r="E29" s="7"/>
      <c r="F29" s="2"/>
      <c r="M29" s="226"/>
      <c r="AG29" s="169"/>
      <c r="AH29" s="167" t="s">
        <v>484</v>
      </c>
      <c r="AI29" s="169"/>
      <c r="AJ29" s="169"/>
      <c r="AK29" s="169"/>
      <c r="AL29" s="170"/>
    </row>
    <row r="30" spans="2:41">
      <c r="D30" s="304"/>
      <c r="F30" s="304"/>
      <c r="AI30" s="170" t="s">
        <v>481</v>
      </c>
      <c r="AJ30" s="170"/>
      <c r="AK30" s="170"/>
    </row>
    <row r="31" spans="2:41">
      <c r="C31" s="7"/>
      <c r="D31" s="7"/>
      <c r="E31" s="7"/>
      <c r="AJ31" s="167" t="s">
        <v>482</v>
      </c>
      <c r="AK31" s="169"/>
    </row>
    <row r="32" spans="2:41">
      <c r="C32" s="7"/>
      <c r="D32" s="7"/>
      <c r="E32" s="7"/>
      <c r="AK32" s="170" t="s">
        <v>483</v>
      </c>
    </row>
    <row r="33" spans="3:6">
      <c r="C33" s="7"/>
      <c r="D33" s="7"/>
      <c r="E33" s="7"/>
    </row>
    <row r="34" spans="3:6">
      <c r="D34" s="7"/>
      <c r="E34" s="7"/>
    </row>
    <row r="35" spans="3:6">
      <c r="E35" s="7"/>
      <c r="F35" s="2"/>
    </row>
    <row r="36" spans="3:6">
      <c r="F36" s="304"/>
    </row>
  </sheetData>
  <mergeCells count="10">
    <mergeCell ref="A11:E11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3"/>
  <sheetViews>
    <sheetView workbookViewId="0">
      <pane ySplit="2" topLeftCell="A3" activePane="bottomLeft" state="frozen"/>
      <selection pane="bottomLeft" activeCell="C34" sqref="C34"/>
    </sheetView>
  </sheetViews>
  <sheetFormatPr defaultRowHeight="11.25"/>
  <cols>
    <col min="1" max="1" width="7.5703125" style="7" bestFit="1" customWidth="1"/>
    <col min="2" max="2" width="55.85546875" style="86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0" customFormat="1" ht="15.75" customHeight="1">
      <c r="A1" s="523" t="s">
        <v>31</v>
      </c>
      <c r="B1" s="524"/>
      <c r="C1" s="524"/>
      <c r="D1" s="525"/>
      <c r="E1" s="527" t="s">
        <v>526</v>
      </c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15" t="s">
        <v>69</v>
      </c>
      <c r="S1" s="535" t="s">
        <v>165</v>
      </c>
      <c r="T1" s="523" t="s">
        <v>13</v>
      </c>
      <c r="U1" s="524"/>
      <c r="V1" s="524"/>
      <c r="W1" s="524"/>
      <c r="X1" s="524"/>
      <c r="Y1" s="524"/>
      <c r="Z1" s="524"/>
      <c r="AA1" s="524"/>
      <c r="AB1" s="524"/>
      <c r="AC1" s="525"/>
      <c r="AD1" s="526" t="s">
        <v>14</v>
      </c>
      <c r="AE1" s="526"/>
      <c r="AF1" s="526"/>
      <c r="AG1" s="526"/>
      <c r="AH1" s="526"/>
      <c r="AI1" s="526"/>
      <c r="AJ1" s="526"/>
      <c r="AK1" s="526"/>
      <c r="AL1" s="526"/>
      <c r="AM1" s="523" t="s">
        <v>15</v>
      </c>
      <c r="AN1" s="524"/>
      <c r="AO1" s="524"/>
      <c r="AP1" s="524"/>
      <c r="AQ1" s="524"/>
      <c r="AR1" s="524"/>
      <c r="AS1" s="524"/>
      <c r="AT1" s="524"/>
      <c r="AU1" s="524"/>
      <c r="AV1" s="525"/>
      <c r="AW1" s="537" t="s">
        <v>16</v>
      </c>
      <c r="AX1" s="537"/>
      <c r="AY1" s="537"/>
      <c r="AZ1" s="537"/>
      <c r="BA1" s="537"/>
      <c r="BB1" s="537"/>
      <c r="BC1" s="537"/>
      <c r="BD1" s="537"/>
      <c r="BE1" s="538" t="s">
        <v>17</v>
      </c>
      <c r="BF1" s="539"/>
      <c r="BG1" s="539"/>
      <c r="BH1" s="539"/>
      <c r="BI1" s="540"/>
    </row>
    <row r="2" spans="1:61" s="4" customFormat="1" ht="45.75" customHeight="1" thickBot="1">
      <c r="A2" s="75" t="s">
        <v>19</v>
      </c>
      <c r="B2" s="85" t="s">
        <v>0</v>
      </c>
      <c r="C2" s="61" t="s">
        <v>11</v>
      </c>
      <c r="D2" s="62" t="s">
        <v>12</v>
      </c>
      <c r="E2" s="50" t="s">
        <v>70</v>
      </c>
      <c r="F2" s="36" t="s">
        <v>71</v>
      </c>
      <c r="G2" s="36" t="s">
        <v>259</v>
      </c>
      <c r="H2" s="36" t="s">
        <v>72</v>
      </c>
      <c r="I2" s="533" t="s">
        <v>29</v>
      </c>
      <c r="J2" s="534"/>
      <c r="K2" s="36" t="s">
        <v>156</v>
      </c>
      <c r="L2" s="36" t="s">
        <v>157</v>
      </c>
      <c r="M2" s="36" t="s">
        <v>91</v>
      </c>
      <c r="N2" s="36" t="s">
        <v>519</v>
      </c>
      <c r="O2" s="36" t="s">
        <v>164</v>
      </c>
      <c r="P2" s="90" t="s">
        <v>97</v>
      </c>
      <c r="Q2" s="112" t="s">
        <v>96</v>
      </c>
      <c r="R2" s="516"/>
      <c r="S2" s="536"/>
      <c r="T2" s="50" t="s">
        <v>32</v>
      </c>
      <c r="U2" s="50" t="s">
        <v>19</v>
      </c>
      <c r="V2" s="36" t="s">
        <v>20</v>
      </c>
      <c r="W2" s="9" t="s">
        <v>21</v>
      </c>
      <c r="X2" s="9" t="s">
        <v>22</v>
      </c>
      <c r="Y2" s="36" t="s">
        <v>23</v>
      </c>
      <c r="Z2" s="36" t="s">
        <v>24</v>
      </c>
      <c r="AA2" s="36" t="s">
        <v>25</v>
      </c>
      <c r="AB2" s="529" t="s">
        <v>29</v>
      </c>
      <c r="AC2" s="530"/>
      <c r="AD2" s="50" t="s">
        <v>28</v>
      </c>
      <c r="AE2" s="50" t="s">
        <v>19</v>
      </c>
      <c r="AF2" s="36" t="s">
        <v>20</v>
      </c>
      <c r="AG2" s="9" t="s">
        <v>27</v>
      </c>
      <c r="AH2" s="9" t="s">
        <v>19</v>
      </c>
      <c r="AI2" s="67" t="s">
        <v>73</v>
      </c>
      <c r="AJ2" s="67" t="s">
        <v>74</v>
      </c>
      <c r="AK2" s="531" t="s">
        <v>29</v>
      </c>
      <c r="AL2" s="532"/>
      <c r="AM2" s="50" t="s">
        <v>18</v>
      </c>
      <c r="AN2" s="50" t="s">
        <v>19</v>
      </c>
      <c r="AO2" s="36" t="s">
        <v>20</v>
      </c>
      <c r="AP2" s="9" t="s">
        <v>21</v>
      </c>
      <c r="AQ2" s="9" t="s">
        <v>22</v>
      </c>
      <c r="AR2" s="36" t="s">
        <v>23</v>
      </c>
      <c r="AS2" s="36" t="s">
        <v>24</v>
      </c>
      <c r="AT2" s="36" t="s">
        <v>25</v>
      </c>
      <c r="AU2" s="529" t="s">
        <v>29</v>
      </c>
      <c r="AV2" s="530"/>
      <c r="AW2" s="50" t="s">
        <v>18</v>
      </c>
      <c r="AX2" s="36" t="s">
        <v>19</v>
      </c>
      <c r="AY2" s="36" t="s">
        <v>20</v>
      </c>
      <c r="AZ2" s="36" t="s">
        <v>26</v>
      </c>
      <c r="BA2" s="9" t="s">
        <v>27</v>
      </c>
      <c r="BB2" s="9" t="s">
        <v>19</v>
      </c>
      <c r="BC2" s="36" t="s">
        <v>28</v>
      </c>
      <c r="BD2" s="37" t="s">
        <v>29</v>
      </c>
      <c r="BE2" s="51" t="s">
        <v>30</v>
      </c>
      <c r="BF2" s="51" t="s">
        <v>19</v>
      </c>
      <c r="BG2" s="52" t="s">
        <v>18</v>
      </c>
      <c r="BH2" s="529" t="s">
        <v>29</v>
      </c>
      <c r="BI2" s="530"/>
    </row>
    <row r="3" spans="1:61" s="5" customFormat="1">
      <c r="A3" s="412" t="str">
        <f>'1-συμβολαια'!A3</f>
        <v>???</v>
      </c>
      <c r="B3" s="413" t="str">
        <f>'1-συμβολαια'!C3</f>
        <v>διανομή 1935 άτυπος ΑΝΑΓΝΩΡΙΣΗ</v>
      </c>
      <c r="C3" s="277" t="str">
        <f>'4-πολλυπρ'!D3</f>
        <v>219-64κ</v>
      </c>
      <c r="D3" s="277">
        <f>'4-πολλυπρ'!I3</f>
        <v>0</v>
      </c>
      <c r="E3" s="277">
        <v>3</v>
      </c>
      <c r="F3" s="414">
        <f t="shared" ref="F3:F10" si="0">E3*300</f>
        <v>900</v>
      </c>
      <c r="G3" s="299">
        <v>300</v>
      </c>
      <c r="H3" s="299">
        <f t="shared" ref="H3:H10" si="1">F3+G3</f>
        <v>1200</v>
      </c>
      <c r="I3" s="415" t="s">
        <v>162</v>
      </c>
      <c r="J3" s="415" t="s">
        <v>163</v>
      </c>
      <c r="K3" s="299">
        <v>500</v>
      </c>
      <c r="L3" s="299">
        <v>500</v>
      </c>
      <c r="M3" s="299">
        <v>80</v>
      </c>
      <c r="N3" s="299"/>
      <c r="O3" s="299">
        <f t="shared" ref="O3:O10" si="2">K3+L3</f>
        <v>1000</v>
      </c>
      <c r="P3" s="277"/>
      <c r="Q3" s="277"/>
      <c r="R3" s="277"/>
      <c r="S3" s="416"/>
      <c r="T3" s="398"/>
      <c r="U3" s="70"/>
      <c r="V3" s="417" t="s">
        <v>420</v>
      </c>
      <c r="W3" s="70"/>
      <c r="X3" s="417" t="s">
        <v>9</v>
      </c>
      <c r="Y3" s="391"/>
      <c r="Z3" s="70"/>
      <c r="AA3" s="70"/>
      <c r="AB3" s="70"/>
      <c r="AC3" s="70"/>
      <c r="AD3" s="398"/>
      <c r="AE3" s="70"/>
      <c r="AF3" s="70"/>
      <c r="AG3" s="70"/>
      <c r="AH3" s="70"/>
      <c r="AI3" s="282"/>
      <c r="AJ3" s="282"/>
      <c r="AK3" s="282"/>
      <c r="AL3" s="70"/>
      <c r="AM3" s="70"/>
      <c r="AN3" s="70"/>
      <c r="AO3" s="417" t="s">
        <v>420</v>
      </c>
      <c r="AP3" s="70"/>
      <c r="AQ3" s="417" t="s">
        <v>9</v>
      </c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398"/>
      <c r="BH3" s="70"/>
      <c r="BI3" s="70"/>
    </row>
    <row r="4" spans="1:61" s="5" customFormat="1">
      <c r="A4" s="412">
        <f>'1-συμβολαια'!A4</f>
        <v>0</v>
      </c>
      <c r="B4" s="413" t="str">
        <f>'1-συμβολαια'!C4</f>
        <v>χρησικτησία αγροκτήματος 3.830,03μ2  [από Α &amp; Β(1-2)</v>
      </c>
      <c r="C4" s="277">
        <f>'4-πολλυπρ'!D4</f>
        <v>0</v>
      </c>
      <c r="D4" s="277">
        <f>'4-πολλυπρ'!I4</f>
        <v>0</v>
      </c>
      <c r="E4" s="277"/>
      <c r="F4" s="414">
        <f t="shared" si="0"/>
        <v>0</v>
      </c>
      <c r="G4" s="299"/>
      <c r="H4" s="299">
        <f t="shared" si="1"/>
        <v>0</v>
      </c>
      <c r="I4" s="415" t="s">
        <v>162</v>
      </c>
      <c r="J4" s="415" t="s">
        <v>163</v>
      </c>
      <c r="K4" s="299"/>
      <c r="L4" s="299"/>
      <c r="M4" s="299"/>
      <c r="N4" s="299"/>
      <c r="O4" s="299">
        <f t="shared" si="2"/>
        <v>0</v>
      </c>
      <c r="P4" s="277"/>
      <c r="Q4" s="277"/>
      <c r="R4" s="277"/>
      <c r="S4" s="416"/>
      <c r="T4" s="398"/>
      <c r="U4" s="70"/>
      <c r="V4" s="417" t="s">
        <v>420</v>
      </c>
      <c r="W4" s="70"/>
      <c r="X4" s="417" t="s">
        <v>9</v>
      </c>
      <c r="Y4" s="391"/>
      <c r="Z4" s="70"/>
      <c r="AA4" s="70"/>
      <c r="AB4" s="70"/>
      <c r="AC4" s="70"/>
      <c r="AD4" s="398"/>
      <c r="AE4" s="70"/>
      <c r="AF4" s="70"/>
      <c r="AG4" s="70"/>
      <c r="AH4" s="70"/>
      <c r="AI4" s="282"/>
      <c r="AJ4" s="282"/>
      <c r="AK4" s="282"/>
      <c r="AL4" s="70"/>
      <c r="AM4" s="70"/>
      <c r="AN4" s="70"/>
      <c r="AO4" s="417" t="s">
        <v>420</v>
      </c>
      <c r="AP4" s="70"/>
      <c r="AQ4" s="417" t="s">
        <v>9</v>
      </c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398"/>
      <c r="BH4" s="70"/>
      <c r="BI4" s="70"/>
    </row>
    <row r="5" spans="1:61" s="5" customFormat="1">
      <c r="A5" s="412">
        <f>'1-συμβολαια'!A5</f>
        <v>0</v>
      </c>
      <c r="B5" s="413" t="str">
        <f>'1-συμβολαια'!C5</f>
        <v>χρησικτησία βιομηχανίας 666μ2  [από Α &amp; Β(1-2)</v>
      </c>
      <c r="C5" s="277">
        <f>'4-πολλυπρ'!D5</f>
        <v>0</v>
      </c>
      <c r="D5" s="277">
        <f>'4-πολλυπρ'!I5</f>
        <v>0</v>
      </c>
      <c r="E5" s="277"/>
      <c r="F5" s="414">
        <f t="shared" si="0"/>
        <v>0</v>
      </c>
      <c r="G5" s="299"/>
      <c r="H5" s="299">
        <f t="shared" si="1"/>
        <v>0</v>
      </c>
      <c r="I5" s="415" t="s">
        <v>162</v>
      </c>
      <c r="J5" s="415" t="s">
        <v>163</v>
      </c>
      <c r="K5" s="299"/>
      <c r="L5" s="299"/>
      <c r="M5" s="299"/>
      <c r="N5" s="299"/>
      <c r="O5" s="299">
        <f t="shared" si="2"/>
        <v>0</v>
      </c>
      <c r="P5" s="277"/>
      <c r="Q5" s="277"/>
      <c r="R5" s="277"/>
      <c r="S5" s="416"/>
      <c r="T5" s="398"/>
      <c r="U5" s="70"/>
      <c r="V5" s="417" t="s">
        <v>420</v>
      </c>
      <c r="W5" s="70"/>
      <c r="X5" s="417" t="s">
        <v>9</v>
      </c>
      <c r="Y5" s="391"/>
      <c r="Z5" s="70"/>
      <c r="AA5" s="70"/>
      <c r="AB5" s="70"/>
      <c r="AC5" s="70"/>
      <c r="AD5" s="398"/>
      <c r="AE5" s="70"/>
      <c r="AF5" s="70"/>
      <c r="AG5" s="70"/>
      <c r="AH5" s="70"/>
      <c r="AI5" s="282"/>
      <c r="AJ5" s="282"/>
      <c r="AK5" s="282"/>
      <c r="AL5" s="70"/>
      <c r="AM5" s="70"/>
      <c r="AN5" s="70"/>
      <c r="AO5" s="417" t="s">
        <v>420</v>
      </c>
      <c r="AP5" s="70"/>
      <c r="AQ5" s="417" t="s">
        <v>9</v>
      </c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398"/>
      <c r="BH5" s="70"/>
      <c r="BI5" s="70"/>
    </row>
    <row r="6" spans="1:61" s="5" customFormat="1">
      <c r="A6" s="412">
        <f>'1-συμβολαια'!A6</f>
        <v>0</v>
      </c>
      <c r="B6" s="413" t="str">
        <f>'1-συμβολαια'!C6</f>
        <v>χρησικτησία αποθηκών 888μ2  [από Α &amp; Β(1-2)</v>
      </c>
      <c r="C6" s="277">
        <f>'4-πολλυπρ'!D6</f>
        <v>0</v>
      </c>
      <c r="D6" s="277">
        <f>'4-πολλυπρ'!I6</f>
        <v>0</v>
      </c>
      <c r="E6" s="277"/>
      <c r="F6" s="414">
        <f t="shared" si="0"/>
        <v>0</v>
      </c>
      <c r="G6" s="299"/>
      <c r="H6" s="299">
        <f t="shared" si="1"/>
        <v>0</v>
      </c>
      <c r="I6" s="415" t="s">
        <v>162</v>
      </c>
      <c r="J6" s="415" t="s">
        <v>163</v>
      </c>
      <c r="K6" s="299"/>
      <c r="L6" s="299"/>
      <c r="M6" s="299"/>
      <c r="N6" s="299"/>
      <c r="O6" s="299">
        <f t="shared" si="2"/>
        <v>0</v>
      </c>
      <c r="P6" s="277"/>
      <c r="Q6" s="277"/>
      <c r="R6" s="277"/>
      <c r="S6" s="416"/>
      <c r="T6" s="398"/>
      <c r="U6" s="70"/>
      <c r="V6" s="417" t="s">
        <v>420</v>
      </c>
      <c r="W6" s="70"/>
      <c r="X6" s="417" t="s">
        <v>9</v>
      </c>
      <c r="Y6" s="391"/>
      <c r="Z6" s="70"/>
      <c r="AA6" s="70"/>
      <c r="AB6" s="70"/>
      <c r="AC6" s="70"/>
      <c r="AD6" s="398"/>
      <c r="AE6" s="70"/>
      <c r="AF6" s="70"/>
      <c r="AG6" s="70"/>
      <c r="AH6" s="70"/>
      <c r="AI6" s="282"/>
      <c r="AJ6" s="282"/>
      <c r="AK6" s="282"/>
      <c r="AL6" s="70"/>
      <c r="AM6" s="70"/>
      <c r="AN6" s="70"/>
      <c r="AO6" s="417" t="s">
        <v>420</v>
      </c>
      <c r="AP6" s="70"/>
      <c r="AQ6" s="417" t="s">
        <v>9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398"/>
      <c r="BH6" s="70"/>
      <c r="BI6" s="70"/>
    </row>
    <row r="7" spans="1:61" s="5" customFormat="1">
      <c r="A7" s="412">
        <f>'1-συμβολαια'!A7</f>
        <v>0</v>
      </c>
      <c r="B7" s="413" t="str">
        <f>'1-συμβολαια'!C7</f>
        <v>χρησικτησία αγροκτήματος 2.664,66μ2 [από Γ(1-2-3-4-5)</v>
      </c>
      <c r="C7" s="277">
        <f>'4-πολλυπρ'!D7</f>
        <v>0</v>
      </c>
      <c r="D7" s="277">
        <f>'4-πολλυπρ'!I7</f>
        <v>0</v>
      </c>
      <c r="E7" s="277"/>
      <c r="F7" s="414">
        <f t="shared" si="0"/>
        <v>0</v>
      </c>
      <c r="G7" s="299"/>
      <c r="H7" s="299">
        <f t="shared" si="1"/>
        <v>0</v>
      </c>
      <c r="I7" s="415" t="s">
        <v>162</v>
      </c>
      <c r="J7" s="415" t="s">
        <v>163</v>
      </c>
      <c r="K7" s="299"/>
      <c r="L7" s="299"/>
      <c r="M7" s="299"/>
      <c r="N7" s="299"/>
      <c r="O7" s="299">
        <f t="shared" si="2"/>
        <v>0</v>
      </c>
      <c r="P7" s="277"/>
      <c r="Q7" s="277"/>
      <c r="R7" s="277"/>
      <c r="S7" s="416"/>
      <c r="T7" s="398"/>
      <c r="U7" s="70"/>
      <c r="V7" s="417" t="s">
        <v>420</v>
      </c>
      <c r="W7" s="70"/>
      <c r="X7" s="417" t="s">
        <v>9</v>
      </c>
      <c r="Y7" s="391"/>
      <c r="Z7" s="70"/>
      <c r="AA7" s="70"/>
      <c r="AB7" s="70"/>
      <c r="AC7" s="70"/>
      <c r="AD7" s="398"/>
      <c r="AE7" s="70"/>
      <c r="AF7" s="70"/>
      <c r="AG7" s="70"/>
      <c r="AH7" s="70"/>
      <c r="AI7" s="282"/>
      <c r="AJ7" s="282"/>
      <c r="AK7" s="282"/>
      <c r="AL7" s="70"/>
      <c r="AM7" s="70"/>
      <c r="AN7" s="70"/>
      <c r="AO7" s="417" t="s">
        <v>420</v>
      </c>
      <c r="AP7" s="70"/>
      <c r="AQ7" s="417" t="s">
        <v>9</v>
      </c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398"/>
      <c r="BH7" s="70"/>
      <c r="BI7" s="70"/>
    </row>
    <row r="8" spans="1:61" s="5" customFormat="1">
      <c r="A8" s="412">
        <f>'1-συμβολαια'!A8</f>
        <v>0</v>
      </c>
      <c r="B8" s="413" t="str">
        <f>'1-συμβολαια'!C8</f>
        <v>χρησικτησία αγροκτήματος 2.164,66μ2 από Δ</v>
      </c>
      <c r="C8" s="277">
        <f>'4-πολλυπρ'!D8</f>
        <v>0</v>
      </c>
      <c r="D8" s="277">
        <f>'4-πολλυπρ'!I8</f>
        <v>0</v>
      </c>
      <c r="E8" s="277"/>
      <c r="F8" s="414">
        <f t="shared" si="0"/>
        <v>0</v>
      </c>
      <c r="G8" s="299"/>
      <c r="H8" s="299">
        <f t="shared" si="1"/>
        <v>0</v>
      </c>
      <c r="I8" s="415" t="s">
        <v>162</v>
      </c>
      <c r="J8" s="415" t="s">
        <v>163</v>
      </c>
      <c r="K8" s="299"/>
      <c r="L8" s="299"/>
      <c r="M8" s="299"/>
      <c r="N8" s="299"/>
      <c r="O8" s="299">
        <f t="shared" si="2"/>
        <v>0</v>
      </c>
      <c r="P8" s="277"/>
      <c r="Q8" s="277"/>
      <c r="R8" s="277"/>
      <c r="S8" s="416"/>
      <c r="T8" s="398"/>
      <c r="U8" s="70"/>
      <c r="V8" s="417" t="s">
        <v>420</v>
      </c>
      <c r="W8" s="70"/>
      <c r="X8" s="417" t="s">
        <v>9</v>
      </c>
      <c r="Y8" s="391"/>
      <c r="Z8" s="70"/>
      <c r="AA8" s="70"/>
      <c r="AB8" s="70"/>
      <c r="AC8" s="70"/>
      <c r="AD8" s="398"/>
      <c r="AE8" s="70"/>
      <c r="AF8" s="70"/>
      <c r="AG8" s="70"/>
      <c r="AH8" s="70"/>
      <c r="AI8" s="282"/>
      <c r="AJ8" s="282"/>
      <c r="AK8" s="282"/>
      <c r="AL8" s="70"/>
      <c r="AM8" s="70"/>
      <c r="AN8" s="70"/>
      <c r="AO8" s="417" t="s">
        <v>420</v>
      </c>
      <c r="AP8" s="70"/>
      <c r="AQ8" s="417" t="s">
        <v>9</v>
      </c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398"/>
      <c r="BH8" s="70"/>
      <c r="BI8" s="70"/>
    </row>
    <row r="9" spans="1:61" s="5" customFormat="1">
      <c r="A9" s="412">
        <f>'1-συμβολαια'!A9</f>
        <v>0</v>
      </c>
      <c r="B9" s="413" t="str">
        <f>'1-συμβολαια'!C9</f>
        <v>χρησικτησία ''δρόμου'' 557,10μ2 από Δ</v>
      </c>
      <c r="C9" s="277">
        <f>'4-πολλυπρ'!D9</f>
        <v>0</v>
      </c>
      <c r="D9" s="277">
        <f>'4-πολλυπρ'!I9</f>
        <v>0</v>
      </c>
      <c r="E9" s="277"/>
      <c r="F9" s="414">
        <f t="shared" si="0"/>
        <v>0</v>
      </c>
      <c r="G9" s="299"/>
      <c r="H9" s="299">
        <f t="shared" si="1"/>
        <v>0</v>
      </c>
      <c r="I9" s="415" t="s">
        <v>162</v>
      </c>
      <c r="J9" s="415" t="s">
        <v>163</v>
      </c>
      <c r="K9" s="299"/>
      <c r="L9" s="299"/>
      <c r="M9" s="299"/>
      <c r="N9" s="299"/>
      <c r="O9" s="299">
        <f t="shared" si="2"/>
        <v>0</v>
      </c>
      <c r="P9" s="277"/>
      <c r="Q9" s="277"/>
      <c r="R9" s="277"/>
      <c r="S9" s="416"/>
      <c r="T9" s="398"/>
      <c r="U9" s="70"/>
      <c r="V9" s="417" t="s">
        <v>420</v>
      </c>
      <c r="W9" s="70"/>
      <c r="X9" s="417" t="s">
        <v>9</v>
      </c>
      <c r="Y9" s="391"/>
      <c r="Z9" s="70"/>
      <c r="AA9" s="70"/>
      <c r="AB9" s="70"/>
      <c r="AC9" s="70"/>
      <c r="AD9" s="398"/>
      <c r="AE9" s="70"/>
      <c r="AF9" s="70"/>
      <c r="AG9" s="70"/>
      <c r="AH9" s="70"/>
      <c r="AI9" s="282"/>
      <c r="AJ9" s="282"/>
      <c r="AK9" s="282"/>
      <c r="AL9" s="70"/>
      <c r="AM9" s="70"/>
      <c r="AN9" s="70"/>
      <c r="AO9" s="417" t="s">
        <v>420</v>
      </c>
      <c r="AP9" s="70"/>
      <c r="AQ9" s="417" t="s">
        <v>9</v>
      </c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398"/>
      <c r="BH9" s="70"/>
      <c r="BI9" s="70"/>
    </row>
    <row r="10" spans="1:61" s="5" customFormat="1">
      <c r="A10" s="412">
        <f>'1-συμβολαια'!A10</f>
        <v>0</v>
      </c>
      <c r="B10" s="413" t="str">
        <f>'1-συμβολαια'!C10</f>
        <v>εξισορόπηση διαφοράς διανεμομένων [σε ...μ2 &amp; εργοστασιο - αποθηκών]</v>
      </c>
      <c r="C10" s="277">
        <f>'4-πολλυπρ'!D10</f>
        <v>0</v>
      </c>
      <c r="D10" s="277">
        <f>'4-πολλυπρ'!I10</f>
        <v>0</v>
      </c>
      <c r="E10" s="277"/>
      <c r="F10" s="414">
        <f t="shared" si="0"/>
        <v>0</v>
      </c>
      <c r="G10" s="299"/>
      <c r="H10" s="299">
        <f t="shared" si="1"/>
        <v>0</v>
      </c>
      <c r="I10" s="415" t="s">
        <v>162</v>
      </c>
      <c r="J10" s="415" t="s">
        <v>163</v>
      </c>
      <c r="K10" s="299"/>
      <c r="L10" s="299"/>
      <c r="M10" s="299"/>
      <c r="N10" s="299"/>
      <c r="O10" s="299">
        <f t="shared" si="2"/>
        <v>0</v>
      </c>
      <c r="P10" s="277"/>
      <c r="Q10" s="277"/>
      <c r="R10" s="277"/>
      <c r="S10" s="416"/>
      <c r="T10" s="398"/>
      <c r="U10" s="70"/>
      <c r="V10" s="417" t="s">
        <v>420</v>
      </c>
      <c r="W10" s="70"/>
      <c r="X10" s="417" t="s">
        <v>9</v>
      </c>
      <c r="Y10" s="391"/>
      <c r="Z10" s="70"/>
      <c r="AA10" s="70"/>
      <c r="AB10" s="70"/>
      <c r="AC10" s="70"/>
      <c r="AD10" s="398"/>
      <c r="AE10" s="70"/>
      <c r="AF10" s="70"/>
      <c r="AG10" s="70"/>
      <c r="AH10" s="70"/>
      <c r="AI10" s="282"/>
      <c r="AJ10" s="282"/>
      <c r="AK10" s="282"/>
      <c r="AL10" s="70"/>
      <c r="AM10" s="70"/>
      <c r="AN10" s="70"/>
      <c r="AO10" s="417" t="s">
        <v>420</v>
      </c>
      <c r="AP10" s="70"/>
      <c r="AQ10" s="417" t="s">
        <v>9</v>
      </c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398"/>
      <c r="BH10" s="70"/>
      <c r="BI10" s="70"/>
    </row>
    <row r="11" spans="1:61">
      <c r="A11" s="520" t="s">
        <v>35</v>
      </c>
      <c r="B11" s="521"/>
      <c r="C11" s="521"/>
      <c r="D11" s="522"/>
      <c r="E11" s="68">
        <f>SUM(E3:E10)</f>
        <v>3</v>
      </c>
      <c r="F11" s="68">
        <f>SUM(F3:F10)</f>
        <v>900</v>
      </c>
      <c r="G11" s="68">
        <f>SUM(G3:G10)</f>
        <v>300</v>
      </c>
      <c r="H11" s="68">
        <f>SUM(H3:H10)</f>
        <v>1200</v>
      </c>
      <c r="I11" s="68"/>
      <c r="J11" s="68"/>
      <c r="K11" s="68">
        <f t="shared" ref="K11:R11" si="3">SUM(K3:K10)</f>
        <v>500</v>
      </c>
      <c r="L11" s="68">
        <f t="shared" si="3"/>
        <v>500</v>
      </c>
      <c r="M11" s="68">
        <f t="shared" si="3"/>
        <v>80</v>
      </c>
      <c r="N11" s="68">
        <f t="shared" si="3"/>
        <v>0</v>
      </c>
      <c r="O11" s="68">
        <f t="shared" si="3"/>
        <v>1000</v>
      </c>
      <c r="P11" s="63">
        <f t="shared" si="3"/>
        <v>0</v>
      </c>
      <c r="Q11" s="63">
        <f t="shared" si="3"/>
        <v>0</v>
      </c>
      <c r="R11" s="63">
        <f t="shared" si="3"/>
        <v>0</v>
      </c>
      <c r="S11" s="63"/>
      <c r="T11" s="134"/>
      <c r="U11" s="63">
        <f>SUM(U3:U10)</f>
        <v>0</v>
      </c>
      <c r="V11" s="63"/>
      <c r="W11" s="63">
        <f>SUM(W3:W10)</f>
        <v>0</v>
      </c>
      <c r="X11" s="63"/>
      <c r="Y11" s="63">
        <f>SUM(Y3:Y10)</f>
        <v>0</v>
      </c>
      <c r="Z11" s="63">
        <f>SUM(Z3:Z10)</f>
        <v>0</v>
      </c>
      <c r="AA11" s="63">
        <f>SUM(AA3:AA10)</f>
        <v>0</v>
      </c>
      <c r="AB11" s="63">
        <f>SUM(AB3:AB10)</f>
        <v>0</v>
      </c>
      <c r="AC11" s="63">
        <f>SUM(AC3:AC10)</f>
        <v>0</v>
      </c>
      <c r="AD11" s="134"/>
      <c r="AE11" s="63">
        <f t="shared" ref="AE11:AJ11" si="4">SUM(AE3:AE10)</f>
        <v>0</v>
      </c>
      <c r="AF11" s="63">
        <f t="shared" si="4"/>
        <v>0</v>
      </c>
      <c r="AG11" s="63">
        <f t="shared" si="4"/>
        <v>0</v>
      </c>
      <c r="AH11" s="63">
        <f t="shared" si="4"/>
        <v>0</v>
      </c>
      <c r="AI11" s="68">
        <f t="shared" si="4"/>
        <v>0</v>
      </c>
      <c r="AJ11" s="68">
        <f t="shared" si="4"/>
        <v>0</v>
      </c>
      <c r="AK11" s="68"/>
      <c r="AL11" s="63">
        <f>SUM(AL3:AL10)</f>
        <v>0</v>
      </c>
      <c r="AM11" s="63">
        <f>SUM(AM3:AM10)</f>
        <v>0</v>
      </c>
      <c r="AN11" s="63">
        <f>SUM(AN3:AN10)</f>
        <v>0</v>
      </c>
      <c r="AO11" s="63"/>
      <c r="AP11" s="63">
        <f t="shared" ref="AP11:BI11" si="5">SUM(AP3:AP10)</f>
        <v>0</v>
      </c>
      <c r="AQ11" s="63">
        <f t="shared" si="5"/>
        <v>0</v>
      </c>
      <c r="AR11" s="63">
        <f t="shared" si="5"/>
        <v>0</v>
      </c>
      <c r="AS11" s="63">
        <f t="shared" si="5"/>
        <v>0</v>
      </c>
      <c r="AT11" s="63">
        <f t="shared" si="5"/>
        <v>0</v>
      </c>
      <c r="AU11" s="63">
        <f t="shared" si="5"/>
        <v>0</v>
      </c>
      <c r="AV11" s="63">
        <f t="shared" si="5"/>
        <v>0</v>
      </c>
      <c r="AW11" s="63">
        <f t="shared" si="5"/>
        <v>0</v>
      </c>
      <c r="AX11" s="63">
        <f t="shared" si="5"/>
        <v>0</v>
      </c>
      <c r="AY11" s="63">
        <f t="shared" si="5"/>
        <v>0</v>
      </c>
      <c r="AZ11" s="63">
        <f t="shared" si="5"/>
        <v>0</v>
      </c>
      <c r="BA11" s="63">
        <f t="shared" si="5"/>
        <v>0</v>
      </c>
      <c r="BB11" s="63">
        <f t="shared" si="5"/>
        <v>0</v>
      </c>
      <c r="BC11" s="63">
        <f t="shared" si="5"/>
        <v>0</v>
      </c>
      <c r="BD11" s="63">
        <f t="shared" si="5"/>
        <v>0</v>
      </c>
      <c r="BE11" s="63">
        <f t="shared" si="5"/>
        <v>0</v>
      </c>
      <c r="BF11" s="63">
        <f t="shared" si="5"/>
        <v>0</v>
      </c>
      <c r="BG11" s="63">
        <f t="shared" si="5"/>
        <v>0</v>
      </c>
      <c r="BH11" s="63">
        <f t="shared" si="5"/>
        <v>0</v>
      </c>
      <c r="BI11" s="63">
        <f t="shared" si="5"/>
        <v>0</v>
      </c>
    </row>
    <row r="13" spans="1:61">
      <c r="G13" s="137"/>
      <c r="H13" s="137"/>
      <c r="I13" s="137"/>
      <c r="J13" s="137"/>
      <c r="K13" s="137" t="s">
        <v>523</v>
      </c>
      <c r="L13" s="114"/>
      <c r="M13" s="114"/>
      <c r="N13" s="114"/>
      <c r="S13" s="181" t="s">
        <v>165</v>
      </c>
      <c r="Z13" s="2"/>
      <c r="AB13" s="114" t="s">
        <v>99</v>
      </c>
      <c r="AI13" s="226" t="s">
        <v>100</v>
      </c>
    </row>
    <row r="14" spans="1:61">
      <c r="F14" s="3"/>
      <c r="G14" s="3"/>
      <c r="H14" s="3"/>
      <c r="I14" s="157" t="s">
        <v>158</v>
      </c>
      <c r="J14" s="116"/>
      <c r="L14" s="137"/>
      <c r="M14" s="3"/>
      <c r="N14" s="3"/>
      <c r="O14" s="3"/>
      <c r="P14" s="157" t="s">
        <v>166</v>
      </c>
      <c r="S14" s="8"/>
    </row>
    <row r="15" spans="1:61">
      <c r="E15" s="115"/>
      <c r="F15" s="3"/>
      <c r="G15" s="3"/>
      <c r="H15" s="3"/>
      <c r="I15" s="116" t="s">
        <v>159</v>
      </c>
      <c r="J15" s="116"/>
      <c r="L15" s="3"/>
      <c r="M15" s="3"/>
      <c r="N15" s="3"/>
      <c r="O15" s="3"/>
      <c r="Q15" s="116" t="s">
        <v>167</v>
      </c>
      <c r="S15" s="8"/>
    </row>
    <row r="16" spans="1:61">
      <c r="I16" s="116"/>
      <c r="J16" s="157" t="s">
        <v>160</v>
      </c>
      <c r="M16" s="151" t="s">
        <v>434</v>
      </c>
      <c r="N16" s="151"/>
      <c r="S16" s="8"/>
    </row>
    <row r="17" spans="2:22">
      <c r="J17" s="116" t="s">
        <v>161</v>
      </c>
      <c r="S17" s="8"/>
    </row>
    <row r="18" spans="2:22">
      <c r="S18" s="8"/>
      <c r="T18" s="8"/>
      <c r="U18" s="8"/>
      <c r="V18" s="8"/>
    </row>
    <row r="19" spans="2:22">
      <c r="S19" s="8"/>
    </row>
    <row r="20" spans="2:22" ht="15.75">
      <c r="B20" s="327" t="s">
        <v>539</v>
      </c>
      <c r="S20" s="8"/>
    </row>
    <row r="21" spans="2:22">
      <c r="B21" s="131"/>
    </row>
    <row r="23" spans="2:22">
      <c r="P23" s="2"/>
      <c r="Q23" s="2"/>
      <c r="R23" s="2"/>
      <c r="S23" s="2"/>
      <c r="T23" s="135"/>
    </row>
  </sheetData>
  <mergeCells count="15">
    <mergeCell ref="AM1:AV1"/>
    <mergeCell ref="AW1:BD1"/>
    <mergeCell ref="BE1:BI1"/>
    <mergeCell ref="T1:AC1"/>
    <mergeCell ref="BH2:BI2"/>
    <mergeCell ref="AU2:AV2"/>
    <mergeCell ref="A11:D11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0.5703125" style="7" bestFit="1" customWidth="1"/>
    <col min="2" max="2" width="62.5703125" style="86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46" t="s">
        <v>31</v>
      </c>
      <c r="B1" s="547"/>
      <c r="C1" s="547"/>
      <c r="D1" s="548"/>
      <c r="E1" s="549" t="s">
        <v>170</v>
      </c>
      <c r="F1" s="550"/>
      <c r="G1" s="550"/>
      <c r="H1" s="550"/>
      <c r="I1" s="541" t="s">
        <v>164</v>
      </c>
      <c r="J1" s="541"/>
      <c r="K1" s="541"/>
      <c r="L1" s="541"/>
      <c r="M1" s="541"/>
      <c r="N1" s="541"/>
      <c r="O1" s="541"/>
      <c r="P1" s="541"/>
      <c r="Q1" s="542" t="s">
        <v>29</v>
      </c>
      <c r="R1" s="543"/>
      <c r="S1" s="543"/>
      <c r="T1" s="543"/>
    </row>
    <row r="2" spans="1:20" s="4" customFormat="1" ht="23.25" thickBot="1">
      <c r="A2" s="9" t="s">
        <v>19</v>
      </c>
      <c r="B2" s="148" t="s">
        <v>0</v>
      </c>
      <c r="C2" s="50" t="s">
        <v>11</v>
      </c>
      <c r="D2" s="149" t="s">
        <v>12</v>
      </c>
      <c r="E2" s="36" t="s">
        <v>569</v>
      </c>
      <c r="F2" s="551" t="s">
        <v>29</v>
      </c>
      <c r="G2" s="552"/>
      <c r="H2" s="553"/>
      <c r="I2" s="36" t="s">
        <v>88</v>
      </c>
      <c r="J2" s="50" t="s">
        <v>89</v>
      </c>
      <c r="K2" s="50" t="s">
        <v>91</v>
      </c>
      <c r="L2" s="50" t="s">
        <v>241</v>
      </c>
      <c r="M2" s="50" t="s">
        <v>242</v>
      </c>
      <c r="N2" s="50" t="s">
        <v>243</v>
      </c>
      <c r="O2" s="50"/>
      <c r="P2" s="50" t="s">
        <v>47</v>
      </c>
      <c r="Q2" s="544"/>
      <c r="R2" s="545"/>
      <c r="S2" s="545"/>
      <c r="T2" s="545"/>
    </row>
    <row r="3" spans="1:20" s="5" customFormat="1">
      <c r="A3" s="412" t="str">
        <f>'1-συμβολαια'!A3</f>
        <v>???</v>
      </c>
      <c r="B3" s="413" t="str">
        <f>'1-συμβολαια'!C3</f>
        <v>διανομή 1935 άτυπος ΑΝΑΓΝΩΡΙΣΗ</v>
      </c>
      <c r="C3" s="277" t="str">
        <f>'4-πολλυπρ'!D3</f>
        <v>219-64κ</v>
      </c>
      <c r="D3" s="277">
        <f>'4-πολλυπρ'!I3</f>
        <v>0</v>
      </c>
      <c r="E3" s="299">
        <v>600</v>
      </c>
      <c r="F3" s="415" t="s">
        <v>171</v>
      </c>
      <c r="G3" s="415" t="s">
        <v>172</v>
      </c>
      <c r="H3" s="414"/>
      <c r="I3" s="299">
        <v>500</v>
      </c>
      <c r="J3" s="299">
        <v>500</v>
      </c>
      <c r="K3" s="299">
        <v>60</v>
      </c>
      <c r="L3" s="299">
        <v>1500</v>
      </c>
      <c r="M3" s="299"/>
      <c r="N3" s="299"/>
      <c r="O3" s="299"/>
      <c r="P3" s="299">
        <f t="shared" ref="P3:P10" si="0">SUM(I3:O3)</f>
        <v>2560</v>
      </c>
      <c r="Q3" s="300"/>
      <c r="R3" s="300"/>
      <c r="S3" s="418"/>
      <c r="T3" s="281"/>
    </row>
    <row r="4" spans="1:20" s="5" customFormat="1">
      <c r="A4" s="412">
        <f>'1-συμβολαια'!A4</f>
        <v>0</v>
      </c>
      <c r="B4" s="413" t="str">
        <f>'1-συμβολαια'!C4</f>
        <v>χρησικτησία αγροκτήματος 3.830,03μ2  [από Α &amp; Β(1-2)</v>
      </c>
      <c r="C4" s="277">
        <f>'4-πολλυπρ'!D4</f>
        <v>0</v>
      </c>
      <c r="D4" s="277">
        <f>'4-πολλυπρ'!I4</f>
        <v>0</v>
      </c>
      <c r="E4" s="299">
        <v>600</v>
      </c>
      <c r="F4" s="415" t="s">
        <v>171</v>
      </c>
      <c r="G4" s="415" t="s">
        <v>172</v>
      </c>
      <c r="H4" s="414"/>
      <c r="I4" s="299"/>
      <c r="J4" s="299"/>
      <c r="K4" s="299">
        <v>60</v>
      </c>
      <c r="L4" s="299">
        <v>1500</v>
      </c>
      <c r="M4" s="299"/>
      <c r="N4" s="299"/>
      <c r="O4" s="299"/>
      <c r="P4" s="299">
        <f t="shared" si="0"/>
        <v>1560</v>
      </c>
      <c r="Q4" s="300"/>
      <c r="R4" s="300"/>
      <c r="S4" s="418"/>
      <c r="T4" s="281"/>
    </row>
    <row r="5" spans="1:20" s="5" customFormat="1">
      <c r="A5" s="412">
        <f>'1-συμβολαια'!A5</f>
        <v>0</v>
      </c>
      <c r="B5" s="413" t="str">
        <f>'1-συμβολαια'!C5</f>
        <v>χρησικτησία βιομηχανίας 666μ2  [από Α &amp; Β(1-2)</v>
      </c>
      <c r="C5" s="277">
        <f>'4-πολλυπρ'!D5</f>
        <v>0</v>
      </c>
      <c r="D5" s="277">
        <f>'4-πολλυπρ'!I5</f>
        <v>0</v>
      </c>
      <c r="E5" s="299">
        <v>600</v>
      </c>
      <c r="F5" s="415" t="s">
        <v>171</v>
      </c>
      <c r="G5" s="415" t="s">
        <v>172</v>
      </c>
      <c r="H5" s="414"/>
      <c r="I5" s="299"/>
      <c r="J5" s="299"/>
      <c r="K5" s="299">
        <v>60</v>
      </c>
      <c r="L5" s="299"/>
      <c r="M5" s="299">
        <v>1500</v>
      </c>
      <c r="N5" s="299"/>
      <c r="O5" s="299"/>
      <c r="P5" s="299">
        <f t="shared" si="0"/>
        <v>1560</v>
      </c>
      <c r="Q5" s="300"/>
      <c r="R5" s="300"/>
      <c r="S5" s="418"/>
      <c r="T5" s="281"/>
    </row>
    <row r="6" spans="1:20" s="5" customFormat="1">
      <c r="A6" s="412">
        <f>'1-συμβολαια'!A6</f>
        <v>0</v>
      </c>
      <c r="B6" s="413" t="str">
        <f>'1-συμβολαια'!C6</f>
        <v>χρησικτησία αποθηκών 888μ2  [από Α &amp; Β(1-2)</v>
      </c>
      <c r="C6" s="277">
        <f>'4-πολλυπρ'!D6</f>
        <v>0</v>
      </c>
      <c r="D6" s="277">
        <f>'4-πολλυπρ'!I6</f>
        <v>0</v>
      </c>
      <c r="E6" s="299">
        <v>600</v>
      </c>
      <c r="F6" s="415" t="s">
        <v>171</v>
      </c>
      <c r="G6" s="415" t="s">
        <v>172</v>
      </c>
      <c r="H6" s="414"/>
      <c r="I6" s="299"/>
      <c r="J6" s="299"/>
      <c r="K6" s="299">
        <v>60</v>
      </c>
      <c r="L6" s="299"/>
      <c r="M6" s="299">
        <v>1500</v>
      </c>
      <c r="N6" s="299"/>
      <c r="O6" s="299"/>
      <c r="P6" s="299">
        <f t="shared" si="0"/>
        <v>1560</v>
      </c>
      <c r="Q6" s="300"/>
      <c r="R6" s="300"/>
      <c r="S6" s="418"/>
      <c r="T6" s="281"/>
    </row>
    <row r="7" spans="1:20" s="5" customFormat="1">
      <c r="A7" s="412">
        <f>'1-συμβολαια'!A7</f>
        <v>0</v>
      </c>
      <c r="B7" s="413" t="str">
        <f>'1-συμβολαια'!C7</f>
        <v>χρησικτησία αγροκτήματος 2.664,66μ2 [από Γ(1-2-3-4-5)</v>
      </c>
      <c r="C7" s="277">
        <f>'4-πολλυπρ'!D7</f>
        <v>0</v>
      </c>
      <c r="D7" s="277">
        <f>'4-πολλυπρ'!I7</f>
        <v>0</v>
      </c>
      <c r="E7" s="299">
        <v>600</v>
      </c>
      <c r="F7" s="415" t="s">
        <v>171</v>
      </c>
      <c r="G7" s="415" t="s">
        <v>172</v>
      </c>
      <c r="H7" s="414"/>
      <c r="I7" s="299"/>
      <c r="J7" s="299"/>
      <c r="K7" s="299">
        <v>60</v>
      </c>
      <c r="L7" s="299">
        <v>1500</v>
      </c>
      <c r="M7" s="299"/>
      <c r="N7" s="299"/>
      <c r="O7" s="299"/>
      <c r="P7" s="299">
        <f t="shared" si="0"/>
        <v>1560</v>
      </c>
      <c r="Q7" s="300"/>
      <c r="R7" s="300"/>
      <c r="S7" s="418"/>
      <c r="T7" s="281"/>
    </row>
    <row r="8" spans="1:20" s="5" customFormat="1">
      <c r="A8" s="412">
        <f>'1-συμβολαια'!A8</f>
        <v>0</v>
      </c>
      <c r="B8" s="413" t="str">
        <f>'1-συμβολαια'!C8</f>
        <v>χρησικτησία αγροκτήματος 2.164,66μ2 από Δ</v>
      </c>
      <c r="C8" s="277">
        <f>'4-πολλυπρ'!D8</f>
        <v>0</v>
      </c>
      <c r="D8" s="277">
        <f>'4-πολλυπρ'!I8</f>
        <v>0</v>
      </c>
      <c r="E8" s="299">
        <v>600</v>
      </c>
      <c r="F8" s="415" t="s">
        <v>171</v>
      </c>
      <c r="G8" s="415" t="s">
        <v>172</v>
      </c>
      <c r="H8" s="414"/>
      <c r="I8" s="299"/>
      <c r="J8" s="299"/>
      <c r="K8" s="299">
        <v>60</v>
      </c>
      <c r="L8" s="299">
        <v>1500</v>
      </c>
      <c r="M8" s="299"/>
      <c r="N8" s="299"/>
      <c r="O8" s="299"/>
      <c r="P8" s="299">
        <f t="shared" si="0"/>
        <v>1560</v>
      </c>
      <c r="Q8" s="300"/>
      <c r="R8" s="300"/>
      <c r="S8" s="418"/>
      <c r="T8" s="281"/>
    </row>
    <row r="9" spans="1:20" s="5" customFormat="1">
      <c r="A9" s="412">
        <f>'1-συμβολαια'!A9</f>
        <v>0</v>
      </c>
      <c r="B9" s="413" t="str">
        <f>'1-συμβολαια'!C9</f>
        <v>χρησικτησία ''δρόμου'' 557,10μ2 από Δ</v>
      </c>
      <c r="C9" s="277">
        <f>'4-πολλυπρ'!D9</f>
        <v>0</v>
      </c>
      <c r="D9" s="277">
        <f>'4-πολλυπρ'!I9</f>
        <v>0</v>
      </c>
      <c r="E9" s="299">
        <v>600</v>
      </c>
      <c r="F9" s="415" t="s">
        <v>171</v>
      </c>
      <c r="G9" s="415" t="s">
        <v>172</v>
      </c>
      <c r="H9" s="414"/>
      <c r="I9" s="299"/>
      <c r="J9" s="299"/>
      <c r="K9" s="299">
        <v>60</v>
      </c>
      <c r="L9" s="299">
        <v>1500</v>
      </c>
      <c r="M9" s="299"/>
      <c r="N9" s="299"/>
      <c r="O9" s="299"/>
      <c r="P9" s="299">
        <f t="shared" si="0"/>
        <v>1560</v>
      </c>
      <c r="Q9" s="300"/>
      <c r="R9" s="300"/>
      <c r="S9" s="418"/>
      <c r="T9" s="281"/>
    </row>
    <row r="10" spans="1:20" s="5" customFormat="1">
      <c r="A10" s="412">
        <f>'1-συμβολαια'!A10</f>
        <v>0</v>
      </c>
      <c r="B10" s="413" t="str">
        <f>'1-συμβολαια'!C10</f>
        <v>εξισορόπηση διαφοράς διανεμομένων [σε ...μ2 &amp; εργοστασιο - αποθηκών]</v>
      </c>
      <c r="C10" s="277">
        <f>'4-πολλυπρ'!D10</f>
        <v>0</v>
      </c>
      <c r="D10" s="277">
        <f>'4-πολλυπρ'!I10</f>
        <v>0</v>
      </c>
      <c r="E10" s="299">
        <v>300</v>
      </c>
      <c r="F10" s="415" t="s">
        <v>171</v>
      </c>
      <c r="G10" s="415" t="s">
        <v>172</v>
      </c>
      <c r="H10" s="414"/>
      <c r="I10" s="299"/>
      <c r="J10" s="299"/>
      <c r="K10" s="299">
        <v>60</v>
      </c>
      <c r="L10" s="299"/>
      <c r="M10" s="299"/>
      <c r="N10" s="299"/>
      <c r="O10" s="299"/>
      <c r="P10" s="299">
        <f t="shared" si="0"/>
        <v>60</v>
      </c>
      <c r="Q10" s="300"/>
      <c r="R10" s="300"/>
      <c r="S10" s="418"/>
      <c r="T10" s="281"/>
    </row>
    <row r="11" spans="1:20">
      <c r="A11" s="520" t="s">
        <v>35</v>
      </c>
      <c r="B11" s="521"/>
      <c r="C11" s="521"/>
      <c r="D11" s="522"/>
      <c r="E11" s="68">
        <f>SUM(E3:E10)</f>
        <v>4500</v>
      </c>
      <c r="F11" s="63"/>
      <c r="G11" s="63"/>
      <c r="H11" s="63"/>
      <c r="I11" s="68">
        <f t="shared" ref="I11:Q11" si="1">SUM(I3:I10)</f>
        <v>500</v>
      </c>
      <c r="J11" s="68">
        <f t="shared" si="1"/>
        <v>500</v>
      </c>
      <c r="K11" s="68">
        <f t="shared" si="1"/>
        <v>480</v>
      </c>
      <c r="L11" s="68">
        <f t="shared" si="1"/>
        <v>7500</v>
      </c>
      <c r="M11" s="68">
        <f t="shared" si="1"/>
        <v>3000</v>
      </c>
      <c r="N11" s="68">
        <f t="shared" si="1"/>
        <v>0</v>
      </c>
      <c r="O11" s="68">
        <f t="shared" si="1"/>
        <v>0</v>
      </c>
      <c r="P11" s="68">
        <f t="shared" si="1"/>
        <v>11980</v>
      </c>
      <c r="Q11" s="79">
        <f t="shared" si="1"/>
        <v>0</v>
      </c>
      <c r="R11" s="140"/>
      <c r="S11" s="3"/>
      <c r="T11" s="3"/>
    </row>
    <row r="13" spans="1:20" ht="15.75" customHeight="1">
      <c r="I13" s="132" t="s">
        <v>527</v>
      </c>
      <c r="L13" s="132" t="s">
        <v>528</v>
      </c>
      <c r="R13" s="150"/>
      <c r="S13" s="83"/>
      <c r="T13" s="150"/>
    </row>
    <row r="14" spans="1:20">
      <c r="F14" s="157" t="s">
        <v>168</v>
      </c>
      <c r="G14" s="116"/>
      <c r="H14" s="78"/>
      <c r="L14" s="173" t="s">
        <v>210</v>
      </c>
      <c r="R14" s="2"/>
    </row>
    <row r="15" spans="1:20">
      <c r="F15" s="78"/>
      <c r="G15" s="116" t="s">
        <v>169</v>
      </c>
      <c r="M15" s="172" t="s">
        <v>211</v>
      </c>
      <c r="Q15" s="2"/>
      <c r="R15" s="2"/>
    </row>
    <row r="16" spans="1:20">
      <c r="N16" s="151" t="s">
        <v>212</v>
      </c>
      <c r="Q16" s="2"/>
      <c r="R16" s="2"/>
    </row>
    <row r="17" spans="2:18">
      <c r="Q17" s="2"/>
      <c r="R17" s="2"/>
    </row>
    <row r="18" spans="2:18">
      <c r="B18" s="130"/>
    </row>
    <row r="19" spans="2:18">
      <c r="B19" s="131"/>
    </row>
  </sheetData>
  <mergeCells count="6">
    <mergeCell ref="I1:P1"/>
    <mergeCell ref="Q1:T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3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9.42578125" style="7" bestFit="1" customWidth="1"/>
    <col min="2" max="2" width="57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5" t="s">
        <v>333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7" t="s">
        <v>47</v>
      </c>
      <c r="AF1" s="569" t="s">
        <v>9</v>
      </c>
      <c r="AG1" s="571" t="s">
        <v>33</v>
      </c>
      <c r="AH1" s="554" t="s">
        <v>343</v>
      </c>
      <c r="AI1" s="556" t="s">
        <v>84</v>
      </c>
      <c r="AJ1" s="557"/>
      <c r="AK1" s="557"/>
      <c r="AL1" s="558"/>
    </row>
    <row r="2" spans="1:38" ht="12" thickBot="1">
      <c r="A2" s="370"/>
      <c r="B2" s="199" t="s">
        <v>342</v>
      </c>
      <c r="C2" s="199" t="s">
        <v>85</v>
      </c>
      <c r="D2" s="200" t="s">
        <v>334</v>
      </c>
      <c r="E2" s="176" t="s">
        <v>31</v>
      </c>
      <c r="F2" s="176" t="s">
        <v>335</v>
      </c>
      <c r="G2" s="176" t="s">
        <v>336</v>
      </c>
      <c r="H2" s="176" t="s">
        <v>337</v>
      </c>
      <c r="I2" s="176" t="s">
        <v>338</v>
      </c>
      <c r="J2" s="176" t="s">
        <v>339</v>
      </c>
      <c r="K2" s="529" t="s">
        <v>29</v>
      </c>
      <c r="L2" s="530"/>
      <c r="M2" s="185" t="s">
        <v>340</v>
      </c>
      <c r="N2" s="185" t="s">
        <v>31</v>
      </c>
      <c r="O2" s="185" t="s">
        <v>335</v>
      </c>
      <c r="P2" s="185" t="s">
        <v>336</v>
      </c>
      <c r="Q2" s="185" t="s">
        <v>337</v>
      </c>
      <c r="R2" s="185" t="s">
        <v>338</v>
      </c>
      <c r="S2" s="185" t="s">
        <v>339</v>
      </c>
      <c r="T2" s="531" t="s">
        <v>29</v>
      </c>
      <c r="U2" s="532"/>
      <c r="V2" s="176" t="s">
        <v>341</v>
      </c>
      <c r="W2" s="176" t="s">
        <v>31</v>
      </c>
      <c r="X2" s="176" t="s">
        <v>335</v>
      </c>
      <c r="Y2" s="176" t="s">
        <v>336</v>
      </c>
      <c r="Z2" s="176" t="s">
        <v>337</v>
      </c>
      <c r="AA2" s="176" t="s">
        <v>338</v>
      </c>
      <c r="AB2" s="176" t="s">
        <v>339</v>
      </c>
      <c r="AC2" s="529" t="s">
        <v>29</v>
      </c>
      <c r="AD2" s="530"/>
      <c r="AE2" s="568"/>
      <c r="AF2" s="570"/>
      <c r="AG2" s="572"/>
      <c r="AH2" s="555"/>
      <c r="AI2" s="559"/>
      <c r="AJ2" s="560"/>
      <c r="AK2" s="560"/>
      <c r="AL2" s="561"/>
    </row>
    <row r="3" spans="1:38" s="5" customFormat="1">
      <c r="A3" s="282" t="str">
        <f>'1-συμβολαια'!A3</f>
        <v>???</v>
      </c>
      <c r="B3" s="70" t="str">
        <f>'1-συμβολαια'!C3</f>
        <v>διανομή 1935 άτυπος ΑΝΑΓΝΩΡΙΣΗ</v>
      </c>
      <c r="C3" s="378">
        <f>'1-συμβολαια'!D3</f>
        <v>15555555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06">
        <f t="shared" ref="AE3:AE10" si="0">D3+M3+V3</f>
        <v>0</v>
      </c>
      <c r="AF3" s="306">
        <f t="shared" ref="AF3:AF10" si="1">E3+N3+W3</f>
        <v>0</v>
      </c>
      <c r="AG3" s="306">
        <f t="shared" ref="AG3:AG10" si="2">AE3-AF3</f>
        <v>0</v>
      </c>
      <c r="AH3" s="70"/>
      <c r="AI3" s="70"/>
      <c r="AJ3" s="70"/>
      <c r="AK3" s="70"/>
      <c r="AL3" s="70"/>
    </row>
    <row r="4" spans="1:38" s="5" customFormat="1">
      <c r="A4" s="282">
        <f>'1-συμβολαια'!A4</f>
        <v>0</v>
      </c>
      <c r="B4" s="70" t="str">
        <f>'1-συμβολαια'!C4</f>
        <v>χρησικτησία αγροκτήματος 3.830,03μ2  [από Α &amp; Β(1-2)</v>
      </c>
      <c r="C4" s="378">
        <f>'1-συμβολαια'!D4</f>
        <v>3111111</v>
      </c>
      <c r="D4" s="378"/>
      <c r="E4" s="378"/>
      <c r="F4" s="378"/>
      <c r="G4" s="378"/>
      <c r="H4" s="378"/>
      <c r="I4" s="378"/>
      <c r="J4" s="378"/>
      <c r="K4" s="378"/>
      <c r="L4" s="378"/>
      <c r="M4" s="378">
        <f t="shared" ref="M4:M9" si="3">C4*0.65%</f>
        <v>20222.221500000003</v>
      </c>
      <c r="N4" s="378"/>
      <c r="O4" s="378"/>
      <c r="P4" s="378"/>
      <c r="Q4" s="378"/>
      <c r="R4" s="378"/>
      <c r="S4" s="378"/>
      <c r="T4" s="378"/>
      <c r="U4" s="378"/>
      <c r="V4" s="378">
        <f t="shared" ref="V4:V9" si="4">C4*0.125%</f>
        <v>3888.8887500000001</v>
      </c>
      <c r="W4" s="378"/>
      <c r="X4" s="378"/>
      <c r="Y4" s="378"/>
      <c r="Z4" s="378"/>
      <c r="AA4" s="378"/>
      <c r="AB4" s="378"/>
      <c r="AC4" s="378"/>
      <c r="AD4" s="378"/>
      <c r="AE4" s="306">
        <f t="shared" si="0"/>
        <v>24111.110250000005</v>
      </c>
      <c r="AF4" s="306">
        <f t="shared" si="1"/>
        <v>0</v>
      </c>
      <c r="AG4" s="306">
        <f t="shared" si="2"/>
        <v>24111.110250000005</v>
      </c>
      <c r="AH4" s="70"/>
      <c r="AI4" s="70"/>
      <c r="AJ4" s="70"/>
      <c r="AK4" s="70"/>
      <c r="AL4" s="70"/>
    </row>
    <row r="5" spans="1:38" s="5" customFormat="1">
      <c r="A5" s="282">
        <f>'1-συμβολαια'!A5</f>
        <v>0</v>
      </c>
      <c r="B5" s="70" t="str">
        <f>'1-συμβολαια'!C5</f>
        <v>χρησικτησία βιομηχανίας 666μ2  [από Α &amp; Β(1-2)</v>
      </c>
      <c r="C5" s="378">
        <f>'1-συμβολαια'!D5</f>
        <v>3999999</v>
      </c>
      <c r="D5" s="378"/>
      <c r="E5" s="378"/>
      <c r="F5" s="378"/>
      <c r="G5" s="378"/>
      <c r="H5" s="378"/>
      <c r="I5" s="378"/>
      <c r="J5" s="378"/>
      <c r="K5" s="378"/>
      <c r="L5" s="378"/>
      <c r="M5" s="378">
        <f t="shared" si="3"/>
        <v>25999.9935</v>
      </c>
      <c r="N5" s="378"/>
      <c r="O5" s="378"/>
      <c r="P5" s="378"/>
      <c r="Q5" s="378"/>
      <c r="R5" s="378"/>
      <c r="S5" s="378"/>
      <c r="T5" s="378"/>
      <c r="U5" s="378"/>
      <c r="V5" s="378">
        <f t="shared" si="4"/>
        <v>4999.9987499999997</v>
      </c>
      <c r="W5" s="378"/>
      <c r="X5" s="378"/>
      <c r="Y5" s="378"/>
      <c r="Z5" s="378"/>
      <c r="AA5" s="378"/>
      <c r="AB5" s="378"/>
      <c r="AC5" s="378"/>
      <c r="AD5" s="378"/>
      <c r="AE5" s="306">
        <f t="shared" si="0"/>
        <v>30999.992249999999</v>
      </c>
      <c r="AF5" s="306">
        <f t="shared" si="1"/>
        <v>0</v>
      </c>
      <c r="AG5" s="306">
        <f t="shared" si="2"/>
        <v>30999.992249999999</v>
      </c>
      <c r="AH5" s="70"/>
      <c r="AI5" s="70"/>
      <c r="AJ5" s="70"/>
      <c r="AK5" s="70"/>
      <c r="AL5" s="70"/>
    </row>
    <row r="6" spans="1:38" s="5" customFormat="1">
      <c r="A6" s="282">
        <f>'1-συμβολαια'!A6</f>
        <v>0</v>
      </c>
      <c r="B6" s="70" t="str">
        <f>'1-συμβολαια'!C6</f>
        <v>χρησικτησία αποθηκών 888μ2  [από Α &amp; Β(1-2)</v>
      </c>
      <c r="C6" s="378">
        <f>'1-συμβολαια'!D6</f>
        <v>888888</v>
      </c>
      <c r="D6" s="378"/>
      <c r="E6" s="378"/>
      <c r="F6" s="378"/>
      <c r="G6" s="378"/>
      <c r="H6" s="378"/>
      <c r="I6" s="378"/>
      <c r="J6" s="378"/>
      <c r="K6" s="378"/>
      <c r="L6" s="378"/>
      <c r="M6" s="378">
        <f t="shared" si="3"/>
        <v>5777.7720000000008</v>
      </c>
      <c r="N6" s="378"/>
      <c r="O6" s="378"/>
      <c r="P6" s="378"/>
      <c r="Q6" s="378"/>
      <c r="R6" s="378"/>
      <c r="S6" s="378"/>
      <c r="T6" s="378"/>
      <c r="U6" s="378"/>
      <c r="V6" s="378">
        <f t="shared" si="4"/>
        <v>1111.1100000000001</v>
      </c>
      <c r="W6" s="378"/>
      <c r="X6" s="378"/>
      <c r="Y6" s="378"/>
      <c r="Z6" s="378"/>
      <c r="AA6" s="378"/>
      <c r="AB6" s="378"/>
      <c r="AC6" s="378"/>
      <c r="AD6" s="378"/>
      <c r="AE6" s="306">
        <f t="shared" si="0"/>
        <v>6888.8820000000014</v>
      </c>
      <c r="AF6" s="306">
        <f t="shared" si="1"/>
        <v>0</v>
      </c>
      <c r="AG6" s="306">
        <f t="shared" si="2"/>
        <v>6888.8820000000014</v>
      </c>
      <c r="AH6" s="70"/>
      <c r="AI6" s="70"/>
      <c r="AJ6" s="70"/>
      <c r="AK6" s="70"/>
      <c r="AL6" s="70"/>
    </row>
    <row r="7" spans="1:38" s="5" customFormat="1">
      <c r="A7" s="282">
        <f>'1-συμβολαια'!A7</f>
        <v>0</v>
      </c>
      <c r="B7" s="70" t="str">
        <f>'1-συμβολαια'!C7</f>
        <v>χρησικτησία αγροκτήματος 2.664,66μ2 [από Γ(1-2-3-4-5)</v>
      </c>
      <c r="C7" s="378">
        <f>'1-συμβολαια'!D7</f>
        <v>2444444</v>
      </c>
      <c r="D7" s="378"/>
      <c r="E7" s="378"/>
      <c r="F7" s="378"/>
      <c r="G7" s="378"/>
      <c r="H7" s="378"/>
      <c r="I7" s="378"/>
      <c r="J7" s="378"/>
      <c r="K7" s="378"/>
      <c r="L7" s="378"/>
      <c r="M7" s="378">
        <f t="shared" si="3"/>
        <v>15888.886000000002</v>
      </c>
      <c r="N7" s="378"/>
      <c r="O7" s="378"/>
      <c r="P7" s="378"/>
      <c r="Q7" s="378"/>
      <c r="R7" s="378"/>
      <c r="S7" s="378"/>
      <c r="T7" s="378"/>
      <c r="U7" s="378"/>
      <c r="V7" s="378">
        <f t="shared" si="4"/>
        <v>3055.5550000000003</v>
      </c>
      <c r="W7" s="378"/>
      <c r="X7" s="378"/>
      <c r="Y7" s="378"/>
      <c r="Z7" s="378"/>
      <c r="AA7" s="378"/>
      <c r="AB7" s="378"/>
      <c r="AC7" s="378"/>
      <c r="AD7" s="378"/>
      <c r="AE7" s="306">
        <f t="shared" si="0"/>
        <v>18944.441000000003</v>
      </c>
      <c r="AF7" s="306">
        <f t="shared" si="1"/>
        <v>0</v>
      </c>
      <c r="AG7" s="306">
        <f t="shared" si="2"/>
        <v>18944.441000000003</v>
      </c>
      <c r="AH7" s="70"/>
      <c r="AI7" s="70"/>
      <c r="AJ7" s="70"/>
      <c r="AK7" s="70"/>
      <c r="AL7" s="70"/>
    </row>
    <row r="8" spans="1:38" s="5" customFormat="1">
      <c r="A8" s="282">
        <f>'1-συμβολαια'!A8</f>
        <v>0</v>
      </c>
      <c r="B8" s="70" t="str">
        <f>'1-συμβολαια'!C8</f>
        <v>χρησικτησία αγροκτήματος 2.164,66μ2 από Δ</v>
      </c>
      <c r="C8" s="378">
        <f>'1-συμβολαια'!D8</f>
        <v>1888888</v>
      </c>
      <c r="D8" s="378"/>
      <c r="E8" s="378"/>
      <c r="F8" s="378"/>
      <c r="G8" s="378"/>
      <c r="H8" s="378"/>
      <c r="I8" s="378"/>
      <c r="J8" s="378"/>
      <c r="K8" s="378"/>
      <c r="L8" s="378"/>
      <c r="M8" s="378">
        <f t="shared" si="3"/>
        <v>12277.772000000001</v>
      </c>
      <c r="N8" s="378"/>
      <c r="O8" s="378"/>
      <c r="P8" s="378"/>
      <c r="Q8" s="378"/>
      <c r="R8" s="378"/>
      <c r="S8" s="378"/>
      <c r="T8" s="378"/>
      <c r="U8" s="378"/>
      <c r="V8" s="378">
        <f t="shared" si="4"/>
        <v>2361.11</v>
      </c>
      <c r="W8" s="378"/>
      <c r="X8" s="378"/>
      <c r="Y8" s="378"/>
      <c r="Z8" s="378"/>
      <c r="AA8" s="378"/>
      <c r="AB8" s="378"/>
      <c r="AC8" s="378"/>
      <c r="AD8" s="378"/>
      <c r="AE8" s="306">
        <f t="shared" si="0"/>
        <v>14638.882000000001</v>
      </c>
      <c r="AF8" s="306">
        <f t="shared" si="1"/>
        <v>0</v>
      </c>
      <c r="AG8" s="306">
        <f t="shared" si="2"/>
        <v>14638.882000000001</v>
      </c>
      <c r="AH8" s="70"/>
      <c r="AI8" s="70"/>
      <c r="AJ8" s="70"/>
      <c r="AK8" s="70"/>
      <c r="AL8" s="70"/>
    </row>
    <row r="9" spans="1:38" s="5" customFormat="1">
      <c r="A9" s="282">
        <f>'1-συμβολαια'!A9</f>
        <v>0</v>
      </c>
      <c r="B9" s="70" t="str">
        <f>'1-συμβολαια'!C9</f>
        <v>χρησικτησία ''δρόμου'' 557,10μ2 από Δ</v>
      </c>
      <c r="C9" s="378">
        <f>'1-συμβολαια'!D9</f>
        <v>333333</v>
      </c>
      <c r="D9" s="378"/>
      <c r="E9" s="378"/>
      <c r="F9" s="378"/>
      <c r="G9" s="378"/>
      <c r="H9" s="378"/>
      <c r="I9" s="378"/>
      <c r="J9" s="378"/>
      <c r="K9" s="378"/>
      <c r="L9" s="378"/>
      <c r="M9" s="378">
        <f t="shared" si="3"/>
        <v>2166.6645000000003</v>
      </c>
      <c r="N9" s="378"/>
      <c r="O9" s="378"/>
      <c r="P9" s="378"/>
      <c r="Q9" s="378"/>
      <c r="R9" s="378"/>
      <c r="S9" s="378"/>
      <c r="T9" s="378"/>
      <c r="U9" s="378"/>
      <c r="V9" s="378">
        <f t="shared" si="4"/>
        <v>416.66624999999999</v>
      </c>
      <c r="W9" s="378"/>
      <c r="X9" s="378"/>
      <c r="Y9" s="378"/>
      <c r="Z9" s="378"/>
      <c r="AA9" s="378"/>
      <c r="AB9" s="378"/>
      <c r="AC9" s="378"/>
      <c r="AD9" s="378"/>
      <c r="AE9" s="306">
        <f t="shared" si="0"/>
        <v>2583.3307500000001</v>
      </c>
      <c r="AF9" s="306">
        <f t="shared" si="1"/>
        <v>0</v>
      </c>
      <c r="AG9" s="306">
        <f t="shared" si="2"/>
        <v>2583.3307500000001</v>
      </c>
      <c r="AH9" s="70"/>
      <c r="AI9" s="70"/>
      <c r="AJ9" s="70"/>
      <c r="AK9" s="70"/>
      <c r="AL9" s="70"/>
    </row>
    <row r="10" spans="1:38" s="5" customFormat="1">
      <c r="A10" s="282">
        <f>'1-συμβολαια'!A10</f>
        <v>0</v>
      </c>
      <c r="B10" s="70" t="str">
        <f>'1-συμβολαια'!C10</f>
        <v>εξισορόπηση διαφοράς διανεμομένων [σε ...μ2 &amp; εργοστασιο - αποθηκών]</v>
      </c>
      <c r="C10" s="378">
        <f>'1-συμβολαια'!D10</f>
        <v>999999</v>
      </c>
      <c r="D10" s="378">
        <f t="shared" ref="D10" si="5">C10*1.3%</f>
        <v>12999.987000000001</v>
      </c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8"/>
      <c r="P10" s="378"/>
      <c r="Q10" s="378"/>
      <c r="R10" s="378"/>
      <c r="S10" s="378"/>
      <c r="T10" s="378"/>
      <c r="U10" s="378"/>
      <c r="V10" s="378"/>
      <c r="W10" s="378"/>
      <c r="X10" s="378"/>
      <c r="Y10" s="378"/>
      <c r="Z10" s="378"/>
      <c r="AA10" s="378"/>
      <c r="AB10" s="378"/>
      <c r="AC10" s="378"/>
      <c r="AD10" s="378"/>
      <c r="AE10" s="306">
        <f t="shared" si="0"/>
        <v>12999.987000000001</v>
      </c>
      <c r="AF10" s="306">
        <f t="shared" si="1"/>
        <v>0</v>
      </c>
      <c r="AG10" s="306">
        <f t="shared" si="2"/>
        <v>12999.987000000001</v>
      </c>
      <c r="AH10" s="70"/>
      <c r="AI10" s="70"/>
      <c r="AJ10" s="70"/>
      <c r="AK10" s="70"/>
      <c r="AL10" s="70"/>
    </row>
    <row r="11" spans="1:38">
      <c r="A11" s="562" t="str">
        <f>'1-συμβολαια'!A11</f>
        <v>σύνολο</v>
      </c>
      <c r="B11" s="563"/>
      <c r="C11" s="564"/>
      <c r="D11" s="303">
        <f>SUM(D3:D10)</f>
        <v>12999.987000000001</v>
      </c>
      <c r="E11" s="303"/>
      <c r="F11" s="303"/>
      <c r="G11" s="303"/>
      <c r="H11" s="303"/>
      <c r="I11" s="303"/>
      <c r="J11" s="303"/>
      <c r="K11" s="303"/>
      <c r="L11" s="303"/>
      <c r="M11" s="303">
        <f>SUM(M3:M10)</f>
        <v>82333.309500000003</v>
      </c>
      <c r="N11" s="303"/>
      <c r="O11" s="303"/>
      <c r="P11" s="303"/>
      <c r="Q11" s="303"/>
      <c r="R11" s="303"/>
      <c r="S11" s="303"/>
      <c r="T11" s="303"/>
      <c r="U11" s="303"/>
      <c r="V11" s="303">
        <f>SUM(V3:V10)</f>
        <v>15833.328750000002</v>
      </c>
      <c r="W11" s="303"/>
      <c r="X11" s="303"/>
      <c r="Y11" s="303"/>
      <c r="Z11" s="303"/>
      <c r="AA11" s="303"/>
      <c r="AB11" s="303"/>
      <c r="AC11" s="303"/>
      <c r="AD11" s="303"/>
      <c r="AE11" s="303">
        <f>SUM(AE3:AE10)</f>
        <v>111166.62525000001</v>
      </c>
      <c r="AF11" s="303">
        <f>SUM(AF3:AF10)</f>
        <v>0</v>
      </c>
      <c r="AG11" s="303">
        <f>SUM(AG3:AG10)</f>
        <v>111166.62525000001</v>
      </c>
      <c r="AH11" s="303">
        <f>SUM(AH3:AH10)</f>
        <v>0</v>
      </c>
      <c r="AI11" s="303"/>
      <c r="AJ11" s="303"/>
      <c r="AK11" s="303"/>
      <c r="AL11" s="303"/>
    </row>
    <row r="13" spans="1:38">
      <c r="E13" s="2"/>
      <c r="F13" s="2"/>
      <c r="G13" s="2"/>
      <c r="H13" s="166" t="s">
        <v>344</v>
      </c>
      <c r="I13" s="2"/>
      <c r="J13" s="2"/>
      <c r="K13" s="2"/>
      <c r="L13" s="2"/>
      <c r="M13" s="2"/>
      <c r="N13" s="2"/>
      <c r="O13" s="2"/>
      <c r="P13" s="2"/>
      <c r="Q13" s="166" t="s">
        <v>344</v>
      </c>
      <c r="R13" s="2"/>
      <c r="S13" s="2"/>
      <c r="T13" s="2"/>
      <c r="U13" s="2"/>
      <c r="V13" s="2"/>
      <c r="W13" s="2"/>
      <c r="X13" s="2"/>
      <c r="Y13" s="2"/>
      <c r="Z13" s="166" t="s">
        <v>344</v>
      </c>
      <c r="AA13" s="2"/>
      <c r="AB13" s="2"/>
      <c r="AC13" s="2"/>
      <c r="AD13" s="2"/>
      <c r="AE13" s="2"/>
    </row>
    <row r="14" spans="1:38">
      <c r="E14" s="2"/>
      <c r="F14" s="201" t="s">
        <v>345</v>
      </c>
      <c r="G14" s="201"/>
      <c r="H14" s="201"/>
      <c r="I14" s="201"/>
      <c r="J14" s="201"/>
      <c r="K14" s="201"/>
      <c r="L14" s="201"/>
      <c r="M14" s="201"/>
      <c r="N14" s="201"/>
      <c r="O14" s="201" t="s">
        <v>345</v>
      </c>
      <c r="P14" s="2"/>
      <c r="Q14" s="2"/>
      <c r="R14" s="2"/>
      <c r="S14" s="2"/>
      <c r="T14" s="2"/>
      <c r="U14" s="2"/>
      <c r="V14" s="2"/>
      <c r="W14" s="2"/>
      <c r="X14" s="201" t="s">
        <v>345</v>
      </c>
      <c r="Y14" s="2"/>
      <c r="Z14" s="2"/>
      <c r="AA14" s="2"/>
      <c r="AB14" s="2"/>
      <c r="AC14" s="2"/>
      <c r="AD14" s="2"/>
      <c r="AE14" s="2"/>
    </row>
    <row r="15" spans="1:38">
      <c r="E15" s="2"/>
      <c r="F15" s="2"/>
      <c r="G15" s="2"/>
      <c r="H15" s="2"/>
      <c r="I15" s="4"/>
      <c r="J15" s="170" t="s">
        <v>346</v>
      </c>
      <c r="K15" s="166"/>
      <c r="L15" s="2"/>
      <c r="M15" s="2"/>
      <c r="N15" s="2"/>
      <c r="O15" s="2"/>
      <c r="P15" s="2"/>
      <c r="Q15" s="4"/>
      <c r="R15" s="170" t="s">
        <v>347</v>
      </c>
      <c r="S15" s="170"/>
      <c r="T15" s="170"/>
      <c r="U15" s="170"/>
      <c r="V15" s="4"/>
      <c r="W15" s="4"/>
      <c r="X15" s="4"/>
      <c r="Y15" s="4"/>
      <c r="Z15" s="4"/>
      <c r="AA15" s="170" t="s">
        <v>347</v>
      </c>
      <c r="AB15" s="170"/>
      <c r="AC15" s="170"/>
      <c r="AD15" s="166"/>
      <c r="AE15" s="2"/>
    </row>
    <row r="16" spans="1:38">
      <c r="E16" s="2"/>
      <c r="F16" s="2"/>
      <c r="G16" s="2"/>
      <c r="H16" s="2"/>
      <c r="I16" s="170" t="s">
        <v>347</v>
      </c>
      <c r="J16" s="4"/>
      <c r="K16" s="2"/>
      <c r="L16" s="2"/>
      <c r="M16" s="2"/>
      <c r="N16" s="2"/>
      <c r="O16" s="2"/>
      <c r="P16" s="2"/>
      <c r="Q16" s="4"/>
      <c r="R16" s="4"/>
      <c r="S16" s="170" t="s">
        <v>346</v>
      </c>
      <c r="T16" s="170"/>
      <c r="U16" s="4"/>
      <c r="V16" s="4"/>
      <c r="W16" s="4"/>
      <c r="X16" s="4"/>
      <c r="Y16" s="4"/>
      <c r="Z16" s="4"/>
      <c r="AA16" s="4"/>
      <c r="AB16" s="170" t="s">
        <v>346</v>
      </c>
      <c r="AC16" s="170"/>
      <c r="AD16" s="2"/>
      <c r="AE16" s="2"/>
    </row>
    <row r="17" spans="4:31">
      <c r="E17" s="2"/>
      <c r="F17" s="2"/>
      <c r="G17" s="2"/>
      <c r="H17" s="2"/>
      <c r="I17" s="4"/>
      <c r="J17" s="4"/>
      <c r="K17" s="2"/>
      <c r="L17" s="2"/>
      <c r="M17" s="2"/>
      <c r="N17" s="2"/>
      <c r="O17" s="2"/>
      <c r="P17" s="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2"/>
      <c r="AE17" s="2"/>
    </row>
    <row r="18" spans="4:31">
      <c r="E18" s="202" t="s">
        <v>348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03" t="s">
        <v>349</v>
      </c>
      <c r="R18" s="2"/>
      <c r="S18" s="2"/>
      <c r="T18" s="2"/>
      <c r="U18" s="2"/>
      <c r="V18" s="2"/>
      <c r="W18" s="2"/>
      <c r="X18" s="2"/>
      <c r="Y18" s="2"/>
      <c r="Z18" s="204" t="s">
        <v>350</v>
      </c>
      <c r="AA18" s="2"/>
      <c r="AB18" s="2"/>
      <c r="AC18" s="2"/>
      <c r="AD18" s="2"/>
      <c r="AE18" s="2"/>
    </row>
    <row r="19" spans="4:31">
      <c r="E19" s="205" t="s">
        <v>351</v>
      </c>
      <c r="F19" s="2"/>
      <c r="G19" s="2"/>
      <c r="H19" s="2"/>
      <c r="I19" s="2"/>
      <c r="J19" s="2"/>
      <c r="K19" s="2"/>
      <c r="L19" s="2"/>
      <c r="M19" s="7"/>
      <c r="N19" s="2"/>
      <c r="O19" s="166"/>
      <c r="P19" s="166"/>
      <c r="Q19" s="166"/>
      <c r="R19" s="166"/>
      <c r="S19" s="206" t="s">
        <v>352</v>
      </c>
      <c r="T19" s="166"/>
      <c r="U19" s="166"/>
      <c r="V19" s="166"/>
      <c r="W19" s="2"/>
      <c r="X19" s="2"/>
      <c r="Y19" s="2"/>
      <c r="Z19" s="2"/>
      <c r="AA19" s="207" t="s">
        <v>353</v>
      </c>
      <c r="AB19" s="2"/>
      <c r="AC19" s="2"/>
      <c r="AD19" s="2"/>
      <c r="AE19" s="2"/>
    </row>
    <row r="20" spans="4:31">
      <c r="E20" s="2"/>
      <c r="F20" s="205" t="s">
        <v>354</v>
      </c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08" t="s">
        <v>355</v>
      </c>
      <c r="T20" s="2"/>
      <c r="U20" s="2"/>
      <c r="V20" s="2"/>
      <c r="W20" s="2"/>
      <c r="X20" s="2"/>
      <c r="Y20" s="2"/>
      <c r="Z20" s="2"/>
      <c r="AA20" s="2"/>
      <c r="AB20" s="208" t="s">
        <v>355</v>
      </c>
      <c r="AC20" s="2"/>
      <c r="AD20" s="2"/>
      <c r="AE20" s="2"/>
    </row>
    <row r="21" spans="4:31">
      <c r="E21" s="2"/>
      <c r="F21" s="2"/>
      <c r="G21" s="2"/>
      <c r="H21" s="2"/>
      <c r="I21" s="2"/>
      <c r="J21" s="2"/>
      <c r="K21" s="2"/>
      <c r="L21" s="2"/>
      <c r="M21" s="7"/>
      <c r="N21" s="2"/>
      <c r="O21" s="2"/>
      <c r="P21" s="166"/>
      <c r="Q21" s="166"/>
      <c r="R21" s="166"/>
      <c r="S21" s="166"/>
      <c r="T21" s="166"/>
      <c r="U21" s="166"/>
      <c r="V21" s="166"/>
      <c r="W21" s="166"/>
      <c r="X21" s="166"/>
      <c r="Y21" s="2"/>
      <c r="Z21" s="2"/>
      <c r="AA21" s="2"/>
      <c r="AB21" s="206" t="s">
        <v>352</v>
      </c>
      <c r="AC21" s="2"/>
      <c r="AD21" s="2"/>
      <c r="AE21" s="2"/>
    </row>
    <row r="22" spans="4:31">
      <c r="E22" s="2"/>
      <c r="F22" s="2"/>
      <c r="G22" s="2"/>
      <c r="H22" s="2"/>
      <c r="I22" s="2"/>
      <c r="J22" s="2"/>
      <c r="K22" s="2"/>
      <c r="L22" s="2"/>
      <c r="M22" s="7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4:31">
      <c r="D23" s="304"/>
      <c r="E23" s="7"/>
      <c r="F23" s="7"/>
      <c r="G23" s="7"/>
      <c r="H23" s="7"/>
      <c r="I23" s="7"/>
    </row>
    <row r="24" spans="4:31">
      <c r="D24" s="304"/>
      <c r="E24" s="7"/>
      <c r="F24" s="7"/>
      <c r="G24" s="7"/>
      <c r="H24" s="7"/>
      <c r="I24" s="7"/>
    </row>
    <row r="25" spans="4:31">
      <c r="D25" s="304"/>
      <c r="E25" s="7"/>
      <c r="F25" s="7"/>
      <c r="G25" s="7"/>
      <c r="H25" s="7"/>
      <c r="I25" s="7"/>
    </row>
    <row r="26" spans="4:31">
      <c r="D26" s="304"/>
      <c r="E26" s="7"/>
      <c r="F26" s="7"/>
      <c r="G26" s="7"/>
      <c r="H26" s="7"/>
      <c r="I26" s="7"/>
    </row>
    <row r="27" spans="4:31">
      <c r="D27" s="304"/>
      <c r="E27" s="7"/>
      <c r="F27" s="7"/>
      <c r="G27" s="7"/>
      <c r="H27" s="7"/>
      <c r="I27" s="7"/>
    </row>
    <row r="28" spans="4:31">
      <c r="D28" s="304"/>
      <c r="E28" s="7"/>
      <c r="F28" s="7"/>
      <c r="G28" s="7"/>
      <c r="H28" s="7"/>
      <c r="I28" s="7"/>
    </row>
    <row r="29" spans="4:31">
      <c r="D29" s="304"/>
      <c r="E29" s="7"/>
      <c r="F29" s="7"/>
      <c r="G29" s="7"/>
      <c r="H29" s="7"/>
      <c r="I29" s="7"/>
    </row>
    <row r="30" spans="4:31">
      <c r="D30" s="304"/>
      <c r="E30" s="7"/>
      <c r="F30" s="7"/>
      <c r="G30" s="7"/>
      <c r="H30" s="7"/>
      <c r="I30" s="7"/>
    </row>
    <row r="31" spans="4:31">
      <c r="D31" s="304"/>
      <c r="E31" s="7"/>
      <c r="F31" s="7"/>
      <c r="G31" s="7"/>
      <c r="H31" s="7"/>
      <c r="I31" s="7"/>
    </row>
    <row r="32" spans="4:31">
      <c r="D32" s="304"/>
      <c r="E32" s="7"/>
      <c r="F32" s="7"/>
      <c r="G32" s="7"/>
      <c r="H32" s="7"/>
      <c r="I32" s="7"/>
    </row>
    <row r="33" spans="4:9">
      <c r="D33" s="304"/>
      <c r="E33" s="7"/>
      <c r="F33" s="7"/>
      <c r="G33" s="7"/>
      <c r="H33" s="7"/>
      <c r="I33" s="7"/>
    </row>
  </sheetData>
  <mergeCells count="10">
    <mergeCell ref="A11:C11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2025-09-25T16:39:54Z</dcterms:modified>
</cp:coreProperties>
</file>