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U3" i="5"/>
  <c r="G4" i="12"/>
  <c r="N4" i="1"/>
  <c r="F35"/>
  <c r="F36" s="1"/>
  <c r="F37" s="1"/>
  <c r="F38" s="1"/>
  <c r="F39" s="1"/>
  <c r="F40" s="1"/>
  <c r="J6"/>
  <c r="I6"/>
  <c r="G31"/>
  <c r="H31"/>
  <c r="I31"/>
  <c r="J31"/>
  <c r="L31"/>
  <c r="O4" i="4"/>
  <c r="O5"/>
  <c r="O6"/>
  <c r="O7"/>
  <c r="O8"/>
  <c r="F4" i="24"/>
  <c r="F5"/>
  <c r="F6"/>
  <c r="F7"/>
  <c r="F8"/>
  <c r="F41" i="1" l="1"/>
  <c r="AI3" i="5"/>
  <c r="AI4"/>
  <c r="AI5"/>
  <c r="AI6"/>
  <c r="AI7"/>
  <c r="AI8"/>
  <c r="AD3"/>
  <c r="AD4"/>
  <c r="AD5"/>
  <c r="AD6"/>
  <c r="AD7"/>
  <c r="AD8"/>
  <c r="AN4" i="16"/>
  <c r="AN5"/>
  <c r="AN6"/>
  <c r="AN7"/>
  <c r="AN8"/>
  <c r="AM4"/>
  <c r="AM5"/>
  <c r="AM6"/>
  <c r="AM7"/>
  <c r="AM8"/>
  <c r="F4" i="12" l="1"/>
  <c r="F5"/>
  <c r="F6"/>
  <c r="F6" i="1" s="1"/>
  <c r="F7" i="12"/>
  <c r="F8"/>
  <c r="J4" i="13" l="1"/>
  <c r="J5"/>
  <c r="J6"/>
  <c r="J7"/>
  <c r="J8"/>
  <c r="BT4" i="24" l="1"/>
  <c r="BT5"/>
  <c r="BT6"/>
  <c r="BT7"/>
  <c r="BT8"/>
  <c r="O9" l="1"/>
  <c r="AO9"/>
  <c r="AP9"/>
  <c r="S9"/>
  <c r="J4" i="1"/>
  <c r="J5"/>
  <c r="J7"/>
  <c r="J8"/>
  <c r="T9" i="23"/>
  <c r="Q9" i="24"/>
  <c r="R9"/>
  <c r="U9" i="9"/>
  <c r="V9"/>
  <c r="W9"/>
  <c r="X9"/>
  <c r="AE3" i="5" l="1"/>
  <c r="AE4"/>
  <c r="AE5"/>
  <c r="AE6"/>
  <c r="AE7"/>
  <c r="AE8"/>
  <c r="R9"/>
  <c r="S9"/>
  <c r="AD9" i="16" l="1"/>
  <c r="AE9"/>
  <c r="AF9"/>
  <c r="AH9"/>
  <c r="AI9"/>
  <c r="AL9"/>
  <c r="AM9"/>
  <c r="M9" i="9"/>
  <c r="D9" i="15" l="1"/>
  <c r="E9"/>
  <c r="F9"/>
  <c r="G9"/>
  <c r="H9"/>
  <c r="I9"/>
  <c r="J9"/>
  <c r="K3"/>
  <c r="K4"/>
  <c r="K5"/>
  <c r="K6"/>
  <c r="K7"/>
  <c r="K8"/>
  <c r="K9" l="1"/>
  <c r="F4" i="4"/>
  <c r="H4" s="1"/>
  <c r="F4" i="1" l="1"/>
  <c r="F5"/>
  <c r="F7"/>
  <c r="F8"/>
  <c r="K2" i="25"/>
  <c r="K3"/>
  <c r="K4"/>
  <c r="K5"/>
  <c r="K6"/>
  <c r="K7"/>
  <c r="AA9" i="5" l="1"/>
  <c r="X9"/>
  <c r="E8" l="1"/>
  <c r="D8"/>
  <c r="C8"/>
  <c r="A8"/>
  <c r="E7"/>
  <c r="D7"/>
  <c r="C7"/>
  <c r="A7"/>
  <c r="E6"/>
  <c r="D6"/>
  <c r="C6"/>
  <c r="A6"/>
  <c r="E5"/>
  <c r="D5"/>
  <c r="C5"/>
  <c r="A5"/>
  <c r="E4"/>
  <c r="D4"/>
  <c r="C4"/>
  <c r="A4"/>
  <c r="E3"/>
  <c r="D3"/>
  <c r="C3"/>
  <c r="B3"/>
  <c r="A3"/>
  <c r="AI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T9" i="9" l="1"/>
  <c r="S9"/>
  <c r="J9" l="1"/>
  <c r="I9"/>
  <c r="H9"/>
  <c r="G9"/>
  <c r="F9"/>
  <c r="E9"/>
  <c r="D8" l="1"/>
  <c r="C8"/>
  <c r="A8"/>
  <c r="D7"/>
  <c r="C7"/>
  <c r="A7"/>
  <c r="D6"/>
  <c r="C6"/>
  <c r="A6"/>
  <c r="D5"/>
  <c r="C5"/>
  <c r="A5"/>
  <c r="D4"/>
  <c r="C4"/>
  <c r="A4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8"/>
  <c r="BB8"/>
  <c r="AX8"/>
  <c r="AR8"/>
  <c r="AC8"/>
  <c r="I8"/>
  <c r="G8"/>
  <c r="D8"/>
  <c r="B8"/>
  <c r="A8"/>
  <c r="BN7"/>
  <c r="BB7"/>
  <c r="AX7"/>
  <c r="AR7"/>
  <c r="AC7"/>
  <c r="I7"/>
  <c r="G7"/>
  <c r="D7"/>
  <c r="B7"/>
  <c r="A7"/>
  <c r="BN6"/>
  <c r="BB6"/>
  <c r="AX6"/>
  <c r="AR6"/>
  <c r="AC6"/>
  <c r="I6"/>
  <c r="G6"/>
  <c r="D6"/>
  <c r="B6"/>
  <c r="A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D3"/>
  <c r="B3"/>
  <c r="A3"/>
  <c r="C18" i="23"/>
  <c r="S9"/>
  <c r="R9"/>
  <c r="Q9"/>
  <c r="P9"/>
  <c r="O9"/>
  <c r="N9"/>
  <c r="M9"/>
  <c r="L9"/>
  <c r="K9"/>
  <c r="J9"/>
  <c r="I9"/>
  <c r="BV6" i="24" l="1"/>
  <c r="Q6" i="9" s="1"/>
  <c r="G6" i="5" s="1"/>
  <c r="BV5" i="24"/>
  <c r="Q5" i="9" s="1"/>
  <c r="G5" i="5" s="1"/>
  <c r="BV7" i="24"/>
  <c r="Q7" i="9" s="1"/>
  <c r="G7" i="5" s="1"/>
  <c r="BV4" i="24"/>
  <c r="Q4" i="9" s="1"/>
  <c r="G4" i="5" s="1"/>
  <c r="BV8" i="24"/>
  <c r="Q8" i="9" s="1"/>
  <c r="G8" i="5" s="1"/>
  <c r="Q3" i="9"/>
  <c r="G3" i="5" s="1"/>
  <c r="BB9" i="24"/>
  <c r="AX9"/>
  <c r="BN9"/>
  <c r="AR9"/>
  <c r="AC9"/>
  <c r="G9"/>
  <c r="F9" s="1"/>
  <c r="D9"/>
  <c r="I9"/>
  <c r="G9" i="5" l="1"/>
  <c r="Q9" i="9"/>
  <c r="B8" i="23"/>
  <c r="A8"/>
  <c r="B7"/>
  <c r="A7"/>
  <c r="B6"/>
  <c r="A6"/>
  <c r="B5"/>
  <c r="A5"/>
  <c r="B4"/>
  <c r="A4"/>
  <c r="B3"/>
  <c r="A3"/>
  <c r="L9" i="15" l="1"/>
  <c r="C8"/>
  <c r="B8"/>
  <c r="A8"/>
  <c r="C7"/>
  <c r="B7"/>
  <c r="A7"/>
  <c r="C6"/>
  <c r="B6"/>
  <c r="A6"/>
  <c r="C5"/>
  <c r="B5"/>
  <c r="A5"/>
  <c r="C4"/>
  <c r="B4"/>
  <c r="A4"/>
  <c r="C3"/>
  <c r="B3" l="1"/>
  <c r="A3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AF8" l="1"/>
  <c r="C8"/>
  <c r="B8"/>
  <c r="AF7"/>
  <c r="C7"/>
  <c r="D7" s="1"/>
  <c r="B7"/>
  <c r="AF6"/>
  <c r="C6"/>
  <c r="D6" s="1"/>
  <c r="D6" i="27" s="1"/>
  <c r="B6" i="26"/>
  <c r="AF5"/>
  <c r="C5"/>
  <c r="F5" i="27" s="1"/>
  <c r="B5" i="26"/>
  <c r="AF4"/>
  <c r="C4"/>
  <c r="D4" s="1"/>
  <c r="B4"/>
  <c r="AF3"/>
  <c r="C3"/>
  <c r="M3" s="1"/>
  <c r="B3"/>
  <c r="A3"/>
  <c r="E5" i="27" l="1"/>
  <c r="D5" i="26"/>
  <c r="D5" i="27" s="1"/>
  <c r="D3" i="26"/>
  <c r="D8"/>
  <c r="D8" i="27" s="1"/>
  <c r="F8"/>
  <c r="D4"/>
  <c r="F4"/>
  <c r="E4" s="1"/>
  <c r="Q9" i="20"/>
  <c r="O9"/>
  <c r="N9"/>
  <c r="M9"/>
  <c r="L9"/>
  <c r="K9"/>
  <c r="J9"/>
  <c r="I9"/>
  <c r="E9"/>
  <c r="P8"/>
  <c r="H8" i="24" s="1"/>
  <c r="D8" i="20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D3"/>
  <c r="C3"/>
  <c r="B3"/>
  <c r="A3"/>
  <c r="BD9" i="4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D9"/>
  <c r="AC9"/>
  <c r="AB9"/>
  <c r="AA9"/>
  <c r="Z9"/>
  <c r="Y9"/>
  <c r="W9"/>
  <c r="U9"/>
  <c r="R9"/>
  <c r="Q9"/>
  <c r="P9"/>
  <c r="M9"/>
  <c r="L9"/>
  <c r="K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B3"/>
  <c r="A3"/>
  <c r="AE9" i="5" l="1"/>
  <c r="AD9"/>
  <c r="AE8" i="26"/>
  <c r="AG8" s="1"/>
  <c r="AE5"/>
  <c r="AG5" s="1"/>
  <c r="E8" i="27"/>
  <c r="H9" i="24"/>
  <c r="P9" i="20"/>
  <c r="E9" i="24"/>
  <c r="O9" i="4"/>
  <c r="H9"/>
  <c r="AE4" i="26"/>
  <c r="AG4" s="1"/>
  <c r="AC9" i="16"/>
  <c r="AA9"/>
  <c r="Z9"/>
  <c r="Y9"/>
  <c r="X9"/>
  <c r="W9"/>
  <c r="V9"/>
  <c r="U9"/>
  <c r="T9"/>
  <c r="S9"/>
  <c r="R9"/>
  <c r="J8" i="5" l="1"/>
  <c r="K8" s="1"/>
  <c r="P8" i="9"/>
  <c r="J5" i="5"/>
  <c r="K5" s="1"/>
  <c r="P5" i="9"/>
  <c r="J4" i="5"/>
  <c r="K4" s="1"/>
  <c r="P4" i="9"/>
  <c r="D9" i="26"/>
  <c r="M9"/>
  <c r="G9" i="16"/>
  <c r="F9"/>
  <c r="C8" i="24" l="1"/>
  <c r="BU8" s="1"/>
  <c r="E8" i="16"/>
  <c r="I8" s="1"/>
  <c r="D8"/>
  <c r="H8" s="1"/>
  <c r="C8"/>
  <c r="B8"/>
  <c r="A8"/>
  <c r="C7" i="24"/>
  <c r="BU7" s="1"/>
  <c r="E7" i="16"/>
  <c r="I7" s="1"/>
  <c r="D7"/>
  <c r="H7" s="1"/>
  <c r="C7"/>
  <c r="B7"/>
  <c r="A7"/>
  <c r="C6" i="24"/>
  <c r="BU6" s="1"/>
  <c r="E6" i="16"/>
  <c r="D6"/>
  <c r="H6" s="1"/>
  <c r="C6"/>
  <c r="B6"/>
  <c r="A6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H14" s="1"/>
  <c r="C4"/>
  <c r="B4"/>
  <c r="A4"/>
  <c r="C3" i="24"/>
  <c r="B3" i="16"/>
  <c r="A3"/>
  <c r="B8" i="14"/>
  <c r="A8"/>
  <c r="B7"/>
  <c r="A7"/>
  <c r="B6"/>
  <c r="A6"/>
  <c r="B5"/>
  <c r="A5"/>
  <c r="B4"/>
  <c r="A4"/>
  <c r="B3"/>
  <c r="A3"/>
  <c r="G9" i="12"/>
  <c r="AB9" i="16" l="1"/>
  <c r="L5"/>
  <c r="K5"/>
  <c r="J5"/>
  <c r="L7"/>
  <c r="K7"/>
  <c r="J7"/>
  <c r="P5"/>
  <c r="N5" s="1"/>
  <c r="P7"/>
  <c r="N7" s="1"/>
  <c r="P4"/>
  <c r="N4" s="1"/>
  <c r="P8"/>
  <c r="N8" s="1"/>
  <c r="L4"/>
  <c r="K4"/>
  <c r="J4"/>
  <c r="L6"/>
  <c r="K6"/>
  <c r="J6"/>
  <c r="L8"/>
  <c r="J8"/>
  <c r="K8"/>
  <c r="I6"/>
  <c r="R5" i="9"/>
  <c r="R4"/>
  <c r="R6"/>
  <c r="R8"/>
  <c r="AN9" i="16"/>
  <c r="R3" i="9"/>
  <c r="R7"/>
  <c r="O8" i="16" l="1"/>
  <c r="M8" s="1"/>
  <c r="H8" i="1" s="1"/>
  <c r="O5" i="16"/>
  <c r="M5" s="1"/>
  <c r="H5" i="1" s="1"/>
  <c r="R3" i="10"/>
  <c r="J9" i="16"/>
  <c r="O4"/>
  <c r="O7"/>
  <c r="P6"/>
  <c r="N6" s="1"/>
  <c r="L9"/>
  <c r="O6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A3"/>
  <c r="F9"/>
  <c r="Q8" i="16" l="1"/>
  <c r="R8" i="10" s="1"/>
  <c r="Q5" i="16"/>
  <c r="R5" i="10" s="1"/>
  <c r="P9" i="16"/>
  <c r="O9"/>
  <c r="Q4"/>
  <c r="R4" i="10" s="1"/>
  <c r="M4" i="16"/>
  <c r="H4" i="1" s="1"/>
  <c r="M7" i="16"/>
  <c r="H7" i="1" s="1"/>
  <c r="Q7" i="16"/>
  <c r="R7" i="10" s="1"/>
  <c r="M6" i="16"/>
  <c r="H6" i="1" s="1"/>
  <c r="Q6" i="16"/>
  <c r="R6" i="10" s="1"/>
  <c r="BU9" i="24"/>
  <c r="R9" i="9"/>
  <c r="F9" i="13"/>
  <c r="E9"/>
  <c r="D9"/>
  <c r="N9" i="16" l="1"/>
  <c r="Q9"/>
  <c r="R9" i="10"/>
  <c r="M9" i="16"/>
  <c r="N8" i="13" l="1"/>
  <c r="P8" i="14" s="1"/>
  <c r="C8" i="13"/>
  <c r="B8"/>
  <c r="A8"/>
  <c r="N7"/>
  <c r="P7" i="14" s="1"/>
  <c r="C7" i="13"/>
  <c r="B7"/>
  <c r="A7"/>
  <c r="N6"/>
  <c r="P6" i="14" s="1"/>
  <c r="G6" i="1" s="1"/>
  <c r="C6" i="13"/>
  <c r="B6"/>
  <c r="A6"/>
  <c r="N5"/>
  <c r="P5" i="14" s="1"/>
  <c r="C5" i="13"/>
  <c r="B5"/>
  <c r="A5"/>
  <c r="N4"/>
  <c r="P4" i="14" s="1"/>
  <c r="C4" i="13"/>
  <c r="B4"/>
  <c r="A4"/>
  <c r="A3"/>
  <c r="J15" i="25" l="1"/>
  <c r="J13"/>
  <c r="J11"/>
  <c r="K8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9" i="1"/>
  <c r="K9"/>
  <c r="P9" i="14" l="1"/>
  <c r="J9" i="25"/>
  <c r="I8" i="1" l="1"/>
  <c r="I7"/>
  <c r="I5"/>
  <c r="I4"/>
  <c r="F9" l="1"/>
  <c r="I9" l="1"/>
  <c r="J9"/>
  <c r="N5" i="5" l="1"/>
  <c r="O5" s="1"/>
  <c r="N6"/>
  <c r="O6" s="1"/>
  <c r="N4"/>
  <c r="O4" s="1"/>
  <c r="N8"/>
  <c r="O8" s="1"/>
  <c r="N3"/>
  <c r="O3" s="1"/>
  <c r="N7"/>
  <c r="O7" s="1"/>
  <c r="G7" i="1" l="1"/>
  <c r="G5"/>
  <c r="G8"/>
  <c r="G4"/>
  <c r="G9" l="1"/>
  <c r="H9" l="1"/>
  <c r="N9" i="13" l="1"/>
  <c r="V3" i="26"/>
  <c r="F3" i="27" s="1"/>
  <c r="AE6" i="26"/>
  <c r="AG6" s="1"/>
  <c r="AE7"/>
  <c r="AG7" s="1"/>
  <c r="AF9"/>
  <c r="D3" i="27"/>
  <c r="D7"/>
  <c r="E3"/>
  <c r="E6"/>
  <c r="E7"/>
  <c r="H7" i="13" l="1"/>
  <c r="K7" s="1"/>
  <c r="I7"/>
  <c r="H8"/>
  <c r="K8" s="1"/>
  <c r="I8" i="27" s="1"/>
  <c r="I8" i="13"/>
  <c r="H4"/>
  <c r="L4" s="1"/>
  <c r="J4" i="27" s="1"/>
  <c r="I4" i="13"/>
  <c r="H5"/>
  <c r="H5" i="27" s="1"/>
  <c r="I5" i="13"/>
  <c r="H6"/>
  <c r="K6" s="1"/>
  <c r="I6"/>
  <c r="V16" i="26"/>
  <c r="J6" i="5"/>
  <c r="K6" s="1"/>
  <c r="P6" i="9"/>
  <c r="V15" i="26"/>
  <c r="J7" i="5"/>
  <c r="K7" s="1"/>
  <c r="P7" i="9"/>
  <c r="F7" i="27"/>
  <c r="O9" i="5"/>
  <c r="N9"/>
  <c r="D9" i="27"/>
  <c r="E9"/>
  <c r="H3"/>
  <c r="H7"/>
  <c r="V9" i="26"/>
  <c r="F6" i="27"/>
  <c r="H6"/>
  <c r="G9" i="13"/>
  <c r="AE3" i="26"/>
  <c r="AG3" s="1"/>
  <c r="H8" i="27"/>
  <c r="H4"/>
  <c r="K5" i="13" l="1"/>
  <c r="W5" i="27" s="1"/>
  <c r="W8"/>
  <c r="L6" i="13"/>
  <c r="J6" i="27" s="1"/>
  <c r="K4" i="13"/>
  <c r="W4" i="27" s="1"/>
  <c r="L7" i="13"/>
  <c r="X7" i="27" s="1"/>
  <c r="X4"/>
  <c r="L5" i="13"/>
  <c r="H9"/>
  <c r="L8"/>
  <c r="J8" i="27" s="1"/>
  <c r="V4"/>
  <c r="V8"/>
  <c r="V7"/>
  <c r="G3"/>
  <c r="V3"/>
  <c r="I6"/>
  <c r="W6"/>
  <c r="I7"/>
  <c r="W7"/>
  <c r="I3"/>
  <c r="W3"/>
  <c r="J3" i="5"/>
  <c r="K3" s="1"/>
  <c r="P3" i="9"/>
  <c r="G5" i="27"/>
  <c r="V5"/>
  <c r="J3"/>
  <c r="X3"/>
  <c r="V6"/>
  <c r="G7"/>
  <c r="AG9" i="26"/>
  <c r="G4" i="27"/>
  <c r="G8"/>
  <c r="J9" i="13"/>
  <c r="AE9" i="26"/>
  <c r="G6" i="27"/>
  <c r="I9" i="13"/>
  <c r="F9" i="27"/>
  <c r="I5" l="1"/>
  <c r="O5" i="13"/>
  <c r="M5" s="1"/>
  <c r="E5" i="1" s="1"/>
  <c r="L5" s="1"/>
  <c r="I4" i="27"/>
  <c r="J7"/>
  <c r="O4" i="13"/>
  <c r="M4" s="1"/>
  <c r="E4" i="1" s="1"/>
  <c r="L4" s="1"/>
  <c r="X8" i="27"/>
  <c r="O7" i="13"/>
  <c r="L7" i="9" s="1"/>
  <c r="X6" i="27"/>
  <c r="O6" i="13"/>
  <c r="L6" i="9" s="1"/>
  <c r="J5" i="27"/>
  <c r="K9" i="13"/>
  <c r="X5" i="27"/>
  <c r="L9" i="13"/>
  <c r="O8"/>
  <c r="L8" i="9" s="1"/>
  <c r="L3"/>
  <c r="P9"/>
  <c r="K9" i="5"/>
  <c r="J9"/>
  <c r="H9" i="27"/>
  <c r="G9"/>
  <c r="L5" i="9" l="1"/>
  <c r="AB5" i="5" s="1"/>
  <c r="L4" i="9"/>
  <c r="O4" s="1"/>
  <c r="F4" i="5" s="1"/>
  <c r="H4" s="1"/>
  <c r="M7" i="13"/>
  <c r="E7" i="1" s="1"/>
  <c r="L7" s="1"/>
  <c r="M8" i="13"/>
  <c r="E8" i="1" s="1"/>
  <c r="L8" s="1"/>
  <c r="AB3" i="5"/>
  <c r="M6" i="13"/>
  <c r="I9" i="27"/>
  <c r="J9"/>
  <c r="O9" i="13"/>
  <c r="C4" i="23"/>
  <c r="O6" i="9"/>
  <c r="F6" i="5" s="1"/>
  <c r="H6" s="1"/>
  <c r="O5" i="1"/>
  <c r="N5" i="9" s="1"/>
  <c r="N3"/>
  <c r="O3"/>
  <c r="F3" i="5" s="1"/>
  <c r="H3" s="1"/>
  <c r="O4" i="1"/>
  <c r="N4" i="9" s="1"/>
  <c r="O7"/>
  <c r="F7" i="5" s="1"/>
  <c r="H7" s="1"/>
  <c r="O8" i="9"/>
  <c r="F8" i="5" s="1"/>
  <c r="H8" s="1"/>
  <c r="C5" i="23"/>
  <c r="C3"/>
  <c r="O5" i="9" l="1"/>
  <c r="F5" i="5" s="1"/>
  <c r="H5" s="1"/>
  <c r="I5" s="1"/>
  <c r="AB4"/>
  <c r="AC4" s="1"/>
  <c r="C8" i="23"/>
  <c r="AB8" i="5"/>
  <c r="AF8" s="1"/>
  <c r="C7" i="23"/>
  <c r="AB7" i="5"/>
  <c r="L3"/>
  <c r="M3" s="1"/>
  <c r="E6" i="1"/>
  <c r="L6" s="1"/>
  <c r="C6" i="23" s="1"/>
  <c r="L4" i="5"/>
  <c r="M4" s="1"/>
  <c r="L9" i="9"/>
  <c r="M9" i="13"/>
  <c r="AC5" i="5"/>
  <c r="AF5"/>
  <c r="D8" i="23"/>
  <c r="K8" i="9"/>
  <c r="P8" i="10" s="1"/>
  <c r="O8" i="1"/>
  <c r="N8" i="9" s="1"/>
  <c r="I7" i="5"/>
  <c r="D4" i="23"/>
  <c r="E4" s="1"/>
  <c r="K4" i="9"/>
  <c r="P4" i="10" s="1"/>
  <c r="D3" i="23"/>
  <c r="E3" s="1"/>
  <c r="K3" i="9"/>
  <c r="P3" i="10" s="1"/>
  <c r="D5" i="23"/>
  <c r="E5" s="1"/>
  <c r="K5" i="9"/>
  <c r="P5" i="10" s="1"/>
  <c r="I8" i="5"/>
  <c r="K7" i="9"/>
  <c r="P7" i="10" s="1"/>
  <c r="D7" i="23"/>
  <c r="O7" i="1"/>
  <c r="N7" i="9" s="1"/>
  <c r="I4" i="5"/>
  <c r="I6"/>
  <c r="I3"/>
  <c r="K6" i="9"/>
  <c r="P6" i="10" s="1"/>
  <c r="D6" i="23"/>
  <c r="N9" i="1"/>
  <c r="L5" i="5" l="1"/>
  <c r="M5" s="1"/>
  <c r="AF4"/>
  <c r="T4" s="1"/>
  <c r="U4" s="1"/>
  <c r="E7" i="23"/>
  <c r="O6" i="1"/>
  <c r="N6" i="9" s="1"/>
  <c r="L6" i="5" s="1"/>
  <c r="AB6"/>
  <c r="E8" i="23"/>
  <c r="T8" i="5"/>
  <c r="U8" s="1"/>
  <c r="T5"/>
  <c r="U5" s="1"/>
  <c r="AC8"/>
  <c r="E9" i="1"/>
  <c r="L9"/>
  <c r="L7" i="5"/>
  <c r="L8"/>
  <c r="M8" s="1"/>
  <c r="F9"/>
  <c r="E6" i="23"/>
  <c r="O9" i="9"/>
  <c r="V3" i="5"/>
  <c r="W3" s="1"/>
  <c r="AG5"/>
  <c r="AG8"/>
  <c r="AC7"/>
  <c r="AF7"/>
  <c r="AC3"/>
  <c r="AF3"/>
  <c r="I9"/>
  <c r="H9"/>
  <c r="K9" i="9"/>
  <c r="D9" i="23"/>
  <c r="AG4" i="5" l="1"/>
  <c r="T7"/>
  <c r="U7" s="1"/>
  <c r="V5"/>
  <c r="W5" s="1"/>
  <c r="V8"/>
  <c r="W8" s="1"/>
  <c r="V4"/>
  <c r="W4" s="1"/>
  <c r="M7"/>
  <c r="M6"/>
  <c r="AF6"/>
  <c r="AC6"/>
  <c r="AG7"/>
  <c r="AG3"/>
  <c r="AB9"/>
  <c r="E9" i="23"/>
  <c r="C9"/>
  <c r="O9" i="1"/>
  <c r="V7" i="5" l="1"/>
  <c r="W7" s="1"/>
  <c r="AG6"/>
  <c r="AG9" s="1"/>
  <c r="T6"/>
  <c r="U6" s="1"/>
  <c r="U9" s="1"/>
  <c r="AC9"/>
  <c r="N9" i="9"/>
  <c r="AF9" i="5"/>
  <c r="P9" i="10"/>
  <c r="V6" i="5" l="1"/>
  <c r="W6" s="1"/>
  <c r="W9" s="1"/>
  <c r="T9"/>
  <c r="M9"/>
  <c r="L9"/>
  <c r="P9"/>
  <c r="Q9"/>
  <c r="Z9"/>
  <c r="Y9"/>
  <c r="V9" l="1"/>
</calcChain>
</file>

<file path=xl/sharedStrings.xml><?xml version="1.0" encoding="utf-8"?>
<sst xmlns="http://schemas.openxmlformats.org/spreadsheetml/2006/main" count="978" uniqueCount="564">
  <si>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</si>
  <si>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</si>
  <si>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</si>
  <si>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</si>
  <si>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</si>
  <si>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</si>
  <si>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</si>
  <si>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</si>
  <si>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</si>
  <si>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</si>
  <si>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</si>
  <si>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</si>
  <si>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</si>
  <si>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</si>
  <si>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</si>
  <si>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</si>
  <si>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</si>
  <si>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</si>
  <si>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</si>
  <si>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</si>
  <si>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</si>
  <si>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</si>
  <si>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</si>
  <si>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</si>
  <si>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</si>
  <si>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</si>
  <si>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</si>
  <si>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</si>
  <si>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</si>
  <si>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</si>
  <si>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</si>
  <si>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</si>
  <si>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</si>
  <si>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</si>
  <si>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</si>
  <si>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</si>
  <si>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</si>
  <si>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</si>
  <si>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</si>
  <si>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</si>
  <si>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</si>
  <si>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</si>
  <si>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</si>
  <si>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</si>
  <si>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</si>
  <si>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</si>
  <si>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</si>
  <si>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</si>
  <si>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</si>
  <si>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</si>
  <si>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</si>
  <si>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</si>
  <si>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</si>
  <si>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</si>
  <si>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</si>
  <si>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</si>
  <si>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</si>
  <si>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</si>
  <si>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</si>
  <si>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</si>
  <si>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</si>
  <si>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</si>
  <si>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</si>
  <si>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</si>
  <si>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</si>
  <si>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</si>
  <si>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</si>
  <si>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</si>
  <si>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</si>
  <si>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</si>
  <si>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</si>
  <si>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</si>
  <si>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</si>
  <si>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</si>
  <si>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</si>
  <si>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</si>
  <si>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</si>
  <si>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</si>
  <si>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</si>
  <si>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</si>
  <si>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</si>
  <si>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</si>
  <si>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</si>
  <si>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</si>
  <si>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</si>
  <si>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</si>
  <si>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</si>
  <si>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</si>
  <si>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</si>
  <si>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</si>
  <si>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</si>
  <si>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</si>
  <si>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</si>
  <si>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</si>
  <si>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</si>
  <si>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</si>
  <si>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</si>
  <si>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</si>
  <si>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</si>
  <si>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</si>
  <si>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</si>
  <si>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</si>
  <si>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</si>
  <si>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</si>
  <si>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</si>
  <si>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</si>
  <si>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</si>
  <si>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</si>
  <si>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</si>
  <si>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</si>
  <si>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</si>
  <si>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</si>
  <si>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</si>
  <si>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</si>
  <si>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</si>
  <si>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</si>
  <si>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</si>
  <si>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</si>
  <si>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</si>
  <si>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</si>
  <si>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</si>
  <si>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</si>
  <si>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</si>
  <si>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</si>
  <si>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</si>
  <si>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</si>
  <si>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</si>
  <si>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</si>
  <si>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</si>
  <si>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</si>
  <si>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</si>
  <si>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</si>
  <si>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</si>
  <si>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</si>
  <si>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</si>
  <si>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</si>
  <si>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</si>
  <si>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</si>
  <si>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</si>
  <si>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</si>
  <si>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</si>
  <si>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</si>
  <si>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</si>
  <si>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</si>
  <si>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</si>
  <si>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</si>
  <si>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</si>
  <si>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</si>
  <si>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</si>
  <si>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</si>
  <si>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</si>
  <si>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</si>
  <si>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</si>
  <si>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</si>
  <si>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</si>
  <si>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</si>
  <si>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</si>
  <si>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</si>
  <si>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</si>
  <si>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</si>
  <si>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</si>
  <si>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</si>
  <si>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</si>
  <si>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</si>
  <si>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</si>
  <si>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</si>
  <si>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</si>
  <si>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</si>
  <si>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</si>
  <si>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</si>
  <si>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</si>
  <si>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</si>
  <si>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</si>
  <si>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</si>
  <si>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</si>
  <si>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</si>
  <si>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</si>
  <si>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</si>
  <si>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</si>
  <si>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</si>
  <si>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</si>
  <si>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</si>
  <si>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</si>
  <si>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</si>
  <si>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</si>
  <si>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</si>
  <si>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</si>
  <si>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</si>
  <si>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</si>
  <si>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</si>
  <si>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</si>
  <si>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</si>
  <si>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</si>
  <si>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</si>
  <si>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</si>
  <si>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</si>
  <si>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</si>
  <si>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</si>
  <si>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</si>
  <si>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</si>
  <si>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</si>
  <si>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</si>
  <si>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</si>
  <si>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</si>
  <si>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</si>
  <si>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</si>
  <si>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</si>
  <si>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</si>
  <si>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</si>
  <si>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</si>
  <si>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</si>
  <si>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</si>
  <si>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</si>
  <si>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</si>
  <si>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</si>
  <si>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</si>
  <si>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</si>
  <si>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</si>
  <si>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</si>
  <si>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</si>
  <si>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</si>
  <si>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</si>
  <si>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</si>
  <si>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</si>
  <si>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</si>
  <si>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</si>
  <si>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</si>
  <si>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</si>
  <si>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</si>
  <si>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</si>
  <si>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</si>
  <si>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</si>
  <si>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</si>
  <si>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</si>
  <si>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</si>
  <si>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</si>
  <si>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</si>
  <si>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</si>
  <si>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</si>
  <si>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</si>
  <si>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</si>
  <si>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</si>
  <si>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</si>
  <si>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</si>
  <si>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</si>
  <si>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</si>
  <si>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</si>
  <si>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</si>
  <si>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</si>
  <si>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</si>
  <si>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</si>
  <si>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</si>
  <si>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</si>
  <si>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</si>
  <si>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</si>
  <si>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</si>
  <si>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</si>
  <si>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</si>
  <si>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</si>
  <si>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</si>
  <si>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</si>
  <si>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</si>
  <si>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</si>
  <si>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</si>
  <si>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</si>
  <si>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</si>
  <si>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</si>
  <si>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</si>
  <si>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</si>
  <si>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</si>
  <si>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</si>
  <si>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</si>
  <si>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</si>
  <si>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</si>
  <si>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</si>
  <si>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</si>
  <si>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</si>
  <si>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</si>
  <si>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</si>
  <si>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</si>
  <si>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</si>
  <si>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</si>
  <si>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</si>
  <si>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</si>
  <si>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</si>
  <si>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</si>
  <si>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</si>
  <si>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</si>
  <si>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</si>
  <si>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</si>
  <si>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</si>
  <si>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</si>
  <si>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</si>
  <si>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</si>
  <si>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</si>
  <si>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</si>
  <si>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</si>
  <si>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</si>
  <si>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</si>
  <si>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</si>
  <si>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</si>
  <si>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</si>
  <si>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</si>
  <si>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</si>
  <si>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</si>
  <si>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</si>
  <si>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</si>
  <si>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</si>
  <si>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</si>
  <si>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</si>
  <si>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</si>
  <si>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</si>
  <si>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</si>
  <si>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</si>
  <si>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</si>
  <si>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</si>
  <si>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</si>
  <si>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</si>
  <si>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</si>
  <si>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</si>
  <si>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</si>
  <si>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</si>
  <si>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</si>
  <si>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</si>
  <si>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</si>
  <si>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</si>
  <si>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</si>
  <si>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</si>
  <si>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</si>
  <si>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</si>
  <si>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</si>
  <si>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</si>
  <si>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</si>
  <si>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</si>
  <si>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</si>
  <si>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</si>
  <si>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</si>
  <si>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</si>
  <si>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</si>
  <si>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</si>
  <si>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</si>
  <si>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</si>
  <si>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</si>
  <si>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</si>
  <si>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</si>
  <si>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</si>
  <si>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</si>
  <si>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</si>
  <si>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</si>
  <si>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</si>
  <si>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</si>
  <si>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</si>
  <si>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</si>
  <si>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</si>
  <si>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</si>
  <si>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</si>
  <si>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</si>
  <si>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</si>
  <si>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</si>
  <si>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</si>
  <si>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</si>
  <si>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</si>
  <si>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</si>
  <si>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</si>
  <si>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</si>
  <si>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</si>
  <si>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</si>
  <si>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</si>
  <si>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</si>
  <si>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</si>
  <si>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</si>
  <si>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</si>
  <si>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</si>
  <si>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</si>
  <si>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</si>
  <si>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</si>
  <si>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</si>
  <si>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</si>
  <si>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</si>
  <si>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</si>
  <si>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</si>
  <si>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</si>
  <si>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</si>
  <si>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</si>
  <si>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</si>
  <si>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</si>
  <si>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</si>
  <si>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</si>
  <si>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</si>
  <si>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</si>
  <si>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</si>
  <si>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</si>
  <si>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</si>
  <si>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</si>
  <si>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</si>
  <si>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</si>
  <si>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</si>
  <si>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</si>
  <si>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</si>
  <si>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</si>
  <si>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</si>
  <si>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</si>
  <si>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</si>
  <si>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</si>
  <si>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</si>
  <si>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</si>
  <si>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</si>
  <si>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</si>
  <si>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</si>
  <si>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</si>
  <si>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</si>
  <si>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</si>
  <si>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</si>
  <si>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</si>
  <si>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</si>
  <si>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</si>
  <si>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</si>
  <si>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</si>
  <si>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</si>
  <si>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</si>
  <si>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</si>
  <si>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</si>
  <si>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</si>
  <si>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</si>
  <si>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</si>
  <si>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</si>
  <si>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</si>
  <si>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</si>
  <si>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</si>
  <si>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</si>
  <si>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</si>
  <si>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</si>
  <si>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</si>
  <si>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</si>
  <si>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</si>
  <si>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</si>
  <si>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</si>
  <si>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</si>
  <si>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</si>
  <si>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</si>
  <si>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</si>
  <si>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</si>
  <si>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</si>
  <si>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</si>
  <si>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</si>
  <si>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</si>
  <si>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</si>
  <si>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</si>
  <si>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</si>
  <si>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</si>
  <si>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</si>
  <si>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</si>
  <si>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</si>
  <si>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</si>
  <si>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</si>
  <si>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</si>
  <si>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</si>
  <si>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</si>
  <si>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</si>
  <si>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</si>
  <si>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</si>
  <si>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</si>
  <si>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</si>
  <si>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</si>
  <si>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</si>
  <si>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</si>
  <si>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</si>
  <si>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</si>
  <si>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</si>
  <si>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</si>
  <si>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</si>
  <si>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</si>
  <si>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</si>
  <si>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</si>
  <si>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</si>
  <si>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</si>
  <si>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</si>
  <si>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</si>
  <si>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</si>
  <si>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</si>
  <si>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</si>
  <si>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</si>
  <si>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</si>
  <si>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</si>
  <si>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</si>
  <si>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</si>
  <si>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</si>
  <si>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</si>
  <si>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</si>
  <si>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</si>
  <si>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</si>
  <si>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</si>
  <si>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</si>
  <si>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</si>
  <si>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</si>
  <si>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</si>
  <si>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</si>
  <si>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</si>
  <si>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</si>
  <si>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</si>
  <si>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</si>
  <si>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</si>
  <si>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timesNewRoman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</si>
  <si>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</si>
  <si>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</si>
  <si>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</si>
  <si>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</si>
  <si>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</si>
  <si>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</si>
  <si>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</si>
  <si>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</si>
  <si>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</si>
  <si>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</si>
  <si>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</si>
  <si>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</si>
  <si>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</si>
  <si>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</si>
  <si>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</si>
  <si>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</si>
  <si>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</si>
  <si>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</si>
  <si>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</si>
  <si>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</si>
  <si>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</si>
  <si>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</si>
  <si>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</si>
  <si>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</si>
  <si>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</si>
  <si>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</si>
  <si>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</si>
  <si>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</si>
  <si>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</si>
  <si>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</si>
  <si>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</si>
  <si>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</si>
  <si>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καπολα = μίσθωση βαλτώδη αγρού ΓΙΑ ιχθυοτροφείο [30στρ , 15έτη {έως 19/06/2004}</t>
  </si>
  <si>
    <t>καπολα = μίσθωσης 14.533 ΠΑΡΑΤΑΣΗ + 2 έτη {έως 19/06/2006}</t>
  </si>
  <si>
    <t>Δ.Ο.Υ. καβαλας = αιγιαλού ΠΑΡΑΧΩΡΗΣΗ ΓΙΑ κατασκευή εισοδευτικού στομίου στο ιχθυοτροφείο [5 έτη {έως 19/5/2001}</t>
  </si>
  <si>
    <t>200.000 το 1ο έτος + 10% ΚΆΘΕ έτος</t>
  </si>
  <si>
    <t>3111.6</t>
  </si>
  <si>
    <t>λιμεναρχειο = άδεια κατασκευής εισοδευτικού στομίου στο ιχθυοτροφείο</t>
  </si>
  <si>
    <t>75372/4142</t>
  </si>
  <si>
    <t>ΥΠΕΧΩΔΕ = αιγιαλού &amp; παραλίας ΠΑΡΑΧΩΡΗΣΗ για έργα {= στόμιο} στη βάλτα</t>
  </si>
  <si>
    <t>ΥΠΕΧΩΔΕ περιφέρειας = προέγκριση χωροθέτησης ιχθυοτροφείου [5 έτη {= έως 02/08/2000}] , [δυναμικότητας10τόννων/ετησίως</t>
  </si>
  <si>
    <t>ΥΠΕΧΩΔΕ - ΚΥΑ = έφκριση περιβαλλονυικών όρων για ιχθυοτροφείο [δυναμικότητας 2.500κιλών/ετησίως {έως 31/12/2006}</t>
  </si>
  <si>
    <t>19-679</t>
  </si>
  <si>
    <t>υπερΝομαρχία -αλιείας = άδεια ίδρυσης &amp; λειτουργίας [δυναμικότητας έως 2.500κιλών] , [άδεια στομίου]</t>
  </si>
  <si>
    <t>έγγραφα κατάθεση</t>
  </si>
  <si>
    <t>μίσθωση αιγιαλού &amp; παραλίας  εγκαταστάσεις &amp; έργα [ΜΕ λιμεναρχείο</t>
  </si>
  <si>
    <t>αιγιαλού &amp; παραλίας ΑΠΟΚΑΤΑΣΤΑΣΗ με λήξη [ΜΕ λιμεναρχείο</t>
  </si>
  <si>
    <t>μίσθωσης 14.533 &amp; 25.591 πάγιες εγκαταστάσεις [ΜΕ κοινότητα</t>
  </si>
  <si>
    <t>μίσθωσης 14.533 &amp; 25.591 ΑΠΟΚΑΤΑΣΤΑΣΗ νέου χώρου [ΜΕ κοινότητα</t>
  </si>
  <si>
    <t>μίσθωση αιγιαλού &amp; παραλίας [ΜΕ λιμεναρχείο] , [= 2.222δρχ/έτος + 10% κάθε έτος {έως 19/06/2006</t>
  </si>
  <si>
    <t>μίσθιο αιγιαλού</t>
  </si>
  <si>
    <t>λιμεναρχείο</t>
  </si>
  <si>
    <t>κοινοτητα</t>
  </si>
  <si>
    <t>2σε1</t>
  </si>
  <si>
    <t>219-58</t>
  </si>
  <si>
    <t>219-59</t>
  </si>
  <si>
    <t>219-60</t>
  </si>
  <si>
    <t>219-61</t>
  </si>
  <si>
    <t>219-62</t>
  </si>
  <si>
    <t>1ο</t>
  </si>
  <si>
    <t>2ο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</si>
</sst>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5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43" fontId="18" fillId="13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0" fontId="41" fillId="13" borderId="14" xfId="0" applyFont="1" applyFill="1" applyBorder="1" applyAlignment="1">
      <alignment horizontal="center"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0" fontId="20" fillId="0" borderId="14" xfId="0" applyNumberFormat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6" fontId="19" fillId="0" borderId="10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164" fontId="38" fillId="0" borderId="2" xfId="1" applyNumberFormat="1" applyFont="1" applyFill="1" applyBorder="1" applyAlignment="1">
      <alignment horizontal="center" vertical="center"/>
    </xf>
    <xf numFmtId="164" fontId="20" fillId="10" borderId="1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0" fillId="13" borderId="1" xfId="1" applyNumberFormat="1" applyFont="1" applyFill="1" applyBorder="1"/>
    <xf numFmtId="43" fontId="20" fillId="7" borderId="0" xfId="1" applyFont="1" applyFill="1" applyAlignment="1">
      <alignment horizontal="center"/>
    </xf>
    <xf numFmtId="0" fontId="17" fillId="13" borderId="1" xfId="0" applyFont="1" applyFill="1" applyBorder="1"/>
    <xf numFmtId="164" fontId="17" fillId="13" borderId="1" xfId="1" applyNumberFormat="1" applyFont="1" applyFill="1" applyBorder="1"/>
    <xf numFmtId="164" fontId="17" fillId="13" borderId="1" xfId="1" applyNumberFormat="1" applyFont="1" applyFill="1" applyBorder="1" applyAlignment="1">
      <alignment horizontal="right" vertical="center"/>
    </xf>
    <xf numFmtId="164" fontId="17" fillId="13" borderId="14" xfId="1" applyNumberFormat="1" applyFont="1" applyFill="1" applyBorder="1" applyAlignment="1">
      <alignment horizontal="right" vertical="center"/>
    </xf>
    <xf numFmtId="164" fontId="20" fillId="13" borderId="14" xfId="1" applyNumberFormat="1" applyFont="1" applyFill="1" applyBorder="1"/>
    <xf numFmtId="164" fontId="41" fillId="13" borderId="1" xfId="1" applyNumberFormat="1" applyFont="1" applyFill="1" applyBorder="1"/>
    <xf numFmtId="0" fontId="41" fillId="13" borderId="1" xfId="0" applyFont="1" applyFill="1" applyBorder="1"/>
    <xf numFmtId="0" fontId="20" fillId="13" borderId="1" xfId="0" applyFont="1" applyFill="1" applyBorder="1"/>
    <xf numFmtId="164" fontId="17" fillId="10" borderId="14" xfId="1" applyNumberFormat="1" applyFont="1" applyFill="1" applyBorder="1"/>
    <xf numFmtId="0" fontId="41" fillId="10" borderId="1" xfId="0" applyFont="1" applyFill="1" applyBorder="1" applyAlignment="1">
      <alignment horizontal="center" wrapText="1"/>
    </xf>
    <xf numFmtId="0" fontId="20" fillId="10" borderId="1" xfId="0" applyFont="1" applyFill="1" applyBorder="1" applyAlignment="1">
      <alignment horizontal="center" wrapText="1"/>
    </xf>
    <xf numFmtId="0" fontId="17" fillId="13" borderId="1" xfId="0" applyFont="1" applyFill="1" applyBorder="1" applyAlignment="1">
      <alignment horizontal="left"/>
    </xf>
    <xf numFmtId="164" fontId="17" fillId="13" borderId="14" xfId="1" applyNumberFormat="1" applyFont="1" applyFill="1" applyBorder="1"/>
    <xf numFmtId="0" fontId="41" fillId="13" borderId="1" xfId="0" applyFont="1" applyFill="1" applyBorder="1" applyAlignment="1">
      <alignment horizontal="center" wrapText="1"/>
    </xf>
    <xf numFmtId="0" fontId="20" fillId="13" borderId="1" xfId="0" applyFont="1" applyFill="1" applyBorder="1" applyAlignment="1">
      <alignment horizontal="center" wrapText="1"/>
    </xf>
    <xf numFmtId="0" fontId="35" fillId="13" borderId="13" xfId="1" applyNumberFormat="1" applyFont="1" applyFill="1" applyBorder="1" applyAlignment="1">
      <alignment horizontal="left" vertical="center"/>
    </xf>
    <xf numFmtId="164" fontId="35" fillId="13" borderId="13" xfId="1" applyNumberFormat="1" applyFont="1" applyFill="1" applyBorder="1" applyAlignment="1">
      <alignment horizontal="center" vertical="center"/>
    </xf>
    <xf numFmtId="164" fontId="11" fillId="13" borderId="1" xfId="1" applyNumberFormat="1" applyFont="1" applyFill="1" applyBorder="1"/>
    <xf numFmtId="164" fontId="16" fillId="13" borderId="1" xfId="1" applyNumberFormat="1" applyFont="1" applyFill="1" applyBorder="1" applyAlignment="1">
      <alignment horizontal="right" vertical="center"/>
    </xf>
    <xf numFmtId="0" fontId="11" fillId="13" borderId="1" xfId="0" applyFont="1" applyFill="1" applyBorder="1" applyAlignment="1">
      <alignment horizontal="center" wrapText="1"/>
    </xf>
    <xf numFmtId="164" fontId="16" fillId="13" borderId="1" xfId="1" applyNumberFormat="1" applyFont="1" applyFill="1" applyBorder="1"/>
    <xf numFmtId="0" fontId="40" fillId="13" borderId="1" xfId="0" applyFont="1" applyFill="1" applyBorder="1" applyAlignment="1">
      <alignment horizontal="center" wrapText="1"/>
    </xf>
    <xf numFmtId="0" fontId="10" fillId="13" borderId="1" xfId="0" applyFont="1" applyFill="1" applyBorder="1" applyAlignment="1">
      <alignment horizontal="center" wrapText="1"/>
    </xf>
    <xf numFmtId="164" fontId="26" fillId="8" borderId="0" xfId="1" applyNumberFormat="1" applyFont="1" applyFill="1" applyAlignment="1"/>
    <xf numFmtId="164" fontId="22" fillId="13" borderId="1" xfId="1" applyNumberFormat="1" applyFont="1" applyFill="1" applyBorder="1" applyAlignment="1">
      <alignment horizontal="center" vertical="center"/>
    </xf>
    <xf numFmtId="164" fontId="17" fillId="13" borderId="3" xfId="1" applyNumberFormat="1" applyFont="1" applyFill="1" applyBorder="1" applyAlignment="1">
      <alignment horizontal="right" vertical="center"/>
    </xf>
    <xf numFmtId="164" fontId="41" fillId="13" borderId="14" xfId="1" applyNumberFormat="1" applyFont="1" applyFill="1" applyBorder="1" applyAlignment="1">
      <alignment horizontal="center" wrapText="1"/>
    </xf>
    <xf numFmtId="0" fontId="20" fillId="13" borderId="14" xfId="1" applyNumberFormat="1" applyFont="1" applyFill="1" applyBorder="1" applyAlignment="1">
      <alignment horizontal="left" wrapText="1"/>
    </xf>
    <xf numFmtId="43" fontId="17" fillId="13" borderId="14" xfId="1" applyFont="1" applyFill="1" applyBorder="1"/>
    <xf numFmtId="43" fontId="41" fillId="13" borderId="14" xfId="1" applyFont="1" applyFill="1" applyBorder="1"/>
    <xf numFmtId="0" fontId="20" fillId="10" borderId="14" xfId="1" applyNumberFormat="1" applyFont="1" applyFill="1" applyBorder="1" applyAlignment="1">
      <alignment horizontal="left" wrapText="1"/>
    </xf>
    <xf numFmtId="164" fontId="17" fillId="10" borderId="1" xfId="1" applyNumberFormat="1" applyFont="1" applyFill="1" applyBorder="1"/>
    <xf numFmtId="43" fontId="17" fillId="10" borderId="14" xfId="1" applyFont="1" applyFill="1" applyBorder="1"/>
    <xf numFmtId="43" fontId="41" fillId="10" borderId="14" xfId="1" applyFont="1" applyFill="1" applyBorder="1"/>
    <xf numFmtId="165" fontId="41" fillId="10" borderId="1" xfId="1" applyNumberFormat="1" applyFont="1" applyFill="1" applyBorder="1" applyAlignment="1">
      <alignment horizontal="center" wrapText="1"/>
    </xf>
    <xf numFmtId="0" fontId="20" fillId="10" borderId="1" xfId="0" applyFont="1" applyFill="1" applyBorder="1"/>
    <xf numFmtId="0" fontId="35" fillId="13" borderId="1" xfId="1" applyNumberFormat="1" applyFont="1" applyFill="1" applyBorder="1" applyAlignment="1">
      <alignment horizontal="left" vertical="center"/>
    </xf>
    <xf numFmtId="164" fontId="16" fillId="13" borderId="14" xfId="1" applyNumberFormat="1" applyFont="1" applyFill="1" applyBorder="1" applyAlignment="1">
      <alignment horizontal="right" vertical="center"/>
    </xf>
    <xf numFmtId="164" fontId="7" fillId="13" borderId="1" xfId="1" applyNumberFormat="1" applyFont="1" applyFill="1" applyBorder="1" applyAlignment="1">
      <alignment horizontal="center" wrapText="1"/>
    </xf>
    <xf numFmtId="0" fontId="6" fillId="13" borderId="1" xfId="0" applyFont="1" applyFill="1" applyBorder="1" applyAlignment="1">
      <alignment horizontal="center" wrapText="1"/>
    </xf>
    <xf numFmtId="0" fontId="22" fillId="13" borderId="1" xfId="1" applyNumberFormat="1" applyFont="1" applyFill="1" applyBorder="1" applyAlignment="1">
      <alignment horizontal="left" vertical="center"/>
    </xf>
    <xf numFmtId="164" fontId="41" fillId="13" borderId="14" xfId="0" applyNumberFormat="1" applyFont="1" applyFill="1" applyBorder="1" applyAlignment="1">
      <alignment horizontal="center" wrapText="1"/>
    </xf>
    <xf numFmtId="164" fontId="20" fillId="13" borderId="14" xfId="0" applyNumberFormat="1" applyFont="1" applyFill="1" applyBorder="1" applyAlignment="1">
      <alignment horizontal="center" wrapText="1"/>
    </xf>
    <xf numFmtId="164" fontId="20" fillId="13" borderId="14" xfId="1" applyNumberFormat="1" applyFont="1" applyFill="1" applyBorder="1" applyAlignment="1">
      <alignment horizontal="center" wrapText="1"/>
    </xf>
    <xf numFmtId="164" fontId="20" fillId="13" borderId="1" xfId="1" applyNumberFormat="1" applyFont="1" applyFill="1" applyBorder="1" applyAlignment="1">
      <alignment horizontal="center" wrapText="1"/>
    </xf>
    <xf numFmtId="43" fontId="20" fillId="13" borderId="1" xfId="1" applyFont="1" applyFill="1" applyBorder="1" applyAlignment="1">
      <alignment horizontal="center" wrapText="1"/>
    </xf>
    <xf numFmtId="43" fontId="20" fillId="13" borderId="14" xfId="1" applyFont="1" applyFill="1" applyBorder="1" applyAlignment="1">
      <alignment horizontal="center" wrapText="1"/>
    </xf>
    <xf numFmtId="0" fontId="20" fillId="13" borderId="14" xfId="0" applyNumberFormat="1" applyFont="1" applyFill="1" applyBorder="1" applyAlignment="1">
      <alignment horizontal="center" wrapText="1"/>
    </xf>
    <xf numFmtId="43" fontId="20" fillId="13" borderId="1" xfId="1" applyFont="1" applyFill="1" applyBorder="1"/>
    <xf numFmtId="14" fontId="22" fillId="13" borderId="14" xfId="1" applyNumberFormat="1" applyFont="1" applyFill="1" applyBorder="1" applyAlignment="1">
      <alignment horizontal="center" vertical="center"/>
    </xf>
    <xf numFmtId="164" fontId="22" fillId="13" borderId="1" xfId="1" applyNumberFormat="1" applyFont="1" applyFill="1" applyBorder="1" applyAlignment="1">
      <alignment horizontal="right" vertical="center"/>
    </xf>
    <xf numFmtId="164" fontId="41" fillId="13" borderId="14" xfId="1" applyNumberFormat="1" applyFont="1" applyFill="1" applyBorder="1" applyAlignment="1">
      <alignment horizontal="center" vertical="center" wrapText="1"/>
    </xf>
    <xf numFmtId="43" fontId="20" fillId="13" borderId="14" xfId="1" applyFont="1" applyFill="1" applyBorder="1"/>
    <xf numFmtId="0" fontId="17" fillId="13" borderId="14" xfId="0" applyFont="1" applyFill="1" applyBorder="1" applyAlignment="1">
      <alignment horizontal="left"/>
    </xf>
    <xf numFmtId="14" fontId="20" fillId="13" borderId="1" xfId="0" applyNumberFormat="1" applyFont="1" applyFill="1" applyBorder="1"/>
    <xf numFmtId="164" fontId="20" fillId="13" borderId="14" xfId="0" applyNumberFormat="1" applyFont="1" applyFill="1" applyBorder="1"/>
    <xf numFmtId="164" fontId="20" fillId="13" borderId="1" xfId="1" applyNumberFormat="1" applyFont="1" applyFill="1" applyBorder="1" applyAlignment="1">
      <alignment horizontal="center"/>
    </xf>
    <xf numFmtId="164" fontId="33" fillId="0" borderId="0" xfId="1" applyNumberFormat="1" applyFont="1" applyFill="1" applyAlignment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1"/>
  <sheetViews>
    <sheetView tabSelected="1" workbookViewId="0">
      <pane ySplit="2" topLeftCell="A3" activePane="bottomLeft" state="frozen"/>
      <selection pane="bottomLeft" activeCell="J45" sqref="J45"/>
    </sheetView>
  </sheetViews>
  <sheetFormatPr defaultRowHeight="11.25"/>
  <cols>
    <col min="1" max="1" width="9.28515625" style="7" customWidth="1"/>
    <col min="2" max="2" width="9" style="139" customWidth="1"/>
    <col min="3" max="3" width="72.5703125" style="3" bestFit="1" customWidth="1"/>
    <col min="4" max="4" width="11.140625" style="2" bestFit="1" customWidth="1"/>
    <col min="5" max="5" width="9.42578125" style="2" bestFit="1" customWidth="1"/>
    <col min="6" max="6" width="10.285156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6" t="s">
        <v>1</v>
      </c>
      <c r="B1" s="468" t="s">
        <v>2</v>
      </c>
      <c r="C1" s="470" t="s">
        <v>0</v>
      </c>
      <c r="D1" s="472" t="s">
        <v>62</v>
      </c>
      <c r="E1" s="474" t="s">
        <v>85</v>
      </c>
      <c r="F1" s="475"/>
      <c r="G1" s="475"/>
      <c r="H1" s="475"/>
      <c r="I1" s="475"/>
      <c r="J1" s="475"/>
      <c r="K1" s="475"/>
      <c r="L1" s="460" t="s">
        <v>369</v>
      </c>
      <c r="M1" s="460"/>
      <c r="N1" s="458" t="s">
        <v>63</v>
      </c>
      <c r="O1" s="459"/>
      <c r="P1" s="461" t="s">
        <v>29</v>
      </c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3"/>
    </row>
    <row r="2" spans="1:27" ht="12" thickBot="1">
      <c r="A2" s="467"/>
      <c r="B2" s="469"/>
      <c r="C2" s="471"/>
      <c r="D2" s="473"/>
      <c r="E2" s="88" t="s">
        <v>94</v>
      </c>
      <c r="F2" s="88" t="s">
        <v>3</v>
      </c>
      <c r="G2" s="88" t="s">
        <v>142</v>
      </c>
      <c r="H2" s="88" t="s">
        <v>95</v>
      </c>
      <c r="I2" s="88" t="s">
        <v>96</v>
      </c>
      <c r="J2" s="88" t="s">
        <v>97</v>
      </c>
      <c r="K2" s="98" t="s">
        <v>140</v>
      </c>
      <c r="L2" s="63" t="s">
        <v>23</v>
      </c>
      <c r="M2" s="157" t="s">
        <v>69</v>
      </c>
      <c r="N2" s="149" t="s">
        <v>23</v>
      </c>
      <c r="O2" s="97" t="s">
        <v>141</v>
      </c>
      <c r="P2" s="159">
        <v>1</v>
      </c>
      <c r="Q2" s="159" t="s">
        <v>226</v>
      </c>
      <c r="R2" s="159" t="s">
        <v>227</v>
      </c>
      <c r="S2" s="159" t="s">
        <v>228</v>
      </c>
      <c r="T2" s="159" t="s">
        <v>229</v>
      </c>
      <c r="U2" s="159" t="s">
        <v>381</v>
      </c>
      <c r="V2" s="159" t="s">
        <v>382</v>
      </c>
      <c r="W2" s="159" t="s">
        <v>383</v>
      </c>
      <c r="X2" s="159" t="s">
        <v>384</v>
      </c>
      <c r="Y2" s="159"/>
      <c r="Z2" s="159"/>
      <c r="AA2" s="160"/>
    </row>
    <row r="3" spans="1:27" s="5" customFormat="1">
      <c r="A3" s="307" t="s">
        <v>461</v>
      </c>
      <c r="B3" s="308">
        <v>36371</v>
      </c>
      <c r="C3" s="400" t="s">
        <v>547</v>
      </c>
      <c r="D3" s="401"/>
      <c r="E3" s="402"/>
      <c r="F3" s="403"/>
      <c r="G3" s="403"/>
      <c r="H3" s="401"/>
      <c r="I3" s="401"/>
      <c r="J3" s="401"/>
      <c r="K3" s="401"/>
      <c r="L3" s="402"/>
      <c r="M3" s="402"/>
      <c r="N3" s="404"/>
      <c r="O3" s="404"/>
      <c r="P3" s="405"/>
      <c r="Q3" s="406"/>
      <c r="R3" s="406"/>
      <c r="S3" s="406"/>
      <c r="T3" s="406"/>
      <c r="U3" s="406"/>
      <c r="V3" s="406"/>
      <c r="W3" s="406"/>
      <c r="X3" s="406"/>
      <c r="Y3" s="406"/>
      <c r="Z3" s="407"/>
      <c r="AA3" s="407"/>
    </row>
    <row r="4" spans="1:27" s="5" customFormat="1">
      <c r="A4" s="307"/>
      <c r="B4" s="308"/>
      <c r="C4" s="304" t="s">
        <v>552</v>
      </c>
      <c r="D4" s="279">
        <v>21080</v>
      </c>
      <c r="E4" s="305">
        <f>'2-δικαιώμ'!M4</f>
        <v>3950</v>
      </c>
      <c r="F4" s="280">
        <f>'3-φύλλα2α'!F4</f>
        <v>2000</v>
      </c>
      <c r="G4" s="280">
        <f>'4-πολλυπρ'!P4</f>
        <v>3000</v>
      </c>
      <c r="H4" s="279">
        <f>'5-αντίγρ'!M4</f>
        <v>8811</v>
      </c>
      <c r="I4" s="279">
        <f>'6-μεταγρ'!H4</f>
        <v>3300</v>
      </c>
      <c r="J4" s="279">
        <f>'7-προςΔΟΥ'!E4</f>
        <v>2200</v>
      </c>
      <c r="K4" s="279"/>
      <c r="L4" s="305">
        <f t="shared" ref="L4:L8" si="0">E4+F4+G4+H4+I4+J4+K4</f>
        <v>23261</v>
      </c>
      <c r="M4" s="305">
        <v>3220</v>
      </c>
      <c r="N4" s="281">
        <f>M4-P4-'14-βιβλΕσ'!M4</f>
        <v>2540</v>
      </c>
      <c r="O4" s="281">
        <f t="shared" ref="O4:O8" si="1">L4-N4</f>
        <v>20721</v>
      </c>
      <c r="P4" s="282">
        <v>350</v>
      </c>
      <c r="Q4" s="306"/>
      <c r="R4" s="306"/>
      <c r="S4" s="306" t="s">
        <v>502</v>
      </c>
      <c r="T4" s="306"/>
      <c r="U4" s="397" t="s">
        <v>381</v>
      </c>
      <c r="V4" s="306"/>
      <c r="W4" s="306"/>
      <c r="X4" s="306"/>
      <c r="Y4" s="306"/>
      <c r="Z4" s="74"/>
      <c r="AA4" s="74"/>
    </row>
    <row r="5" spans="1:27" s="5" customFormat="1">
      <c r="A5" s="307"/>
      <c r="B5" s="308"/>
      <c r="C5" s="304" t="s">
        <v>548</v>
      </c>
      <c r="D5" s="279">
        <v>11111</v>
      </c>
      <c r="E5" s="305">
        <f>'2-δικαιώμ'!M5</f>
        <v>3950</v>
      </c>
      <c r="F5" s="280">
        <f>'3-φύλλα2α'!F5</f>
        <v>2000</v>
      </c>
      <c r="G5" s="280">
        <f>'4-πολλυπρ'!P5</f>
        <v>3000</v>
      </c>
      <c r="H5" s="279">
        <f>'5-αντίγρ'!M5</f>
        <v>0</v>
      </c>
      <c r="I5" s="279">
        <f>'6-μεταγρ'!H5</f>
        <v>0</v>
      </c>
      <c r="J5" s="279">
        <f>'7-προςΔΟΥ'!E5</f>
        <v>0</v>
      </c>
      <c r="K5" s="279"/>
      <c r="L5" s="305">
        <f t="shared" si="0"/>
        <v>8950</v>
      </c>
      <c r="M5" s="305"/>
      <c r="N5" s="281"/>
      <c r="O5" s="281">
        <f t="shared" si="1"/>
        <v>8950</v>
      </c>
      <c r="P5" s="282"/>
      <c r="Q5" s="306"/>
      <c r="R5" s="306"/>
      <c r="S5" s="306"/>
      <c r="T5" s="306"/>
      <c r="U5" s="306"/>
      <c r="V5" s="306"/>
      <c r="W5" s="306"/>
      <c r="X5" s="306"/>
      <c r="Y5" s="306"/>
      <c r="Z5" s="74"/>
      <c r="AA5" s="74"/>
    </row>
    <row r="6" spans="1:27" s="5" customFormat="1">
      <c r="A6" s="307"/>
      <c r="B6" s="308"/>
      <c r="C6" s="304" t="s">
        <v>549</v>
      </c>
      <c r="D6" s="279">
        <v>5555</v>
      </c>
      <c r="E6" s="305">
        <f>'2-δικαιώμ'!M6</f>
        <v>3950</v>
      </c>
      <c r="F6" s="280">
        <f>'3-φύλλα2α'!F6</f>
        <v>2000</v>
      </c>
      <c r="G6" s="280">
        <f>'4-πολλυπρ'!P6</f>
        <v>3000</v>
      </c>
      <c r="H6" s="279">
        <f>'5-αντίγρ'!M6</f>
        <v>0</v>
      </c>
      <c r="I6" s="279">
        <f>'6-μεταγρ'!H6</f>
        <v>0</v>
      </c>
      <c r="J6" s="279">
        <f>'7-προςΔΟΥ'!E6</f>
        <v>0</v>
      </c>
      <c r="K6" s="279"/>
      <c r="L6" s="305">
        <f t="shared" ref="L6" si="2">E6+F6+G6+H6+I6+J6+K6</f>
        <v>8950</v>
      </c>
      <c r="M6" s="305"/>
      <c r="N6" s="281"/>
      <c r="O6" s="281">
        <f t="shared" ref="O6" si="3">L6-N6</f>
        <v>8950</v>
      </c>
      <c r="P6" s="282"/>
      <c r="Q6" s="306"/>
      <c r="R6" s="306"/>
      <c r="S6" s="306"/>
      <c r="T6" s="306"/>
      <c r="U6" s="306"/>
      <c r="V6" s="306"/>
      <c r="W6" s="306"/>
      <c r="X6" s="306"/>
      <c r="Y6" s="306"/>
      <c r="Z6" s="74"/>
      <c r="AA6" s="74"/>
    </row>
    <row r="7" spans="1:27" s="5" customFormat="1">
      <c r="A7" s="307"/>
      <c r="B7" s="308"/>
      <c r="C7" s="304" t="s">
        <v>550</v>
      </c>
      <c r="D7" s="279">
        <v>55555</v>
      </c>
      <c r="E7" s="305">
        <f>'2-δικαιώμ'!M7</f>
        <v>3950</v>
      </c>
      <c r="F7" s="280">
        <f>'3-φύλλα2α'!F7</f>
        <v>3000</v>
      </c>
      <c r="G7" s="280">
        <f>'4-πολλυπρ'!P7</f>
        <v>4000</v>
      </c>
      <c r="H7" s="279">
        <f>'5-αντίγρ'!M7</f>
        <v>0</v>
      </c>
      <c r="I7" s="279">
        <f>'6-μεταγρ'!H7</f>
        <v>0</v>
      </c>
      <c r="J7" s="279">
        <f>'7-προςΔΟΥ'!E7</f>
        <v>2200</v>
      </c>
      <c r="K7" s="279"/>
      <c r="L7" s="305">
        <f t="shared" si="0"/>
        <v>13150</v>
      </c>
      <c r="M7" s="305"/>
      <c r="N7" s="281"/>
      <c r="O7" s="281">
        <f t="shared" si="1"/>
        <v>13150</v>
      </c>
      <c r="P7" s="282"/>
      <c r="Q7" s="306"/>
      <c r="R7" s="306"/>
      <c r="S7" s="306"/>
      <c r="T7" s="306"/>
      <c r="U7" s="306"/>
      <c r="V7" s="306"/>
      <c r="W7" s="306"/>
      <c r="X7" s="306"/>
      <c r="Y7" s="306"/>
      <c r="Z7" s="74"/>
      <c r="AA7" s="74"/>
    </row>
    <row r="8" spans="1:27" s="5" customFormat="1">
      <c r="A8" s="307"/>
      <c r="B8" s="308"/>
      <c r="C8" s="304" t="s">
        <v>551</v>
      </c>
      <c r="D8" s="279">
        <v>11111</v>
      </c>
      <c r="E8" s="305">
        <f>'2-δικαιώμ'!M8</f>
        <v>3950</v>
      </c>
      <c r="F8" s="280">
        <f>'3-φύλλα2α'!F8</f>
        <v>3000</v>
      </c>
      <c r="G8" s="280">
        <f>'4-πολλυπρ'!P8</f>
        <v>4000</v>
      </c>
      <c r="H8" s="279">
        <f>'5-αντίγρ'!M8</f>
        <v>0</v>
      </c>
      <c r="I8" s="279">
        <f>'6-μεταγρ'!H8</f>
        <v>0</v>
      </c>
      <c r="J8" s="279">
        <f>'7-προςΔΟΥ'!E8</f>
        <v>0</v>
      </c>
      <c r="K8" s="279"/>
      <c r="L8" s="305">
        <f t="shared" si="0"/>
        <v>10950</v>
      </c>
      <c r="M8" s="305"/>
      <c r="N8" s="281"/>
      <c r="O8" s="281">
        <f t="shared" si="1"/>
        <v>10950</v>
      </c>
      <c r="P8" s="282"/>
      <c r="Q8" s="306"/>
      <c r="R8" s="306"/>
      <c r="S8" s="306"/>
      <c r="T8" s="306"/>
      <c r="U8" s="306"/>
      <c r="V8" s="306"/>
      <c r="W8" s="306"/>
      <c r="X8" s="306"/>
      <c r="Y8" s="306"/>
      <c r="Z8" s="74"/>
      <c r="AA8" s="74"/>
    </row>
    <row r="9" spans="1:27">
      <c r="A9" s="464" t="s">
        <v>47</v>
      </c>
      <c r="B9" s="465"/>
      <c r="C9" s="465"/>
      <c r="D9" s="465"/>
      <c r="E9" s="158">
        <f t="shared" ref="E9:O9" si="4">SUM(E3:E8)</f>
        <v>19750</v>
      </c>
      <c r="F9" s="158">
        <f t="shared" si="4"/>
        <v>12000</v>
      </c>
      <c r="G9" s="158">
        <f t="shared" si="4"/>
        <v>17000</v>
      </c>
      <c r="H9" s="158">
        <f t="shared" si="4"/>
        <v>8811</v>
      </c>
      <c r="I9" s="158">
        <f t="shared" si="4"/>
        <v>3300</v>
      </c>
      <c r="J9" s="158">
        <f t="shared" si="4"/>
        <v>4400</v>
      </c>
      <c r="K9" s="158">
        <f t="shared" si="4"/>
        <v>0</v>
      </c>
      <c r="L9" s="158">
        <f t="shared" si="4"/>
        <v>65261</v>
      </c>
      <c r="M9" s="158">
        <f t="shared" si="4"/>
        <v>3220</v>
      </c>
      <c r="N9" s="158">
        <f t="shared" si="4"/>
        <v>2540</v>
      </c>
      <c r="O9" s="158">
        <f t="shared" si="4"/>
        <v>62721</v>
      </c>
    </row>
    <row r="11" spans="1:27">
      <c r="P11" s="207" t="s">
        <v>100</v>
      </c>
      <c r="Q11" s="131"/>
      <c r="R11" s="131"/>
      <c r="S11" s="131"/>
      <c r="T11" s="141"/>
      <c r="U11" s="141"/>
      <c r="V11" s="141"/>
      <c r="W11" s="141"/>
      <c r="X11" s="141"/>
      <c r="Z11" s="131"/>
      <c r="AA11" s="131"/>
    </row>
    <row r="12" spans="1:27">
      <c r="A12" s="7" t="s">
        <v>562</v>
      </c>
      <c r="B12" s="139">
        <v>32679</v>
      </c>
      <c r="C12" s="3" t="s">
        <v>535</v>
      </c>
      <c r="K12" s="214" t="s">
        <v>373</v>
      </c>
      <c r="L12" s="7"/>
      <c r="M12" s="7"/>
      <c r="P12" s="7"/>
      <c r="Q12" s="116" t="s">
        <v>375</v>
      </c>
      <c r="R12" s="116"/>
      <c r="S12" s="116"/>
      <c r="T12" s="133"/>
      <c r="U12" s="141"/>
      <c r="V12" s="141"/>
      <c r="W12" s="141"/>
      <c r="X12" s="141"/>
      <c r="Z12" s="132"/>
      <c r="AA12" s="116"/>
    </row>
    <row r="13" spans="1:27">
      <c r="A13" s="7">
        <v>870</v>
      </c>
      <c r="B13" s="139">
        <v>34913</v>
      </c>
      <c r="C13" s="3" t="s">
        <v>543</v>
      </c>
      <c r="K13" s="162" t="s">
        <v>230</v>
      </c>
      <c r="L13" s="118"/>
      <c r="M13" s="118"/>
      <c r="P13" s="7"/>
      <c r="Q13" s="116"/>
      <c r="R13" s="116" t="s">
        <v>137</v>
      </c>
      <c r="S13" s="116"/>
      <c r="T13" s="141"/>
      <c r="U13" s="141"/>
      <c r="V13" s="141"/>
      <c r="W13" s="141"/>
      <c r="X13" s="141"/>
      <c r="Z13" s="116"/>
    </row>
    <row r="14" spans="1:27">
      <c r="A14" s="7" t="s">
        <v>541</v>
      </c>
      <c r="B14" s="139">
        <v>35003</v>
      </c>
      <c r="C14" s="3" t="s">
        <v>542</v>
      </c>
      <c r="K14" s="213" t="s">
        <v>231</v>
      </c>
      <c r="P14" s="7"/>
      <c r="S14" s="116" t="s">
        <v>374</v>
      </c>
      <c r="T14" s="92"/>
      <c r="U14" s="92"/>
      <c r="V14" s="92"/>
      <c r="W14" s="92"/>
      <c r="X14" s="92"/>
    </row>
    <row r="15" spans="1:27">
      <c r="A15" s="7" t="s">
        <v>539</v>
      </c>
      <c r="B15" s="139">
        <v>35070</v>
      </c>
      <c r="C15" s="3" t="s">
        <v>540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T15" s="116" t="s">
        <v>376</v>
      </c>
      <c r="U15" s="141"/>
      <c r="V15" s="141"/>
      <c r="W15" s="141"/>
      <c r="X15" s="141"/>
    </row>
    <row r="16" spans="1:27">
      <c r="A16" s="7">
        <v>800</v>
      </c>
      <c r="B16" s="139">
        <v>35205</v>
      </c>
      <c r="C16" s="3" t="s">
        <v>537</v>
      </c>
      <c r="P16" s="7"/>
      <c r="T16" s="92"/>
      <c r="U16" s="141" t="s">
        <v>377</v>
      </c>
      <c r="V16" s="141"/>
      <c r="W16" s="141"/>
      <c r="X16" s="141"/>
    </row>
    <row r="17" spans="1:25">
      <c r="C17" s="310" t="s">
        <v>538</v>
      </c>
      <c r="F17" s="7"/>
      <c r="P17" s="7"/>
      <c r="T17" s="92"/>
      <c r="U17" s="92"/>
      <c r="V17" s="141" t="s">
        <v>378</v>
      </c>
      <c r="W17" s="92"/>
      <c r="X17" s="92"/>
    </row>
    <row r="18" spans="1:25">
      <c r="A18" s="7">
        <v>82246</v>
      </c>
      <c r="B18" s="139">
        <v>35418</v>
      </c>
      <c r="C18" s="3" t="s">
        <v>544</v>
      </c>
      <c r="P18" s="7"/>
      <c r="T18" s="92"/>
      <c r="U18" s="92"/>
      <c r="V18" s="92"/>
      <c r="W18" s="215" t="s">
        <v>379</v>
      </c>
      <c r="X18" s="92"/>
    </row>
    <row r="19" spans="1:25">
      <c r="A19" s="7" t="s">
        <v>545</v>
      </c>
      <c r="B19" s="139">
        <v>35686</v>
      </c>
      <c r="C19" s="3" t="s">
        <v>546</v>
      </c>
      <c r="U19" s="141"/>
      <c r="V19" s="141"/>
      <c r="W19" s="92"/>
      <c r="X19" s="93" t="s">
        <v>380</v>
      </c>
      <c r="Y19" s="141"/>
    </row>
    <row r="20" spans="1:25">
      <c r="A20" s="7" t="s">
        <v>563</v>
      </c>
      <c r="B20" s="139">
        <v>36130</v>
      </c>
      <c r="C20" s="3" t="s">
        <v>536</v>
      </c>
      <c r="U20" s="92"/>
      <c r="V20" s="141"/>
      <c r="W20" s="141"/>
      <c r="X20" s="141"/>
      <c r="Y20" s="141"/>
    </row>
    <row r="21" spans="1:25">
      <c r="H21" s="7" t="s">
        <v>325</v>
      </c>
      <c r="I21" s="7" t="s">
        <v>326</v>
      </c>
      <c r="J21" s="7" t="s">
        <v>514</v>
      </c>
      <c r="L21" s="399" t="s">
        <v>515</v>
      </c>
      <c r="M21" s="399"/>
      <c r="O21" s="2" t="s">
        <v>530</v>
      </c>
      <c r="P21" s="2"/>
      <c r="Q21" s="116"/>
      <c r="R21" s="116"/>
      <c r="S21" s="116"/>
      <c r="T21" s="133"/>
      <c r="U21" s="141"/>
      <c r="V21" s="141"/>
      <c r="W21" s="141"/>
      <c r="X21" s="141"/>
    </row>
    <row r="22" spans="1:25">
      <c r="C22" s="310"/>
      <c r="D22" s="377" t="s">
        <v>461</v>
      </c>
      <c r="E22" s="377">
        <v>3220</v>
      </c>
      <c r="F22" s="377" t="s">
        <v>321</v>
      </c>
      <c r="G22" s="7"/>
      <c r="H22" s="7"/>
      <c r="I22" s="7"/>
      <c r="J22" s="7"/>
      <c r="K22" s="7"/>
      <c r="L22" s="7"/>
      <c r="O22" s="7"/>
      <c r="P22" s="2" t="s">
        <v>531</v>
      </c>
      <c r="Q22" s="116"/>
      <c r="R22" s="116"/>
      <c r="S22" s="116"/>
      <c r="T22" s="141"/>
      <c r="U22" s="141"/>
      <c r="V22" s="141"/>
      <c r="W22" s="141"/>
      <c r="X22" s="141"/>
    </row>
    <row r="23" spans="1:25">
      <c r="D23" s="377"/>
      <c r="E23" s="377"/>
      <c r="F23" s="377" t="s">
        <v>516</v>
      </c>
      <c r="G23" s="7"/>
      <c r="H23" s="7"/>
      <c r="I23" s="7"/>
      <c r="J23" s="7"/>
      <c r="K23" s="7"/>
      <c r="L23" s="7"/>
      <c r="O23" s="7"/>
      <c r="P23" s="2" t="s">
        <v>321</v>
      </c>
      <c r="S23" s="116"/>
      <c r="T23" s="92"/>
      <c r="U23" s="92"/>
      <c r="V23" s="92"/>
      <c r="W23" s="92"/>
      <c r="X23" s="92"/>
    </row>
    <row r="24" spans="1:25">
      <c r="D24" s="377"/>
      <c r="E24" s="377"/>
      <c r="F24" s="377" t="s">
        <v>517</v>
      </c>
      <c r="G24" s="7"/>
      <c r="H24" s="7"/>
      <c r="I24" s="7"/>
      <c r="J24" s="7"/>
      <c r="K24" s="7"/>
      <c r="L24" s="7"/>
      <c r="O24" s="7"/>
      <c r="P24" s="2" t="s">
        <v>525</v>
      </c>
      <c r="T24" s="116"/>
      <c r="U24" s="141"/>
      <c r="V24" s="141"/>
      <c r="W24" s="141"/>
      <c r="X24" s="141"/>
    </row>
    <row r="25" spans="1:25">
      <c r="D25" s="377"/>
      <c r="E25" s="377"/>
      <c r="F25" s="377">
        <v>3600</v>
      </c>
      <c r="G25" s="7"/>
      <c r="H25" s="7"/>
      <c r="I25" s="7"/>
      <c r="J25" s="7"/>
      <c r="K25" s="7"/>
      <c r="L25" s="7"/>
      <c r="O25" s="7"/>
      <c r="P25" s="2" t="s">
        <v>325</v>
      </c>
      <c r="T25" s="92"/>
      <c r="U25" s="141"/>
      <c r="V25" s="141"/>
      <c r="W25" s="141"/>
      <c r="X25" s="141"/>
    </row>
    <row r="26" spans="1:25">
      <c r="D26" s="377"/>
      <c r="E26" s="377"/>
      <c r="F26" s="377" t="s">
        <v>372</v>
      </c>
      <c r="G26" s="7"/>
      <c r="H26" s="7"/>
      <c r="I26" s="7"/>
      <c r="J26" s="7"/>
      <c r="K26" s="7"/>
      <c r="L26" s="7"/>
      <c r="O26" s="7"/>
      <c r="P26" s="2" t="s">
        <v>527</v>
      </c>
      <c r="T26" s="92"/>
      <c r="U26" s="92"/>
      <c r="V26" s="141"/>
      <c r="W26" s="92"/>
      <c r="X26" s="92"/>
    </row>
    <row r="27" spans="1:25">
      <c r="D27" s="377"/>
      <c r="E27" s="377"/>
      <c r="F27" s="377" t="s">
        <v>518</v>
      </c>
      <c r="G27" s="7"/>
      <c r="H27" s="7"/>
      <c r="I27" s="7"/>
      <c r="J27" s="7"/>
      <c r="K27" s="7"/>
      <c r="L27" s="7"/>
      <c r="O27" s="7"/>
      <c r="P27" s="2" t="s">
        <v>526</v>
      </c>
      <c r="T27" s="92"/>
      <c r="U27" s="92"/>
      <c r="V27" s="92"/>
      <c r="W27" s="215"/>
      <c r="X27" s="92"/>
    </row>
    <row r="28" spans="1:25">
      <c r="D28" s="137"/>
      <c r="E28" s="137"/>
      <c r="F28" s="137" t="s">
        <v>95</v>
      </c>
      <c r="G28" s="7"/>
      <c r="H28" s="7"/>
      <c r="I28" s="7"/>
      <c r="J28" s="7"/>
      <c r="K28" s="7"/>
      <c r="L28" s="7"/>
      <c r="O28" s="7"/>
      <c r="P28" s="2" t="s">
        <v>528</v>
      </c>
      <c r="T28" s="92"/>
      <c r="U28" s="92"/>
      <c r="V28" s="92"/>
      <c r="W28" s="215"/>
      <c r="X28" s="92"/>
    </row>
    <row r="29" spans="1:25">
      <c r="D29" s="137"/>
      <c r="E29" s="137"/>
      <c r="F29" s="137" t="s">
        <v>368</v>
      </c>
      <c r="G29" s="7"/>
      <c r="H29" s="7"/>
      <c r="I29" s="7"/>
      <c r="J29" s="7"/>
      <c r="K29" s="7"/>
      <c r="L29" s="7"/>
      <c r="O29" s="7"/>
      <c r="P29" s="2" t="s">
        <v>529</v>
      </c>
      <c r="T29" s="92"/>
      <c r="U29" s="92"/>
      <c r="V29" s="92"/>
      <c r="W29" s="215"/>
      <c r="X29" s="92"/>
    </row>
    <row r="30" spans="1:25">
      <c r="D30" s="137"/>
      <c r="E30" s="137"/>
      <c r="F30" s="137" t="s">
        <v>461</v>
      </c>
      <c r="G30" s="7"/>
      <c r="H30" s="7"/>
      <c r="I30" s="7"/>
      <c r="J30" s="7"/>
      <c r="K30" s="7"/>
      <c r="L30" s="7"/>
      <c r="O30" s="7"/>
      <c r="P30" s="2"/>
      <c r="T30" s="92"/>
      <c r="U30" s="92"/>
      <c r="V30" s="92"/>
      <c r="W30" s="215"/>
      <c r="X30" s="92"/>
    </row>
    <row r="31" spans="1:25">
      <c r="D31" s="7"/>
      <c r="E31" s="7"/>
      <c r="F31" s="7"/>
      <c r="G31" s="7">
        <f>SUM(G22:G30)</f>
        <v>0</v>
      </c>
      <c r="H31" s="7">
        <f t="shared" ref="H31" si="5">SUM(H22:H30)</f>
        <v>0</v>
      </c>
      <c r="I31" s="7">
        <f t="shared" ref="I31" si="6">SUM(I22:I30)</f>
        <v>0</v>
      </c>
      <c r="J31" s="7">
        <f t="shared" ref="J31" si="7">SUM(J22:J30)</f>
        <v>0</v>
      </c>
      <c r="K31" s="7"/>
      <c r="L31" s="7">
        <f t="shared" ref="L31" si="8">SUM(L22:L30)</f>
        <v>0</v>
      </c>
      <c r="O31" s="7"/>
      <c r="P31" s="2"/>
      <c r="T31" s="92"/>
      <c r="U31" s="92"/>
      <c r="V31" s="92"/>
      <c r="W31" s="215"/>
      <c r="X31" s="92"/>
    </row>
    <row r="32" spans="1:25">
      <c r="D32" s="7"/>
      <c r="E32" s="7"/>
      <c r="F32" s="7"/>
      <c r="G32" s="7"/>
      <c r="H32" s="7"/>
      <c r="I32" s="7"/>
      <c r="J32" s="7"/>
      <c r="K32" s="7"/>
      <c r="P32" s="7"/>
      <c r="T32" s="92"/>
      <c r="U32" s="92"/>
      <c r="V32" s="92"/>
      <c r="W32" s="215"/>
      <c r="X32" s="92"/>
    </row>
    <row r="33" spans="5:11">
      <c r="F33" s="2" t="s">
        <v>553</v>
      </c>
      <c r="K33" s="7"/>
    </row>
    <row r="34" spans="5:11">
      <c r="E34" s="7">
        <v>2000</v>
      </c>
      <c r="F34" s="7">
        <v>2222</v>
      </c>
      <c r="K34" s="7"/>
    </row>
    <row r="35" spans="5:11">
      <c r="E35" s="7">
        <v>2001</v>
      </c>
      <c r="F35" s="7">
        <f>F34+F34*10%</f>
        <v>2444.1999999999998</v>
      </c>
    </row>
    <row r="36" spans="5:11">
      <c r="E36" s="7">
        <v>2002</v>
      </c>
      <c r="F36" s="7">
        <f t="shared" ref="F36:F40" si="9">F35+F35*10%</f>
        <v>2688.62</v>
      </c>
    </row>
    <row r="37" spans="5:11">
      <c r="E37" s="7">
        <v>2003</v>
      </c>
      <c r="F37" s="7">
        <f t="shared" si="9"/>
        <v>2957.482</v>
      </c>
    </row>
    <row r="38" spans="5:11">
      <c r="E38" s="7">
        <v>2004</v>
      </c>
      <c r="F38" s="7">
        <f t="shared" si="9"/>
        <v>3253.2302</v>
      </c>
    </row>
    <row r="39" spans="5:11">
      <c r="E39" s="7">
        <v>2005</v>
      </c>
      <c r="F39" s="7">
        <f t="shared" si="9"/>
        <v>3578.5532199999998</v>
      </c>
    </row>
    <row r="40" spans="5:11">
      <c r="E40" s="7">
        <v>2006</v>
      </c>
      <c r="F40" s="7">
        <f t="shared" si="9"/>
        <v>3936.4085419999997</v>
      </c>
    </row>
    <row r="41" spans="5:11">
      <c r="F41" s="7">
        <f>SUM(F34:F40)</f>
        <v>21080.493962</v>
      </c>
    </row>
  </sheetData>
  <mergeCells count="9">
    <mergeCell ref="N1:O1"/>
    <mergeCell ref="L1:M1"/>
    <mergeCell ref="P1:AA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8.140625" style="3" bestFit="1" customWidth="1"/>
    <col min="2" max="2" width="73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16" t="s">
        <v>19</v>
      </c>
      <c r="B1" s="618" t="s">
        <v>353</v>
      </c>
      <c r="C1" s="618" t="s">
        <v>87</v>
      </c>
      <c r="D1" s="620" t="s">
        <v>354</v>
      </c>
      <c r="E1" s="621"/>
      <c r="F1" s="621"/>
      <c r="G1" s="622" t="s">
        <v>325</v>
      </c>
      <c r="H1" s="623"/>
      <c r="I1" s="612" t="s">
        <v>326</v>
      </c>
      <c r="J1" s="612"/>
      <c r="K1" s="264"/>
      <c r="L1" s="265"/>
      <c r="M1" s="613" t="s">
        <v>355</v>
      </c>
      <c r="N1" s="613"/>
      <c r="O1" s="613"/>
      <c r="P1" s="265"/>
      <c r="Q1" s="613" t="s">
        <v>356</v>
      </c>
      <c r="R1" s="613"/>
      <c r="S1" s="613"/>
      <c r="T1" s="613"/>
      <c r="U1" s="266"/>
      <c r="V1" s="614" t="s">
        <v>325</v>
      </c>
      <c r="W1" s="614" t="s">
        <v>357</v>
      </c>
      <c r="X1" s="614" t="s">
        <v>358</v>
      </c>
      <c r="Y1" s="266"/>
      <c r="Z1" s="606" t="s">
        <v>359</v>
      </c>
      <c r="AA1" s="607"/>
      <c r="AB1" s="607"/>
      <c r="AC1" s="607"/>
      <c r="AD1" s="608"/>
    </row>
    <row r="2" spans="1:30" ht="12" thickBot="1">
      <c r="A2" s="617"/>
      <c r="B2" s="619"/>
      <c r="C2" s="619"/>
      <c r="D2" s="208" t="s">
        <v>334</v>
      </c>
      <c r="E2" s="208" t="s">
        <v>340</v>
      </c>
      <c r="F2" s="152" t="s">
        <v>341</v>
      </c>
      <c r="G2" s="209" t="s">
        <v>360</v>
      </c>
      <c r="H2" s="210" t="s">
        <v>361</v>
      </c>
      <c r="I2" s="209" t="s">
        <v>362</v>
      </c>
      <c r="J2" s="211" t="s">
        <v>363</v>
      </c>
      <c r="K2" s="267" t="s">
        <v>364</v>
      </c>
      <c r="L2" s="268"/>
      <c r="M2" s="269" t="s">
        <v>367</v>
      </c>
      <c r="N2" s="269" t="s">
        <v>365</v>
      </c>
      <c r="O2" s="269" t="s">
        <v>366</v>
      </c>
      <c r="P2" s="268"/>
      <c r="Q2" s="270" t="s">
        <v>367</v>
      </c>
      <c r="R2" s="271">
        <v>1.2999999999999999E-2</v>
      </c>
      <c r="S2" s="271">
        <v>6.4999999999999997E-3</v>
      </c>
      <c r="T2" s="272">
        <v>1.25E-3</v>
      </c>
      <c r="U2" s="273"/>
      <c r="V2" s="615"/>
      <c r="W2" s="615"/>
      <c r="X2" s="615"/>
      <c r="Y2" s="273"/>
      <c r="Z2" s="274" t="s">
        <v>367</v>
      </c>
      <c r="AA2" s="274" t="s">
        <v>365</v>
      </c>
      <c r="AB2" s="275" t="s">
        <v>366</v>
      </c>
      <c r="AC2" s="274" t="s">
        <v>357</v>
      </c>
      <c r="AD2" s="274" t="s">
        <v>358</v>
      </c>
    </row>
    <row r="3" spans="1:30" s="17" customFormat="1">
      <c r="A3" s="123" t="str">
        <f>'1-συμβολαια'!A3</f>
        <v>???</v>
      </c>
      <c r="B3" s="123" t="str">
        <f>'1-συμβολαια'!C3</f>
        <v>έγγραφα κατάθεση</v>
      </c>
      <c r="C3" s="212">
        <f>'1-συμβολαια'!D3</f>
        <v>0</v>
      </c>
      <c r="D3" s="212">
        <f>'8-κ-15-17'!D3</f>
        <v>0</v>
      </c>
      <c r="E3" s="212">
        <f>'8-κ-15-17'!M3</f>
        <v>0</v>
      </c>
      <c r="F3" s="212">
        <f>'8-κ-15-17'!V3</f>
        <v>0</v>
      </c>
      <c r="G3" s="212">
        <f>'2-δικαιώμ'!I3</f>
        <v>0</v>
      </c>
      <c r="H3" s="212">
        <f>'2-δικαιώμ'!J3</f>
        <v>0</v>
      </c>
      <c r="I3" s="212">
        <f>'2-δικαιώμ'!K3</f>
        <v>0</v>
      </c>
      <c r="J3" s="212">
        <f>'2-δικαιώμ'!L3</f>
        <v>0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0</v>
      </c>
      <c r="W3" s="11">
        <f>'2-δικαιώμ'!K3</f>
        <v>0</v>
      </c>
      <c r="X3" s="11">
        <f>'2-δικαιώμ'!L3</f>
        <v>0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μίσθωση αιγιαλού &amp; παραλίας [ΜΕ λιμεναρχείο] , [= 2.222δρχ/έτος + 10% κάθε έτος {έως 19/06/2006</v>
      </c>
      <c r="C4" s="212">
        <f>'1-συμβολαια'!D4</f>
        <v>21080</v>
      </c>
      <c r="D4" s="212">
        <f>'8-κ-15-17'!D4</f>
        <v>274.04000000000002</v>
      </c>
      <c r="E4" s="212">
        <f>'8-κ-15-17'!M4</f>
        <v>0</v>
      </c>
      <c r="F4" s="212">
        <f>'8-κ-15-17'!V4</f>
        <v>0</v>
      </c>
      <c r="G4" s="212">
        <f>'2-δικαιώμ'!I4</f>
        <v>324</v>
      </c>
      <c r="H4" s="212">
        <f>'2-δικαιώμ'!J4</f>
        <v>50</v>
      </c>
      <c r="I4" s="212">
        <f>'2-δικαιώμ'!K4</f>
        <v>230</v>
      </c>
      <c r="J4" s="212">
        <f>'2-δικαιώμ'!L4</f>
        <v>46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374</v>
      </c>
      <c r="W4" s="11">
        <f>'2-δικαιώμ'!K4</f>
        <v>230</v>
      </c>
      <c r="X4" s="11">
        <f>'2-δικαιώμ'!L4</f>
        <v>46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0</v>
      </c>
      <c r="B5" s="123" t="str">
        <f>'1-συμβολαια'!C5</f>
        <v>μίσθωση αιγιαλού &amp; παραλίας  εγκαταστάσεις &amp; έργα [ΜΕ λιμεναρχείο</v>
      </c>
      <c r="C5" s="212">
        <f>'1-συμβολαια'!D5</f>
        <v>11111</v>
      </c>
      <c r="D5" s="212">
        <f>'8-κ-15-17'!D5</f>
        <v>144.44300000000001</v>
      </c>
      <c r="E5" s="212">
        <f>'8-κ-15-17'!M5</f>
        <v>0</v>
      </c>
      <c r="F5" s="212">
        <f>'8-κ-15-17'!V5</f>
        <v>0</v>
      </c>
      <c r="G5" s="212">
        <f>'2-δικαιώμ'!I5</f>
        <v>324</v>
      </c>
      <c r="H5" s="212">
        <f>'2-δικαιώμ'!J5</f>
        <v>50</v>
      </c>
      <c r="I5" s="212">
        <f>'2-δικαιώμ'!K5</f>
        <v>230</v>
      </c>
      <c r="J5" s="212">
        <f>'2-δικαιώμ'!L5</f>
        <v>46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374</v>
      </c>
      <c r="W5" s="11">
        <f>'2-δικαιώμ'!K5</f>
        <v>230</v>
      </c>
      <c r="X5" s="11">
        <f>'2-δικαιώμ'!L5</f>
        <v>46</v>
      </c>
      <c r="Z5" s="11"/>
      <c r="AA5" s="11"/>
      <c r="AB5" s="11"/>
      <c r="AC5" s="11"/>
      <c r="AD5" s="11"/>
    </row>
    <row r="6" spans="1:30" s="17" customFormat="1">
      <c r="A6" s="123">
        <f>'1-συμβολαια'!A6</f>
        <v>0</v>
      </c>
      <c r="B6" s="123" t="str">
        <f>'1-συμβολαια'!C6</f>
        <v>αιγιαλού &amp; παραλίας ΑΠΟΚΑΤΑΣΤΑΣΗ με λήξη [ΜΕ λιμεναρχείο</v>
      </c>
      <c r="C6" s="212">
        <f>'1-συμβολαια'!D6</f>
        <v>5555</v>
      </c>
      <c r="D6" s="212">
        <f>'8-κ-15-17'!D6</f>
        <v>72.215000000000003</v>
      </c>
      <c r="E6" s="212">
        <f>'8-κ-15-17'!M6</f>
        <v>0</v>
      </c>
      <c r="F6" s="212">
        <f>'8-κ-15-17'!V6</f>
        <v>0</v>
      </c>
      <c r="G6" s="212">
        <f>'2-δικαιώμ'!I6</f>
        <v>324</v>
      </c>
      <c r="H6" s="212">
        <f>'2-δικαιώμ'!J6</f>
        <v>50</v>
      </c>
      <c r="I6" s="212">
        <f>'2-δικαιώμ'!K6</f>
        <v>230</v>
      </c>
      <c r="J6" s="212">
        <f>'2-δικαιώμ'!L6</f>
        <v>46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374</v>
      </c>
      <c r="W6" s="11">
        <f>'2-δικαιώμ'!K6</f>
        <v>230</v>
      </c>
      <c r="X6" s="11">
        <f>'2-δικαιώμ'!L6</f>
        <v>46</v>
      </c>
      <c r="Z6" s="11"/>
      <c r="AA6" s="11"/>
      <c r="AB6" s="11"/>
      <c r="AC6" s="11"/>
      <c r="AD6" s="11"/>
    </row>
    <row r="7" spans="1:30" s="17" customFormat="1">
      <c r="A7" s="123">
        <f>'1-συμβολαια'!A7</f>
        <v>0</v>
      </c>
      <c r="B7" s="123" t="str">
        <f>'1-συμβολαια'!C7</f>
        <v>μίσθωσης 14.533 &amp; 25.591 πάγιες εγκαταστάσεις [ΜΕ κοινότητα</v>
      </c>
      <c r="C7" s="212">
        <f>'1-συμβολαια'!D7</f>
        <v>55555</v>
      </c>
      <c r="D7" s="212">
        <f>'8-κ-15-17'!D7</f>
        <v>722.21500000000003</v>
      </c>
      <c r="E7" s="212">
        <f>'8-κ-15-17'!M7</f>
        <v>0</v>
      </c>
      <c r="F7" s="212">
        <f>'8-κ-15-17'!V7</f>
        <v>0</v>
      </c>
      <c r="G7" s="212">
        <f>'2-δικαιώμ'!I7</f>
        <v>324</v>
      </c>
      <c r="H7" s="212">
        <f>'2-δικαιώμ'!J7</f>
        <v>50</v>
      </c>
      <c r="I7" s="212">
        <f>'2-δικαιώμ'!K7</f>
        <v>230</v>
      </c>
      <c r="J7" s="212">
        <f>'2-δικαιώμ'!L7</f>
        <v>46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374</v>
      </c>
      <c r="W7" s="11">
        <f>'2-δικαιώμ'!K7</f>
        <v>230</v>
      </c>
      <c r="X7" s="11">
        <f>'2-δικαιώμ'!L7</f>
        <v>46</v>
      </c>
      <c r="Z7" s="11"/>
      <c r="AA7" s="11"/>
      <c r="AB7" s="11"/>
      <c r="AC7" s="11"/>
      <c r="AD7" s="11"/>
    </row>
    <row r="8" spans="1:30" s="17" customFormat="1">
      <c r="A8" s="123">
        <f>'1-συμβολαια'!A8</f>
        <v>0</v>
      </c>
      <c r="B8" s="123" t="str">
        <f>'1-συμβολαια'!C8</f>
        <v>μίσθωσης 14.533 &amp; 25.591 ΑΠΟΚΑΤΑΣΤΑΣΗ νέου χώρου [ΜΕ κοινότητα</v>
      </c>
      <c r="C8" s="212">
        <f>'1-συμβολαια'!D8</f>
        <v>11111</v>
      </c>
      <c r="D8" s="212">
        <f>'8-κ-15-17'!D8</f>
        <v>144.44300000000001</v>
      </c>
      <c r="E8" s="212">
        <f>'8-κ-15-17'!M8</f>
        <v>0</v>
      </c>
      <c r="F8" s="212">
        <f>'8-κ-15-17'!V8</f>
        <v>0</v>
      </c>
      <c r="G8" s="212">
        <f>'2-δικαιώμ'!I8</f>
        <v>324</v>
      </c>
      <c r="H8" s="212">
        <f>'2-δικαιώμ'!J8</f>
        <v>50</v>
      </c>
      <c r="I8" s="212">
        <f>'2-δικαιώμ'!K8</f>
        <v>230</v>
      </c>
      <c r="J8" s="212">
        <f>'2-δικαιώμ'!L8</f>
        <v>46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374</v>
      </c>
      <c r="W8" s="11">
        <f>'2-δικαιώμ'!K8</f>
        <v>230</v>
      </c>
      <c r="X8" s="11">
        <f>'2-δικαιώμ'!L8</f>
        <v>46</v>
      </c>
      <c r="Z8" s="11"/>
      <c r="AA8" s="11"/>
      <c r="AB8" s="11"/>
      <c r="AC8" s="11"/>
      <c r="AD8" s="11"/>
    </row>
    <row r="9" spans="1:30">
      <c r="A9" s="609" t="str">
        <f>'1-συμβολαια'!A9</f>
        <v>σύνολο</v>
      </c>
      <c r="B9" s="610"/>
      <c r="C9" s="611"/>
      <c r="D9" s="203">
        <f t="shared" ref="D9:J9" si="0">SUM(D3:D8)</f>
        <v>1357.356</v>
      </c>
      <c r="E9" s="203">
        <f t="shared" si="0"/>
        <v>0</v>
      </c>
      <c r="F9" s="203">
        <f t="shared" si="0"/>
        <v>0</v>
      </c>
      <c r="G9" s="203">
        <f t="shared" si="0"/>
        <v>1620</v>
      </c>
      <c r="H9" s="203">
        <f t="shared" si="0"/>
        <v>250</v>
      </c>
      <c r="I9" s="203">
        <f t="shared" si="0"/>
        <v>1150</v>
      </c>
      <c r="J9" s="203">
        <f t="shared" si="0"/>
        <v>230</v>
      </c>
    </row>
    <row r="12" spans="1:30">
      <c r="B12" s="92"/>
      <c r="D12" s="2"/>
      <c r="E12" s="2"/>
      <c r="F12" s="2"/>
      <c r="G12" s="2"/>
      <c r="H12" s="2"/>
      <c r="I12" s="2"/>
      <c r="J12" s="2"/>
    </row>
    <row r="13" spans="1:30" ht="12.75">
      <c r="B13" s="223" t="s">
        <v>400</v>
      </c>
      <c r="D13" s="2"/>
      <c r="E13" s="2"/>
      <c r="F13" s="2"/>
      <c r="G13" s="165">
        <v>50</v>
      </c>
      <c r="H13" s="5"/>
      <c r="I13" s="5" t="s">
        <v>405</v>
      </c>
      <c r="J13" s="2"/>
      <c r="K13" s="3" t="s">
        <v>426</v>
      </c>
    </row>
    <row r="14" spans="1:30" ht="12.75">
      <c r="B14" s="224" t="s">
        <v>401</v>
      </c>
      <c r="D14" s="2"/>
      <c r="E14" s="2"/>
      <c r="F14" s="2"/>
      <c r="G14" s="116">
        <v>150</v>
      </c>
      <c r="H14" s="3">
        <v>191</v>
      </c>
      <c r="I14" s="3" t="s">
        <v>406</v>
      </c>
      <c r="J14" s="2"/>
      <c r="L14" s="116" t="s">
        <v>427</v>
      </c>
    </row>
    <row r="15" spans="1:30" ht="15.75">
      <c r="B15" s="238" t="s">
        <v>402</v>
      </c>
      <c r="D15" s="2"/>
      <c r="E15" s="2"/>
      <c r="F15" s="2"/>
      <c r="G15" s="2"/>
      <c r="H15" s="5">
        <v>250</v>
      </c>
      <c r="I15" s="5" t="s">
        <v>134</v>
      </c>
      <c r="J15" s="2"/>
    </row>
    <row r="16" spans="1:30">
      <c r="B16" s="92"/>
      <c r="D16" s="2"/>
      <c r="E16" s="2"/>
      <c r="F16" s="2"/>
      <c r="G16" s="2"/>
      <c r="H16" s="5">
        <v>500</v>
      </c>
      <c r="I16" s="3" t="s">
        <v>407</v>
      </c>
      <c r="J16" s="2"/>
    </row>
    <row r="17" spans="2:10">
      <c r="B17" s="92"/>
      <c r="D17" s="2"/>
      <c r="E17" s="2"/>
      <c r="F17" s="2"/>
      <c r="G17" s="2"/>
      <c r="H17" s="231">
        <v>1260</v>
      </c>
      <c r="I17" s="5" t="s">
        <v>408</v>
      </c>
      <c r="J17" s="5"/>
    </row>
    <row r="18" spans="2:10">
      <c r="B18" s="92"/>
      <c r="D18" s="2"/>
      <c r="E18" s="2"/>
      <c r="F18" s="2"/>
      <c r="G18" s="2"/>
      <c r="H18" s="2"/>
      <c r="I18" s="2"/>
      <c r="J18" s="2"/>
    </row>
    <row r="19" spans="2:10">
      <c r="B19" s="92"/>
      <c r="D19" s="2"/>
      <c r="E19" s="2"/>
      <c r="F19" s="2"/>
      <c r="G19" s="2"/>
      <c r="H19" s="2"/>
      <c r="I19" s="2"/>
      <c r="J19" s="2"/>
    </row>
    <row r="20" spans="2:10">
      <c r="B20" s="93"/>
      <c r="C20" s="5"/>
      <c r="D20" s="4"/>
      <c r="E20" s="4"/>
      <c r="F20" s="4"/>
      <c r="G20" s="4"/>
      <c r="H20" s="4"/>
      <c r="I20" s="2"/>
      <c r="J20" s="2"/>
    </row>
    <row r="21" spans="2:10">
      <c r="B21" s="93"/>
      <c r="C21" s="5"/>
      <c r="D21" s="4"/>
      <c r="E21" s="4"/>
      <c r="F21" s="4"/>
      <c r="G21" s="4"/>
      <c r="H21" s="4"/>
      <c r="I21" s="2"/>
      <c r="J21" s="2"/>
    </row>
    <row r="22" spans="2:10">
      <c r="B22" s="5"/>
      <c r="C22" s="5"/>
      <c r="D22" s="5"/>
      <c r="E22" s="5"/>
      <c r="F22" s="5"/>
      <c r="G22" s="5"/>
      <c r="H22" s="5"/>
    </row>
    <row r="23" spans="2:10">
      <c r="B23" s="393"/>
      <c r="C23" s="5"/>
      <c r="D23" s="5"/>
      <c r="E23" s="5"/>
      <c r="F23" s="57"/>
      <c r="G23" s="57"/>
      <c r="H23" s="57"/>
      <c r="I23" s="7"/>
    </row>
    <row r="24" spans="2:10">
      <c r="B24" s="5"/>
      <c r="C24" s="5"/>
      <c r="D24" s="5"/>
      <c r="E24" s="5"/>
      <c r="F24" s="57"/>
      <c r="G24" s="57"/>
      <c r="H24" s="57"/>
      <c r="I24" s="7"/>
    </row>
    <row r="25" spans="2:10">
      <c r="B25" s="5"/>
      <c r="C25" s="5"/>
      <c r="D25" s="5"/>
      <c r="E25" s="5"/>
      <c r="F25" s="57"/>
      <c r="G25" s="57"/>
      <c r="H25" s="57"/>
      <c r="I25" s="7"/>
    </row>
    <row r="26" spans="2:10">
      <c r="B26" s="5"/>
      <c r="C26" s="5"/>
      <c r="D26" s="5"/>
      <c r="E26" s="5"/>
      <c r="F26" s="57"/>
      <c r="G26" s="57"/>
      <c r="H26" s="57"/>
      <c r="I26" s="7"/>
    </row>
    <row r="27" spans="2:10">
      <c r="B27" s="5"/>
      <c r="C27" s="5"/>
      <c r="D27" s="5"/>
      <c r="E27" s="5"/>
      <c r="F27" s="57"/>
      <c r="G27" s="57"/>
      <c r="H27" s="57"/>
      <c r="I27" s="7"/>
    </row>
    <row r="28" spans="2:10">
      <c r="B28" s="5"/>
      <c r="C28" s="5"/>
      <c r="D28" s="5"/>
      <c r="E28" s="5"/>
      <c r="F28" s="57"/>
      <c r="G28" s="57"/>
      <c r="H28" s="57"/>
      <c r="I28" s="7"/>
    </row>
    <row r="29" spans="2:10">
      <c r="B29" s="393"/>
      <c r="C29" s="5"/>
      <c r="D29" s="5"/>
      <c r="E29" s="5"/>
      <c r="F29" s="57"/>
      <c r="G29" s="57"/>
      <c r="H29" s="57"/>
      <c r="I29" s="7"/>
    </row>
    <row r="30" spans="2:10">
      <c r="B30" s="5"/>
      <c r="C30" s="5"/>
      <c r="D30" s="5"/>
      <c r="E30" s="5"/>
      <c r="F30" s="57"/>
      <c r="G30" s="57"/>
      <c r="H30" s="57"/>
      <c r="I30" s="7"/>
    </row>
    <row r="31" spans="2:10">
      <c r="B31" s="5"/>
      <c r="C31" s="5"/>
      <c r="D31" s="5"/>
      <c r="E31" s="5"/>
      <c r="F31" s="57"/>
      <c r="G31" s="57"/>
      <c r="H31" s="57"/>
      <c r="I31" s="7"/>
    </row>
    <row r="32" spans="2:10">
      <c r="B32" s="5"/>
      <c r="C32" s="5"/>
      <c r="D32" s="5"/>
      <c r="E32" s="5"/>
      <c r="F32" s="57"/>
      <c r="G32" s="57"/>
      <c r="H32" s="57"/>
      <c r="I32" s="2"/>
    </row>
    <row r="33" spans="2:9">
      <c r="B33" s="5"/>
      <c r="C33" s="5"/>
      <c r="D33" s="5"/>
      <c r="E33" s="5"/>
      <c r="F33" s="57"/>
      <c r="G33" s="57"/>
      <c r="H33" s="57"/>
      <c r="I33" s="2"/>
    </row>
    <row r="34" spans="2:9">
      <c r="B34" s="5"/>
      <c r="C34" s="5"/>
      <c r="D34" s="5"/>
      <c r="E34" s="5"/>
      <c r="F34" s="5"/>
      <c r="G34" s="5"/>
      <c r="H34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6"/>
  <sheetViews>
    <sheetView workbookViewId="0">
      <pane ySplit="2" topLeftCell="A3" activePane="bottomLeft" state="frozen"/>
      <selection pane="bottomLeft" activeCell="L4" sqref="L4"/>
    </sheetView>
  </sheetViews>
  <sheetFormatPr defaultRowHeight="11.25"/>
  <cols>
    <col min="1" max="1" width="10.42578125" style="7" bestFit="1" customWidth="1"/>
    <col min="2" max="2" width="97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96" t="s">
        <v>1</v>
      </c>
      <c r="B1" s="498" t="s">
        <v>0</v>
      </c>
      <c r="C1" s="543" t="s">
        <v>7</v>
      </c>
      <c r="D1" s="629" t="s">
        <v>45</v>
      </c>
      <c r="E1" s="630"/>
      <c r="F1" s="630"/>
      <c r="G1" s="631" t="s">
        <v>429</v>
      </c>
      <c r="H1" s="632"/>
      <c r="I1" s="632"/>
      <c r="J1" s="632"/>
      <c r="K1" s="633"/>
      <c r="L1" s="627" t="s">
        <v>57</v>
      </c>
      <c r="M1" s="624" t="s">
        <v>29</v>
      </c>
      <c r="N1" s="625"/>
      <c r="O1" s="625"/>
      <c r="P1" s="625"/>
      <c r="Q1" s="625"/>
      <c r="R1" s="625"/>
      <c r="S1" s="626"/>
    </row>
    <row r="2" spans="1:25" ht="34.5" customHeight="1" thickBot="1">
      <c r="A2" s="497"/>
      <c r="B2" s="499"/>
      <c r="C2" s="544"/>
      <c r="D2" s="235" t="s">
        <v>321</v>
      </c>
      <c r="E2" s="235" t="s">
        <v>428</v>
      </c>
      <c r="F2" s="241" t="s">
        <v>92</v>
      </c>
      <c r="G2" s="239" t="s">
        <v>321</v>
      </c>
      <c r="H2" s="240" t="s">
        <v>325</v>
      </c>
      <c r="I2" s="240" t="s">
        <v>430</v>
      </c>
      <c r="J2" s="240" t="s">
        <v>326</v>
      </c>
      <c r="K2" s="237" t="s">
        <v>33</v>
      </c>
      <c r="L2" s="628"/>
      <c r="M2" s="489"/>
      <c r="N2" s="490"/>
      <c r="O2" s="490"/>
      <c r="P2" s="490"/>
      <c r="Q2" s="490"/>
      <c r="R2" s="490"/>
      <c r="S2" s="491"/>
    </row>
    <row r="3" spans="1:25" s="350" customFormat="1" ht="14.25">
      <c r="A3" s="394" t="str">
        <f>'1-συμβολαια'!A3</f>
        <v>???</v>
      </c>
      <c r="B3" s="346" t="str">
        <f>'1-συμβολαια'!C3</f>
        <v>έγγραφα κατάθεση</v>
      </c>
      <c r="C3" s="347">
        <f>'1-συμβολαια'!D3</f>
        <v>0</v>
      </c>
      <c r="D3" s="327"/>
      <c r="E3" s="327"/>
      <c r="F3" s="348"/>
      <c r="G3" s="327"/>
      <c r="H3" s="349"/>
      <c r="I3" s="349"/>
      <c r="J3" s="349"/>
      <c r="K3" s="349">
        <f t="shared" ref="K3:K8" si="0">D3+E3-G3-H3-I3-J3</f>
        <v>0</v>
      </c>
      <c r="L3" s="349"/>
      <c r="M3" s="306"/>
      <c r="N3" s="306"/>
      <c r="O3" s="306"/>
      <c r="P3" s="306"/>
      <c r="Q3" s="306"/>
      <c r="R3" s="306"/>
      <c r="S3" s="74"/>
    </row>
    <row r="4" spans="1:25" s="350" customFormat="1" ht="14.25">
      <c r="A4" s="394">
        <f>'1-συμβολαια'!A4</f>
        <v>0</v>
      </c>
      <c r="B4" s="346" t="str">
        <f>'1-συμβολαια'!C4</f>
        <v>μίσθωση αιγιαλού &amp; παραλίας [ΜΕ λιμεναρχείο] , [= 2.222δρχ/έτος + 10% κάθε έτος {έως 19/06/2006</v>
      </c>
      <c r="C4" s="347">
        <f>'1-συμβολαια'!D4</f>
        <v>21080</v>
      </c>
      <c r="D4" s="327"/>
      <c r="E4" s="327"/>
      <c r="F4" s="348"/>
      <c r="G4" s="327"/>
      <c r="H4" s="349"/>
      <c r="I4" s="349"/>
      <c r="J4" s="349"/>
      <c r="K4" s="349">
        <f t="shared" si="0"/>
        <v>0</v>
      </c>
      <c r="L4" s="349">
        <v>100</v>
      </c>
      <c r="M4" s="306" t="s">
        <v>136</v>
      </c>
      <c r="N4" s="306" t="s">
        <v>435</v>
      </c>
      <c r="O4" s="306" t="s">
        <v>133</v>
      </c>
      <c r="P4" s="306" t="s">
        <v>436</v>
      </c>
      <c r="Q4" s="306" t="s">
        <v>437</v>
      </c>
      <c r="R4" s="306" t="s">
        <v>438</v>
      </c>
      <c r="S4" s="74"/>
    </row>
    <row r="5" spans="1:25" s="350" customFormat="1" ht="14.25">
      <c r="A5" s="394">
        <f>'1-συμβολαια'!A5</f>
        <v>0</v>
      </c>
      <c r="B5" s="346" t="str">
        <f>'1-συμβολαια'!C5</f>
        <v>μίσθωση αιγιαλού &amp; παραλίας  εγκαταστάσεις &amp; έργα [ΜΕ λιμεναρχείο</v>
      </c>
      <c r="C5" s="347">
        <f>'1-συμβολαια'!D5</f>
        <v>11111</v>
      </c>
      <c r="D5" s="327"/>
      <c r="E5" s="327"/>
      <c r="F5" s="348"/>
      <c r="G5" s="327"/>
      <c r="H5" s="349"/>
      <c r="I5" s="349"/>
      <c r="J5" s="349"/>
      <c r="K5" s="349">
        <f t="shared" si="0"/>
        <v>0</v>
      </c>
      <c r="L5" s="349">
        <v>100</v>
      </c>
      <c r="M5" s="306" t="s">
        <v>136</v>
      </c>
      <c r="N5" s="306" t="s">
        <v>435</v>
      </c>
      <c r="O5" s="306" t="s">
        <v>133</v>
      </c>
      <c r="P5" s="306" t="s">
        <v>436</v>
      </c>
      <c r="Q5" s="306" t="s">
        <v>437</v>
      </c>
      <c r="R5" s="306" t="s">
        <v>438</v>
      </c>
      <c r="S5" s="74"/>
    </row>
    <row r="6" spans="1:25" s="350" customFormat="1" ht="14.25">
      <c r="A6" s="394">
        <f>'1-συμβολαια'!A6</f>
        <v>0</v>
      </c>
      <c r="B6" s="346" t="str">
        <f>'1-συμβολαια'!C6</f>
        <v>αιγιαλού &amp; παραλίας ΑΠΟΚΑΤΑΣΤΑΣΗ με λήξη [ΜΕ λιμεναρχείο</v>
      </c>
      <c r="C6" s="347">
        <f>'1-συμβολαια'!D6</f>
        <v>5555</v>
      </c>
      <c r="D6" s="327"/>
      <c r="E6" s="327"/>
      <c r="F6" s="348"/>
      <c r="G6" s="327"/>
      <c r="H6" s="349"/>
      <c r="I6" s="349"/>
      <c r="J6" s="349"/>
      <c r="K6" s="349">
        <f t="shared" si="0"/>
        <v>0</v>
      </c>
      <c r="L6" s="349">
        <v>100</v>
      </c>
      <c r="M6" s="306" t="s">
        <v>136</v>
      </c>
      <c r="N6" s="306" t="s">
        <v>435</v>
      </c>
      <c r="O6" s="306" t="s">
        <v>133</v>
      </c>
      <c r="P6" s="306" t="s">
        <v>436</v>
      </c>
      <c r="Q6" s="306" t="s">
        <v>437</v>
      </c>
      <c r="R6" s="306" t="s">
        <v>438</v>
      </c>
      <c r="S6" s="74"/>
    </row>
    <row r="7" spans="1:25" s="350" customFormat="1" ht="14.25">
      <c r="A7" s="394">
        <f>'1-συμβολαια'!A7</f>
        <v>0</v>
      </c>
      <c r="B7" s="346" t="str">
        <f>'1-συμβολαια'!C7</f>
        <v>μίσθωσης 14.533 &amp; 25.591 πάγιες εγκαταστάσεις [ΜΕ κοινότητα</v>
      </c>
      <c r="C7" s="347">
        <f>'1-συμβολαια'!D7</f>
        <v>55555</v>
      </c>
      <c r="D7" s="327"/>
      <c r="E7" s="327"/>
      <c r="F7" s="348"/>
      <c r="G7" s="327"/>
      <c r="H7" s="349"/>
      <c r="I7" s="349"/>
      <c r="J7" s="349"/>
      <c r="K7" s="349">
        <f t="shared" si="0"/>
        <v>0</v>
      </c>
      <c r="L7" s="349">
        <v>100</v>
      </c>
      <c r="M7" s="306" t="s">
        <v>136</v>
      </c>
      <c r="N7" s="306" t="s">
        <v>435</v>
      </c>
      <c r="O7" s="306" t="s">
        <v>133</v>
      </c>
      <c r="P7" s="306" t="s">
        <v>436</v>
      </c>
      <c r="Q7" s="306" t="s">
        <v>437</v>
      </c>
      <c r="R7" s="306" t="s">
        <v>438</v>
      </c>
      <c r="S7" s="74"/>
    </row>
    <row r="8" spans="1:25" s="350" customFormat="1" ht="14.25">
      <c r="A8" s="394">
        <f>'1-συμβολαια'!A8</f>
        <v>0</v>
      </c>
      <c r="B8" s="346" t="str">
        <f>'1-συμβολαια'!C8</f>
        <v>μίσθωσης 14.533 &amp; 25.591 ΑΠΟΚΑΤΑΣΤΑΣΗ νέου χώρου [ΜΕ κοινότητα</v>
      </c>
      <c r="C8" s="347">
        <f>'1-συμβολαια'!D8</f>
        <v>11111</v>
      </c>
      <c r="D8" s="327"/>
      <c r="E8" s="327"/>
      <c r="F8" s="348"/>
      <c r="G8" s="327"/>
      <c r="H8" s="349"/>
      <c r="I8" s="349"/>
      <c r="J8" s="349"/>
      <c r="K8" s="349">
        <f t="shared" si="0"/>
        <v>0</v>
      </c>
      <c r="L8" s="349">
        <v>100</v>
      </c>
      <c r="M8" s="306" t="s">
        <v>136</v>
      </c>
      <c r="N8" s="306" t="s">
        <v>435</v>
      </c>
      <c r="O8" s="306" t="s">
        <v>133</v>
      </c>
      <c r="P8" s="306" t="s">
        <v>436</v>
      </c>
      <c r="Q8" s="306" t="s">
        <v>437</v>
      </c>
      <c r="R8" s="306" t="s">
        <v>438</v>
      </c>
      <c r="S8" s="74"/>
    </row>
    <row r="9" spans="1:25" ht="15.75">
      <c r="A9" s="514" t="s">
        <v>56</v>
      </c>
      <c r="B9" s="515"/>
      <c r="C9" s="515"/>
      <c r="D9" s="242">
        <f t="shared" ref="D9:L9" si="1">SUM(D3:D8)</f>
        <v>0</v>
      </c>
      <c r="E9" s="242">
        <f t="shared" si="1"/>
        <v>0</v>
      </c>
      <c r="F9" s="242">
        <f t="shared" si="1"/>
        <v>0</v>
      </c>
      <c r="G9" s="242">
        <f t="shared" si="1"/>
        <v>0</v>
      </c>
      <c r="H9" s="242">
        <f t="shared" si="1"/>
        <v>0</v>
      </c>
      <c r="I9" s="242">
        <f t="shared" si="1"/>
        <v>0</v>
      </c>
      <c r="J9" s="242">
        <f t="shared" si="1"/>
        <v>0</v>
      </c>
      <c r="K9" s="242">
        <f t="shared" si="1"/>
        <v>0</v>
      </c>
      <c r="L9" s="242">
        <f t="shared" si="1"/>
        <v>500</v>
      </c>
    </row>
    <row r="10" spans="1:25" ht="15.75">
      <c r="M10" s="128" t="s">
        <v>103</v>
      </c>
      <c r="N10" s="143"/>
      <c r="O10" s="143"/>
      <c r="P10" s="143"/>
      <c r="Q10" s="143"/>
      <c r="R10" s="143"/>
      <c r="S10" s="143"/>
      <c r="T10" s="121"/>
      <c r="U10" s="121"/>
      <c r="V10" s="121"/>
      <c r="W10" s="121"/>
      <c r="X10" s="5"/>
    </row>
    <row r="11" spans="1:25" ht="15.75">
      <c r="M11" s="236"/>
      <c r="N11" s="128" t="s">
        <v>431</v>
      </c>
      <c r="O11" s="236"/>
      <c r="P11" s="236"/>
      <c r="Q11" s="236"/>
      <c r="R11" s="236"/>
      <c r="S11" s="236"/>
      <c r="T11" s="236"/>
      <c r="U11" s="236"/>
      <c r="V11" s="236"/>
      <c r="W11" s="244"/>
      <c r="X11" s="244"/>
      <c r="Y11" s="244"/>
    </row>
    <row r="12" spans="1:25" ht="15.75">
      <c r="M12" s="244"/>
      <c r="N12" s="244"/>
      <c r="O12" s="143" t="s">
        <v>104</v>
      </c>
      <c r="P12" s="143"/>
      <c r="Q12" s="143"/>
      <c r="R12" s="143"/>
      <c r="S12" s="143"/>
      <c r="T12" s="143"/>
      <c r="U12" s="143"/>
      <c r="V12" s="143"/>
      <c r="W12" s="143"/>
      <c r="X12" s="244"/>
      <c r="Y12" s="243"/>
    </row>
    <row r="13" spans="1:25" ht="15.75">
      <c r="B13" s="134"/>
      <c r="M13" s="244"/>
      <c r="N13" s="244"/>
      <c r="O13" s="244"/>
      <c r="P13" s="245" t="s">
        <v>432</v>
      </c>
      <c r="Q13" s="244"/>
      <c r="R13" s="244"/>
      <c r="S13" s="245"/>
      <c r="T13" s="245"/>
      <c r="U13" s="245"/>
      <c r="V13" s="245"/>
      <c r="W13" s="245"/>
      <c r="X13" s="245"/>
      <c r="Y13" s="243"/>
    </row>
    <row r="14" spans="1:25" ht="15.75">
      <c r="B14" s="135"/>
      <c r="M14" s="244"/>
      <c r="N14" s="244"/>
      <c r="O14" s="244"/>
      <c r="P14" s="244"/>
      <c r="Q14" s="143" t="s">
        <v>433</v>
      </c>
      <c r="R14" s="143"/>
      <c r="S14" s="143"/>
      <c r="T14" s="245"/>
      <c r="U14" s="245"/>
      <c r="V14" s="143"/>
      <c r="W14" s="143"/>
      <c r="X14" s="143"/>
      <c r="Y14" s="243"/>
    </row>
    <row r="15" spans="1:25" ht="15.75">
      <c r="M15" s="244"/>
      <c r="N15" s="244"/>
      <c r="O15" s="244"/>
      <c r="P15" s="244"/>
      <c r="Q15" s="244"/>
      <c r="R15" s="245" t="s">
        <v>434</v>
      </c>
      <c r="S15" s="245"/>
      <c r="T15" s="245"/>
      <c r="U15" s="245"/>
      <c r="V15" s="245"/>
      <c r="W15" s="245"/>
      <c r="X15" s="245"/>
      <c r="Y15" s="243"/>
    </row>
    <row r="16" spans="1:25" ht="15.75">
      <c r="B16" s="134"/>
      <c r="T16" s="130"/>
      <c r="Y16" s="243"/>
    </row>
    <row r="17" spans="2:20" ht="15.75">
      <c r="B17" s="135"/>
      <c r="D17" s="7"/>
      <c r="E17" s="7"/>
      <c r="G17" s="7"/>
      <c r="T17" s="130"/>
    </row>
    <row r="18" spans="2:20" ht="15.75">
      <c r="B18" s="310"/>
      <c r="D18" s="7"/>
      <c r="E18" s="7"/>
      <c r="G18" s="7"/>
      <c r="T18" s="130"/>
    </row>
    <row r="19" spans="2:20" ht="15.75">
      <c r="B19" s="3"/>
      <c r="D19" s="7"/>
      <c r="E19" s="7"/>
      <c r="G19" s="7"/>
      <c r="T19" s="130"/>
    </row>
    <row r="20" spans="2:20">
      <c r="B20" s="3"/>
      <c r="D20" s="7"/>
      <c r="E20" s="7"/>
      <c r="G20" s="7"/>
    </row>
    <row r="21" spans="2:20">
      <c r="B21" s="3"/>
      <c r="D21" s="7"/>
      <c r="E21" s="7"/>
      <c r="G21" s="7"/>
    </row>
    <row r="22" spans="2:20">
      <c r="B22" s="3"/>
      <c r="D22" s="7"/>
      <c r="E22" s="7"/>
      <c r="G22" s="7"/>
    </row>
    <row r="23" spans="2:20">
      <c r="B23" s="3"/>
      <c r="D23" s="7"/>
      <c r="E23" s="7"/>
      <c r="G23" s="7"/>
    </row>
    <row r="24" spans="2:20">
      <c r="B24" s="310"/>
      <c r="E24" s="57"/>
    </row>
    <row r="25" spans="2:20">
      <c r="B25" s="3"/>
      <c r="E25" s="57"/>
    </row>
    <row r="26" spans="2:20">
      <c r="B26" s="3"/>
      <c r="C26" s="2"/>
      <c r="E26" s="57"/>
    </row>
    <row r="36" spans="3:3">
      <c r="C36" s="2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C21" sqref="C21"/>
    </sheetView>
  </sheetViews>
  <sheetFormatPr defaultRowHeight="15"/>
  <cols>
    <col min="1" max="1" width="11.5703125" style="103" bestFit="1" customWidth="1"/>
    <col min="2" max="2" width="76" style="104" bestFit="1" customWidth="1"/>
    <col min="3" max="3" width="14.28515625" style="105" customWidth="1"/>
    <col min="4" max="4" width="10.42578125" style="105" bestFit="1" customWidth="1"/>
    <col min="5" max="5" width="11.570312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496" t="s">
        <v>1</v>
      </c>
      <c r="B1" s="634" t="s">
        <v>0</v>
      </c>
      <c r="C1" s="636" t="s">
        <v>143</v>
      </c>
      <c r="D1" s="636"/>
      <c r="E1" s="636"/>
      <c r="F1" s="637" t="s">
        <v>29</v>
      </c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9"/>
    </row>
    <row r="2" spans="1:22" ht="16.5" thickBot="1">
      <c r="A2" s="497"/>
      <c r="B2" s="635"/>
      <c r="C2" s="101" t="s">
        <v>23</v>
      </c>
      <c r="D2" s="106" t="s">
        <v>9</v>
      </c>
      <c r="E2" s="109" t="s">
        <v>33</v>
      </c>
      <c r="F2" s="294">
        <v>61</v>
      </c>
      <c r="G2" s="294">
        <v>62</v>
      </c>
      <c r="H2" s="294">
        <v>63</v>
      </c>
      <c r="I2" s="295">
        <v>64</v>
      </c>
      <c r="J2" s="296" t="s">
        <v>468</v>
      </c>
      <c r="K2" s="296" t="s">
        <v>469</v>
      </c>
      <c r="L2" s="296" t="s">
        <v>470</v>
      </c>
      <c r="M2" s="297">
        <v>65</v>
      </c>
      <c r="N2" s="298" t="s">
        <v>471</v>
      </c>
      <c r="O2" s="298" t="s">
        <v>472</v>
      </c>
      <c r="P2" s="298" t="s">
        <v>473</v>
      </c>
      <c r="Q2" s="298" t="s">
        <v>474</v>
      </c>
      <c r="R2" s="298" t="s">
        <v>475</v>
      </c>
      <c r="S2" s="294">
        <v>67</v>
      </c>
      <c r="T2" s="180"/>
      <c r="U2" s="180"/>
      <c r="V2" s="293"/>
    </row>
    <row r="3" spans="1:22" s="140" customFormat="1">
      <c r="A3" s="355" t="str">
        <f>'1-συμβολαια'!A3</f>
        <v>???</v>
      </c>
      <c r="B3" s="436" t="str">
        <f>'1-συμβολαια'!C3</f>
        <v>έγγραφα κατάθεση</v>
      </c>
      <c r="C3" s="418">
        <f>'1-συμβολαια'!L3</f>
        <v>0</v>
      </c>
      <c r="D3" s="437">
        <f>'1-συμβολαια'!N3</f>
        <v>0</v>
      </c>
      <c r="E3" s="437">
        <f t="shared" ref="E3:E8" si="0">C3-D3</f>
        <v>0</v>
      </c>
      <c r="F3" s="419"/>
      <c r="G3" s="419"/>
      <c r="H3" s="438"/>
      <c r="I3" s="439"/>
      <c r="J3" s="439"/>
      <c r="K3" s="439"/>
      <c r="L3" s="439"/>
      <c r="M3" s="439"/>
      <c r="N3" s="419"/>
      <c r="O3" s="419"/>
      <c r="P3" s="419"/>
      <c r="Q3" s="419"/>
      <c r="R3" s="419"/>
      <c r="S3" s="419"/>
      <c r="T3" s="419"/>
      <c r="U3" s="419"/>
      <c r="V3" s="419"/>
    </row>
    <row r="4" spans="1:22" s="140" customFormat="1">
      <c r="A4" s="355">
        <f>'1-συμβολαια'!A4</f>
        <v>0</v>
      </c>
      <c r="B4" s="356" t="str">
        <f>'1-συμβολαια'!C4</f>
        <v>μίσθωση αιγιαλού &amp; παραλίας [ΜΕ λιμεναρχείο] , [= 2.222δρχ/έτος + 10% κάθε έτος {έως 19/06/2006</v>
      </c>
      <c r="C4" s="317">
        <f>'1-συμβολαια'!L4</f>
        <v>23261</v>
      </c>
      <c r="D4" s="352">
        <f>'1-συμβολαια'!N4</f>
        <v>2540</v>
      </c>
      <c r="E4" s="352">
        <f t="shared" si="0"/>
        <v>20721</v>
      </c>
      <c r="F4" s="318">
        <v>61</v>
      </c>
      <c r="G4" s="318">
        <v>62</v>
      </c>
      <c r="H4" s="353"/>
      <c r="I4" s="354"/>
      <c r="J4" s="354"/>
      <c r="K4" s="354"/>
      <c r="L4" s="354"/>
      <c r="M4" s="354"/>
      <c r="N4" s="318"/>
      <c r="O4" s="318"/>
      <c r="P4" s="318"/>
      <c r="Q4" s="318"/>
      <c r="R4" s="318"/>
      <c r="S4" s="318"/>
      <c r="T4" s="318"/>
      <c r="U4" s="318"/>
      <c r="V4" s="318"/>
    </row>
    <row r="5" spans="1:22" s="140" customFormat="1">
      <c r="A5" s="355">
        <f>'1-συμβολαια'!A5</f>
        <v>0</v>
      </c>
      <c r="B5" s="351" t="str">
        <f>'1-συμβολαια'!C5</f>
        <v>μίσθωση αιγιαλού &amp; παραλίας  εγκαταστάσεις &amp; έργα [ΜΕ λιμεναρχείο</v>
      </c>
      <c r="C5" s="317">
        <f>'1-συμβολαια'!L5</f>
        <v>8950</v>
      </c>
      <c r="D5" s="352">
        <f>'1-συμβολαια'!N5</f>
        <v>0</v>
      </c>
      <c r="E5" s="352">
        <f t="shared" si="0"/>
        <v>8950</v>
      </c>
      <c r="F5" s="318">
        <v>61</v>
      </c>
      <c r="G5" s="318">
        <v>62</v>
      </c>
      <c r="H5" s="353"/>
      <c r="I5" s="354"/>
      <c r="J5" s="354"/>
      <c r="K5" s="354"/>
      <c r="L5" s="354"/>
      <c r="M5" s="354"/>
      <c r="N5" s="318"/>
      <c r="O5" s="318"/>
      <c r="P5" s="318"/>
      <c r="Q5" s="318"/>
      <c r="R5" s="318"/>
      <c r="S5" s="318"/>
      <c r="T5" s="318"/>
      <c r="U5" s="318"/>
      <c r="V5" s="318"/>
    </row>
    <row r="6" spans="1:22" s="140" customFormat="1">
      <c r="A6" s="355">
        <f>'1-συμβολαια'!A6</f>
        <v>0</v>
      </c>
      <c r="B6" s="351" t="str">
        <f>'1-συμβολαια'!C6</f>
        <v>αιγιαλού &amp; παραλίας ΑΠΟΚΑΤΑΣΤΑΣΗ με λήξη [ΜΕ λιμεναρχείο</v>
      </c>
      <c r="C6" s="317">
        <f>'1-συμβολαια'!L6</f>
        <v>8950</v>
      </c>
      <c r="D6" s="352">
        <f>'1-συμβολαια'!N6</f>
        <v>0</v>
      </c>
      <c r="E6" s="352">
        <f t="shared" si="0"/>
        <v>8950</v>
      </c>
      <c r="F6" s="318">
        <v>61</v>
      </c>
      <c r="G6" s="318">
        <v>62</v>
      </c>
      <c r="H6" s="353"/>
      <c r="I6" s="354"/>
      <c r="J6" s="354"/>
      <c r="K6" s="354"/>
      <c r="L6" s="354"/>
      <c r="M6" s="354"/>
      <c r="N6" s="318"/>
      <c r="O6" s="318"/>
      <c r="P6" s="318"/>
      <c r="Q6" s="318"/>
      <c r="R6" s="318"/>
      <c r="S6" s="318"/>
      <c r="T6" s="318"/>
      <c r="U6" s="318"/>
      <c r="V6" s="318"/>
    </row>
    <row r="7" spans="1:22" s="140" customFormat="1">
      <c r="A7" s="355">
        <f>'1-συμβολαια'!A7</f>
        <v>0</v>
      </c>
      <c r="B7" s="351" t="str">
        <f>'1-συμβολαια'!C7</f>
        <v>μίσθωσης 14.533 &amp; 25.591 πάγιες εγκαταστάσεις [ΜΕ κοινότητα</v>
      </c>
      <c r="C7" s="317">
        <f>'1-συμβολαια'!L7</f>
        <v>13150</v>
      </c>
      <c r="D7" s="352">
        <f>'1-συμβολαια'!N7</f>
        <v>0</v>
      </c>
      <c r="E7" s="352">
        <f t="shared" si="0"/>
        <v>13150</v>
      </c>
      <c r="F7" s="318">
        <v>61</v>
      </c>
      <c r="G7" s="318">
        <v>62</v>
      </c>
      <c r="H7" s="353"/>
      <c r="I7" s="354"/>
      <c r="J7" s="354"/>
      <c r="K7" s="354"/>
      <c r="L7" s="354"/>
      <c r="M7" s="354"/>
      <c r="N7" s="318"/>
      <c r="O7" s="318"/>
      <c r="P7" s="318"/>
      <c r="Q7" s="318"/>
      <c r="R7" s="318"/>
      <c r="S7" s="318"/>
      <c r="T7" s="318"/>
      <c r="U7" s="318"/>
      <c r="V7" s="318"/>
    </row>
    <row r="8" spans="1:22" s="140" customFormat="1">
      <c r="A8" s="355">
        <f>'1-συμβολαια'!A8</f>
        <v>0</v>
      </c>
      <c r="B8" s="351" t="str">
        <f>'1-συμβολαια'!C8</f>
        <v>μίσθωσης 14.533 &amp; 25.591 ΑΠΟΚΑΤΑΣΤΑΣΗ νέου χώρου [ΜΕ κοινότητα</v>
      </c>
      <c r="C8" s="317">
        <f>'1-συμβολαια'!L8</f>
        <v>10950</v>
      </c>
      <c r="D8" s="352">
        <f>'1-συμβολαια'!N8</f>
        <v>0</v>
      </c>
      <c r="E8" s="352">
        <f t="shared" si="0"/>
        <v>10950</v>
      </c>
      <c r="F8" s="318">
        <v>61</v>
      </c>
      <c r="G8" s="318">
        <v>62</v>
      </c>
      <c r="H8" s="353"/>
      <c r="I8" s="354"/>
      <c r="J8" s="354"/>
      <c r="K8" s="354"/>
      <c r="L8" s="354"/>
      <c r="M8" s="354"/>
      <c r="N8" s="318"/>
      <c r="O8" s="318"/>
      <c r="P8" s="318"/>
      <c r="Q8" s="318"/>
      <c r="R8" s="318"/>
      <c r="S8" s="318"/>
      <c r="T8" s="318"/>
      <c r="U8" s="318"/>
      <c r="V8" s="318"/>
    </row>
    <row r="9" spans="1:22" ht="15.75">
      <c r="A9" s="514" t="s">
        <v>47</v>
      </c>
      <c r="B9" s="515"/>
      <c r="C9" s="107">
        <f>SUM(C3:C8)</f>
        <v>65261</v>
      </c>
      <c r="D9" s="107">
        <f>SUM(D3:D8)</f>
        <v>2540</v>
      </c>
      <c r="E9" s="107">
        <f>SUM(E3:E8)</f>
        <v>62721</v>
      </c>
      <c r="I9" s="68">
        <f t="shared" ref="I9:T9" si="1">SUM(I3:I8)</f>
        <v>0</v>
      </c>
      <c r="J9" s="68">
        <f t="shared" si="1"/>
        <v>0</v>
      </c>
      <c r="K9" s="68">
        <f t="shared" si="1"/>
        <v>0</v>
      </c>
      <c r="L9" s="68">
        <f t="shared" si="1"/>
        <v>0</v>
      </c>
      <c r="M9" s="68">
        <f t="shared" si="1"/>
        <v>0</v>
      </c>
      <c r="N9" s="68">
        <f t="shared" si="1"/>
        <v>0</v>
      </c>
      <c r="O9" s="68">
        <f t="shared" si="1"/>
        <v>0</v>
      </c>
      <c r="P9" s="68">
        <f t="shared" si="1"/>
        <v>0</v>
      </c>
      <c r="Q9" s="68">
        <f t="shared" si="1"/>
        <v>0</v>
      </c>
      <c r="R9" s="68">
        <f t="shared" si="1"/>
        <v>0</v>
      </c>
      <c r="S9" s="68">
        <f t="shared" si="1"/>
        <v>0</v>
      </c>
      <c r="T9" s="68">
        <f t="shared" si="1"/>
        <v>0</v>
      </c>
    </row>
    <row r="10" spans="1:22"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</row>
    <row r="11" spans="1:22" ht="15.75">
      <c r="F11" s="161" t="s">
        <v>244</v>
      </c>
      <c r="G11" s="128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300"/>
    </row>
    <row r="12" spans="1:22" ht="15.75">
      <c r="F12" s="301"/>
      <c r="G12" s="143" t="s">
        <v>245</v>
      </c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300"/>
    </row>
    <row r="13" spans="1:22" ht="15.75">
      <c r="F13" s="300"/>
      <c r="G13" s="300"/>
      <c r="H13" s="161" t="s">
        <v>246</v>
      </c>
      <c r="I13" s="128"/>
      <c r="J13" s="128"/>
      <c r="K13" s="128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300"/>
    </row>
    <row r="14" spans="1:22" ht="15.75">
      <c r="F14" s="300"/>
      <c r="G14" s="301"/>
      <c r="H14" s="300"/>
      <c r="I14" s="143" t="s">
        <v>266</v>
      </c>
      <c r="J14" s="143"/>
      <c r="K14" s="143"/>
      <c r="L14" s="302"/>
      <c r="M14" s="302"/>
      <c r="N14" s="302"/>
      <c r="O14" s="302"/>
      <c r="P14" s="302"/>
      <c r="Q14" s="302"/>
      <c r="R14" s="302"/>
      <c r="S14" s="302"/>
      <c r="T14" s="302"/>
      <c r="U14" s="299"/>
      <c r="V14" s="300"/>
    </row>
    <row r="15" spans="1:22" ht="15.75">
      <c r="F15" s="300"/>
      <c r="G15" s="301"/>
      <c r="H15" s="300"/>
      <c r="I15" s="143"/>
      <c r="J15" s="161" t="s">
        <v>476</v>
      </c>
      <c r="K15" s="143"/>
      <c r="L15" s="302"/>
      <c r="M15" s="302"/>
      <c r="N15" s="302"/>
      <c r="O15" s="302"/>
      <c r="P15" s="302"/>
      <c r="Q15" s="302"/>
      <c r="R15" s="302"/>
      <c r="S15" s="302"/>
      <c r="T15" s="302"/>
      <c r="U15" s="299"/>
      <c r="V15" s="300"/>
    </row>
    <row r="16" spans="1:22" ht="15.75">
      <c r="F16" s="300"/>
      <c r="G16" s="301"/>
      <c r="H16" s="300"/>
      <c r="I16" s="143"/>
      <c r="J16" s="143"/>
      <c r="K16" s="143" t="s">
        <v>477</v>
      </c>
      <c r="L16" s="302"/>
      <c r="M16" s="302"/>
      <c r="N16" s="302"/>
      <c r="O16" s="302"/>
      <c r="P16" s="302"/>
      <c r="Q16" s="302"/>
      <c r="R16" s="302"/>
      <c r="S16" s="302"/>
      <c r="T16" s="302"/>
      <c r="U16" s="299"/>
      <c r="V16" s="300"/>
    </row>
    <row r="17" spans="2:22" ht="15.75">
      <c r="F17" s="300"/>
      <c r="G17" s="300"/>
      <c r="H17" s="299"/>
      <c r="I17" s="302"/>
      <c r="J17" s="302"/>
      <c r="K17" s="302"/>
      <c r="L17" s="161" t="s">
        <v>478</v>
      </c>
      <c r="M17" s="302"/>
      <c r="N17" s="302"/>
      <c r="O17" s="302"/>
      <c r="P17" s="302"/>
      <c r="Q17" s="302"/>
      <c r="R17" s="302"/>
      <c r="S17" s="302"/>
      <c r="T17" s="302"/>
      <c r="U17" s="299"/>
      <c r="V17" s="300"/>
    </row>
    <row r="18" spans="2:22" ht="15.75">
      <c r="B18" s="134"/>
      <c r="C18" s="105">
        <f>SUM(C10:C11)</f>
        <v>0</v>
      </c>
      <c r="F18" s="299"/>
      <c r="G18" s="299"/>
      <c r="H18" s="299"/>
      <c r="I18" s="302"/>
      <c r="J18" s="302"/>
      <c r="K18" s="302"/>
      <c r="L18" s="302"/>
      <c r="M18" s="143" t="s">
        <v>267</v>
      </c>
      <c r="N18" s="302"/>
      <c r="O18" s="302"/>
      <c r="P18" s="302"/>
      <c r="Q18" s="302"/>
      <c r="R18" s="302"/>
      <c r="S18" s="302"/>
      <c r="T18" s="302"/>
      <c r="U18" s="299"/>
      <c r="V18" s="300"/>
    </row>
    <row r="19" spans="2:22" ht="15.75">
      <c r="B19" s="135"/>
      <c r="F19" s="300"/>
      <c r="G19" s="300"/>
      <c r="H19" s="299"/>
      <c r="I19" s="302"/>
      <c r="J19" s="302"/>
      <c r="K19" s="302"/>
      <c r="L19" s="302"/>
      <c r="M19" s="302"/>
      <c r="N19" s="161" t="s">
        <v>479</v>
      </c>
      <c r="O19" s="302"/>
      <c r="P19" s="302"/>
      <c r="Q19" s="302"/>
      <c r="R19" s="302"/>
      <c r="S19" s="302"/>
      <c r="T19" s="302"/>
      <c r="U19" s="299"/>
      <c r="V19" s="300"/>
    </row>
    <row r="20" spans="2:22" ht="15.75">
      <c r="F20" s="300"/>
      <c r="G20" s="300"/>
      <c r="H20" s="299"/>
      <c r="I20" s="302"/>
      <c r="J20" s="302"/>
      <c r="K20" s="302"/>
      <c r="L20" s="302"/>
      <c r="M20" s="302"/>
      <c r="N20" s="302"/>
      <c r="O20" s="143" t="s">
        <v>480</v>
      </c>
      <c r="P20" s="302"/>
      <c r="Q20" s="302"/>
      <c r="R20" s="302"/>
      <c r="S20" s="302"/>
      <c r="T20" s="302"/>
      <c r="U20" s="299"/>
      <c r="V20" s="300"/>
    </row>
    <row r="21" spans="2:22" ht="15.75">
      <c r="F21" s="300"/>
      <c r="G21" s="300"/>
      <c r="H21" s="299"/>
      <c r="I21" s="302"/>
      <c r="J21" s="302"/>
      <c r="K21" s="302"/>
      <c r="L21" s="302"/>
      <c r="M21" s="302"/>
      <c r="N21" s="302"/>
      <c r="O21" s="302"/>
      <c r="P21" s="161" t="s">
        <v>268</v>
      </c>
      <c r="Q21" s="302"/>
      <c r="R21" s="302"/>
      <c r="S21" s="302"/>
      <c r="T21" s="302"/>
      <c r="U21" s="299"/>
      <c r="V21" s="300"/>
    </row>
    <row r="22" spans="2:22" ht="15.75">
      <c r="F22" s="300"/>
      <c r="G22" s="300"/>
      <c r="H22" s="299"/>
      <c r="I22" s="302"/>
      <c r="J22" s="302"/>
      <c r="K22" s="302"/>
      <c r="L22" s="302"/>
      <c r="M22" s="302"/>
      <c r="N22" s="302"/>
      <c r="O22" s="302"/>
      <c r="P22" s="302"/>
      <c r="Q22" s="143" t="s">
        <v>269</v>
      </c>
      <c r="R22" s="143"/>
      <c r="S22" s="143"/>
      <c r="T22" s="302"/>
      <c r="U22" s="299"/>
      <c r="V22" s="300"/>
    </row>
    <row r="23" spans="2:22" ht="15.75">
      <c r="F23" s="300"/>
      <c r="G23" s="300"/>
      <c r="H23" s="299"/>
      <c r="I23" s="302"/>
      <c r="J23" s="302"/>
      <c r="K23" s="302"/>
      <c r="L23" s="302"/>
      <c r="M23" s="302"/>
      <c r="N23" s="302"/>
      <c r="O23" s="302"/>
      <c r="P23" s="302"/>
      <c r="Q23" s="302"/>
      <c r="R23" s="161" t="s">
        <v>270</v>
      </c>
      <c r="S23" s="302"/>
      <c r="T23" s="302"/>
      <c r="U23" s="299"/>
      <c r="V23" s="300"/>
    </row>
    <row r="24" spans="2:22" ht="15.75">
      <c r="F24" s="300"/>
      <c r="G24" s="300"/>
      <c r="H24" s="299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143" t="s">
        <v>271</v>
      </c>
      <c r="T24" s="302"/>
      <c r="U24" s="299"/>
      <c r="V24" s="300"/>
    </row>
    <row r="25" spans="2:22" ht="15.75">
      <c r="F25" s="300"/>
      <c r="G25" s="300"/>
      <c r="H25" s="299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161" t="s">
        <v>481</v>
      </c>
      <c r="U25" s="299"/>
      <c r="V25" s="300"/>
    </row>
    <row r="26" spans="2:22">
      <c r="F26" s="300"/>
      <c r="G26" s="300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300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  <row r="37" spans="8:21"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  <row r="38" spans="8:21"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B32" sqref="B32"/>
    </sheetView>
  </sheetViews>
  <sheetFormatPr defaultRowHeight="11.25"/>
  <cols>
    <col min="1" max="1" width="9" style="7" customWidth="1"/>
    <col min="2" max="2" width="71.42578125" style="146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66" t="s">
        <v>1</v>
      </c>
      <c r="B1" s="650" t="s">
        <v>0</v>
      </c>
      <c r="C1" s="653" t="s">
        <v>95</v>
      </c>
      <c r="D1" s="654"/>
      <c r="E1" s="641" t="s">
        <v>96</v>
      </c>
      <c r="F1" s="641"/>
      <c r="G1" s="641"/>
      <c r="H1" s="642" t="s">
        <v>174</v>
      </c>
      <c r="I1" s="642"/>
      <c r="J1" s="641" t="s">
        <v>178</v>
      </c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1"/>
      <c r="V1" s="641"/>
      <c r="W1" s="641"/>
      <c r="X1" s="641"/>
      <c r="Y1" s="641"/>
      <c r="Z1" s="641"/>
      <c r="AA1" s="641"/>
      <c r="AB1" s="641"/>
      <c r="AC1" s="641"/>
      <c r="AD1" s="641"/>
      <c r="AE1" s="652" t="s">
        <v>179</v>
      </c>
      <c r="AF1" s="652"/>
      <c r="AG1" s="652"/>
      <c r="AH1" s="652"/>
      <c r="AI1" s="652"/>
      <c r="AJ1" s="652"/>
      <c r="AK1" s="652"/>
      <c r="AL1" s="652"/>
      <c r="AM1" s="652"/>
      <c r="AN1" s="652"/>
      <c r="AO1" s="652"/>
      <c r="AP1" s="652"/>
      <c r="AQ1" s="652"/>
      <c r="AR1" s="652"/>
      <c r="AS1" s="643" t="s">
        <v>195</v>
      </c>
      <c r="AT1" s="644"/>
      <c r="AU1" s="644"/>
      <c r="AV1" s="644"/>
      <c r="AW1" s="644"/>
      <c r="AX1" s="645"/>
      <c r="AY1" s="646" t="s">
        <v>199</v>
      </c>
      <c r="AZ1" s="647"/>
      <c r="BA1" s="647"/>
      <c r="BB1" s="648"/>
      <c r="BC1" s="649" t="s">
        <v>187</v>
      </c>
      <c r="BD1" s="649"/>
      <c r="BE1" s="649"/>
      <c r="BF1" s="649"/>
      <c r="BG1" s="649"/>
      <c r="BH1" s="649"/>
      <c r="BI1" s="649"/>
      <c r="BJ1" s="649"/>
      <c r="BK1" s="649"/>
      <c r="BL1" s="649"/>
      <c r="BM1" s="649"/>
      <c r="BN1" s="649"/>
      <c r="BO1" s="655" t="s">
        <v>508</v>
      </c>
      <c r="BP1" s="656"/>
      <c r="BQ1" s="656"/>
      <c r="BR1" s="656"/>
      <c r="BS1" s="656"/>
      <c r="BT1" s="657"/>
      <c r="BU1" s="640" t="s">
        <v>293</v>
      </c>
      <c r="BV1" s="640"/>
      <c r="BW1" s="640"/>
    </row>
    <row r="2" spans="1:75" ht="23.25" thickBot="1">
      <c r="A2" s="467"/>
      <c r="B2" s="651"/>
      <c r="C2" s="169"/>
      <c r="D2" s="189" t="s">
        <v>93</v>
      </c>
      <c r="E2" s="149"/>
      <c r="F2" s="190" t="s">
        <v>93</v>
      </c>
      <c r="G2" s="148" t="s">
        <v>173</v>
      </c>
      <c r="H2" s="149"/>
      <c r="I2" s="211" t="s">
        <v>93</v>
      </c>
      <c r="J2" s="149" t="s">
        <v>247</v>
      </c>
      <c r="K2" s="149" t="s">
        <v>248</v>
      </c>
      <c r="L2" s="149" t="s">
        <v>249</v>
      </c>
      <c r="M2" s="149" t="s">
        <v>250</v>
      </c>
      <c r="N2" s="149" t="s">
        <v>251</v>
      </c>
      <c r="O2" s="149" t="s">
        <v>498</v>
      </c>
      <c r="P2" s="149" t="s">
        <v>252</v>
      </c>
      <c r="Q2" s="149" t="s">
        <v>464</v>
      </c>
      <c r="R2" s="149" t="s">
        <v>465</v>
      </c>
      <c r="S2" s="149" t="s">
        <v>492</v>
      </c>
      <c r="T2" s="149" t="s">
        <v>501</v>
      </c>
      <c r="U2" s="149" t="s">
        <v>253</v>
      </c>
      <c r="V2" s="149" t="s">
        <v>254</v>
      </c>
      <c r="W2" s="149" t="s">
        <v>255</v>
      </c>
      <c r="X2" s="149" t="s">
        <v>286</v>
      </c>
      <c r="Y2" s="149" t="s">
        <v>284</v>
      </c>
      <c r="Z2" s="149" t="s">
        <v>285</v>
      </c>
      <c r="AA2" s="149"/>
      <c r="AB2" s="149"/>
      <c r="AC2" s="149" t="s">
        <v>47</v>
      </c>
      <c r="AD2" s="147" t="s">
        <v>29</v>
      </c>
      <c r="AE2" s="149" t="s">
        <v>180</v>
      </c>
      <c r="AF2" s="149" t="s">
        <v>181</v>
      </c>
      <c r="AG2" s="149" t="s">
        <v>182</v>
      </c>
      <c r="AH2" s="149" t="s">
        <v>184</v>
      </c>
      <c r="AI2" s="149" t="s">
        <v>185</v>
      </c>
      <c r="AJ2" s="149" t="s">
        <v>186</v>
      </c>
      <c r="AK2" s="149" t="s">
        <v>272</v>
      </c>
      <c r="AL2" s="149" t="s">
        <v>273</v>
      </c>
      <c r="AM2" s="149" t="s">
        <v>274</v>
      </c>
      <c r="AN2" s="149" t="s">
        <v>494</v>
      </c>
      <c r="AO2" s="149" t="s">
        <v>495</v>
      </c>
      <c r="AP2" s="149"/>
      <c r="AQ2" s="149"/>
      <c r="AR2" s="152" t="s">
        <v>47</v>
      </c>
      <c r="AS2" s="149" t="s">
        <v>192</v>
      </c>
      <c r="AT2" s="149" t="s">
        <v>193</v>
      </c>
      <c r="AU2" s="149" t="s">
        <v>196</v>
      </c>
      <c r="AV2" s="149" t="s">
        <v>194</v>
      </c>
      <c r="AW2" s="149" t="s">
        <v>198</v>
      </c>
      <c r="AX2" s="147" t="s">
        <v>47</v>
      </c>
      <c r="AY2" s="149" t="s">
        <v>203</v>
      </c>
      <c r="AZ2" s="149" t="s">
        <v>204</v>
      </c>
      <c r="BA2" s="149" t="s">
        <v>205</v>
      </c>
      <c r="BB2" s="150" t="s">
        <v>47</v>
      </c>
      <c r="BC2" s="149" t="s">
        <v>214</v>
      </c>
      <c r="BD2" s="149" t="s">
        <v>215</v>
      </c>
      <c r="BE2" s="149" t="s">
        <v>218</v>
      </c>
      <c r="BF2" s="149" t="s">
        <v>223</v>
      </c>
      <c r="BG2" s="149" t="s">
        <v>224</v>
      </c>
      <c r="BH2" s="149" t="s">
        <v>225</v>
      </c>
      <c r="BI2" s="149" t="s">
        <v>288</v>
      </c>
      <c r="BJ2" s="149" t="s">
        <v>289</v>
      </c>
      <c r="BK2" s="149" t="s">
        <v>482</v>
      </c>
      <c r="BL2" s="149" t="s">
        <v>483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509</v>
      </c>
      <c r="BU2" s="169" t="s">
        <v>138</v>
      </c>
      <c r="BV2" s="373" t="s">
        <v>510</v>
      </c>
      <c r="BW2" s="187" t="s">
        <v>292</v>
      </c>
    </row>
    <row r="3" spans="1:75" s="5" customFormat="1">
      <c r="A3" s="358" t="str">
        <f>'1-συμβολαια'!A3</f>
        <v>???</v>
      </c>
      <c r="B3" s="440" t="str">
        <f>'1-συμβολαια'!C3</f>
        <v>έγγραφα κατάθεση</v>
      </c>
      <c r="C3" s="441">
        <f>'5-αντίγρ'!AN3</f>
        <v>0</v>
      </c>
      <c r="D3" s="441">
        <f>'5-αντίγρ'!U3+'5-αντίγρ'!Y3+'5-αντίγρ'!AA3+'5-αντίγρ'!AI3</f>
        <v>0</v>
      </c>
      <c r="E3" s="442"/>
      <c r="F3" s="442"/>
      <c r="G3" s="443"/>
      <c r="H3" s="442"/>
      <c r="I3" s="442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444"/>
      <c r="AF3" s="444"/>
      <c r="AG3" s="444"/>
      <c r="AH3" s="444"/>
      <c r="AI3" s="444"/>
      <c r="AJ3" s="444"/>
      <c r="AK3" s="444"/>
      <c r="AL3" s="444"/>
      <c r="AM3" s="444"/>
      <c r="AN3" s="444"/>
      <c r="AO3" s="444"/>
      <c r="AP3" s="444"/>
      <c r="AQ3" s="444"/>
      <c r="AR3" s="444"/>
      <c r="AS3" s="444"/>
      <c r="AT3" s="444"/>
      <c r="AU3" s="444"/>
      <c r="AV3" s="444"/>
      <c r="AW3" s="444"/>
      <c r="AX3" s="444"/>
      <c r="AY3" s="444"/>
      <c r="AZ3" s="444"/>
      <c r="BA3" s="444"/>
      <c r="BB3" s="444"/>
      <c r="BC3" s="444"/>
      <c r="BD3" s="444"/>
      <c r="BE3" s="444"/>
      <c r="BF3" s="444"/>
      <c r="BG3" s="444"/>
      <c r="BH3" s="444"/>
      <c r="BI3" s="444"/>
      <c r="BJ3" s="444"/>
      <c r="BK3" s="444"/>
      <c r="BL3" s="444"/>
      <c r="BM3" s="414"/>
      <c r="BN3" s="445"/>
      <c r="BO3" s="446"/>
      <c r="BP3" s="446"/>
      <c r="BQ3" s="446"/>
      <c r="BR3" s="446"/>
      <c r="BS3" s="446"/>
      <c r="BT3" s="446"/>
      <c r="BU3" s="447"/>
      <c r="BV3" s="447"/>
      <c r="BW3" s="448"/>
    </row>
    <row r="4" spans="1:75" s="5" customFormat="1">
      <c r="A4" s="358">
        <f>'1-συμβολαια'!A4</f>
        <v>0</v>
      </c>
      <c r="B4" s="356" t="str">
        <f>'1-συμβολαια'!C4</f>
        <v>μίσθωση αιγιαλού &amp; παραλίας [ΜΕ λιμεναρχείο] , [= 2.222δρχ/έτος + 10% κάθε έτος {έως 19/06/2006</v>
      </c>
      <c r="C4" s="357">
        <f>'5-αντίγρ'!AN4</f>
        <v>7100</v>
      </c>
      <c r="D4" s="357">
        <f>'5-αντίγρ'!U4+'5-αντίγρ'!Y4+'5-αντίγρ'!AA4+'5-αντίγρ'!AI4</f>
        <v>1600</v>
      </c>
      <c r="E4" s="287">
        <f>'6-μεταγρ'!O4</f>
        <v>4000</v>
      </c>
      <c r="F4" s="287">
        <f>'6-μεταγρ'!M4+'6-μεταγρ'!N4</f>
        <v>800</v>
      </c>
      <c r="G4" s="288">
        <f>'6-μεταγρ'!P4</f>
        <v>0</v>
      </c>
      <c r="H4" s="287">
        <f>'7-προςΔΟΥ'!P4</f>
        <v>4605</v>
      </c>
      <c r="I4" s="287">
        <f>'7-προςΔΟΥ'!K4</f>
        <v>605</v>
      </c>
      <c r="J4" s="286">
        <v>5100</v>
      </c>
      <c r="K4" s="286">
        <v>5100</v>
      </c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  <c r="W4" s="286"/>
      <c r="X4" s="286"/>
      <c r="Y4" s="286"/>
      <c r="Z4" s="286"/>
      <c r="AA4" s="286"/>
      <c r="AB4" s="286"/>
      <c r="AC4" s="286">
        <f t="shared" ref="AC4:AC8" si="0">SUM(J4:AB4)</f>
        <v>10200</v>
      </c>
      <c r="AD4" s="286"/>
      <c r="AE4" s="286">
        <v>3300</v>
      </c>
      <c r="AF4" s="286"/>
      <c r="AG4" s="286">
        <v>3300</v>
      </c>
      <c r="AH4" s="286"/>
      <c r="AI4" s="286"/>
      <c r="AJ4" s="286"/>
      <c r="AK4" s="286"/>
      <c r="AL4" s="286"/>
      <c r="AM4" s="286"/>
      <c r="AN4" s="286"/>
      <c r="AO4" s="286"/>
      <c r="AP4" s="286"/>
      <c r="AQ4" s="286"/>
      <c r="AR4" s="286">
        <f t="shared" ref="AR4:AR8" si="1">SUM(AE4:AJ4)</f>
        <v>6600</v>
      </c>
      <c r="AS4" s="286">
        <v>4000</v>
      </c>
      <c r="AT4" s="286"/>
      <c r="AU4" s="286"/>
      <c r="AV4" s="286"/>
      <c r="AW4" s="286"/>
      <c r="AX4" s="286">
        <f t="shared" ref="AX4:AX8" si="2">SUM(AS4:AW4)</f>
        <v>4000</v>
      </c>
      <c r="AY4" s="286"/>
      <c r="AZ4" s="286"/>
      <c r="BA4" s="286"/>
      <c r="BB4" s="286">
        <f t="shared" ref="BB4:BB8" si="3">SUM(AY4:BA4)</f>
        <v>0</v>
      </c>
      <c r="BC4" s="286"/>
      <c r="BD4" s="286"/>
      <c r="BE4" s="286"/>
      <c r="BF4" s="286"/>
      <c r="BG4" s="286"/>
      <c r="BH4" s="286"/>
      <c r="BI4" s="286"/>
      <c r="BJ4" s="286">
        <v>400</v>
      </c>
      <c r="BK4" s="286">
        <v>100</v>
      </c>
      <c r="BL4" s="286">
        <v>150</v>
      </c>
      <c r="BM4" s="283"/>
      <c r="BN4" s="289">
        <f t="shared" ref="BN4:BN8" si="4">SUM(BC4:BM4)</f>
        <v>650</v>
      </c>
      <c r="BO4" s="374"/>
      <c r="BP4" s="374"/>
      <c r="BQ4" s="374"/>
      <c r="BR4" s="374"/>
      <c r="BS4" s="374"/>
      <c r="BT4" s="374">
        <f t="shared" ref="BT4:BT8" si="5">BO4+BP4+BQ4+BR4</f>
        <v>0</v>
      </c>
      <c r="BU4" s="375">
        <f t="shared" ref="BU4:BU8" si="6">C4+E4+G4+H4+AC4-W4+AR4+AX4+BB4+BN4-BJ4+BT4</f>
        <v>36755</v>
      </c>
      <c r="BV4" s="375">
        <f t="shared" ref="BV4:BV8" si="7">D4+F4+I4+W4+BJ4+BS4</f>
        <v>3405</v>
      </c>
      <c r="BW4" s="340"/>
    </row>
    <row r="5" spans="1:75" s="5" customFormat="1">
      <c r="A5" s="358">
        <f>'1-συμβολαια'!A5</f>
        <v>0</v>
      </c>
      <c r="B5" s="356" t="str">
        <f>'1-συμβολαια'!C5</f>
        <v>μίσθωση αιγιαλού &amp; παραλίας  εγκαταστάσεις &amp; έργα [ΜΕ λιμεναρχείο</v>
      </c>
      <c r="C5" s="357">
        <f>'5-αντίγρ'!AN5</f>
        <v>0</v>
      </c>
      <c r="D5" s="357">
        <f>'5-αντίγρ'!U5+'5-αντίγρ'!Y5+'5-αντίγρ'!AA5+'5-αντίγρ'!AI5</f>
        <v>0</v>
      </c>
      <c r="E5" s="287">
        <f>'6-μεταγρ'!O5</f>
        <v>0</v>
      </c>
      <c r="F5" s="287">
        <f>'6-μεταγρ'!M5+'6-μεταγρ'!N5</f>
        <v>0</v>
      </c>
      <c r="G5" s="288">
        <f>'6-μεταγρ'!P5</f>
        <v>0</v>
      </c>
      <c r="H5" s="287">
        <f>'7-προςΔΟΥ'!P5</f>
        <v>0</v>
      </c>
      <c r="I5" s="287">
        <f>'7-προςΔΟΥ'!K5</f>
        <v>0</v>
      </c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>
        <f t="shared" si="0"/>
        <v>0</v>
      </c>
      <c r="AD5" s="286"/>
      <c r="AE5" s="286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P5" s="286"/>
      <c r="AQ5" s="286"/>
      <c r="AR5" s="286">
        <f t="shared" si="1"/>
        <v>0</v>
      </c>
      <c r="AS5" s="286"/>
      <c r="AT5" s="286"/>
      <c r="AU5" s="286"/>
      <c r="AV5" s="286"/>
      <c r="AW5" s="286"/>
      <c r="AX5" s="286">
        <f t="shared" si="2"/>
        <v>0</v>
      </c>
      <c r="AY5" s="286"/>
      <c r="AZ5" s="286"/>
      <c r="BA5" s="286"/>
      <c r="BB5" s="286">
        <f t="shared" si="3"/>
        <v>0</v>
      </c>
      <c r="BC5" s="286"/>
      <c r="BD5" s="286"/>
      <c r="BE5" s="286"/>
      <c r="BF5" s="286"/>
      <c r="BG5" s="286"/>
      <c r="BH5" s="286"/>
      <c r="BI5" s="286"/>
      <c r="BJ5" s="286"/>
      <c r="BK5" s="286"/>
      <c r="BL5" s="286"/>
      <c r="BM5" s="283"/>
      <c r="BN5" s="289">
        <f t="shared" si="4"/>
        <v>0</v>
      </c>
      <c r="BO5" s="374"/>
      <c r="BP5" s="374"/>
      <c r="BQ5" s="374"/>
      <c r="BR5" s="374"/>
      <c r="BS5" s="374"/>
      <c r="BT5" s="374">
        <f t="shared" si="5"/>
        <v>0</v>
      </c>
      <c r="BU5" s="375">
        <f t="shared" si="6"/>
        <v>0</v>
      </c>
      <c r="BV5" s="375">
        <f t="shared" si="7"/>
        <v>0</v>
      </c>
      <c r="BW5" s="340"/>
    </row>
    <row r="6" spans="1:75" s="5" customFormat="1">
      <c r="A6" s="358">
        <f>'1-συμβολαια'!A6</f>
        <v>0</v>
      </c>
      <c r="B6" s="356" t="str">
        <f>'1-συμβολαια'!C6</f>
        <v>αιγιαλού &amp; παραλίας ΑΠΟΚΑΤΑΣΤΑΣΗ με λήξη [ΜΕ λιμεναρχείο</v>
      </c>
      <c r="C6" s="357">
        <f>'5-αντίγρ'!AN6</f>
        <v>0</v>
      </c>
      <c r="D6" s="357">
        <f>'5-αντίγρ'!U6+'5-αντίγρ'!Y6+'5-αντίγρ'!AA6+'5-αντίγρ'!AI6</f>
        <v>0</v>
      </c>
      <c r="E6" s="287">
        <f>'6-μεταγρ'!O6</f>
        <v>0</v>
      </c>
      <c r="F6" s="287">
        <f>'6-μεταγρ'!M6+'6-μεταγρ'!N6</f>
        <v>0</v>
      </c>
      <c r="G6" s="288">
        <f>'6-μεταγρ'!P6</f>
        <v>0</v>
      </c>
      <c r="H6" s="287">
        <f>'7-προςΔΟΥ'!P6</f>
        <v>0</v>
      </c>
      <c r="I6" s="287">
        <f>'7-προςΔΟΥ'!K6</f>
        <v>0</v>
      </c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>
        <f t="shared" si="0"/>
        <v>0</v>
      </c>
      <c r="AD6" s="286"/>
      <c r="AE6" s="286"/>
      <c r="AF6" s="286"/>
      <c r="AG6" s="286"/>
      <c r="AH6" s="286"/>
      <c r="AI6" s="286"/>
      <c r="AJ6" s="286"/>
      <c r="AK6" s="286"/>
      <c r="AL6" s="286"/>
      <c r="AM6" s="286"/>
      <c r="AN6" s="286"/>
      <c r="AO6" s="286"/>
      <c r="AP6" s="286"/>
      <c r="AQ6" s="286"/>
      <c r="AR6" s="286">
        <f t="shared" si="1"/>
        <v>0</v>
      </c>
      <c r="AS6" s="286"/>
      <c r="AT6" s="286"/>
      <c r="AU6" s="286"/>
      <c r="AV6" s="286"/>
      <c r="AW6" s="286"/>
      <c r="AX6" s="286">
        <f t="shared" si="2"/>
        <v>0</v>
      </c>
      <c r="AY6" s="286"/>
      <c r="AZ6" s="286"/>
      <c r="BA6" s="286"/>
      <c r="BB6" s="286">
        <f t="shared" si="3"/>
        <v>0</v>
      </c>
      <c r="BC6" s="286"/>
      <c r="BD6" s="286"/>
      <c r="BE6" s="286"/>
      <c r="BF6" s="286"/>
      <c r="BG6" s="286"/>
      <c r="BH6" s="286"/>
      <c r="BI6" s="286"/>
      <c r="BJ6" s="286"/>
      <c r="BK6" s="286"/>
      <c r="BL6" s="286"/>
      <c r="BM6" s="283"/>
      <c r="BN6" s="289">
        <f t="shared" si="4"/>
        <v>0</v>
      </c>
      <c r="BO6" s="374"/>
      <c r="BP6" s="374"/>
      <c r="BQ6" s="374"/>
      <c r="BR6" s="374"/>
      <c r="BS6" s="374"/>
      <c r="BT6" s="374">
        <f t="shared" si="5"/>
        <v>0</v>
      </c>
      <c r="BU6" s="375">
        <f t="shared" si="6"/>
        <v>0</v>
      </c>
      <c r="BV6" s="375">
        <f t="shared" si="7"/>
        <v>0</v>
      </c>
      <c r="BW6" s="340"/>
    </row>
    <row r="7" spans="1:75" s="5" customFormat="1">
      <c r="A7" s="358">
        <f>'1-συμβολαια'!A7</f>
        <v>0</v>
      </c>
      <c r="B7" s="356" t="str">
        <f>'1-συμβολαια'!C7</f>
        <v>μίσθωσης 14.533 &amp; 25.591 πάγιες εγκαταστάσεις [ΜΕ κοινότητα</v>
      </c>
      <c r="C7" s="357">
        <f>'5-αντίγρ'!AN7</f>
        <v>0</v>
      </c>
      <c r="D7" s="357">
        <f>'5-αντίγρ'!U7+'5-αντίγρ'!Y7+'5-αντίγρ'!AA7+'5-αντίγρ'!AI7</f>
        <v>0</v>
      </c>
      <c r="E7" s="287">
        <f>'6-μεταγρ'!O7</f>
        <v>0</v>
      </c>
      <c r="F7" s="287">
        <f>'6-μεταγρ'!M7+'6-μεταγρ'!N7</f>
        <v>0</v>
      </c>
      <c r="G7" s="288">
        <f>'6-μεταγρ'!P7</f>
        <v>0</v>
      </c>
      <c r="H7" s="287">
        <f>'7-προςΔΟΥ'!P7</f>
        <v>605</v>
      </c>
      <c r="I7" s="287">
        <f>'7-προςΔΟΥ'!K7</f>
        <v>605</v>
      </c>
      <c r="J7" s="286">
        <v>5100</v>
      </c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6"/>
      <c r="W7" s="286"/>
      <c r="X7" s="286"/>
      <c r="Y7" s="286"/>
      <c r="Z7" s="286"/>
      <c r="AA7" s="286"/>
      <c r="AB7" s="286"/>
      <c r="AC7" s="286">
        <f t="shared" si="0"/>
        <v>5100</v>
      </c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6"/>
      <c r="AR7" s="286">
        <f t="shared" si="1"/>
        <v>0</v>
      </c>
      <c r="AS7" s="286"/>
      <c r="AT7" s="286"/>
      <c r="AU7" s="286"/>
      <c r="AV7" s="286"/>
      <c r="AW7" s="286"/>
      <c r="AX7" s="286">
        <f t="shared" si="2"/>
        <v>0</v>
      </c>
      <c r="AY7" s="286"/>
      <c r="AZ7" s="286"/>
      <c r="BA7" s="286"/>
      <c r="BB7" s="286">
        <f t="shared" si="3"/>
        <v>0</v>
      </c>
      <c r="BC7" s="286"/>
      <c r="BD7" s="286"/>
      <c r="BE7" s="286"/>
      <c r="BF7" s="286"/>
      <c r="BG7" s="286"/>
      <c r="BH7" s="286"/>
      <c r="BI7" s="286"/>
      <c r="BJ7" s="286"/>
      <c r="BK7" s="286"/>
      <c r="BL7" s="286"/>
      <c r="BM7" s="283"/>
      <c r="BN7" s="289">
        <f t="shared" si="4"/>
        <v>0</v>
      </c>
      <c r="BO7" s="374"/>
      <c r="BP7" s="374"/>
      <c r="BQ7" s="374"/>
      <c r="BR7" s="374"/>
      <c r="BS7" s="374"/>
      <c r="BT7" s="374">
        <f t="shared" si="5"/>
        <v>0</v>
      </c>
      <c r="BU7" s="375">
        <f t="shared" si="6"/>
        <v>5705</v>
      </c>
      <c r="BV7" s="375">
        <f t="shared" si="7"/>
        <v>605</v>
      </c>
      <c r="BW7" s="340"/>
    </row>
    <row r="8" spans="1:75" s="5" customFormat="1">
      <c r="A8" s="358">
        <f>'1-συμβολαια'!A8</f>
        <v>0</v>
      </c>
      <c r="B8" s="356" t="str">
        <f>'1-συμβολαια'!C8</f>
        <v>μίσθωσης 14.533 &amp; 25.591 ΑΠΟΚΑΤΑΣΤΑΣΗ νέου χώρου [ΜΕ κοινότητα</v>
      </c>
      <c r="C8" s="357">
        <f>'5-αντίγρ'!AN8</f>
        <v>0</v>
      </c>
      <c r="D8" s="357">
        <f>'5-αντίγρ'!U8+'5-αντίγρ'!Y8+'5-αντίγρ'!AA8+'5-αντίγρ'!AI8</f>
        <v>0</v>
      </c>
      <c r="E8" s="287">
        <f>'6-μεταγρ'!O8</f>
        <v>0</v>
      </c>
      <c r="F8" s="287">
        <f>'6-μεταγρ'!M8+'6-μεταγρ'!N8</f>
        <v>0</v>
      </c>
      <c r="G8" s="288">
        <f>'6-μεταγρ'!P8</f>
        <v>0</v>
      </c>
      <c r="H8" s="287">
        <f>'7-προςΔΟΥ'!P8</f>
        <v>0</v>
      </c>
      <c r="I8" s="287">
        <f>'7-προςΔΟΥ'!K8</f>
        <v>0</v>
      </c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>
        <f t="shared" si="0"/>
        <v>0</v>
      </c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>
        <f t="shared" si="1"/>
        <v>0</v>
      </c>
      <c r="AS8" s="286"/>
      <c r="AT8" s="286"/>
      <c r="AU8" s="286"/>
      <c r="AV8" s="286"/>
      <c r="AW8" s="286"/>
      <c r="AX8" s="286">
        <f t="shared" si="2"/>
        <v>0</v>
      </c>
      <c r="AY8" s="286"/>
      <c r="AZ8" s="286"/>
      <c r="BA8" s="286"/>
      <c r="BB8" s="286">
        <f t="shared" si="3"/>
        <v>0</v>
      </c>
      <c r="BC8" s="286"/>
      <c r="BD8" s="286"/>
      <c r="BE8" s="286"/>
      <c r="BF8" s="286"/>
      <c r="BG8" s="286"/>
      <c r="BH8" s="286"/>
      <c r="BI8" s="286"/>
      <c r="BJ8" s="286"/>
      <c r="BK8" s="286"/>
      <c r="BL8" s="286"/>
      <c r="BM8" s="283"/>
      <c r="BN8" s="289">
        <f t="shared" si="4"/>
        <v>0</v>
      </c>
      <c r="BO8" s="374"/>
      <c r="BP8" s="374"/>
      <c r="BQ8" s="374"/>
      <c r="BR8" s="374"/>
      <c r="BS8" s="374"/>
      <c r="BT8" s="374">
        <f t="shared" si="5"/>
        <v>0</v>
      </c>
      <c r="BU8" s="375">
        <f t="shared" si="6"/>
        <v>0</v>
      </c>
      <c r="BV8" s="375">
        <f t="shared" si="7"/>
        <v>0</v>
      </c>
      <c r="BW8" s="340"/>
    </row>
    <row r="9" spans="1:75">
      <c r="A9" s="464" t="s">
        <v>47</v>
      </c>
      <c r="B9" s="465"/>
      <c r="C9" s="158">
        <f t="shared" ref="C9:AC9" si="8">SUM(C3:C8)</f>
        <v>7100</v>
      </c>
      <c r="D9" s="158">
        <f t="shared" si="8"/>
        <v>1600</v>
      </c>
      <c r="E9" s="158">
        <f t="shared" si="8"/>
        <v>4000</v>
      </c>
      <c r="F9" s="158">
        <f t="shared" si="8"/>
        <v>800</v>
      </c>
      <c r="G9" s="158">
        <f t="shared" si="8"/>
        <v>0</v>
      </c>
      <c r="H9" s="158">
        <f t="shared" si="8"/>
        <v>5210</v>
      </c>
      <c r="I9" s="158">
        <f t="shared" si="8"/>
        <v>1210</v>
      </c>
      <c r="J9" s="37">
        <f t="shared" si="8"/>
        <v>10200</v>
      </c>
      <c r="K9" s="37">
        <f t="shared" si="8"/>
        <v>5100</v>
      </c>
      <c r="L9" s="37">
        <f t="shared" si="8"/>
        <v>0</v>
      </c>
      <c r="M9" s="37">
        <f t="shared" si="8"/>
        <v>0</v>
      </c>
      <c r="N9" s="37">
        <f t="shared" si="8"/>
        <v>0</v>
      </c>
      <c r="O9" s="37">
        <f t="shared" si="8"/>
        <v>0</v>
      </c>
      <c r="P9" s="37">
        <f t="shared" si="8"/>
        <v>0</v>
      </c>
      <c r="Q9" s="37">
        <f t="shared" si="8"/>
        <v>0</v>
      </c>
      <c r="R9" s="37">
        <f t="shared" si="8"/>
        <v>0</v>
      </c>
      <c r="S9" s="37">
        <f t="shared" si="8"/>
        <v>0</v>
      </c>
      <c r="T9" s="37">
        <f t="shared" si="8"/>
        <v>0</v>
      </c>
      <c r="U9" s="37">
        <f t="shared" si="8"/>
        <v>0</v>
      </c>
      <c r="V9" s="37">
        <f t="shared" si="8"/>
        <v>0</v>
      </c>
      <c r="W9" s="37">
        <f t="shared" si="8"/>
        <v>0</v>
      </c>
      <c r="X9" s="37">
        <f t="shared" si="8"/>
        <v>0</v>
      </c>
      <c r="Y9" s="37">
        <f t="shared" si="8"/>
        <v>0</v>
      </c>
      <c r="Z9" s="37">
        <f t="shared" si="8"/>
        <v>0</v>
      </c>
      <c r="AA9" s="37">
        <f t="shared" si="8"/>
        <v>0</v>
      </c>
      <c r="AB9" s="37">
        <f t="shared" si="8"/>
        <v>0</v>
      </c>
      <c r="AC9" s="37">
        <f t="shared" si="8"/>
        <v>15300</v>
      </c>
      <c r="AD9" s="37"/>
      <c r="AE9" s="37">
        <f t="shared" ref="AE9:BJ9" si="9">SUM(AE3:AE8)</f>
        <v>3300</v>
      </c>
      <c r="AF9" s="37">
        <f t="shared" si="9"/>
        <v>0</v>
      </c>
      <c r="AG9" s="37">
        <f t="shared" si="9"/>
        <v>3300</v>
      </c>
      <c r="AH9" s="37">
        <f t="shared" si="9"/>
        <v>0</v>
      </c>
      <c r="AI9" s="37">
        <f t="shared" si="9"/>
        <v>0</v>
      </c>
      <c r="AJ9" s="248">
        <f t="shared" si="9"/>
        <v>0</v>
      </c>
      <c r="AK9" s="37">
        <f t="shared" si="9"/>
        <v>0</v>
      </c>
      <c r="AL9" s="37">
        <f t="shared" si="9"/>
        <v>0</v>
      </c>
      <c r="AM9" s="37">
        <f t="shared" si="9"/>
        <v>0</v>
      </c>
      <c r="AN9" s="37">
        <f t="shared" si="9"/>
        <v>0</v>
      </c>
      <c r="AO9" s="37">
        <f t="shared" si="9"/>
        <v>0</v>
      </c>
      <c r="AP9" s="37">
        <f t="shared" si="9"/>
        <v>0</v>
      </c>
      <c r="AQ9" s="37">
        <f t="shared" si="9"/>
        <v>0</v>
      </c>
      <c r="AR9" s="37">
        <f t="shared" si="9"/>
        <v>6600</v>
      </c>
      <c r="AS9" s="37">
        <f t="shared" si="9"/>
        <v>4000</v>
      </c>
      <c r="AT9" s="252">
        <f t="shared" si="9"/>
        <v>0</v>
      </c>
      <c r="AU9" s="252">
        <f t="shared" si="9"/>
        <v>0</v>
      </c>
      <c r="AV9" s="252">
        <f t="shared" si="9"/>
        <v>0</v>
      </c>
      <c r="AW9" s="252">
        <f t="shared" si="9"/>
        <v>0</v>
      </c>
      <c r="AX9" s="37">
        <f t="shared" si="9"/>
        <v>4000</v>
      </c>
      <c r="AY9" s="37">
        <f t="shared" si="9"/>
        <v>0</v>
      </c>
      <c r="AZ9" s="252">
        <f t="shared" si="9"/>
        <v>0</v>
      </c>
      <c r="BA9" s="37">
        <f t="shared" si="9"/>
        <v>0</v>
      </c>
      <c r="BB9" s="37">
        <f t="shared" si="9"/>
        <v>0</v>
      </c>
      <c r="BC9" s="37">
        <f t="shared" si="9"/>
        <v>0</v>
      </c>
      <c r="BD9" s="37">
        <f t="shared" si="9"/>
        <v>0</v>
      </c>
      <c r="BE9" s="37">
        <f t="shared" si="9"/>
        <v>0</v>
      </c>
      <c r="BF9" s="37">
        <f t="shared" si="9"/>
        <v>0</v>
      </c>
      <c r="BG9" s="37">
        <f t="shared" si="9"/>
        <v>0</v>
      </c>
      <c r="BH9" s="37">
        <f t="shared" si="9"/>
        <v>0</v>
      </c>
      <c r="BI9" s="37">
        <f t="shared" si="9"/>
        <v>0</v>
      </c>
      <c r="BJ9" s="37">
        <f t="shared" si="9"/>
        <v>400</v>
      </c>
      <c r="BK9" s="37"/>
      <c r="BL9" s="37"/>
      <c r="BM9" s="37">
        <f>SUM(BM3:BM8)</f>
        <v>0</v>
      </c>
      <c r="BN9" s="37">
        <f>SUM(BN3:BN8)</f>
        <v>650</v>
      </c>
      <c r="BO9" s="37"/>
      <c r="BP9" s="37"/>
      <c r="BQ9" s="37"/>
      <c r="BR9" s="37"/>
      <c r="BS9" s="37"/>
      <c r="BT9" s="37"/>
      <c r="BU9" s="37">
        <f>SUM(BU3:BU8)</f>
        <v>42460</v>
      </c>
      <c r="BV9" s="37"/>
      <c r="BW9" s="252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</row>
    <row r="11" spans="1:75" ht="11.25" customHeight="1">
      <c r="C11" s="131"/>
      <c r="D11" s="131"/>
      <c r="E11" s="2"/>
      <c r="F11" s="2"/>
      <c r="G11" s="2"/>
      <c r="H11" s="2"/>
      <c r="I11" s="2"/>
      <c r="J11" s="165" t="s">
        <v>440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451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6" t="s">
        <v>188</v>
      </c>
      <c r="AT11" s="2"/>
      <c r="AU11" s="2"/>
      <c r="AV11" s="2"/>
      <c r="AW11" s="2"/>
      <c r="AX11" s="2"/>
      <c r="AY11" s="156" t="s">
        <v>200</v>
      </c>
      <c r="AZ11" s="2"/>
      <c r="BA11" s="2"/>
      <c r="BB11" s="2"/>
      <c r="BC11" s="156" t="s">
        <v>213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511</v>
      </c>
      <c r="BP11" s="2"/>
      <c r="BQ11" s="2"/>
      <c r="BR11" s="2"/>
      <c r="BS11" s="2"/>
      <c r="BT11" s="2"/>
      <c r="BU11" s="2"/>
      <c r="BV11" s="2"/>
      <c r="BW11" s="2"/>
    </row>
    <row r="12" spans="1:75" ht="11.25" customHeight="1">
      <c r="C12" s="131"/>
      <c r="D12" s="131"/>
      <c r="E12" s="2"/>
      <c r="F12" s="2"/>
      <c r="G12" s="2"/>
      <c r="H12" s="2"/>
      <c r="I12" s="2"/>
      <c r="J12" s="4"/>
      <c r="K12" s="165" t="s">
        <v>441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5" t="s">
        <v>183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51" t="s">
        <v>191</v>
      </c>
      <c r="AU12" s="2"/>
      <c r="AV12" s="2"/>
      <c r="AW12" s="2"/>
      <c r="AX12" s="2"/>
      <c r="AY12" s="2"/>
      <c r="AZ12" s="250" t="s">
        <v>201</v>
      </c>
      <c r="BA12" s="2"/>
      <c r="BB12" s="2"/>
      <c r="BC12" s="2"/>
      <c r="BD12" s="177" t="s">
        <v>216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512</v>
      </c>
      <c r="BQ12" s="2"/>
      <c r="BR12" s="2"/>
      <c r="BS12" s="2"/>
      <c r="BT12" s="2"/>
      <c r="BU12" s="2"/>
      <c r="BV12" s="2"/>
      <c r="BW12" s="2"/>
    </row>
    <row r="13" spans="1:75" ht="11.25" customHeight="1">
      <c r="C13" s="131"/>
      <c r="D13" s="131"/>
      <c r="E13" s="2"/>
      <c r="F13" s="2"/>
      <c r="G13" s="2"/>
      <c r="H13" s="2"/>
      <c r="I13" s="2"/>
      <c r="J13" s="4"/>
      <c r="K13" s="4"/>
      <c r="L13" s="165" t="s">
        <v>442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452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189</v>
      </c>
      <c r="AV13" s="2"/>
      <c r="AW13" s="2"/>
      <c r="AX13" s="2"/>
      <c r="AY13" s="2"/>
      <c r="AZ13" s="2"/>
      <c r="BA13" s="156" t="s">
        <v>202</v>
      </c>
      <c r="BB13" s="2"/>
      <c r="BC13" s="2"/>
      <c r="BD13" s="2"/>
      <c r="BE13" s="156" t="s">
        <v>217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2"/>
      <c r="BV13" s="2"/>
      <c r="BW13" s="2"/>
    </row>
    <row r="14" spans="1:75" ht="11.25" customHeight="1">
      <c r="C14" s="131"/>
      <c r="D14" s="131"/>
      <c r="E14" s="2"/>
      <c r="F14" s="2"/>
      <c r="G14" s="2"/>
      <c r="H14" s="2"/>
      <c r="I14" s="7" t="s">
        <v>556</v>
      </c>
      <c r="J14" s="4"/>
      <c r="K14" s="4"/>
      <c r="L14" s="4"/>
      <c r="M14" s="179" t="s">
        <v>443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6" t="s">
        <v>453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51" t="s">
        <v>190</v>
      </c>
      <c r="AW14" s="2"/>
      <c r="AX14" s="2"/>
      <c r="AY14" s="2"/>
      <c r="AZ14" s="2"/>
      <c r="BA14" s="2"/>
      <c r="BB14" s="2"/>
      <c r="BC14" s="2"/>
      <c r="BD14" s="2"/>
      <c r="BE14" s="2"/>
      <c r="BF14" s="177" t="s">
        <v>219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513</v>
      </c>
      <c r="BS14" s="2"/>
      <c r="BT14" s="2"/>
      <c r="BU14" s="2"/>
      <c r="BV14" s="2"/>
      <c r="BW14" s="2"/>
    </row>
    <row r="15" spans="1:75" ht="11.25" customHeight="1">
      <c r="C15" s="131"/>
      <c r="D15" s="131"/>
      <c r="E15" s="2"/>
      <c r="F15" s="2"/>
      <c r="G15" s="2"/>
      <c r="H15" s="2"/>
      <c r="I15" s="2"/>
      <c r="J15" s="4"/>
      <c r="K15" s="4"/>
      <c r="L15" s="4"/>
      <c r="M15" s="4"/>
      <c r="N15" s="156" t="s">
        <v>444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454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50" t="s">
        <v>197</v>
      </c>
      <c r="AX15" s="2"/>
      <c r="AY15" s="2"/>
      <c r="AZ15" s="2"/>
      <c r="BA15" s="2"/>
      <c r="BB15" s="2"/>
      <c r="BC15" s="2"/>
      <c r="BD15" s="2"/>
      <c r="BE15" s="2"/>
      <c r="BF15" s="2"/>
      <c r="BG15" s="156" t="s">
        <v>220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3"/>
      <c r="BV15" s="3"/>
    </row>
    <row r="16" spans="1:75" ht="11.25" customHeight="1">
      <c r="C16" s="131"/>
      <c r="D16" s="131"/>
      <c r="E16" s="2"/>
      <c r="F16" s="2"/>
      <c r="G16" s="2"/>
      <c r="H16" s="2"/>
      <c r="I16" s="2"/>
      <c r="J16" s="4"/>
      <c r="K16" s="4"/>
      <c r="L16" s="4"/>
      <c r="M16" s="4"/>
      <c r="N16" s="4"/>
      <c r="O16" s="156" t="s">
        <v>499</v>
      </c>
      <c r="P16" s="4"/>
      <c r="Q16" s="179"/>
      <c r="R16" s="179"/>
      <c r="S16" s="179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49" t="s">
        <v>455</v>
      </c>
      <c r="AK16" s="116"/>
      <c r="AL16" s="116"/>
      <c r="AM16" s="116"/>
      <c r="AN16" s="116"/>
      <c r="AO16" s="116"/>
      <c r="AP16" s="116"/>
      <c r="AQ16" s="116"/>
      <c r="AR16" s="2"/>
      <c r="AS16" s="2"/>
      <c r="AT16" s="2"/>
      <c r="AU16" s="2"/>
      <c r="AV16" s="2"/>
      <c r="AW16" s="2"/>
      <c r="AX16" s="2"/>
      <c r="AY16" s="2"/>
      <c r="AZ16" s="2"/>
      <c r="BA16" s="156" t="s">
        <v>208</v>
      </c>
      <c r="BB16" s="2"/>
      <c r="BC16" s="2"/>
      <c r="BD16" s="2"/>
      <c r="BE16" s="2"/>
      <c r="BF16" s="2"/>
      <c r="BG16" s="2"/>
      <c r="BH16" s="177" t="s">
        <v>221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3"/>
      <c r="BV16" s="3"/>
    </row>
    <row r="17" spans="2:74">
      <c r="C17" s="82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179" t="s">
        <v>445</v>
      </c>
      <c r="Q17" s="179"/>
      <c r="R17" s="179"/>
      <c r="S17" s="179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7"/>
      <c r="AF17" s="2"/>
      <c r="AG17" s="2"/>
      <c r="AH17" s="2"/>
      <c r="AI17" s="2"/>
      <c r="AJ17" s="2"/>
      <c r="AK17" s="164" t="s">
        <v>456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51" t="s">
        <v>206</v>
      </c>
      <c r="BB17" s="2"/>
      <c r="BC17" s="2"/>
      <c r="BD17" s="2"/>
      <c r="BE17" s="2"/>
      <c r="BF17" s="2"/>
      <c r="BG17" s="2"/>
      <c r="BH17" s="2"/>
      <c r="BI17" s="156" t="s">
        <v>222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3"/>
      <c r="BV17" s="3"/>
    </row>
    <row r="18" spans="2:74">
      <c r="B18" s="134"/>
      <c r="C18" s="82"/>
      <c r="D18" s="82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6" t="s">
        <v>466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6" t="s">
        <v>496</v>
      </c>
      <c r="AM18" s="116"/>
      <c r="AN18" s="116"/>
      <c r="AO18" s="116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6" t="s">
        <v>207</v>
      </c>
      <c r="BB18" s="2"/>
      <c r="BC18" s="2"/>
      <c r="BD18" s="2"/>
      <c r="BE18" s="2"/>
      <c r="BF18" s="2"/>
      <c r="BG18" s="2"/>
      <c r="BH18" s="2"/>
      <c r="BI18" s="2"/>
      <c r="BJ18" s="177" t="s">
        <v>290</v>
      </c>
      <c r="BK18" s="177"/>
      <c r="BL18" s="177"/>
      <c r="BM18" s="2"/>
      <c r="BN18" s="2"/>
      <c r="BO18" s="2"/>
      <c r="BP18" s="2"/>
      <c r="BQ18" s="2"/>
      <c r="BR18" s="2"/>
      <c r="BS18" s="2"/>
      <c r="BT18" s="2"/>
      <c r="BU18" s="3"/>
      <c r="BV18" s="3"/>
    </row>
    <row r="19" spans="2:74">
      <c r="B19" s="135"/>
      <c r="C19" s="82"/>
      <c r="D19" s="82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78" t="s">
        <v>467</v>
      </c>
      <c r="S19" s="179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4" t="s">
        <v>497</v>
      </c>
      <c r="AN19" s="2"/>
      <c r="AO19" s="164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7" t="s">
        <v>209</v>
      </c>
      <c r="BB19" s="2"/>
      <c r="BC19" s="2"/>
      <c r="BD19" s="2"/>
      <c r="BE19" s="2"/>
      <c r="BF19" s="2"/>
      <c r="BG19" s="2"/>
      <c r="BH19" s="2"/>
      <c r="BI19" s="2"/>
      <c r="BJ19" s="2"/>
      <c r="BK19" s="156" t="s">
        <v>485</v>
      </c>
      <c r="BL19" s="156"/>
      <c r="BM19" s="2"/>
      <c r="BN19" s="2"/>
      <c r="BO19" s="2"/>
      <c r="BP19" s="2"/>
      <c r="BQ19" s="2"/>
      <c r="BR19" s="2"/>
      <c r="BS19" s="2"/>
      <c r="BT19" s="2"/>
      <c r="BU19" s="3"/>
      <c r="BV19" s="3"/>
    </row>
    <row r="20" spans="2:74">
      <c r="C20" s="82"/>
      <c r="D20" s="82"/>
      <c r="E20" s="87"/>
      <c r="F20" s="87"/>
      <c r="G20" s="87"/>
      <c r="H20" s="87"/>
      <c r="I20" s="87"/>
      <c r="J20" s="87"/>
      <c r="K20" s="87"/>
      <c r="L20" s="87"/>
      <c r="M20" s="87"/>
      <c r="N20" s="4"/>
      <c r="O20" s="4"/>
      <c r="P20" s="4"/>
      <c r="Q20" s="4"/>
      <c r="R20" s="4"/>
      <c r="S20" s="156" t="s">
        <v>493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7"/>
      <c r="AH20" s="87"/>
      <c r="AI20" s="87"/>
      <c r="AJ20" s="87"/>
      <c r="AK20" s="87"/>
      <c r="AL20" s="87"/>
      <c r="AM20" s="87"/>
      <c r="AN20" s="116" t="s">
        <v>533</v>
      </c>
      <c r="AO20" s="116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182" t="s">
        <v>256</v>
      </c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179" t="s">
        <v>484</v>
      </c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2:74">
      <c r="C21" s="82"/>
      <c r="D21" s="82"/>
      <c r="J21" s="87"/>
      <c r="K21" s="87"/>
      <c r="L21" s="87"/>
      <c r="M21" s="87"/>
      <c r="N21" s="87"/>
      <c r="O21" s="87"/>
      <c r="P21" s="4"/>
      <c r="Q21" s="4"/>
      <c r="R21" s="4"/>
      <c r="S21" s="4"/>
      <c r="T21" s="179" t="s">
        <v>500</v>
      </c>
      <c r="U21" s="4"/>
      <c r="V21" s="4"/>
      <c r="W21" s="4"/>
      <c r="X21" s="4"/>
      <c r="Y21" s="4"/>
      <c r="Z21" s="4"/>
      <c r="AA21" s="4"/>
      <c r="AB21" s="4"/>
      <c r="AC21" s="2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2"/>
      <c r="AO21" s="164" t="s">
        <v>534</v>
      </c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183" t="s">
        <v>257</v>
      </c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3"/>
      <c r="BV21" s="3"/>
    </row>
    <row r="22" spans="2:74">
      <c r="C22" s="82"/>
      <c r="D22" s="82"/>
      <c r="L22" s="87"/>
      <c r="M22" s="87"/>
      <c r="N22" s="87"/>
      <c r="O22" s="87"/>
      <c r="P22" s="4"/>
      <c r="Q22" s="4"/>
      <c r="R22" s="4"/>
      <c r="S22" s="4"/>
      <c r="T22" s="4"/>
      <c r="U22" s="179" t="s">
        <v>446</v>
      </c>
      <c r="V22" s="4"/>
      <c r="W22" s="4"/>
      <c r="X22" s="4"/>
      <c r="Y22" s="4"/>
      <c r="Z22" s="4"/>
      <c r="AA22" s="4"/>
      <c r="AB22" s="4"/>
      <c r="AC22" s="2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182" t="s">
        <v>258</v>
      </c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3"/>
      <c r="BV22" s="3"/>
    </row>
    <row r="23" spans="2:74">
      <c r="C23" s="82"/>
      <c r="D23" s="82"/>
      <c r="L23" s="87"/>
      <c r="M23" s="87"/>
      <c r="N23" s="87"/>
      <c r="O23" s="87"/>
      <c r="P23" s="87"/>
      <c r="Q23" s="87"/>
      <c r="R23" s="87"/>
      <c r="S23" s="87"/>
      <c r="T23" s="4"/>
      <c r="U23" s="4"/>
      <c r="V23" s="156" t="s">
        <v>447</v>
      </c>
      <c r="W23" s="4"/>
      <c r="X23" s="4"/>
      <c r="Y23" s="4"/>
      <c r="Z23" s="4"/>
      <c r="AA23" s="4"/>
      <c r="AB23" s="4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3"/>
      <c r="BV23" s="3"/>
    </row>
    <row r="24" spans="2:74">
      <c r="C24" s="82"/>
      <c r="D24" s="82"/>
      <c r="L24" s="87"/>
      <c r="M24" s="87"/>
      <c r="N24" s="87"/>
      <c r="O24" s="87"/>
      <c r="P24" s="87"/>
      <c r="Q24" s="87"/>
      <c r="R24" s="87"/>
      <c r="S24" s="87"/>
      <c r="T24" s="4"/>
      <c r="U24" s="4"/>
      <c r="V24" s="4"/>
      <c r="W24" s="178" t="s">
        <v>448</v>
      </c>
      <c r="X24" s="4"/>
      <c r="Y24" s="4"/>
      <c r="Z24" s="4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3"/>
      <c r="BV24" s="3"/>
    </row>
    <row r="25" spans="2:74">
      <c r="L25" s="87"/>
      <c r="M25" s="87"/>
      <c r="N25" s="87"/>
      <c r="O25" s="87"/>
      <c r="P25" s="87"/>
      <c r="Q25" s="87"/>
      <c r="R25" s="87"/>
      <c r="S25" s="87"/>
      <c r="T25" s="4"/>
      <c r="U25" s="4"/>
      <c r="V25" s="4"/>
      <c r="W25" s="4"/>
      <c r="X25" s="179" t="s">
        <v>449</v>
      </c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2:74">
      <c r="K26" s="3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156" t="s">
        <v>287</v>
      </c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2:74">
      <c r="K27" s="3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179" t="s">
        <v>450</v>
      </c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2:74">
      <c r="K28" s="3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2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2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2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2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  <row r="38" spans="12:72"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</row>
    <row r="39" spans="12:72"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</row>
    <row r="40" spans="12:72"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8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48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70" t="s">
        <v>1</v>
      </c>
      <c r="B1" s="672" t="s">
        <v>2</v>
      </c>
      <c r="C1" s="674" t="s">
        <v>0</v>
      </c>
      <c r="D1" s="676" t="s">
        <v>7</v>
      </c>
      <c r="E1" s="665" t="s">
        <v>6</v>
      </c>
      <c r="F1" s="666"/>
      <c r="G1" s="667" t="s">
        <v>5</v>
      </c>
      <c r="H1" s="668"/>
      <c r="I1" s="665" t="s">
        <v>64</v>
      </c>
      <c r="J1" s="666"/>
      <c r="K1" s="662" t="s">
        <v>9</v>
      </c>
      <c r="L1" s="474" t="s">
        <v>457</v>
      </c>
      <c r="M1" s="664"/>
      <c r="N1" s="474" t="s">
        <v>84</v>
      </c>
      <c r="O1" s="475"/>
      <c r="P1" s="475"/>
      <c r="Q1" s="475"/>
      <c r="R1" s="475"/>
      <c r="S1" s="658" t="s">
        <v>86</v>
      </c>
      <c r="T1" s="658"/>
      <c r="U1" s="658"/>
      <c r="V1" s="658"/>
      <c r="W1" s="658"/>
      <c r="X1" s="658"/>
    </row>
    <row r="2" spans="1:28" ht="15.75" customHeight="1" thickBot="1">
      <c r="A2" s="671"/>
      <c r="B2" s="673"/>
      <c r="C2" s="675"/>
      <c r="D2" s="544"/>
      <c r="E2" s="61"/>
      <c r="F2" s="34" t="s">
        <v>9</v>
      </c>
      <c r="G2" s="61"/>
      <c r="H2" s="62" t="s">
        <v>9</v>
      </c>
      <c r="I2" s="61"/>
      <c r="J2" s="34" t="s">
        <v>9</v>
      </c>
      <c r="K2" s="663"/>
      <c r="L2" s="246"/>
      <c r="M2" s="181" t="s">
        <v>9</v>
      </c>
      <c r="N2" s="184" t="s">
        <v>139</v>
      </c>
      <c r="O2" s="184" t="s">
        <v>457</v>
      </c>
      <c r="P2" s="184" t="s">
        <v>368</v>
      </c>
      <c r="Q2" s="184" t="s">
        <v>59</v>
      </c>
      <c r="R2" s="184" t="s">
        <v>138</v>
      </c>
      <c r="S2" s="659" t="s">
        <v>463</v>
      </c>
      <c r="T2" s="660"/>
      <c r="U2" s="660"/>
      <c r="V2" s="660"/>
      <c r="W2" s="661"/>
      <c r="X2" s="185" t="s">
        <v>47</v>
      </c>
    </row>
    <row r="3" spans="1:28" s="5" customFormat="1">
      <c r="A3" s="358" t="str">
        <f>'1-συμβολαια'!A3</f>
        <v>???</v>
      </c>
      <c r="B3" s="449">
        <f>'1-συμβολαια'!B3</f>
        <v>36371</v>
      </c>
      <c r="C3" s="440" t="str">
        <f>'1-συμβολαια'!C3</f>
        <v>έγγραφα κατάθεση</v>
      </c>
      <c r="D3" s="450">
        <f>'1-συμβολαια'!D3</f>
        <v>0</v>
      </c>
      <c r="E3" s="398"/>
      <c r="F3" s="398"/>
      <c r="G3" s="398"/>
      <c r="H3" s="398"/>
      <c r="I3" s="398"/>
      <c r="J3" s="398"/>
      <c r="K3" s="403">
        <f>'1-συμβολαια'!N3</f>
        <v>0</v>
      </c>
      <c r="L3" s="403">
        <f>'2-δικαιώμ'!O3+'5-αντίγρ'!O3</f>
        <v>0</v>
      </c>
      <c r="M3" s="403"/>
      <c r="N3" s="403">
        <f>'1-συμβολαια'!O3</f>
        <v>0</v>
      </c>
      <c r="O3" s="403">
        <f t="shared" ref="O3:O8" si="0">L3-M3</f>
        <v>0</v>
      </c>
      <c r="P3" s="403">
        <f>'8-κ-15-17'!AG3</f>
        <v>0</v>
      </c>
      <c r="Q3" s="403">
        <f>'11-χαρτόσ'!L3+'13-ντιΜιΧο'!BV3</f>
        <v>0</v>
      </c>
      <c r="R3" s="403">
        <f>'13-ντιΜιΧο'!BU3</f>
        <v>0</v>
      </c>
      <c r="S3" s="451"/>
      <c r="T3" s="405"/>
      <c r="U3" s="405"/>
      <c r="V3" s="405"/>
      <c r="W3" s="405"/>
      <c r="X3" s="398"/>
    </row>
    <row r="4" spans="1:28" s="5" customFormat="1">
      <c r="A4" s="358">
        <f>'1-συμβολαια'!A4</f>
        <v>0</v>
      </c>
      <c r="B4" s="383"/>
      <c r="C4" s="356" t="str">
        <f>'1-συμβολαια'!C4</f>
        <v>μίσθωση αιγιαλού &amp; παραλίας [ΜΕ λιμεναρχείο] , [= 2.222δρχ/έτος + 10% κάθε έτος {έως 19/06/2006</v>
      </c>
      <c r="D4" s="359">
        <f>'1-συμβολαια'!D4</f>
        <v>21080</v>
      </c>
      <c r="E4" s="285"/>
      <c r="F4" s="285"/>
      <c r="G4" s="285"/>
      <c r="H4" s="285"/>
      <c r="I4" s="285"/>
      <c r="J4" s="285"/>
      <c r="K4" s="280">
        <f>'1-συμβολαια'!N4</f>
        <v>2540</v>
      </c>
      <c r="L4" s="280">
        <f>'2-δικαιώμ'!O4+'5-αντίγρ'!O4</f>
        <v>1739</v>
      </c>
      <c r="M4" s="280">
        <v>330</v>
      </c>
      <c r="N4" s="280">
        <f>'1-συμβολαια'!O4</f>
        <v>20721</v>
      </c>
      <c r="O4" s="280">
        <f t="shared" si="0"/>
        <v>1409</v>
      </c>
      <c r="P4" s="280">
        <f>'8-κ-15-17'!AG4</f>
        <v>274.04000000000002</v>
      </c>
      <c r="Q4" s="280">
        <f>'11-χαρτόσ'!L4+'13-ντιΜιΧο'!BV4</f>
        <v>3505</v>
      </c>
      <c r="R4" s="280">
        <f>'13-ντιΜιΧο'!BU4</f>
        <v>36755</v>
      </c>
      <c r="S4" s="290"/>
      <c r="T4" s="282"/>
      <c r="U4" s="282"/>
      <c r="V4" s="282"/>
      <c r="W4" s="282"/>
      <c r="X4" s="285"/>
    </row>
    <row r="5" spans="1:28" s="5" customFormat="1">
      <c r="A5" s="358">
        <f>'1-συμβολαια'!A5</f>
        <v>0</v>
      </c>
      <c r="B5" s="383"/>
      <c r="C5" s="356" t="str">
        <f>'1-συμβολαια'!C5</f>
        <v>μίσθωση αιγιαλού &amp; παραλίας  εγκαταστάσεις &amp; έργα [ΜΕ λιμεναρχείο</v>
      </c>
      <c r="D5" s="359">
        <f>'1-συμβολαια'!D5</f>
        <v>11111</v>
      </c>
      <c r="E5" s="285"/>
      <c r="F5" s="285"/>
      <c r="G5" s="285"/>
      <c r="H5" s="285"/>
      <c r="I5" s="285"/>
      <c r="J5" s="285"/>
      <c r="K5" s="280">
        <f>'1-συμβολαια'!N5</f>
        <v>0</v>
      </c>
      <c r="L5" s="280">
        <f>'2-δικαιώμ'!O5+'5-αντίγρ'!O5</f>
        <v>650</v>
      </c>
      <c r="M5" s="280"/>
      <c r="N5" s="280">
        <f>'1-συμβολαια'!O5</f>
        <v>8950</v>
      </c>
      <c r="O5" s="280">
        <f t="shared" si="0"/>
        <v>650</v>
      </c>
      <c r="P5" s="280">
        <f>'8-κ-15-17'!AG5</f>
        <v>144.44300000000001</v>
      </c>
      <c r="Q5" s="280">
        <f>'11-χαρτόσ'!L5+'13-ντιΜιΧο'!BV5</f>
        <v>100</v>
      </c>
      <c r="R5" s="280">
        <f>'13-ντιΜιΧο'!BU5</f>
        <v>0</v>
      </c>
      <c r="S5" s="290"/>
      <c r="T5" s="282"/>
      <c r="U5" s="282"/>
      <c r="V5" s="282"/>
      <c r="W5" s="282"/>
      <c r="X5" s="285"/>
    </row>
    <row r="6" spans="1:28" s="5" customFormat="1">
      <c r="A6" s="358">
        <f>'1-συμβολαια'!A6</f>
        <v>0</v>
      </c>
      <c r="B6" s="383"/>
      <c r="C6" s="356" t="str">
        <f>'1-συμβολαια'!C6</f>
        <v>αιγιαλού &amp; παραλίας ΑΠΟΚΑΤΑΣΤΑΣΗ με λήξη [ΜΕ λιμεναρχείο</v>
      </c>
      <c r="D6" s="359">
        <f>'1-συμβολαια'!D6</f>
        <v>5555</v>
      </c>
      <c r="E6" s="285"/>
      <c r="F6" s="285"/>
      <c r="G6" s="285"/>
      <c r="H6" s="285"/>
      <c r="I6" s="285"/>
      <c r="J6" s="285"/>
      <c r="K6" s="280">
        <f>'1-συμβολαια'!N6</f>
        <v>0</v>
      </c>
      <c r="L6" s="280">
        <f>'2-δικαιώμ'!O6+'5-αντίγρ'!O6</f>
        <v>650</v>
      </c>
      <c r="M6" s="280"/>
      <c r="N6" s="280">
        <f>'1-συμβολαια'!O6</f>
        <v>8950</v>
      </c>
      <c r="O6" s="280">
        <f t="shared" si="0"/>
        <v>650</v>
      </c>
      <c r="P6" s="280">
        <f>'8-κ-15-17'!AG6</f>
        <v>72.215000000000003</v>
      </c>
      <c r="Q6" s="280">
        <f>'11-χαρτόσ'!L6+'13-ντιΜιΧο'!BV6</f>
        <v>100</v>
      </c>
      <c r="R6" s="280">
        <f>'13-ντιΜιΧο'!BU6</f>
        <v>0</v>
      </c>
      <c r="S6" s="290"/>
      <c r="T6" s="282"/>
      <c r="U6" s="282"/>
      <c r="V6" s="282"/>
      <c r="W6" s="282"/>
      <c r="X6" s="285"/>
    </row>
    <row r="7" spans="1:28" s="5" customFormat="1">
      <c r="A7" s="358">
        <f>'1-συμβολαια'!A7</f>
        <v>0</v>
      </c>
      <c r="B7" s="383"/>
      <c r="C7" s="356" t="str">
        <f>'1-συμβολαια'!C7</f>
        <v>μίσθωσης 14.533 &amp; 25.591 πάγιες εγκαταστάσεις [ΜΕ κοινότητα</v>
      </c>
      <c r="D7" s="359">
        <f>'1-συμβολαια'!D7</f>
        <v>55555</v>
      </c>
      <c r="E7" s="285"/>
      <c r="F7" s="285"/>
      <c r="G7" s="285"/>
      <c r="H7" s="285"/>
      <c r="I7" s="285"/>
      <c r="J7" s="285"/>
      <c r="K7" s="280">
        <f>'1-συμβολαια'!N7</f>
        <v>0</v>
      </c>
      <c r="L7" s="280">
        <f>'2-δικαιώμ'!O7+'5-αντίγρ'!O7</f>
        <v>650</v>
      </c>
      <c r="M7" s="280"/>
      <c r="N7" s="280">
        <f>'1-συμβολαια'!O7</f>
        <v>13150</v>
      </c>
      <c r="O7" s="280">
        <f t="shared" si="0"/>
        <v>650</v>
      </c>
      <c r="P7" s="280">
        <f>'8-κ-15-17'!AG7</f>
        <v>722.21500000000003</v>
      </c>
      <c r="Q7" s="280">
        <f>'11-χαρτόσ'!L7+'13-ντιΜιΧο'!BV7</f>
        <v>705</v>
      </c>
      <c r="R7" s="280">
        <f>'13-ντιΜιΧο'!BU7</f>
        <v>5705</v>
      </c>
      <c r="S7" s="290"/>
      <c r="T7" s="282"/>
      <c r="U7" s="282"/>
      <c r="V7" s="282"/>
      <c r="W7" s="282"/>
      <c r="X7" s="285"/>
    </row>
    <row r="8" spans="1:28" s="5" customFormat="1">
      <c r="A8" s="358">
        <f>'1-συμβολαια'!A8</f>
        <v>0</v>
      </c>
      <c r="B8" s="383"/>
      <c r="C8" s="356" t="str">
        <f>'1-συμβολαια'!C8</f>
        <v>μίσθωσης 14.533 &amp; 25.591 ΑΠΟΚΑΤΑΣΤΑΣΗ νέου χώρου [ΜΕ κοινότητα</v>
      </c>
      <c r="D8" s="359">
        <f>'1-συμβολαια'!D8</f>
        <v>11111</v>
      </c>
      <c r="E8" s="285"/>
      <c r="F8" s="285"/>
      <c r="G8" s="285"/>
      <c r="H8" s="285"/>
      <c r="I8" s="285"/>
      <c r="J8" s="285"/>
      <c r="K8" s="280">
        <f>'1-συμβολαια'!N8</f>
        <v>0</v>
      </c>
      <c r="L8" s="280">
        <f>'2-δικαιώμ'!O8+'5-αντίγρ'!O8</f>
        <v>650</v>
      </c>
      <c r="M8" s="280"/>
      <c r="N8" s="280">
        <f>'1-συμβολαια'!O8</f>
        <v>10950</v>
      </c>
      <c r="O8" s="280">
        <f t="shared" si="0"/>
        <v>650</v>
      </c>
      <c r="P8" s="280">
        <f>'8-κ-15-17'!AG8</f>
        <v>144.44300000000001</v>
      </c>
      <c r="Q8" s="280">
        <f>'11-χαρτόσ'!L8+'13-ντιΜιΧο'!BV8</f>
        <v>100</v>
      </c>
      <c r="R8" s="280">
        <f>'13-ντιΜιΧο'!BU8</f>
        <v>0</v>
      </c>
      <c r="S8" s="290"/>
      <c r="T8" s="282"/>
      <c r="U8" s="282"/>
      <c r="V8" s="282"/>
      <c r="W8" s="282"/>
      <c r="X8" s="285"/>
    </row>
    <row r="9" spans="1:28">
      <c r="A9" s="669" t="s">
        <v>56</v>
      </c>
      <c r="B9" s="669"/>
      <c r="C9" s="669"/>
      <c r="D9" s="669"/>
      <c r="E9" s="254">
        <f t="shared" ref="E9:X9" si="1">SUM(E3:E8)</f>
        <v>0</v>
      </c>
      <c r="F9" s="254">
        <f t="shared" si="1"/>
        <v>0</v>
      </c>
      <c r="G9" s="254">
        <f t="shared" si="1"/>
        <v>0</v>
      </c>
      <c r="H9" s="254">
        <f t="shared" si="1"/>
        <v>0</v>
      </c>
      <c r="I9" s="254">
        <f t="shared" si="1"/>
        <v>0</v>
      </c>
      <c r="J9" s="254">
        <f t="shared" si="1"/>
        <v>0</v>
      </c>
      <c r="K9" s="254">
        <f t="shared" si="1"/>
        <v>2540</v>
      </c>
      <c r="L9" s="254">
        <f t="shared" si="1"/>
        <v>4339</v>
      </c>
      <c r="M9" s="254">
        <f t="shared" si="1"/>
        <v>330</v>
      </c>
      <c r="N9" s="254">
        <f t="shared" si="1"/>
        <v>62721</v>
      </c>
      <c r="O9" s="254">
        <f t="shared" si="1"/>
        <v>4009</v>
      </c>
      <c r="P9" s="254">
        <f t="shared" si="1"/>
        <v>1357.356</v>
      </c>
      <c r="Q9" s="254">
        <f t="shared" si="1"/>
        <v>4510</v>
      </c>
      <c r="R9" s="254">
        <f t="shared" si="1"/>
        <v>42460</v>
      </c>
      <c r="S9" s="291">
        <f t="shared" si="1"/>
        <v>0</v>
      </c>
      <c r="T9" s="291">
        <f t="shared" si="1"/>
        <v>0</v>
      </c>
      <c r="U9" s="291">
        <f t="shared" si="1"/>
        <v>0</v>
      </c>
      <c r="V9" s="291">
        <f t="shared" si="1"/>
        <v>0</v>
      </c>
      <c r="W9" s="291">
        <f t="shared" si="1"/>
        <v>0</v>
      </c>
      <c r="X9" s="292">
        <f t="shared" si="1"/>
        <v>0</v>
      </c>
    </row>
    <row r="11" spans="1:28">
      <c r="T11" s="84"/>
      <c r="U11" s="84"/>
      <c r="V11" s="84"/>
      <c r="W11" s="84"/>
      <c r="X11" s="84"/>
      <c r="Y11" s="84"/>
      <c r="Z11" s="84"/>
      <c r="AA11" s="84"/>
      <c r="AB11" s="84"/>
    </row>
    <row r="12" spans="1:28"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7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4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7"/>
      <c r="B14" s="110"/>
      <c r="C14" s="13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4"/>
      <c r="T14" s="84"/>
      <c r="U14" s="84"/>
      <c r="V14" s="84"/>
      <c r="W14" s="84"/>
      <c r="X14" s="84"/>
      <c r="Y14" s="84"/>
      <c r="Z14" s="84"/>
      <c r="AA14" s="84"/>
      <c r="AB14" s="84"/>
    </row>
    <row r="15" spans="1:28" s="5" customFormat="1">
      <c r="A15" s="57"/>
      <c r="B15" s="110"/>
      <c r="C15" s="13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2"/>
      <c r="T15" s="84"/>
      <c r="U15" s="84"/>
      <c r="V15" s="84"/>
      <c r="W15" s="84"/>
      <c r="X15" s="84"/>
      <c r="Y15" s="84"/>
      <c r="Z15" s="84"/>
      <c r="AA15" s="84"/>
      <c r="AB15" s="84"/>
    </row>
    <row r="16" spans="1:28" s="5" customFormat="1">
      <c r="A16" s="57"/>
      <c r="B16" s="110"/>
      <c r="C16" s="11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12"/>
      <c r="T16" s="84"/>
      <c r="U16" s="84"/>
      <c r="V16" s="84"/>
      <c r="W16" s="84"/>
      <c r="X16" s="84"/>
      <c r="Y16" s="84"/>
      <c r="Z16" s="84"/>
      <c r="AA16" s="84"/>
      <c r="AB16" s="84"/>
    </row>
    <row r="17" spans="1:28" s="5" customFormat="1">
      <c r="A17" s="57"/>
      <c r="B17" s="110"/>
      <c r="C17" s="111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12"/>
      <c r="T17" s="84"/>
      <c r="U17" s="84"/>
      <c r="V17" s="84"/>
      <c r="W17" s="84"/>
      <c r="X17" s="84"/>
      <c r="Y17" s="84"/>
      <c r="Z17" s="84"/>
      <c r="AA17" s="84"/>
      <c r="AB17" s="84"/>
    </row>
    <row r="18" spans="1:28">
      <c r="T18" s="84"/>
      <c r="U18" s="84"/>
      <c r="V18" s="84"/>
      <c r="W18" s="84"/>
      <c r="X18" s="84"/>
      <c r="Y18" s="84"/>
      <c r="Z18" s="84"/>
      <c r="AA18" s="84"/>
      <c r="AB18" s="8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79" t="s">
        <v>76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</row>
    <row r="2" spans="1:23" s="8" customFormat="1" ht="23.25" customHeight="1" thickBot="1">
      <c r="A2" s="257" t="s">
        <v>19</v>
      </c>
      <c r="B2" s="680" t="s">
        <v>29</v>
      </c>
      <c r="C2" s="681"/>
      <c r="D2" s="682"/>
      <c r="E2" s="683" t="s">
        <v>86</v>
      </c>
      <c r="F2" s="684"/>
      <c r="G2" s="684"/>
      <c r="H2" s="685"/>
      <c r="I2" s="686" t="s">
        <v>86</v>
      </c>
      <c r="J2" s="687"/>
      <c r="K2" s="687"/>
      <c r="L2" s="688"/>
      <c r="M2" s="258" t="s">
        <v>38</v>
      </c>
      <c r="N2" s="258" t="s">
        <v>39</v>
      </c>
      <c r="O2" s="258" t="s">
        <v>40</v>
      </c>
      <c r="P2" s="258" t="s">
        <v>41</v>
      </c>
      <c r="Q2" s="258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8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8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8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8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77" t="s">
        <v>105</v>
      </c>
      <c r="C10" s="677"/>
      <c r="D10" s="677"/>
      <c r="E10" s="677"/>
      <c r="F10" s="677"/>
      <c r="G10" s="677"/>
      <c r="H10" s="677"/>
      <c r="I10" s="677"/>
      <c r="J10" s="677"/>
      <c r="K10" s="677"/>
      <c r="L10" s="3"/>
      <c r="M10" s="3"/>
      <c r="N10" s="3"/>
      <c r="O10" s="3"/>
      <c r="P10" s="3"/>
      <c r="Q10" s="3"/>
    </row>
    <row r="11" spans="1:23" ht="15.75" customHeight="1">
      <c r="C11" s="678" t="s">
        <v>106</v>
      </c>
      <c r="D11" s="678"/>
      <c r="E11" s="678"/>
      <c r="F11" s="678"/>
      <c r="G11" s="678"/>
      <c r="H11" s="678"/>
      <c r="I11" s="678"/>
      <c r="J11" s="678"/>
      <c r="K11" s="678"/>
      <c r="L11" s="3"/>
      <c r="M11" s="3"/>
      <c r="N11" s="3"/>
      <c r="O11" s="3"/>
      <c r="P11" s="3"/>
      <c r="Q11" s="3"/>
    </row>
    <row r="12" spans="1:23" ht="15.75" customHeight="1">
      <c r="D12" s="677" t="s">
        <v>291</v>
      </c>
      <c r="E12" s="677"/>
      <c r="F12" s="677"/>
      <c r="G12" s="677"/>
      <c r="H12" s="677"/>
      <c r="I12" s="677"/>
      <c r="J12" s="677"/>
      <c r="K12" s="677"/>
      <c r="L12" s="677"/>
      <c r="M12" s="677"/>
      <c r="N12" s="677"/>
      <c r="O12" s="677"/>
      <c r="P12" s="3"/>
      <c r="Q12" s="3"/>
    </row>
    <row r="13" spans="1:23" s="5" customFormat="1" ht="15.75" customHeight="1">
      <c r="A13" s="57"/>
      <c r="B13" s="255"/>
      <c r="C13" s="255"/>
      <c r="D13" s="256"/>
      <c r="E13" s="678" t="s">
        <v>458</v>
      </c>
      <c r="F13" s="678"/>
      <c r="G13" s="678"/>
      <c r="H13" s="678"/>
      <c r="I13" s="678"/>
      <c r="J13" s="678"/>
      <c r="K13" s="678"/>
      <c r="L13" s="678"/>
      <c r="M13" s="678"/>
      <c r="N13" s="3"/>
      <c r="O13" s="3"/>
      <c r="P13" s="3"/>
      <c r="Q13" s="3"/>
    </row>
    <row r="14" spans="1:23" s="5" customFormat="1" ht="15.75" customHeight="1">
      <c r="A14" s="57"/>
      <c r="B14" s="255"/>
      <c r="C14" s="255"/>
      <c r="D14" s="256"/>
      <c r="E14" s="6"/>
      <c r="F14" s="677" t="s">
        <v>128</v>
      </c>
      <c r="G14" s="677"/>
      <c r="H14" s="677"/>
      <c r="I14" s="677"/>
      <c r="J14" s="677"/>
      <c r="K14" s="677"/>
      <c r="L14" s="677"/>
      <c r="M14" s="677"/>
      <c r="N14" s="677"/>
      <c r="O14" s="677"/>
      <c r="P14" s="677"/>
      <c r="Q14" s="3"/>
    </row>
    <row r="15" spans="1:23" s="5" customFormat="1" ht="15.75" customHeight="1">
      <c r="A15" s="57"/>
      <c r="B15" s="255"/>
      <c r="C15" s="255"/>
      <c r="D15" s="256"/>
      <c r="E15" s="6"/>
      <c r="F15" s="6"/>
      <c r="G15" s="678" t="s">
        <v>459</v>
      </c>
      <c r="H15" s="678"/>
      <c r="I15" s="678"/>
      <c r="J15" s="678"/>
      <c r="K15" s="678"/>
      <c r="L15" s="678"/>
      <c r="M15" s="678"/>
      <c r="N15" s="678"/>
      <c r="O15" s="678"/>
      <c r="P15" s="678"/>
      <c r="Q15" s="678"/>
    </row>
    <row r="16" spans="1:23" s="5" customFormat="1" ht="15.75" customHeight="1">
      <c r="A16" s="57"/>
      <c r="B16" s="255"/>
      <c r="C16" s="255"/>
      <c r="D16" s="256"/>
      <c r="E16" s="6"/>
      <c r="F16" s="6"/>
      <c r="G16" s="247"/>
      <c r="H16" s="677" t="s">
        <v>107</v>
      </c>
      <c r="I16" s="677"/>
      <c r="J16" s="677"/>
      <c r="K16" s="677"/>
      <c r="L16" s="677"/>
      <c r="M16" s="677"/>
      <c r="N16" s="677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7"/>
      <c r="B17" s="255"/>
      <c r="C17" s="255"/>
      <c r="D17" s="256"/>
      <c r="E17" s="6"/>
      <c r="F17" s="6"/>
      <c r="G17" s="247"/>
      <c r="H17" s="6"/>
      <c r="I17" s="678" t="s">
        <v>108</v>
      </c>
      <c r="J17" s="678"/>
      <c r="K17" s="678"/>
      <c r="L17" s="678"/>
      <c r="M17" s="678"/>
      <c r="N17" s="678"/>
      <c r="O17" s="678"/>
      <c r="P17" s="678"/>
      <c r="Q17" s="678"/>
      <c r="R17" s="678"/>
      <c r="S17" s="3"/>
      <c r="T17" s="3"/>
      <c r="U17" s="3"/>
      <c r="V17" s="3"/>
      <c r="W17" s="3"/>
    </row>
    <row r="18" spans="1:23" s="5" customFormat="1" ht="15.75" customHeight="1">
      <c r="A18" s="57"/>
      <c r="B18" s="255"/>
      <c r="C18" s="255"/>
      <c r="D18" s="256"/>
      <c r="E18" s="6"/>
      <c r="F18" s="6"/>
      <c r="G18" s="247"/>
      <c r="H18" s="6"/>
      <c r="I18" s="6"/>
      <c r="J18" s="677" t="s">
        <v>109</v>
      </c>
      <c r="K18" s="677"/>
      <c r="L18" s="677"/>
      <c r="M18" s="677"/>
      <c r="N18" s="677"/>
      <c r="O18" s="677"/>
      <c r="P18" s="677"/>
      <c r="Q18" s="677"/>
      <c r="R18" s="3"/>
      <c r="S18" s="3"/>
      <c r="T18" s="3"/>
      <c r="U18" s="3"/>
      <c r="V18" s="3"/>
      <c r="W18" s="3"/>
    </row>
    <row r="19" spans="1:23" s="5" customFormat="1" ht="15.75" customHeight="1">
      <c r="A19" s="57"/>
      <c r="B19" s="255"/>
      <c r="C19" s="255"/>
      <c r="D19" s="256"/>
      <c r="E19" s="6"/>
      <c r="F19" s="6"/>
      <c r="G19" s="247"/>
      <c r="H19" s="6"/>
      <c r="I19" s="6"/>
      <c r="J19" s="6"/>
      <c r="K19" s="689" t="s">
        <v>129</v>
      </c>
      <c r="L19" s="689"/>
      <c r="M19" s="689"/>
      <c r="N19" s="689"/>
      <c r="O19" s="689"/>
      <c r="P19" s="689"/>
      <c r="Q19" s="689"/>
      <c r="R19" s="689"/>
      <c r="S19" s="689"/>
      <c r="T19" s="689"/>
      <c r="U19" s="689"/>
      <c r="V19" s="3"/>
      <c r="W19" s="3"/>
    </row>
    <row r="20" spans="1:23" s="5" customFormat="1" ht="15.75" customHeight="1">
      <c r="A20" s="57"/>
      <c r="B20" s="255"/>
      <c r="C20" s="255"/>
      <c r="D20" s="256"/>
      <c r="E20" s="6"/>
      <c r="F20" s="6"/>
      <c r="G20" s="247"/>
      <c r="H20" s="6"/>
      <c r="I20" s="6"/>
      <c r="J20" s="6"/>
      <c r="K20" s="6"/>
      <c r="L20" s="677" t="s">
        <v>110</v>
      </c>
      <c r="M20" s="677"/>
      <c r="N20" s="677"/>
      <c r="O20" s="677"/>
      <c r="P20" s="677"/>
      <c r="Q20" s="677"/>
      <c r="R20" s="677"/>
      <c r="S20" s="677"/>
      <c r="T20" s="3"/>
      <c r="U20" s="3"/>
      <c r="V20" s="3"/>
      <c r="W20" s="3"/>
    </row>
    <row r="21" spans="1:23" s="5" customFormat="1" ht="15.75" customHeight="1">
      <c r="A21" s="57"/>
      <c r="B21" s="255"/>
      <c r="C21" s="255"/>
      <c r="D21" s="256"/>
      <c r="E21" s="6"/>
      <c r="F21" s="6"/>
      <c r="G21" s="247"/>
      <c r="H21" s="6"/>
      <c r="I21" s="6"/>
      <c r="J21" s="6"/>
      <c r="K21" s="6"/>
      <c r="L21" s="3"/>
      <c r="M21" s="678" t="s">
        <v>111</v>
      </c>
      <c r="N21" s="678"/>
      <c r="O21" s="678"/>
      <c r="P21" s="678"/>
      <c r="Q21" s="678"/>
      <c r="R21" s="678"/>
      <c r="S21" s="678"/>
      <c r="T21" s="678"/>
      <c r="U21" s="3"/>
      <c r="V21" s="3"/>
      <c r="W21" s="3"/>
    </row>
    <row r="22" spans="1:23" s="5" customFormat="1" ht="15.75" customHeight="1">
      <c r="A22" s="57"/>
      <c r="B22" s="255"/>
      <c r="C22" s="255"/>
      <c r="D22" s="256"/>
      <c r="E22" s="6"/>
      <c r="F22" s="6"/>
      <c r="G22" s="247"/>
      <c r="H22" s="6"/>
      <c r="I22" s="6"/>
      <c r="J22" s="6"/>
      <c r="K22" s="6"/>
      <c r="L22" s="3"/>
      <c r="M22" s="3"/>
      <c r="N22" s="677" t="s">
        <v>112</v>
      </c>
      <c r="O22" s="677"/>
      <c r="P22" s="677"/>
      <c r="Q22" s="677"/>
      <c r="R22" s="677"/>
      <c r="S22" s="677"/>
      <c r="T22" s="677"/>
      <c r="U22" s="677"/>
      <c r="V22" s="677"/>
      <c r="W22" s="677"/>
    </row>
    <row r="23" spans="1:23" s="5" customFormat="1" ht="15.75" customHeight="1">
      <c r="A23" s="57"/>
      <c r="B23" s="255"/>
      <c r="C23" s="255"/>
      <c r="D23" s="256"/>
      <c r="E23" s="6"/>
      <c r="F23" s="6"/>
      <c r="G23" s="247"/>
      <c r="H23" s="247"/>
      <c r="I23" s="247"/>
      <c r="J23" s="247"/>
      <c r="K23" s="247"/>
      <c r="L23" s="247"/>
      <c r="M23" s="247"/>
      <c r="N23" s="247"/>
      <c r="O23" s="247"/>
      <c r="P23" s="247"/>
      <c r="Q23" s="247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79" t="s">
        <v>76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  <c r="R1" s="679"/>
      <c r="S1" s="679"/>
      <c r="T1" s="679"/>
    </row>
    <row r="2" spans="1:20" s="8" customFormat="1" ht="23.25" customHeight="1" thickBot="1">
      <c r="A2" s="257" t="s">
        <v>19</v>
      </c>
      <c r="B2" s="680" t="s">
        <v>29</v>
      </c>
      <c r="C2" s="681"/>
      <c r="D2" s="682"/>
      <c r="E2" s="683" t="s">
        <v>86</v>
      </c>
      <c r="F2" s="684"/>
      <c r="G2" s="685"/>
      <c r="H2" s="690" t="s">
        <v>86</v>
      </c>
      <c r="I2" s="691"/>
      <c r="J2" s="692"/>
      <c r="K2" s="686" t="s">
        <v>86</v>
      </c>
      <c r="L2" s="687"/>
      <c r="M2" s="688"/>
      <c r="N2" s="258" t="s">
        <v>36</v>
      </c>
      <c r="O2" s="258" t="s">
        <v>37</v>
      </c>
      <c r="P2" s="258" t="s">
        <v>38</v>
      </c>
      <c r="Q2" s="258" t="s">
        <v>39</v>
      </c>
      <c r="R2" s="258" t="s">
        <v>40</v>
      </c>
      <c r="S2" s="258" t="s">
        <v>41</v>
      </c>
      <c r="T2" s="258" t="s">
        <v>42</v>
      </c>
    </row>
    <row r="3" spans="1:20" s="17" customFormat="1">
      <c r="A3" s="28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8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7" customFormat="1">
      <c r="A5" s="28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7" customFormat="1">
      <c r="A6" s="28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7" customFormat="1">
      <c r="A7" s="28">
        <f>'1-συμβολαια'!A7</f>
        <v>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7" customFormat="1">
      <c r="A8" s="28">
        <f>'1-συμβολαια'!A8</f>
        <v>0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10" spans="1:20" ht="15.75">
      <c r="B10" s="677" t="s">
        <v>113</v>
      </c>
      <c r="C10" s="677"/>
      <c r="D10" s="677"/>
      <c r="E10" s="677"/>
      <c r="F10" s="677"/>
      <c r="G10" s="677"/>
      <c r="H10" s="677"/>
      <c r="I10" s="120"/>
      <c r="J10" s="6"/>
      <c r="K10" s="6"/>
      <c r="L10" s="3"/>
      <c r="M10" s="3"/>
      <c r="N10" s="3"/>
      <c r="O10" s="3"/>
    </row>
    <row r="11" spans="1:20" ht="15.75">
      <c r="B11" s="6"/>
      <c r="C11" s="678" t="s">
        <v>114</v>
      </c>
      <c r="D11" s="678"/>
      <c r="E11" s="678"/>
      <c r="F11" s="678"/>
      <c r="G11" s="678"/>
      <c r="H11" s="678"/>
      <c r="I11" s="678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77" t="s">
        <v>115</v>
      </c>
      <c r="E12" s="677"/>
      <c r="F12" s="677"/>
      <c r="G12" s="677"/>
      <c r="H12" s="677"/>
      <c r="I12" s="677"/>
      <c r="J12" s="677"/>
      <c r="K12" s="677"/>
      <c r="L12" s="3"/>
      <c r="M12" s="3"/>
      <c r="N12" s="3"/>
      <c r="O12" s="3"/>
    </row>
    <row r="13" spans="1:20" ht="15.75" customHeight="1">
      <c r="B13" s="6"/>
      <c r="C13" s="6"/>
      <c r="D13" s="6"/>
      <c r="E13" s="693" t="s">
        <v>120</v>
      </c>
      <c r="F13" s="693"/>
      <c r="G13" s="693"/>
      <c r="H13" s="693"/>
      <c r="I13" s="693"/>
      <c r="J13" s="693"/>
      <c r="K13" s="693"/>
      <c r="L13" s="693"/>
      <c r="M13" s="3"/>
      <c r="N13" s="3"/>
      <c r="O13" s="3"/>
    </row>
    <row r="14" spans="1:20" ht="15.75" customHeight="1">
      <c r="B14" s="6"/>
      <c r="C14" s="6"/>
      <c r="D14" s="6"/>
      <c r="E14" s="6"/>
      <c r="F14" s="677" t="s">
        <v>116</v>
      </c>
      <c r="G14" s="677"/>
      <c r="H14" s="677"/>
      <c r="I14" s="677"/>
      <c r="J14" s="677"/>
      <c r="K14" s="677"/>
      <c r="L14" s="677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78" t="s">
        <v>117</v>
      </c>
      <c r="H15" s="678"/>
      <c r="I15" s="678"/>
      <c r="J15" s="678"/>
      <c r="K15" s="678"/>
      <c r="L15" s="678"/>
      <c r="M15" s="678"/>
      <c r="N15" s="3"/>
      <c r="O15" s="3"/>
    </row>
    <row r="16" spans="1:20" ht="15.75">
      <c r="B16" s="6"/>
      <c r="C16" s="6"/>
      <c r="D16" s="6"/>
      <c r="E16" s="6"/>
      <c r="F16" s="6"/>
      <c r="G16" s="6"/>
      <c r="H16" s="677" t="s">
        <v>118</v>
      </c>
      <c r="I16" s="677"/>
      <c r="J16" s="677"/>
      <c r="K16" s="677"/>
      <c r="L16" s="677"/>
      <c r="M16" s="677"/>
      <c r="N16" s="677"/>
      <c r="O16" s="3"/>
    </row>
    <row r="17" spans="2:15" ht="15.75">
      <c r="B17" s="6"/>
      <c r="C17" s="6"/>
      <c r="D17" s="6"/>
      <c r="E17" s="6"/>
      <c r="F17" s="6"/>
      <c r="G17" s="6"/>
      <c r="H17" s="6"/>
      <c r="I17" s="678" t="s">
        <v>119</v>
      </c>
      <c r="J17" s="678"/>
      <c r="K17" s="678"/>
      <c r="L17" s="678"/>
      <c r="M17" s="678"/>
      <c r="N17" s="678"/>
      <c r="O17" s="678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94" t="s">
        <v>66</v>
      </c>
      <c r="B1" s="694"/>
      <c r="C1" s="696" t="s">
        <v>67</v>
      </c>
      <c r="D1" s="696"/>
      <c r="E1" s="694" t="s">
        <v>0</v>
      </c>
      <c r="F1" s="694"/>
      <c r="G1" s="697" t="s">
        <v>10</v>
      </c>
      <c r="H1" s="697"/>
      <c r="I1" s="697"/>
      <c r="J1" s="694" t="s">
        <v>8</v>
      </c>
      <c r="K1" s="694"/>
      <c r="L1" s="698" t="s">
        <v>460</v>
      </c>
      <c r="M1" s="699"/>
      <c r="N1" s="699"/>
      <c r="O1" s="700"/>
      <c r="P1" s="695" t="s">
        <v>65</v>
      </c>
      <c r="Q1" s="695"/>
      <c r="R1" s="697" t="s">
        <v>55</v>
      </c>
      <c r="S1" s="697"/>
      <c r="T1" s="703" t="s">
        <v>46</v>
      </c>
      <c r="U1" s="701" t="s">
        <v>86</v>
      </c>
      <c r="V1" s="701"/>
      <c r="W1" s="701"/>
      <c r="X1" s="701"/>
      <c r="Y1" s="701"/>
      <c r="Z1" s="701"/>
      <c r="AA1" s="701"/>
      <c r="AB1" s="701"/>
      <c r="AC1" s="701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321</v>
      </c>
      <c r="M2" s="73" t="s">
        <v>325</v>
      </c>
      <c r="N2" s="73" t="s">
        <v>326</v>
      </c>
      <c r="O2" s="253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704"/>
      <c r="U2" s="702"/>
      <c r="V2" s="702"/>
      <c r="W2" s="702"/>
      <c r="X2" s="702"/>
      <c r="Y2" s="702"/>
      <c r="Z2" s="702"/>
      <c r="AA2" s="702"/>
      <c r="AB2" s="702"/>
      <c r="AC2" s="702"/>
    </row>
    <row r="3" spans="1:35" s="17" customFormat="1">
      <c r="A3" s="12" t="str">
        <f>'1-συμβολαια'!A3</f>
        <v>???</v>
      </c>
      <c r="B3" s="49"/>
      <c r="C3" s="80">
        <f>'1-συμβολαια'!B3</f>
        <v>36371</v>
      </c>
      <c r="D3" s="18"/>
      <c r="E3" s="91" t="str">
        <f>'1-συμβολαια'!C3</f>
        <v>έγγραφα κατάθεση</v>
      </c>
      <c r="F3" s="13"/>
      <c r="G3" s="14">
        <f>'4-πολλυπρ'!D3</f>
        <v>0</v>
      </c>
      <c r="H3" s="14">
        <f>'4-πολλυπρ'!I3</f>
        <v>0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80">
        <f>'1-συμβολαια'!B4</f>
        <v>0</v>
      </c>
      <c r="D4" s="18"/>
      <c r="E4" s="91" t="str">
        <f>'1-συμβολαια'!C4</f>
        <v>μίσθωση αιγιαλού &amp; παραλίας [ΜΕ λιμεναρχείο] , [= 2.222δρχ/έτος + 10% κάθε έτος {έως 19/06/2006</v>
      </c>
      <c r="F4" s="13"/>
      <c r="G4" s="14" t="str">
        <f>'4-πολλυπρ'!D4</f>
        <v>λιμεναρχείο</v>
      </c>
      <c r="H4" s="14" t="str">
        <f>'4-πολλυπρ'!I4</f>
        <v>219-58</v>
      </c>
      <c r="I4" s="19"/>
      <c r="J4" s="19">
        <f>'1-συμβολαια'!D4</f>
        <v>21080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1089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80">
        <f>'1-συμβολαια'!B5</f>
        <v>0</v>
      </c>
      <c r="D5" s="18"/>
      <c r="E5" s="91" t="str">
        <f>'1-συμβολαια'!C5</f>
        <v>μίσθωση αιγιαλού &amp; παραλίας  εγκαταστάσεις &amp; έργα [ΜΕ λιμεναρχείο</v>
      </c>
      <c r="F5" s="13"/>
      <c r="G5" s="14" t="str">
        <f>'4-πολλυπρ'!D5</f>
        <v>λιμεναρχείο</v>
      </c>
      <c r="H5" s="14" t="str">
        <f>'4-πολλυπρ'!I5</f>
        <v>219-59</v>
      </c>
      <c r="I5" s="19"/>
      <c r="J5" s="19">
        <f>'1-συμβολαια'!D5</f>
        <v>11111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6"/>
      <c r="V5" s="86"/>
      <c r="W5" s="81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9"/>
      <c r="C6" s="80">
        <f>'1-συμβολαια'!B6</f>
        <v>0</v>
      </c>
      <c r="D6" s="18"/>
      <c r="E6" s="91" t="str">
        <f>'1-συμβολαια'!C6</f>
        <v>αιγιαλού &amp; παραλίας ΑΠΟΚΑΤΑΣΤΑΣΗ με λήξη [ΜΕ λιμεναρχείο</v>
      </c>
      <c r="F6" s="13"/>
      <c r="G6" s="14" t="str">
        <f>'4-πολλυπρ'!D6</f>
        <v>λιμεναρχείο</v>
      </c>
      <c r="H6" s="14" t="str">
        <f>'4-πολλυπρ'!I6</f>
        <v>219-60</v>
      </c>
      <c r="I6" s="19"/>
      <c r="J6" s="19">
        <f>'1-συμβολαια'!D6</f>
        <v>5555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6"/>
      <c r="V6" s="86"/>
      <c r="W6" s="81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9"/>
      <c r="C7" s="80">
        <f>'1-συμβολαια'!B7</f>
        <v>0</v>
      </c>
      <c r="D7" s="18"/>
      <c r="E7" s="91" t="str">
        <f>'1-συμβολαια'!C7</f>
        <v>μίσθωσης 14.533 &amp; 25.591 πάγιες εγκαταστάσεις [ΜΕ κοινότητα</v>
      </c>
      <c r="F7" s="13"/>
      <c r="G7" s="14" t="str">
        <f>'4-πολλυπρ'!D7</f>
        <v>λιμεναρχείο</v>
      </c>
      <c r="H7" s="14" t="str">
        <f>'4-πολλυπρ'!I7</f>
        <v>219-61</v>
      </c>
      <c r="I7" s="19"/>
      <c r="J7" s="19">
        <f>'1-συμβολαια'!D7</f>
        <v>55555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6"/>
      <c r="V7" s="86"/>
      <c r="W7" s="81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9"/>
      <c r="C8" s="80">
        <f>'1-συμβολαια'!B8</f>
        <v>0</v>
      </c>
      <c r="D8" s="18"/>
      <c r="E8" s="91" t="str">
        <f>'1-συμβολαια'!C8</f>
        <v>μίσθωσης 14.533 &amp; 25.591 ΑΠΟΚΑΤΑΣΤΑΣΗ νέου χώρου [ΜΕ κοινότητα</v>
      </c>
      <c r="F8" s="13"/>
      <c r="G8" s="14" t="str">
        <f>'4-πολλυπρ'!D8</f>
        <v>λιμεναρχείο</v>
      </c>
      <c r="H8" s="14" t="str">
        <f>'4-πολλυπρ'!I8</f>
        <v>219-62</v>
      </c>
      <c r="I8" s="19"/>
      <c r="J8" s="19">
        <f>'1-συμβολαια'!D8</f>
        <v>11111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6"/>
      <c r="V8" s="86"/>
      <c r="W8" s="81"/>
      <c r="X8" s="24"/>
      <c r="Y8" s="24"/>
      <c r="Z8" s="24"/>
      <c r="AA8" s="24"/>
      <c r="AB8" s="24"/>
      <c r="AC8" s="24"/>
    </row>
    <row r="9" spans="1:35">
      <c r="A9" s="464" t="s">
        <v>56</v>
      </c>
      <c r="B9" s="465"/>
      <c r="C9" s="465"/>
      <c r="D9" s="465"/>
      <c r="E9" s="465"/>
      <c r="F9" s="465"/>
      <c r="G9" s="465"/>
      <c r="H9" s="465"/>
      <c r="I9" s="465"/>
      <c r="J9" s="465"/>
      <c r="K9" s="44"/>
      <c r="L9" s="1">
        <f>SUM(L3:L8)</f>
        <v>0</v>
      </c>
      <c r="M9" s="1"/>
      <c r="N9" s="1"/>
      <c r="O9" s="1">
        <f>SUM(O3:O8)</f>
        <v>0</v>
      </c>
      <c r="P9" s="37" t="e">
        <f>SUM(P3:P8)</f>
        <v>#REF!</v>
      </c>
      <c r="Q9" s="1">
        <f>SUM(Q3:Q8)</f>
        <v>0</v>
      </c>
      <c r="R9" s="1">
        <f>SUM(R3:R8)</f>
        <v>1089</v>
      </c>
      <c r="S9" s="1">
        <f>SUM(S3:S8)</f>
        <v>0</v>
      </c>
      <c r="T9" s="3"/>
      <c r="U9" s="82"/>
      <c r="V9" s="82"/>
    </row>
    <row r="10" spans="1:35">
      <c r="T10" s="122"/>
    </row>
    <row r="11" spans="1:35" ht="15.75" customHeight="1">
      <c r="T11" s="122"/>
      <c r="U11" s="677" t="s">
        <v>121</v>
      </c>
      <c r="V11" s="677"/>
      <c r="W11" s="677"/>
      <c r="X11" s="677"/>
      <c r="Y11" s="677"/>
      <c r="Z11" s="677"/>
      <c r="AA11" s="677"/>
      <c r="AB11" s="677"/>
      <c r="AC11" s="677"/>
      <c r="AD11" s="120"/>
      <c r="AE11" s="120"/>
      <c r="AF11" s="120"/>
      <c r="AG11" s="120"/>
      <c r="AH11" s="115"/>
      <c r="AI11" s="115"/>
    </row>
    <row r="12" spans="1:35" ht="15.75" customHeight="1">
      <c r="T12" s="122"/>
      <c r="U12" s="121"/>
      <c r="V12" s="678" t="s">
        <v>122</v>
      </c>
      <c r="W12" s="678"/>
      <c r="X12" s="678"/>
      <c r="Y12" s="678"/>
      <c r="Z12" s="678"/>
      <c r="AA12" s="678"/>
      <c r="AB12" s="678"/>
      <c r="AC12" s="678"/>
      <c r="AD12" s="678"/>
      <c r="AE12" s="115"/>
      <c r="AF12" s="115"/>
      <c r="AG12" s="115"/>
      <c r="AH12" s="115"/>
      <c r="AI12" s="115"/>
    </row>
    <row r="13" spans="1:35" ht="15.75" customHeight="1">
      <c r="T13" s="122"/>
      <c r="U13" s="121"/>
      <c r="V13" s="121"/>
      <c r="W13" s="677" t="s">
        <v>123</v>
      </c>
      <c r="X13" s="677"/>
      <c r="Y13" s="677"/>
      <c r="Z13" s="677"/>
      <c r="AA13" s="677"/>
      <c r="AB13" s="677"/>
      <c r="AC13" s="677"/>
      <c r="AD13" s="677"/>
      <c r="AE13" s="677"/>
      <c r="AF13" s="115"/>
      <c r="AG13" s="115"/>
      <c r="AH13" s="115"/>
      <c r="AI13" s="115"/>
    </row>
    <row r="14" spans="1:35" ht="15.75">
      <c r="U14" s="121"/>
      <c r="V14" s="121"/>
      <c r="W14" s="121"/>
      <c r="X14" s="678" t="s">
        <v>124</v>
      </c>
      <c r="Y14" s="678"/>
      <c r="Z14" s="678"/>
      <c r="AA14" s="678"/>
      <c r="AB14" s="678"/>
      <c r="AC14" s="678"/>
      <c r="AD14" s="678"/>
      <c r="AE14" s="678"/>
      <c r="AF14" s="678"/>
      <c r="AG14" s="115"/>
      <c r="AH14" s="115"/>
      <c r="AI14" s="115"/>
    </row>
    <row r="15" spans="1:35" ht="15.75">
      <c r="U15" s="121"/>
      <c r="V15" s="121"/>
      <c r="W15" s="121"/>
      <c r="X15" s="121"/>
      <c r="Y15" s="677" t="s">
        <v>125</v>
      </c>
      <c r="Z15" s="677"/>
      <c r="AA15" s="677"/>
      <c r="AB15" s="677"/>
      <c r="AC15" s="677"/>
      <c r="AD15" s="677"/>
      <c r="AE15" s="677"/>
      <c r="AF15" s="677"/>
      <c r="AG15" s="677"/>
      <c r="AH15" s="115"/>
      <c r="AI15" s="115"/>
    </row>
    <row r="16" spans="1:35" ht="15.75">
      <c r="U16" s="121"/>
      <c r="V16" s="121"/>
      <c r="W16" s="121"/>
      <c r="X16" s="121"/>
      <c r="Y16" s="121"/>
      <c r="Z16" s="678" t="s">
        <v>126</v>
      </c>
      <c r="AA16" s="678"/>
      <c r="AB16" s="678"/>
      <c r="AC16" s="678"/>
      <c r="AD16" s="678"/>
      <c r="AE16" s="678"/>
      <c r="AF16" s="678"/>
      <c r="AG16" s="678"/>
      <c r="AH16" s="678"/>
      <c r="AI16" s="115"/>
    </row>
    <row r="17" spans="21:35" ht="15.75">
      <c r="U17" s="121"/>
      <c r="V17" s="121"/>
      <c r="W17" s="121"/>
      <c r="X17" s="121"/>
      <c r="Y17" s="121"/>
      <c r="Z17" s="121"/>
      <c r="AA17" s="677" t="s">
        <v>127</v>
      </c>
      <c r="AB17" s="677"/>
      <c r="AC17" s="677"/>
      <c r="AD17" s="677"/>
      <c r="AE17" s="677"/>
      <c r="AF17" s="677"/>
      <c r="AG17" s="677"/>
      <c r="AH17" s="677"/>
      <c r="AI17" s="677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709" t="s">
        <v>31</v>
      </c>
      <c r="B1" s="710"/>
      <c r="C1" s="710"/>
      <c r="D1" s="710"/>
      <c r="E1" s="711"/>
      <c r="F1" s="712" t="s">
        <v>294</v>
      </c>
      <c r="G1" s="713"/>
      <c r="H1" s="713"/>
      <c r="I1" s="714"/>
      <c r="J1" s="705" t="s">
        <v>295</v>
      </c>
      <c r="K1" s="706"/>
      <c r="L1" s="706"/>
      <c r="M1" s="706"/>
      <c r="N1" s="706"/>
      <c r="O1" s="706"/>
      <c r="P1" s="706"/>
      <c r="Q1" s="706"/>
      <c r="R1" s="706"/>
      <c r="S1" s="706"/>
      <c r="T1" s="706"/>
      <c r="U1" s="706"/>
      <c r="V1" s="706"/>
      <c r="W1" s="706"/>
      <c r="X1" s="706"/>
      <c r="Y1" s="707"/>
      <c r="Z1" s="715" t="s">
        <v>296</v>
      </c>
      <c r="AA1" s="716"/>
      <c r="AB1" s="716"/>
      <c r="AC1" s="717"/>
      <c r="AD1" s="705" t="s">
        <v>297</v>
      </c>
      <c r="AE1" s="706"/>
      <c r="AF1" s="706"/>
      <c r="AG1" s="706"/>
      <c r="AH1" s="706"/>
      <c r="AI1" s="706"/>
      <c r="AJ1" s="706"/>
      <c r="AK1" s="706"/>
      <c r="AL1" s="706"/>
      <c r="AM1" s="706"/>
      <c r="AN1" s="706"/>
      <c r="AO1" s="706"/>
      <c r="AP1" s="706"/>
      <c r="AQ1" s="706"/>
      <c r="AR1" s="706"/>
      <c r="AS1" s="707"/>
      <c r="AT1" s="712" t="s">
        <v>298</v>
      </c>
      <c r="AU1" s="713"/>
      <c r="AV1" s="713"/>
      <c r="AW1" s="714"/>
      <c r="AX1" s="705" t="s">
        <v>299</v>
      </c>
      <c r="AY1" s="706"/>
      <c r="AZ1" s="706"/>
      <c r="BA1" s="706"/>
      <c r="BB1" s="706"/>
      <c r="BC1" s="706"/>
      <c r="BD1" s="706"/>
      <c r="BE1" s="706"/>
      <c r="BF1" s="706"/>
      <c r="BG1" s="706"/>
      <c r="BH1" s="706"/>
      <c r="BI1" s="706"/>
      <c r="BJ1" s="706"/>
      <c r="BK1" s="706"/>
      <c r="BL1" s="706"/>
      <c r="BM1" s="707"/>
    </row>
    <row r="2" spans="1:65" s="4" customFormat="1" ht="23.25" customHeight="1">
      <c r="A2" s="191" t="s">
        <v>19</v>
      </c>
      <c r="B2" s="191" t="s">
        <v>300</v>
      </c>
      <c r="C2" s="192" t="s">
        <v>301</v>
      </c>
      <c r="D2" s="474" t="s">
        <v>29</v>
      </c>
      <c r="E2" s="664"/>
      <c r="F2" s="193" t="s">
        <v>302</v>
      </c>
      <c r="G2" s="191" t="s">
        <v>18</v>
      </c>
      <c r="H2" s="193" t="s">
        <v>23</v>
      </c>
      <c r="I2" s="194" t="s">
        <v>86</v>
      </c>
      <c r="J2" s="195" t="s">
        <v>303</v>
      </c>
      <c r="K2" s="195" t="s">
        <v>304</v>
      </c>
      <c r="L2" s="193" t="s">
        <v>305</v>
      </c>
      <c r="M2" s="193" t="s">
        <v>306</v>
      </c>
      <c r="N2" s="193" t="s">
        <v>307</v>
      </c>
      <c r="O2" s="193" t="s">
        <v>308</v>
      </c>
      <c r="P2" s="193" t="s">
        <v>309</v>
      </c>
      <c r="Q2" s="193" t="s">
        <v>310</v>
      </c>
      <c r="R2" s="193" t="s">
        <v>311</v>
      </c>
      <c r="S2" s="193" t="s">
        <v>312</v>
      </c>
      <c r="T2" s="193" t="s">
        <v>313</v>
      </c>
      <c r="U2" s="193" t="s">
        <v>23</v>
      </c>
      <c r="V2" s="193" t="s">
        <v>314</v>
      </c>
      <c r="W2" s="193" t="s">
        <v>315</v>
      </c>
      <c r="X2" s="193" t="s">
        <v>316</v>
      </c>
      <c r="Y2" s="196" t="s">
        <v>317</v>
      </c>
      <c r="Z2" s="193" t="s">
        <v>302</v>
      </c>
      <c r="AA2" s="191" t="s">
        <v>18</v>
      </c>
      <c r="AB2" s="193" t="s">
        <v>23</v>
      </c>
      <c r="AC2" s="197" t="s">
        <v>86</v>
      </c>
      <c r="AD2" s="195" t="s">
        <v>303</v>
      </c>
      <c r="AE2" s="195" t="s">
        <v>304</v>
      </c>
      <c r="AF2" s="193" t="s">
        <v>305</v>
      </c>
      <c r="AG2" s="193" t="s">
        <v>306</v>
      </c>
      <c r="AH2" s="193" t="s">
        <v>307</v>
      </c>
      <c r="AI2" s="193" t="s">
        <v>308</v>
      </c>
      <c r="AJ2" s="193" t="s">
        <v>309</v>
      </c>
      <c r="AK2" s="193" t="s">
        <v>310</v>
      </c>
      <c r="AL2" s="193" t="s">
        <v>311</v>
      </c>
      <c r="AM2" s="193" t="s">
        <v>312</v>
      </c>
      <c r="AN2" s="193" t="s">
        <v>313</v>
      </c>
      <c r="AO2" s="193" t="s">
        <v>23</v>
      </c>
      <c r="AP2" s="193" t="s">
        <v>314</v>
      </c>
      <c r="AQ2" s="193" t="s">
        <v>315</v>
      </c>
      <c r="AR2" s="193" t="s">
        <v>316</v>
      </c>
      <c r="AS2" s="196" t="s">
        <v>317</v>
      </c>
      <c r="AT2" s="193" t="s">
        <v>302</v>
      </c>
      <c r="AU2" s="191" t="s">
        <v>18</v>
      </c>
      <c r="AV2" s="193" t="s">
        <v>23</v>
      </c>
      <c r="AW2" s="194" t="s">
        <v>86</v>
      </c>
      <c r="AX2" s="195" t="s">
        <v>303</v>
      </c>
      <c r="AY2" s="195" t="s">
        <v>304</v>
      </c>
      <c r="AZ2" s="193" t="s">
        <v>305</v>
      </c>
      <c r="BA2" s="193" t="s">
        <v>306</v>
      </c>
      <c r="BB2" s="193" t="s">
        <v>307</v>
      </c>
      <c r="BC2" s="193" t="s">
        <v>308</v>
      </c>
      <c r="BD2" s="193" t="s">
        <v>309</v>
      </c>
      <c r="BE2" s="193" t="s">
        <v>310</v>
      </c>
      <c r="BF2" s="193" t="s">
        <v>311</v>
      </c>
      <c r="BG2" s="193" t="s">
        <v>312</v>
      </c>
      <c r="BH2" s="193" t="s">
        <v>313</v>
      </c>
      <c r="BI2" s="193" t="s">
        <v>23</v>
      </c>
      <c r="BJ2" s="193" t="s">
        <v>314</v>
      </c>
      <c r="BK2" s="193" t="s">
        <v>315</v>
      </c>
      <c r="BL2" s="193" t="s">
        <v>318</v>
      </c>
      <c r="BM2" s="196" t="s">
        <v>317</v>
      </c>
    </row>
    <row r="3" spans="1:65" s="32" customFormat="1">
      <c r="A3" s="28" t="str">
        <f>'1-συμβολαια'!A3</f>
        <v>???</v>
      </c>
      <c r="B3" s="14">
        <f>'4-πολλυπρ'!D3</f>
        <v>0</v>
      </c>
      <c r="C3" s="14">
        <f>'4-πολλυπρ'!I3</f>
        <v>0</v>
      </c>
      <c r="D3" s="30"/>
      <c r="E3" s="28"/>
      <c r="F3" s="28"/>
      <c r="G3" s="29"/>
      <c r="H3" s="28"/>
      <c r="I3" s="28"/>
      <c r="J3" s="28"/>
      <c r="K3" s="145" t="s">
        <v>319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319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>λιμεναρχείο</v>
      </c>
      <c r="C4" s="14" t="str">
        <f>'4-πολλυπρ'!I4</f>
        <v>219-58</v>
      </c>
      <c r="D4" s="30"/>
      <c r="E4" s="28"/>
      <c r="F4" s="28"/>
      <c r="G4" s="29"/>
      <c r="H4" s="28"/>
      <c r="I4" s="28"/>
      <c r="J4" s="28"/>
      <c r="K4" s="145" t="s">
        <v>319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8" t="s">
        <v>319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>
        <f>'1-συμβολαια'!A5</f>
        <v>0</v>
      </c>
      <c r="B5" s="14" t="str">
        <f>'4-πολλυπρ'!D5</f>
        <v>λιμεναρχείο</v>
      </c>
      <c r="C5" s="14" t="str">
        <f>'4-πολλυπρ'!I5</f>
        <v>219-59</v>
      </c>
      <c r="D5" s="30"/>
      <c r="E5" s="28"/>
      <c r="F5" s="28"/>
      <c r="G5" s="29"/>
      <c r="H5" s="28"/>
      <c r="I5" s="28"/>
      <c r="J5" s="28"/>
      <c r="K5" s="145" t="s">
        <v>319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98" t="s">
        <v>319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6" spans="1:65" s="32" customFormat="1">
      <c r="A6" s="28">
        <f>'1-συμβολαια'!A6</f>
        <v>0</v>
      </c>
      <c r="B6" s="14" t="str">
        <f>'4-πολλυπρ'!D6</f>
        <v>λιμεναρχείο</v>
      </c>
      <c r="C6" s="14" t="str">
        <f>'4-πολλυπρ'!I6</f>
        <v>219-60</v>
      </c>
      <c r="D6" s="30"/>
      <c r="E6" s="28"/>
      <c r="F6" s="28"/>
      <c r="G6" s="29"/>
      <c r="H6" s="28"/>
      <c r="I6" s="28"/>
      <c r="J6" s="28"/>
      <c r="K6" s="145" t="s">
        <v>319</v>
      </c>
      <c r="L6" s="31"/>
      <c r="M6" s="31"/>
      <c r="N6" s="31"/>
      <c r="O6" s="31"/>
      <c r="P6" s="31"/>
      <c r="Q6" s="31"/>
      <c r="R6" s="31"/>
      <c r="S6" s="31"/>
      <c r="T6" s="31"/>
      <c r="U6" s="28"/>
      <c r="V6" s="29"/>
      <c r="W6" s="29"/>
      <c r="X6" s="31"/>
      <c r="Y6" s="31"/>
      <c r="Z6" s="28"/>
      <c r="AA6" s="31"/>
      <c r="AB6" s="28"/>
      <c r="AC6" s="31"/>
      <c r="AD6" s="28"/>
      <c r="AE6" s="198" t="s">
        <v>319</v>
      </c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28"/>
      <c r="AU6" s="31"/>
      <c r="AV6" s="28"/>
      <c r="AW6" s="31"/>
      <c r="AX6" s="28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28"/>
      <c r="BJ6" s="31"/>
      <c r="BK6" s="31"/>
      <c r="BL6" s="31"/>
      <c r="BM6" s="31"/>
    </row>
    <row r="7" spans="1:65" s="32" customFormat="1">
      <c r="A7" s="28">
        <f>'1-συμβολαια'!A7</f>
        <v>0</v>
      </c>
      <c r="B7" s="14" t="str">
        <f>'4-πολλυπρ'!D7</f>
        <v>λιμεναρχείο</v>
      </c>
      <c r="C7" s="14" t="str">
        <f>'4-πολλυπρ'!I7</f>
        <v>219-61</v>
      </c>
      <c r="D7" s="30"/>
      <c r="E7" s="28"/>
      <c r="F7" s="28"/>
      <c r="G7" s="29"/>
      <c r="H7" s="28"/>
      <c r="I7" s="28"/>
      <c r="J7" s="28"/>
      <c r="K7" s="145" t="s">
        <v>319</v>
      </c>
      <c r="L7" s="31"/>
      <c r="M7" s="31"/>
      <c r="N7" s="31"/>
      <c r="O7" s="31"/>
      <c r="P7" s="31"/>
      <c r="Q7" s="31"/>
      <c r="R7" s="31"/>
      <c r="S7" s="31"/>
      <c r="T7" s="31"/>
      <c r="U7" s="28"/>
      <c r="V7" s="29"/>
      <c r="W7" s="29"/>
      <c r="X7" s="31"/>
      <c r="Y7" s="31"/>
      <c r="Z7" s="28"/>
      <c r="AA7" s="31"/>
      <c r="AB7" s="28"/>
      <c r="AC7" s="31"/>
      <c r="AD7" s="28"/>
      <c r="AE7" s="198" t="s">
        <v>319</v>
      </c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28"/>
      <c r="AU7" s="31"/>
      <c r="AV7" s="28"/>
      <c r="AW7" s="31"/>
      <c r="AX7" s="28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28"/>
      <c r="BJ7" s="31"/>
      <c r="BK7" s="31"/>
      <c r="BL7" s="31"/>
      <c r="BM7" s="31"/>
    </row>
    <row r="8" spans="1:65" s="32" customFormat="1">
      <c r="A8" s="28">
        <f>'1-συμβολαια'!A8</f>
        <v>0</v>
      </c>
      <c r="B8" s="14" t="str">
        <f>'4-πολλυπρ'!D8</f>
        <v>λιμεναρχείο</v>
      </c>
      <c r="C8" s="14" t="str">
        <f>'4-πολλυπρ'!I8</f>
        <v>219-62</v>
      </c>
      <c r="D8" s="30"/>
      <c r="E8" s="28"/>
      <c r="F8" s="28"/>
      <c r="G8" s="29"/>
      <c r="H8" s="28"/>
      <c r="I8" s="28"/>
      <c r="J8" s="28"/>
      <c r="K8" s="145" t="s">
        <v>319</v>
      </c>
      <c r="L8" s="31"/>
      <c r="M8" s="31"/>
      <c r="N8" s="31"/>
      <c r="O8" s="31"/>
      <c r="P8" s="31"/>
      <c r="Q8" s="31"/>
      <c r="R8" s="31"/>
      <c r="S8" s="31"/>
      <c r="T8" s="31"/>
      <c r="U8" s="28"/>
      <c r="V8" s="29"/>
      <c r="W8" s="29"/>
      <c r="X8" s="31"/>
      <c r="Y8" s="31"/>
      <c r="Z8" s="28"/>
      <c r="AA8" s="31"/>
      <c r="AB8" s="28"/>
      <c r="AC8" s="31"/>
      <c r="AD8" s="28"/>
      <c r="AE8" s="198" t="s">
        <v>319</v>
      </c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28"/>
      <c r="AU8" s="31"/>
      <c r="AV8" s="28"/>
      <c r="AW8" s="31"/>
      <c r="AX8" s="28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28"/>
      <c r="BJ8" s="31"/>
      <c r="BK8" s="31"/>
      <c r="BL8" s="31"/>
      <c r="BM8" s="31"/>
    </row>
    <row r="10" spans="1:65">
      <c r="F10" s="708" t="s">
        <v>320</v>
      </c>
      <c r="G10" s="708"/>
      <c r="H10" s="708"/>
      <c r="I10" s="708"/>
    </row>
    <row r="11" spans="1:65">
      <c r="F11" s="708"/>
      <c r="G11" s="708"/>
      <c r="H11" s="708"/>
      <c r="I11" s="708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81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71.42578125" style="92" bestFit="1" customWidth="1"/>
    <col min="4" max="4" width="12.85546875" style="3" customWidth="1"/>
    <col min="5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9" style="2" bestFit="1" customWidth="1"/>
    <col min="26" max="26" width="8.14062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9.42578125" style="27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1" ht="15.75">
      <c r="A1" s="741" t="s">
        <v>1</v>
      </c>
      <c r="B1" s="743" t="s">
        <v>2</v>
      </c>
      <c r="C1" s="740" t="s">
        <v>0</v>
      </c>
      <c r="D1" s="744" t="s">
        <v>11</v>
      </c>
      <c r="E1" s="738" t="s">
        <v>12</v>
      </c>
      <c r="F1" s="720" t="s">
        <v>462</v>
      </c>
      <c r="G1" s="720"/>
      <c r="H1" s="720"/>
      <c r="I1" s="720"/>
      <c r="J1" s="718" t="s">
        <v>368</v>
      </c>
      <c r="K1" s="719"/>
      <c r="L1" s="640" t="s">
        <v>504</v>
      </c>
      <c r="M1" s="640"/>
      <c r="N1" s="721" t="s">
        <v>138</v>
      </c>
      <c r="O1" s="722"/>
      <c r="P1" s="725" t="s">
        <v>77</v>
      </c>
      <c r="Q1" s="726"/>
      <c r="R1" s="726"/>
      <c r="S1" s="726"/>
      <c r="T1" s="750" t="s">
        <v>505</v>
      </c>
      <c r="U1" s="751"/>
      <c r="V1" s="729" t="s">
        <v>43</v>
      </c>
      <c r="W1" s="730"/>
      <c r="X1" s="731"/>
      <c r="Y1" s="732" t="s">
        <v>58</v>
      </c>
      <c r="Z1" s="733"/>
      <c r="AA1" s="734"/>
      <c r="AB1" s="727" t="s">
        <v>78</v>
      </c>
      <c r="AC1" s="728"/>
      <c r="AD1" s="728"/>
      <c r="AE1" s="728"/>
      <c r="AF1" s="728"/>
      <c r="AG1" s="396"/>
      <c r="AH1" s="746" t="s">
        <v>54</v>
      </c>
      <c r="AI1" s="748" t="s">
        <v>44</v>
      </c>
      <c r="AJ1" s="723" t="s">
        <v>81</v>
      </c>
      <c r="AK1" s="752" t="s">
        <v>29</v>
      </c>
      <c r="AL1" s="753"/>
      <c r="AM1" s="753"/>
      <c r="AN1" s="753"/>
      <c r="AO1" s="754"/>
    </row>
    <row r="2" spans="1:41" ht="26.25" thickBot="1">
      <c r="A2" s="742"/>
      <c r="B2" s="469"/>
      <c r="C2" s="499"/>
      <c r="D2" s="745"/>
      <c r="E2" s="739"/>
      <c r="F2" s="367" t="s">
        <v>258</v>
      </c>
      <c r="G2" s="368" t="s">
        <v>93</v>
      </c>
      <c r="H2" s="368" t="s">
        <v>47</v>
      </c>
      <c r="I2" s="366" t="s">
        <v>416</v>
      </c>
      <c r="J2" s="263" t="s">
        <v>23</v>
      </c>
      <c r="K2" s="369" t="s">
        <v>416</v>
      </c>
      <c r="L2" s="188"/>
      <c r="M2" s="370" t="s">
        <v>416</v>
      </c>
      <c r="N2" s="40" t="s">
        <v>23</v>
      </c>
      <c r="O2" s="366" t="s">
        <v>416</v>
      </c>
      <c r="P2" s="69" t="s">
        <v>23</v>
      </c>
      <c r="Q2" s="263" t="s">
        <v>416</v>
      </c>
      <c r="R2" s="75" t="s">
        <v>83</v>
      </c>
      <c r="S2" s="371" t="s">
        <v>82</v>
      </c>
      <c r="T2" s="40" t="s">
        <v>23</v>
      </c>
      <c r="U2" s="365" t="s">
        <v>416</v>
      </c>
      <c r="V2" s="40" t="s">
        <v>23</v>
      </c>
      <c r="W2" s="263" t="s">
        <v>416</v>
      </c>
      <c r="X2" s="35" t="s">
        <v>34</v>
      </c>
      <c r="Y2" s="40" t="s">
        <v>23</v>
      </c>
      <c r="Z2" s="263" t="s">
        <v>416</v>
      </c>
      <c r="AA2" s="36" t="s">
        <v>34</v>
      </c>
      <c r="AB2" s="40" t="s">
        <v>507</v>
      </c>
      <c r="AC2" s="263" t="s">
        <v>416</v>
      </c>
      <c r="AD2" s="9" t="s">
        <v>506</v>
      </c>
      <c r="AE2" s="263" t="s">
        <v>416</v>
      </c>
      <c r="AF2" s="70" t="s">
        <v>33</v>
      </c>
      <c r="AG2" s="263" t="s">
        <v>416</v>
      </c>
      <c r="AH2" s="747"/>
      <c r="AI2" s="749"/>
      <c r="AJ2" s="724"/>
      <c r="AK2" s="752"/>
      <c r="AL2" s="753"/>
      <c r="AM2" s="753"/>
      <c r="AN2" s="753"/>
      <c r="AO2" s="754"/>
    </row>
    <row r="3" spans="1:41" s="5" customFormat="1">
      <c r="A3" s="364" t="str">
        <f>'1-συμβολαια'!A3</f>
        <v>???</v>
      </c>
      <c r="B3" s="363">
        <f>'1-συμβολαια'!B3</f>
        <v>36371</v>
      </c>
      <c r="C3" s="453" t="str">
        <f>'1-συμβολαια'!C3</f>
        <v>έγγραφα κατάθεση</v>
      </c>
      <c r="D3" s="412">
        <f>'4-πολλυπρ'!D3</f>
        <v>0</v>
      </c>
      <c r="E3" s="412">
        <f>'4-πολλυπρ'!I3</f>
        <v>0</v>
      </c>
      <c r="F3" s="412">
        <f>'14-βιβλΕσ'!O3</f>
        <v>0</v>
      </c>
      <c r="G3" s="404">
        <f>'14-βιβλΕσ'!Q3</f>
        <v>0</v>
      </c>
      <c r="H3" s="404">
        <f t="shared" ref="H3:H8" si="0">F3+G3</f>
        <v>0</v>
      </c>
      <c r="I3" s="452">
        <f t="shared" ref="I3:I8" si="1">H3/340.75</f>
        <v>0</v>
      </c>
      <c r="J3" s="404">
        <f>'8-κ-15-17'!AG3</f>
        <v>0</v>
      </c>
      <c r="K3" s="452">
        <f t="shared" ref="K3:K8" si="2">J3/340.75</f>
        <v>0</v>
      </c>
      <c r="L3" s="404">
        <f>('14-βιβλΕσ'!N3+'14-βιβλΕσ'!O3+'14-βιβλΕσ'!R3)*30%</f>
        <v>0</v>
      </c>
      <c r="M3" s="452">
        <f t="shared" ref="M3:M8" si="3">L3/340.75</f>
        <v>0</v>
      </c>
      <c r="N3" s="404">
        <f>'14-βιβλΕσ'!R3</f>
        <v>0</v>
      </c>
      <c r="O3" s="452">
        <f t="shared" ref="O3:O8" si="4">N3/340.75</f>
        <v>0</v>
      </c>
      <c r="P3" s="404"/>
      <c r="Q3" s="452"/>
      <c r="R3" s="404"/>
      <c r="S3" s="404"/>
      <c r="T3" s="404"/>
      <c r="U3" s="452">
        <f t="shared" ref="U3:W8" si="5">T3/340.75</f>
        <v>0</v>
      </c>
      <c r="V3" s="404">
        <f t="shared" ref="V3" si="6">H3+J3+L3</f>
        <v>0</v>
      </c>
      <c r="W3" s="452">
        <f t="shared" si="5"/>
        <v>0</v>
      </c>
      <c r="X3" s="398"/>
      <c r="Y3" s="404"/>
      <c r="Z3" s="452"/>
      <c r="AA3" s="398"/>
      <c r="AB3" s="404">
        <f>'1-συμβολαια'!L3+'8-κ-15-17'!AE3+'14-βιβλΕσ'!L3+'14-βιβλΕσ'!Q3+'14-βιβλΕσ'!R3</f>
        <v>0</v>
      </c>
      <c r="AC3" s="452">
        <f t="shared" ref="AC3:AC8" si="7">AB3/340.75</f>
        <v>0</v>
      </c>
      <c r="AD3" s="404">
        <f>'1-συμβολαια'!M3</f>
        <v>0</v>
      </c>
      <c r="AE3" s="452">
        <f t="shared" ref="AE3:AE8" si="8">AD3/340.75</f>
        <v>0</v>
      </c>
      <c r="AF3" s="404">
        <f t="shared" ref="AF3:AF8" si="9">AB3-AD3</f>
        <v>0</v>
      </c>
      <c r="AG3" s="452">
        <f t="shared" ref="AG3:AG8" si="10">AF3/340.75</f>
        <v>0</v>
      </c>
      <c r="AH3" s="454"/>
      <c r="AI3" s="455">
        <f t="shared" ref="AI3:AI8" si="11">X3+AA3</f>
        <v>0</v>
      </c>
      <c r="AJ3" s="456"/>
      <c r="AK3" s="74"/>
      <c r="AL3" s="74"/>
      <c r="AM3" s="74"/>
      <c r="AN3" s="74"/>
      <c r="AO3" s="74"/>
    </row>
    <row r="4" spans="1:41" s="5" customFormat="1">
      <c r="A4" s="364">
        <f>'1-συμβολαια'!A4</f>
        <v>0</v>
      </c>
      <c r="B4" s="363"/>
      <c r="C4" s="360" t="str">
        <f>'1-συμβολαια'!C4</f>
        <v>μίσθωση αιγιαλού &amp; παραλίας [ΜΕ λιμεναρχείο] , [= 2.222δρχ/έτος + 10% κάθε έτος {έως 19/06/2006</v>
      </c>
      <c r="D4" s="313" t="str">
        <f>'4-πολλυπρ'!D4</f>
        <v>λιμεναρχείο</v>
      </c>
      <c r="E4" s="313" t="str">
        <f>'4-πολλυπρ'!I4</f>
        <v>219-58</v>
      </c>
      <c r="F4" s="313">
        <f>'14-βιβλΕσ'!O4</f>
        <v>1409</v>
      </c>
      <c r="G4" s="281">
        <f>'14-βιβλΕσ'!Q4</f>
        <v>3505</v>
      </c>
      <c r="H4" s="281">
        <f t="shared" si="0"/>
        <v>4914</v>
      </c>
      <c r="I4" s="361">
        <f t="shared" si="1"/>
        <v>14.421129860601614</v>
      </c>
      <c r="J4" s="281">
        <f>'8-κ-15-17'!AG4</f>
        <v>274.04000000000002</v>
      </c>
      <c r="K4" s="361">
        <f t="shared" si="2"/>
        <v>0.80422597212032287</v>
      </c>
      <c r="L4" s="281">
        <f>('14-βιβλΕσ'!N4+'14-βιβλΕσ'!O4+'14-βιβλΕσ'!R4)*30%</f>
        <v>17665.5</v>
      </c>
      <c r="M4" s="361">
        <f t="shared" si="3"/>
        <v>51.842993396918565</v>
      </c>
      <c r="N4" s="281">
        <f>'14-βιβλΕσ'!R4</f>
        <v>36755</v>
      </c>
      <c r="O4" s="361">
        <f t="shared" si="4"/>
        <v>107.86500366837858</v>
      </c>
      <c r="P4" s="404"/>
      <c r="Q4" s="452"/>
      <c r="R4" s="404"/>
      <c r="S4" s="404"/>
      <c r="T4" s="281">
        <f>AF4</f>
        <v>62314.04</v>
      </c>
      <c r="U4" s="361">
        <f t="shared" si="5"/>
        <v>182.87319148936172</v>
      </c>
      <c r="V4" s="281">
        <f>AF4+T4</f>
        <v>124628.08</v>
      </c>
      <c r="W4" s="361">
        <f t="shared" si="5"/>
        <v>365.74638297872343</v>
      </c>
      <c r="X4" s="285">
        <v>7849</v>
      </c>
      <c r="Y4" s="404"/>
      <c r="Z4" s="452"/>
      <c r="AA4" s="398"/>
      <c r="AB4" s="281">
        <f>'1-συμβολαια'!L4+'8-κ-15-17'!AE4+'14-βιβλΕσ'!L4+'14-βιβλΕσ'!Q4+'14-βιβλΕσ'!R4</f>
        <v>65534.04</v>
      </c>
      <c r="AC4" s="361">
        <f t="shared" si="7"/>
        <v>192.32293470286135</v>
      </c>
      <c r="AD4" s="281">
        <f>'1-συμβολαια'!M4</f>
        <v>3220</v>
      </c>
      <c r="AE4" s="361">
        <f t="shared" si="8"/>
        <v>9.4497432134996338</v>
      </c>
      <c r="AF4" s="281">
        <f t="shared" si="9"/>
        <v>62314.04</v>
      </c>
      <c r="AG4" s="361">
        <f t="shared" si="10"/>
        <v>182.87319148936172</v>
      </c>
      <c r="AH4" s="338">
        <v>45929</v>
      </c>
      <c r="AI4" s="345">
        <f t="shared" si="11"/>
        <v>7849</v>
      </c>
      <c r="AJ4" s="362"/>
      <c r="AK4" s="74"/>
      <c r="AL4" s="74"/>
      <c r="AM4" s="74"/>
      <c r="AN4" s="74"/>
      <c r="AO4" s="74"/>
    </row>
    <row r="5" spans="1:41" s="5" customFormat="1">
      <c r="A5" s="364">
        <f>'1-συμβολαια'!A5</f>
        <v>0</v>
      </c>
      <c r="B5" s="363"/>
      <c r="C5" s="360" t="str">
        <f>'1-συμβολαια'!C5</f>
        <v>μίσθωση αιγιαλού &amp; παραλίας  εγκαταστάσεις &amp; έργα [ΜΕ λιμεναρχείο</v>
      </c>
      <c r="D5" s="313" t="str">
        <f>'4-πολλυπρ'!D5</f>
        <v>λιμεναρχείο</v>
      </c>
      <c r="E5" s="313" t="str">
        <f>'4-πολλυπρ'!I5</f>
        <v>219-59</v>
      </c>
      <c r="F5" s="313">
        <f>'14-βιβλΕσ'!O5</f>
        <v>650</v>
      </c>
      <c r="G5" s="281">
        <f>'14-βιβλΕσ'!Q5</f>
        <v>100</v>
      </c>
      <c r="H5" s="281">
        <f t="shared" si="0"/>
        <v>750</v>
      </c>
      <c r="I5" s="361">
        <f t="shared" si="1"/>
        <v>2.2010271460014672</v>
      </c>
      <c r="J5" s="281">
        <f>'8-κ-15-17'!AG5</f>
        <v>144.44300000000001</v>
      </c>
      <c r="K5" s="361">
        <f t="shared" si="2"/>
        <v>0.42389728539985327</v>
      </c>
      <c r="L5" s="281">
        <f>('14-βιβλΕσ'!N5+'14-βιβλΕσ'!O5+'14-βιβλΕσ'!R5)*30%</f>
        <v>2880</v>
      </c>
      <c r="M5" s="361">
        <f t="shared" si="3"/>
        <v>8.4519442406456342</v>
      </c>
      <c r="N5" s="281">
        <f>'14-βιβλΕσ'!R5</f>
        <v>0</v>
      </c>
      <c r="O5" s="361">
        <f t="shared" si="4"/>
        <v>0</v>
      </c>
      <c r="P5" s="404"/>
      <c r="Q5" s="452"/>
      <c r="R5" s="404"/>
      <c r="S5" s="404"/>
      <c r="T5" s="281">
        <f t="shared" ref="T5:T8" si="12">AF5</f>
        <v>9844.4429999999993</v>
      </c>
      <c r="U5" s="361">
        <f t="shared" si="5"/>
        <v>28.890515040352163</v>
      </c>
      <c r="V5" s="281">
        <f t="shared" ref="V5:V8" si="13">AF5+T5</f>
        <v>19688.885999999999</v>
      </c>
      <c r="W5" s="361">
        <f t="shared" si="5"/>
        <v>57.781030080704326</v>
      </c>
      <c r="X5" s="285">
        <v>1240</v>
      </c>
      <c r="Y5" s="404"/>
      <c r="Z5" s="452"/>
      <c r="AA5" s="398"/>
      <c r="AB5" s="281">
        <f>'1-συμβολαια'!L5+'8-κ-15-17'!AE5+'14-βιβλΕσ'!L5+'14-βιβλΕσ'!Q5+'14-βιβλΕσ'!R5</f>
        <v>9844.4429999999993</v>
      </c>
      <c r="AC5" s="361">
        <f t="shared" si="7"/>
        <v>28.890515040352163</v>
      </c>
      <c r="AD5" s="281">
        <f>'1-συμβολαια'!M5</f>
        <v>0</v>
      </c>
      <c r="AE5" s="361">
        <f t="shared" si="8"/>
        <v>0</v>
      </c>
      <c r="AF5" s="281">
        <f t="shared" si="9"/>
        <v>9844.4429999999993</v>
      </c>
      <c r="AG5" s="361">
        <f t="shared" si="10"/>
        <v>28.890515040352163</v>
      </c>
      <c r="AH5" s="338"/>
      <c r="AI5" s="345">
        <f t="shared" si="11"/>
        <v>1240</v>
      </c>
      <c r="AJ5" s="362"/>
      <c r="AK5" s="74"/>
      <c r="AL5" s="74"/>
      <c r="AM5" s="74"/>
      <c r="AN5" s="74"/>
      <c r="AO5" s="74"/>
    </row>
    <row r="6" spans="1:41" s="5" customFormat="1">
      <c r="A6" s="364">
        <f>'1-συμβολαια'!A6</f>
        <v>0</v>
      </c>
      <c r="B6" s="363"/>
      <c r="C6" s="360" t="str">
        <f>'1-συμβολαια'!C6</f>
        <v>αιγιαλού &amp; παραλίας ΑΠΟΚΑΤΑΣΤΑΣΗ με λήξη [ΜΕ λιμεναρχείο</v>
      </c>
      <c r="D6" s="313" t="str">
        <f>'4-πολλυπρ'!D6</f>
        <v>λιμεναρχείο</v>
      </c>
      <c r="E6" s="313" t="str">
        <f>'4-πολλυπρ'!I6</f>
        <v>219-60</v>
      </c>
      <c r="F6" s="313">
        <f>'14-βιβλΕσ'!O6</f>
        <v>650</v>
      </c>
      <c r="G6" s="281">
        <f>'14-βιβλΕσ'!Q6</f>
        <v>100</v>
      </c>
      <c r="H6" s="281">
        <f t="shared" si="0"/>
        <v>750</v>
      </c>
      <c r="I6" s="361">
        <f t="shared" si="1"/>
        <v>2.2010271460014672</v>
      </c>
      <c r="J6" s="281">
        <f>'8-κ-15-17'!AG6</f>
        <v>72.215000000000003</v>
      </c>
      <c r="K6" s="361">
        <f t="shared" si="2"/>
        <v>0.21192956713132796</v>
      </c>
      <c r="L6" s="281">
        <f>('14-βιβλΕσ'!N6+'14-βιβλΕσ'!O6+'14-βιβλΕσ'!R6)*30%</f>
        <v>2880</v>
      </c>
      <c r="M6" s="361">
        <f t="shared" si="3"/>
        <v>8.4519442406456342</v>
      </c>
      <c r="N6" s="281">
        <f>'14-βιβλΕσ'!R6</f>
        <v>0</v>
      </c>
      <c r="O6" s="361">
        <f t="shared" si="4"/>
        <v>0</v>
      </c>
      <c r="P6" s="404"/>
      <c r="Q6" s="452"/>
      <c r="R6" s="404"/>
      <c r="S6" s="404"/>
      <c r="T6" s="281">
        <f t="shared" si="12"/>
        <v>9772.2150000000001</v>
      </c>
      <c r="U6" s="361">
        <f t="shared" si="5"/>
        <v>28.678547322083638</v>
      </c>
      <c r="V6" s="281">
        <f t="shared" si="13"/>
        <v>19544.43</v>
      </c>
      <c r="W6" s="361">
        <f t="shared" si="5"/>
        <v>57.357094644167276</v>
      </c>
      <c r="X6" s="285">
        <v>1231</v>
      </c>
      <c r="Y6" s="404"/>
      <c r="Z6" s="452"/>
      <c r="AA6" s="398"/>
      <c r="AB6" s="281">
        <f>'1-συμβολαια'!L6+'8-κ-15-17'!AE6+'14-βιβλΕσ'!L6+'14-βιβλΕσ'!Q6+'14-βιβλΕσ'!R6</f>
        <v>9772.2150000000001</v>
      </c>
      <c r="AC6" s="361">
        <f t="shared" si="7"/>
        <v>28.678547322083638</v>
      </c>
      <c r="AD6" s="281">
        <f>'1-συμβολαια'!M6</f>
        <v>0</v>
      </c>
      <c r="AE6" s="361">
        <f t="shared" si="8"/>
        <v>0</v>
      </c>
      <c r="AF6" s="281">
        <f t="shared" si="9"/>
        <v>9772.2150000000001</v>
      </c>
      <c r="AG6" s="361">
        <f t="shared" si="10"/>
        <v>28.678547322083638</v>
      </c>
      <c r="AH6" s="338"/>
      <c r="AI6" s="345">
        <f t="shared" si="11"/>
        <v>1231</v>
      </c>
      <c r="AJ6" s="362"/>
      <c r="AK6" s="74"/>
      <c r="AL6" s="74"/>
      <c r="AM6" s="74"/>
      <c r="AN6" s="74"/>
      <c r="AO6" s="74"/>
    </row>
    <row r="7" spans="1:41" s="5" customFormat="1">
      <c r="A7" s="364">
        <f>'1-συμβολαια'!A7</f>
        <v>0</v>
      </c>
      <c r="B7" s="363"/>
      <c r="C7" s="360" t="str">
        <f>'1-συμβολαια'!C7</f>
        <v>μίσθωσης 14.533 &amp; 25.591 πάγιες εγκαταστάσεις [ΜΕ κοινότητα</v>
      </c>
      <c r="D7" s="313" t="str">
        <f>'4-πολλυπρ'!D7</f>
        <v>λιμεναρχείο</v>
      </c>
      <c r="E7" s="313" t="str">
        <f>'4-πολλυπρ'!I7</f>
        <v>219-61</v>
      </c>
      <c r="F7" s="313">
        <f>'14-βιβλΕσ'!O7</f>
        <v>650</v>
      </c>
      <c r="G7" s="281">
        <f>'14-βιβλΕσ'!Q7</f>
        <v>705</v>
      </c>
      <c r="H7" s="281">
        <f t="shared" si="0"/>
        <v>1355</v>
      </c>
      <c r="I7" s="361">
        <f t="shared" si="1"/>
        <v>3.9765223771093177</v>
      </c>
      <c r="J7" s="281">
        <f>'8-κ-15-17'!AG7</f>
        <v>722.21500000000003</v>
      </c>
      <c r="K7" s="361">
        <f t="shared" si="2"/>
        <v>2.1194864269992664</v>
      </c>
      <c r="L7" s="281">
        <f>('14-βιβλΕσ'!N7+'14-βιβλΕσ'!O7+'14-βιβλΕσ'!R7)*30%</f>
        <v>5851.5</v>
      </c>
      <c r="M7" s="361">
        <f t="shared" si="3"/>
        <v>17.172413793103448</v>
      </c>
      <c r="N7" s="281">
        <f>'14-βιβλΕσ'!R7</f>
        <v>5705</v>
      </c>
      <c r="O7" s="361">
        <f t="shared" si="4"/>
        <v>16.742479823917829</v>
      </c>
      <c r="P7" s="404"/>
      <c r="Q7" s="452"/>
      <c r="R7" s="404"/>
      <c r="S7" s="404"/>
      <c r="T7" s="281">
        <f t="shared" si="12"/>
        <v>20932.215</v>
      </c>
      <c r="U7" s="361">
        <f t="shared" si="5"/>
        <v>61.429831254585473</v>
      </c>
      <c r="V7" s="281">
        <f t="shared" si="13"/>
        <v>41864.43</v>
      </c>
      <c r="W7" s="361">
        <f t="shared" si="5"/>
        <v>122.85966250917095</v>
      </c>
      <c r="X7" s="285">
        <v>2637</v>
      </c>
      <c r="Y7" s="404"/>
      <c r="Z7" s="452"/>
      <c r="AA7" s="398"/>
      <c r="AB7" s="281">
        <f>'1-συμβολαια'!L7+'8-κ-15-17'!AE7+'14-βιβλΕσ'!L7+'14-βιβλΕσ'!Q7+'14-βιβλΕσ'!R7</f>
        <v>20932.215</v>
      </c>
      <c r="AC7" s="361">
        <f t="shared" si="7"/>
        <v>61.429831254585473</v>
      </c>
      <c r="AD7" s="281">
        <f>'1-συμβολαια'!M7</f>
        <v>0</v>
      </c>
      <c r="AE7" s="361">
        <f t="shared" si="8"/>
        <v>0</v>
      </c>
      <c r="AF7" s="281">
        <f t="shared" si="9"/>
        <v>20932.215</v>
      </c>
      <c r="AG7" s="361">
        <f t="shared" si="10"/>
        <v>61.429831254585473</v>
      </c>
      <c r="AH7" s="338"/>
      <c r="AI7" s="345">
        <f t="shared" si="11"/>
        <v>2637</v>
      </c>
      <c r="AJ7" s="362"/>
      <c r="AK7" s="74"/>
      <c r="AL7" s="74"/>
      <c r="AM7" s="74"/>
      <c r="AN7" s="74"/>
      <c r="AO7" s="74"/>
    </row>
    <row r="8" spans="1:41" s="5" customFormat="1">
      <c r="A8" s="364">
        <f>'1-συμβολαια'!A8</f>
        <v>0</v>
      </c>
      <c r="B8" s="363"/>
      <c r="C8" s="360" t="str">
        <f>'1-συμβολαια'!C8</f>
        <v>μίσθωσης 14.533 &amp; 25.591 ΑΠΟΚΑΤΑΣΤΑΣΗ νέου χώρου [ΜΕ κοινότητα</v>
      </c>
      <c r="D8" s="313" t="str">
        <f>'4-πολλυπρ'!D8</f>
        <v>λιμεναρχείο</v>
      </c>
      <c r="E8" s="313" t="str">
        <f>'4-πολλυπρ'!I8</f>
        <v>219-62</v>
      </c>
      <c r="F8" s="313">
        <f>'14-βιβλΕσ'!O8</f>
        <v>650</v>
      </c>
      <c r="G8" s="281">
        <f>'14-βιβλΕσ'!Q8</f>
        <v>100</v>
      </c>
      <c r="H8" s="281">
        <f t="shared" si="0"/>
        <v>750</v>
      </c>
      <c r="I8" s="361">
        <f t="shared" si="1"/>
        <v>2.2010271460014672</v>
      </c>
      <c r="J8" s="281">
        <f>'8-κ-15-17'!AG8</f>
        <v>144.44300000000001</v>
      </c>
      <c r="K8" s="361">
        <f t="shared" si="2"/>
        <v>0.42389728539985327</v>
      </c>
      <c r="L8" s="281">
        <f>('14-βιβλΕσ'!N8+'14-βιβλΕσ'!O8+'14-βιβλΕσ'!R8)*30%</f>
        <v>3480</v>
      </c>
      <c r="M8" s="361">
        <f t="shared" si="3"/>
        <v>10.212765957446809</v>
      </c>
      <c r="N8" s="281">
        <f>'14-βιβλΕσ'!R8</f>
        <v>0</v>
      </c>
      <c r="O8" s="361">
        <f t="shared" si="4"/>
        <v>0</v>
      </c>
      <c r="P8" s="404"/>
      <c r="Q8" s="452"/>
      <c r="R8" s="404"/>
      <c r="S8" s="404"/>
      <c r="T8" s="281">
        <f t="shared" si="12"/>
        <v>11844.442999999999</v>
      </c>
      <c r="U8" s="361">
        <f t="shared" si="5"/>
        <v>34.759920763022741</v>
      </c>
      <c r="V8" s="281">
        <f t="shared" si="13"/>
        <v>23688.885999999999</v>
      </c>
      <c r="W8" s="361">
        <f t="shared" si="5"/>
        <v>69.519841526045482</v>
      </c>
      <c r="X8" s="285">
        <v>1492</v>
      </c>
      <c r="Y8" s="404"/>
      <c r="Z8" s="452"/>
      <c r="AA8" s="398"/>
      <c r="AB8" s="281">
        <f>'1-συμβολαια'!L8+'8-κ-15-17'!AE8+'14-βιβλΕσ'!L8+'14-βιβλΕσ'!Q8+'14-βιβλΕσ'!R8</f>
        <v>11844.442999999999</v>
      </c>
      <c r="AC8" s="361">
        <f t="shared" si="7"/>
        <v>34.759920763022741</v>
      </c>
      <c r="AD8" s="281">
        <f>'1-συμβολαια'!M8</f>
        <v>0</v>
      </c>
      <c r="AE8" s="361">
        <f t="shared" si="8"/>
        <v>0</v>
      </c>
      <c r="AF8" s="281">
        <f t="shared" si="9"/>
        <v>11844.442999999999</v>
      </c>
      <c r="AG8" s="361">
        <f t="shared" si="10"/>
        <v>34.759920763022741</v>
      </c>
      <c r="AH8" s="338"/>
      <c r="AI8" s="345">
        <f t="shared" si="11"/>
        <v>1492</v>
      </c>
      <c r="AJ8" s="362"/>
      <c r="AK8" s="74"/>
      <c r="AL8" s="74"/>
      <c r="AM8" s="74"/>
      <c r="AN8" s="74"/>
      <c r="AO8" s="74"/>
    </row>
    <row r="9" spans="1:41">
      <c r="A9" s="735" t="s">
        <v>35</v>
      </c>
      <c r="B9" s="736"/>
      <c r="C9" s="736"/>
      <c r="D9" s="736"/>
      <c r="E9" s="737"/>
      <c r="F9" s="262">
        <f t="shared" ref="F9:AG9" si="14">SUM(F3:F8)</f>
        <v>4009</v>
      </c>
      <c r="G9" s="262">
        <f t="shared" si="14"/>
        <v>4510</v>
      </c>
      <c r="H9" s="262">
        <f t="shared" si="14"/>
        <v>8519</v>
      </c>
      <c r="I9" s="42">
        <f t="shared" si="14"/>
        <v>25.000733675715338</v>
      </c>
      <c r="J9" s="262">
        <f t="shared" si="14"/>
        <v>1357.356</v>
      </c>
      <c r="K9" s="42">
        <f t="shared" si="14"/>
        <v>3.9834365370506237</v>
      </c>
      <c r="L9" s="262">
        <f t="shared" si="14"/>
        <v>32757</v>
      </c>
      <c r="M9" s="42">
        <f t="shared" si="14"/>
        <v>96.132061628760084</v>
      </c>
      <c r="N9" s="262">
        <f t="shared" si="14"/>
        <v>42460</v>
      </c>
      <c r="O9" s="42">
        <f t="shared" si="14"/>
        <v>124.60748349229641</v>
      </c>
      <c r="P9" s="262">
        <f t="shared" si="14"/>
        <v>0</v>
      </c>
      <c r="Q9" s="42">
        <f t="shared" si="14"/>
        <v>0</v>
      </c>
      <c r="R9" s="262">
        <f t="shared" si="14"/>
        <v>0</v>
      </c>
      <c r="S9" s="262">
        <f t="shared" si="14"/>
        <v>0</v>
      </c>
      <c r="T9" s="262">
        <f t="shared" si="14"/>
        <v>114707.356</v>
      </c>
      <c r="U9" s="42">
        <f t="shared" si="14"/>
        <v>336.63200586940576</v>
      </c>
      <c r="V9" s="262">
        <f t="shared" si="14"/>
        <v>229414.712</v>
      </c>
      <c r="W9" s="42">
        <f t="shared" si="14"/>
        <v>673.26401173881152</v>
      </c>
      <c r="X9" s="262">
        <f t="shared" si="14"/>
        <v>14449</v>
      </c>
      <c r="Y9" s="262">
        <f t="shared" si="14"/>
        <v>0</v>
      </c>
      <c r="Z9" s="262">
        <f t="shared" si="14"/>
        <v>0</v>
      </c>
      <c r="AA9" s="262">
        <f t="shared" si="14"/>
        <v>0</v>
      </c>
      <c r="AB9" s="262">
        <f t="shared" si="14"/>
        <v>117927.356</v>
      </c>
      <c r="AC9" s="42">
        <f t="shared" si="14"/>
        <v>346.08174908290539</v>
      </c>
      <c r="AD9" s="262">
        <f t="shared" si="14"/>
        <v>3220</v>
      </c>
      <c r="AE9" s="42">
        <f t="shared" si="14"/>
        <v>9.4497432134996338</v>
      </c>
      <c r="AF9" s="262">
        <f t="shared" si="14"/>
        <v>114707.356</v>
      </c>
      <c r="AG9" s="42">
        <f t="shared" si="14"/>
        <v>336.63200586940576</v>
      </c>
      <c r="AH9" s="42"/>
      <c r="AI9" s="262">
        <f>SUM(AI3:AI8)</f>
        <v>14449</v>
      </c>
    </row>
    <row r="10" spans="1:41">
      <c r="N10" s="76"/>
      <c r="O10" s="76"/>
    </row>
    <row r="11" spans="1:41">
      <c r="N11" s="136"/>
      <c r="O11" s="136"/>
      <c r="AB11" s="136"/>
      <c r="AC11" s="136"/>
    </row>
    <row r="12" spans="1:41">
      <c r="AB12" s="136"/>
      <c r="AC12" s="137"/>
      <c r="AJ12" s="7"/>
      <c r="AK12" s="174"/>
    </row>
    <row r="13" spans="1:41">
      <c r="AJ13" s="377"/>
      <c r="AK13" s="174"/>
    </row>
    <row r="14" spans="1:41">
      <c r="AJ14" s="377"/>
      <c r="AK14" s="174"/>
    </row>
    <row r="15" spans="1:41">
      <c r="AJ15" s="377"/>
      <c r="AK15" s="174"/>
    </row>
    <row r="16" spans="1:41">
      <c r="AJ16" s="377"/>
      <c r="AK16" s="174"/>
    </row>
    <row r="17" spans="36:43" ht="15">
      <c r="AJ17" s="377"/>
      <c r="AK17" s="174"/>
      <c r="AL17" s="114"/>
      <c r="AM17" s="114"/>
      <c r="AN17" s="114"/>
      <c r="AO17" s="124"/>
    </row>
    <row r="18" spans="36:43" ht="15">
      <c r="AK18" s="125"/>
      <c r="AL18" s="125"/>
      <c r="AM18" s="125"/>
      <c r="AN18" s="125"/>
      <c r="AO18" s="125"/>
      <c r="AP18" s="124"/>
      <c r="AQ18" s="124"/>
    </row>
    <row r="19" spans="36:43" ht="15.75">
      <c r="AK19" s="124"/>
      <c r="AL19" s="126"/>
      <c r="AM19" s="126"/>
      <c r="AN19" s="126"/>
      <c r="AO19" s="126"/>
      <c r="AP19" s="127"/>
      <c r="AQ19" s="127"/>
    </row>
    <row r="20" spans="36:43" ht="15.75">
      <c r="AK20" s="124"/>
      <c r="AL20" s="128"/>
      <c r="AM20" s="128"/>
      <c r="AN20" s="128"/>
      <c r="AO20" s="128"/>
      <c r="AP20" s="127"/>
      <c r="AQ20" s="127"/>
    </row>
    <row r="21" spans="36:43" ht="15.75">
      <c r="AK21" s="127"/>
      <c r="AL21" s="127"/>
      <c r="AM21" s="127"/>
      <c r="AN21" s="127"/>
      <c r="AO21" s="127"/>
      <c r="AP21" s="127"/>
      <c r="AQ21" s="127"/>
    </row>
    <row r="22" spans="36:43" ht="15.75">
      <c r="AK22" s="127"/>
      <c r="AL22" s="127"/>
      <c r="AM22" s="127"/>
      <c r="AN22" s="127"/>
      <c r="AO22" s="127"/>
      <c r="AP22" s="129"/>
      <c r="AQ22" s="127"/>
    </row>
    <row r="23" spans="36:43" ht="15.75">
      <c r="AK23" s="127"/>
      <c r="AL23" s="127"/>
      <c r="AM23" s="127"/>
      <c r="AN23" s="127"/>
      <c r="AO23" s="127"/>
      <c r="AP23" s="127"/>
      <c r="AQ23" s="127"/>
    </row>
    <row r="24" spans="36:43" ht="15.75">
      <c r="AK24" s="127"/>
      <c r="AL24" s="127"/>
      <c r="AM24" s="127"/>
      <c r="AN24" s="127"/>
      <c r="AO24" s="127"/>
      <c r="AP24" s="127"/>
      <c r="AQ24" s="127"/>
    </row>
    <row r="25" spans="36:43" ht="15.75">
      <c r="AK25" s="127"/>
      <c r="AL25" s="127"/>
      <c r="AM25" s="127"/>
      <c r="AN25" s="127"/>
      <c r="AO25" s="127"/>
      <c r="AP25" s="127"/>
      <c r="AQ25" s="127"/>
    </row>
    <row r="26" spans="36:43" ht="15.75">
      <c r="AK26" s="127"/>
      <c r="AL26" s="127"/>
      <c r="AM26" s="127"/>
      <c r="AN26" s="127"/>
      <c r="AO26" s="127"/>
      <c r="AP26" s="127"/>
      <c r="AQ26" s="127"/>
    </row>
    <row r="27" spans="36:43" ht="15.75">
      <c r="AK27" s="127"/>
      <c r="AL27" s="127"/>
      <c r="AM27" s="127"/>
      <c r="AN27" s="127"/>
      <c r="AO27" s="127"/>
      <c r="AP27" s="127"/>
      <c r="AQ27" s="127"/>
    </row>
    <row r="28" spans="36:43" ht="15">
      <c r="AK28" s="124"/>
      <c r="AL28" s="124"/>
      <c r="AM28" s="124"/>
      <c r="AN28" s="124"/>
      <c r="AO28" s="124"/>
      <c r="AP28" s="124"/>
      <c r="AQ28" s="124"/>
    </row>
    <row r="29" spans="36:43" ht="15">
      <c r="AK29" s="124"/>
      <c r="AL29" s="124"/>
      <c r="AM29" s="124"/>
      <c r="AN29" s="124"/>
      <c r="AO29" s="124"/>
      <c r="AP29" s="124"/>
      <c r="AQ29" s="124"/>
    </row>
    <row r="30" spans="36:43" ht="15">
      <c r="AK30" s="124"/>
      <c r="AL30" s="124"/>
      <c r="AM30" s="124"/>
      <c r="AN30" s="124"/>
      <c r="AO30" s="124"/>
      <c r="AP30" s="124"/>
      <c r="AQ30" s="124"/>
    </row>
    <row r="31" spans="36:43" ht="15">
      <c r="AK31" s="124"/>
      <c r="AL31" s="124"/>
      <c r="AM31" s="124"/>
      <c r="AN31" s="124"/>
      <c r="AO31" s="124"/>
      <c r="AP31" s="124"/>
      <c r="AQ31" s="124"/>
    </row>
    <row r="32" spans="36:43" ht="15">
      <c r="AK32" s="124"/>
      <c r="AL32" s="124"/>
      <c r="AM32" s="124"/>
      <c r="AN32" s="124"/>
      <c r="AO32" s="124"/>
      <c r="AP32" s="124"/>
      <c r="AQ32" s="124"/>
    </row>
    <row r="33" spans="37:43" ht="15">
      <c r="AK33" s="124"/>
      <c r="AL33" s="124"/>
      <c r="AM33" s="124"/>
      <c r="AN33" s="124"/>
      <c r="AO33" s="124"/>
      <c r="AP33" s="124"/>
      <c r="AQ33" s="124"/>
    </row>
    <row r="34" spans="37:43" ht="15">
      <c r="AK34" s="124"/>
      <c r="AL34" s="124"/>
      <c r="AM34" s="124"/>
      <c r="AN34" s="124"/>
      <c r="AO34" s="124"/>
      <c r="AP34" s="124"/>
      <c r="AQ34" s="124"/>
    </row>
    <row r="35" spans="37:43" ht="15">
      <c r="AK35" s="124"/>
      <c r="AL35" s="124"/>
      <c r="AM35" s="124"/>
      <c r="AN35" s="124"/>
      <c r="AO35" s="124"/>
      <c r="AP35" s="124"/>
      <c r="AQ35" s="124"/>
    </row>
    <row r="36" spans="37:43" ht="15">
      <c r="AK36" s="124"/>
      <c r="AL36" s="124"/>
      <c r="AM36" s="124"/>
      <c r="AN36" s="124"/>
      <c r="AO36" s="124"/>
      <c r="AP36" s="124"/>
      <c r="AQ36" s="124"/>
    </row>
    <row r="37" spans="37:43" ht="15">
      <c r="AK37" s="124"/>
      <c r="AL37" s="124"/>
      <c r="AM37" s="124"/>
      <c r="AN37" s="124"/>
      <c r="AO37" s="124"/>
      <c r="AP37" s="124"/>
      <c r="AQ37" s="124"/>
    </row>
    <row r="38" spans="37:43" ht="15">
      <c r="AK38" s="124"/>
      <c r="AL38" s="124"/>
      <c r="AM38" s="124"/>
      <c r="AN38" s="124"/>
      <c r="AO38" s="124"/>
      <c r="AP38" s="124"/>
      <c r="AQ38" s="124"/>
    </row>
    <row r="39" spans="37:43" ht="15">
      <c r="AK39" s="124"/>
      <c r="AL39" s="124"/>
      <c r="AM39" s="124"/>
      <c r="AN39" s="124"/>
      <c r="AO39" s="124"/>
      <c r="AP39" s="124"/>
      <c r="AQ39" s="124"/>
    </row>
    <row r="40" spans="37:43" ht="15">
      <c r="AK40" s="124"/>
      <c r="AL40" s="124"/>
      <c r="AM40" s="124"/>
      <c r="AN40" s="124"/>
      <c r="AO40" s="124"/>
      <c r="AP40" s="124"/>
      <c r="AQ40" s="124"/>
    </row>
    <row r="41" spans="37:43" ht="15">
      <c r="AK41" s="124"/>
      <c r="AL41" s="124"/>
      <c r="AM41" s="124"/>
      <c r="AN41" s="124"/>
      <c r="AO41" s="124"/>
      <c r="AP41" s="124"/>
      <c r="AQ41" s="124"/>
    </row>
    <row r="42" spans="37:43" ht="15">
      <c r="AK42" s="124"/>
      <c r="AL42" s="124"/>
      <c r="AM42" s="124"/>
      <c r="AN42" s="124"/>
      <c r="AO42" s="124"/>
      <c r="AP42" s="124"/>
      <c r="AQ42" s="124"/>
    </row>
    <row r="43" spans="37:43" ht="15">
      <c r="AK43" s="124"/>
      <c r="AL43" s="124"/>
      <c r="AM43" s="124"/>
      <c r="AN43" s="124"/>
      <c r="AO43" s="124"/>
      <c r="AP43" s="124"/>
      <c r="AQ43" s="124"/>
    </row>
    <row r="44" spans="37:43" ht="15">
      <c r="AK44" s="124"/>
      <c r="AL44" s="124"/>
      <c r="AM44" s="124"/>
      <c r="AN44" s="124"/>
      <c r="AO44" s="124"/>
      <c r="AP44" s="124"/>
      <c r="AQ44" s="124"/>
    </row>
    <row r="45" spans="37:43" ht="15">
      <c r="AK45" s="124"/>
      <c r="AL45" s="124"/>
      <c r="AM45" s="124"/>
      <c r="AN45" s="124"/>
      <c r="AO45" s="124"/>
      <c r="AP45" s="124"/>
      <c r="AQ45" s="124"/>
    </row>
    <row r="46" spans="37:43" ht="15">
      <c r="AK46" s="124"/>
      <c r="AL46" s="124"/>
      <c r="AM46" s="124"/>
      <c r="AN46" s="124"/>
      <c r="AO46" s="124"/>
      <c r="AP46" s="124"/>
      <c r="AQ46" s="124"/>
    </row>
    <row r="47" spans="37:43" ht="15">
      <c r="AK47" s="124"/>
      <c r="AL47" s="124"/>
      <c r="AM47" s="124"/>
      <c r="AN47" s="124"/>
      <c r="AO47" s="124"/>
      <c r="AP47" s="124"/>
      <c r="AQ47" s="124"/>
    </row>
    <row r="48" spans="37:43" ht="15">
      <c r="AK48" s="124"/>
      <c r="AL48" s="124"/>
      <c r="AM48" s="124"/>
      <c r="AN48" s="124"/>
      <c r="AO48" s="124"/>
      <c r="AP48" s="124"/>
      <c r="AQ48" s="124"/>
    </row>
    <row r="49" spans="37:43" ht="15.75" customHeight="1">
      <c r="AK49" s="124"/>
      <c r="AL49" s="124"/>
      <c r="AM49" s="124"/>
      <c r="AN49" s="124"/>
      <c r="AO49" s="124"/>
      <c r="AP49" s="124"/>
      <c r="AQ49" s="124"/>
    </row>
    <row r="50" spans="37:43" ht="15">
      <c r="AK50" s="124"/>
      <c r="AL50" s="124"/>
      <c r="AM50" s="124"/>
      <c r="AN50" s="124"/>
      <c r="AO50" s="124"/>
      <c r="AP50" s="124"/>
      <c r="AQ50" s="124"/>
    </row>
    <row r="51" spans="37:43" ht="15">
      <c r="AK51" s="124"/>
      <c r="AL51" s="124"/>
      <c r="AM51" s="124"/>
      <c r="AN51" s="124"/>
      <c r="AO51" s="124"/>
      <c r="AP51" s="124"/>
      <c r="AQ51" s="124"/>
    </row>
    <row r="52" spans="37:43" ht="15.75">
      <c r="AK52" s="124"/>
      <c r="AL52" s="124"/>
      <c r="AM52" s="124"/>
      <c r="AN52" s="124"/>
      <c r="AO52" s="124"/>
      <c r="AP52" s="130"/>
      <c r="AQ52" s="130"/>
    </row>
    <row r="53" spans="37:43" ht="15.75" customHeight="1">
      <c r="AK53" s="124"/>
      <c r="AL53" s="124"/>
      <c r="AM53" s="124"/>
      <c r="AN53" s="124"/>
      <c r="AO53" s="124"/>
      <c r="AP53" s="130"/>
      <c r="AQ53" s="130"/>
    </row>
    <row r="54" spans="37:43" ht="15">
      <c r="AK54" s="124"/>
      <c r="AL54" s="124"/>
      <c r="AM54" s="124"/>
      <c r="AN54" s="124"/>
      <c r="AO54" s="124"/>
      <c r="AP54" s="124"/>
      <c r="AQ54" s="124"/>
    </row>
    <row r="55" spans="37:43" ht="15">
      <c r="AK55" s="124"/>
      <c r="AL55" s="124"/>
      <c r="AM55" s="124"/>
      <c r="AN55" s="124"/>
      <c r="AO55" s="124"/>
      <c r="AP55" s="124"/>
      <c r="AQ55" s="124"/>
    </row>
    <row r="56" spans="37:43" ht="15">
      <c r="AK56" s="124"/>
      <c r="AL56" s="124"/>
      <c r="AM56" s="124"/>
      <c r="AN56" s="124"/>
      <c r="AO56" s="124"/>
      <c r="AP56" s="124"/>
      <c r="AQ56" s="124"/>
    </row>
    <row r="57" spans="37:43" ht="15">
      <c r="AK57" s="124"/>
      <c r="AL57" s="124"/>
      <c r="AM57" s="124"/>
      <c r="AN57" s="124"/>
      <c r="AO57" s="124"/>
      <c r="AP57" s="124"/>
      <c r="AQ57" s="124"/>
    </row>
    <row r="58" spans="37:43" ht="15">
      <c r="AK58" s="124"/>
      <c r="AL58" s="124"/>
      <c r="AM58" s="124"/>
      <c r="AN58" s="124"/>
      <c r="AO58" s="124"/>
      <c r="AP58" s="124"/>
      <c r="AQ58" s="124"/>
    </row>
    <row r="59" spans="37:43" ht="15">
      <c r="AK59" s="124"/>
      <c r="AL59" s="124"/>
      <c r="AM59" s="124"/>
      <c r="AN59" s="124"/>
      <c r="AO59" s="124"/>
      <c r="AP59" s="124"/>
      <c r="AQ59" s="124"/>
    </row>
    <row r="60" spans="37:43" ht="15">
      <c r="AK60" s="124"/>
      <c r="AL60" s="124"/>
      <c r="AM60" s="124"/>
      <c r="AN60" s="124"/>
      <c r="AO60" s="124"/>
      <c r="AP60" s="124"/>
      <c r="AQ60" s="124"/>
    </row>
    <row r="61" spans="37:43" ht="15">
      <c r="AK61" s="124"/>
      <c r="AL61" s="124"/>
      <c r="AM61" s="124"/>
      <c r="AN61" s="124"/>
      <c r="AO61" s="124"/>
      <c r="AP61" s="124"/>
      <c r="AQ61" s="124"/>
    </row>
    <row r="62" spans="37:43" ht="15">
      <c r="AK62" s="124"/>
      <c r="AL62" s="124"/>
      <c r="AM62" s="124"/>
      <c r="AN62" s="124"/>
      <c r="AO62" s="124"/>
      <c r="AP62" s="124"/>
      <c r="AQ62" s="124"/>
    </row>
    <row r="63" spans="37:43" ht="15">
      <c r="AK63" s="124"/>
      <c r="AL63" s="124"/>
      <c r="AM63" s="124"/>
      <c r="AN63" s="124"/>
      <c r="AO63" s="124"/>
      <c r="AP63" s="124"/>
      <c r="AQ63" s="124"/>
    </row>
    <row r="64" spans="37:43" ht="15.75">
      <c r="AK64" s="124"/>
      <c r="AL64" s="124"/>
      <c r="AM64" s="124"/>
      <c r="AN64" s="124"/>
      <c r="AO64" s="124"/>
      <c r="AP64" s="129"/>
      <c r="AQ64" s="124"/>
    </row>
    <row r="65" spans="37:43" ht="15">
      <c r="AK65" s="124"/>
      <c r="AL65" s="124"/>
      <c r="AM65" s="124"/>
      <c r="AN65" s="124"/>
      <c r="AO65" s="124"/>
      <c r="AP65" s="124"/>
      <c r="AQ65" s="124"/>
    </row>
    <row r="66" spans="37:43" ht="15">
      <c r="AK66" s="124"/>
      <c r="AL66" s="124"/>
      <c r="AM66" s="124"/>
      <c r="AN66" s="124"/>
      <c r="AO66" s="124"/>
      <c r="AP66" s="124"/>
      <c r="AQ66" s="124"/>
    </row>
    <row r="67" spans="37:43" ht="15">
      <c r="AK67" s="124"/>
      <c r="AL67" s="124"/>
      <c r="AM67" s="124"/>
      <c r="AN67" s="124"/>
      <c r="AO67" s="124"/>
      <c r="AP67" s="124"/>
      <c r="AQ67" s="124"/>
    </row>
    <row r="68" spans="37:43" ht="15">
      <c r="AK68" s="124"/>
      <c r="AL68" s="124"/>
      <c r="AM68" s="124"/>
      <c r="AN68" s="124"/>
      <c r="AO68" s="124"/>
      <c r="AP68" s="124"/>
      <c r="AQ68" s="124"/>
    </row>
    <row r="69" spans="37:43" ht="15">
      <c r="AK69" s="124"/>
      <c r="AL69" s="124"/>
      <c r="AM69" s="124"/>
      <c r="AN69" s="124"/>
      <c r="AO69" s="124"/>
      <c r="AP69" s="124"/>
      <c r="AQ69" s="124"/>
    </row>
    <row r="70" spans="37:43" ht="15">
      <c r="AK70" s="124"/>
      <c r="AL70" s="124"/>
      <c r="AM70" s="124"/>
      <c r="AN70" s="124"/>
      <c r="AO70" s="124"/>
      <c r="AP70" s="124"/>
      <c r="AQ70" s="124"/>
    </row>
    <row r="71" spans="37:43" ht="15">
      <c r="AK71" s="124"/>
      <c r="AL71" s="124"/>
      <c r="AM71" s="124"/>
      <c r="AN71" s="124"/>
      <c r="AO71" s="124"/>
      <c r="AP71" s="124"/>
      <c r="AQ71" s="124"/>
    </row>
    <row r="72" spans="37:43" ht="15">
      <c r="AK72" s="124"/>
      <c r="AL72" s="124"/>
      <c r="AM72" s="124"/>
      <c r="AN72" s="124"/>
      <c r="AO72" s="124"/>
      <c r="AP72" s="124"/>
      <c r="AQ72" s="124"/>
    </row>
    <row r="73" spans="37:43" ht="15">
      <c r="AK73" s="124"/>
      <c r="AL73" s="124"/>
      <c r="AM73" s="124"/>
      <c r="AN73" s="124"/>
      <c r="AO73" s="124"/>
      <c r="AP73" s="124"/>
      <c r="AQ73" s="124"/>
    </row>
    <row r="74" spans="37:43" ht="15">
      <c r="AK74" s="124"/>
      <c r="AL74" s="124"/>
      <c r="AM74" s="124"/>
      <c r="AN74" s="124"/>
      <c r="AO74" s="124"/>
      <c r="AP74" s="124"/>
      <c r="AQ74" s="124"/>
    </row>
    <row r="75" spans="37:43" ht="15">
      <c r="AK75" s="124"/>
      <c r="AL75" s="124"/>
      <c r="AM75" s="124"/>
      <c r="AN75" s="124"/>
      <c r="AO75" s="124"/>
      <c r="AP75" s="124"/>
      <c r="AQ75" s="124"/>
    </row>
    <row r="76" spans="37:43" ht="15">
      <c r="AK76" s="124"/>
      <c r="AL76" s="124"/>
      <c r="AM76" s="124"/>
      <c r="AN76" s="124"/>
      <c r="AO76" s="124"/>
      <c r="AP76" s="124"/>
      <c r="AQ76" s="124"/>
    </row>
    <row r="77" spans="37:43" ht="15">
      <c r="AK77" s="124"/>
      <c r="AL77" s="124"/>
      <c r="AM77" s="124"/>
      <c r="AN77" s="124"/>
      <c r="AO77" s="124"/>
      <c r="AP77" s="124"/>
      <c r="AQ77" s="124"/>
    </row>
    <row r="78" spans="37:43" ht="15">
      <c r="AK78" s="124"/>
      <c r="AL78" s="124"/>
      <c r="AM78" s="124"/>
      <c r="AN78" s="124"/>
      <c r="AO78" s="124"/>
      <c r="AP78" s="124"/>
      <c r="AQ78" s="124"/>
    </row>
    <row r="79" spans="37:43" ht="15">
      <c r="AK79" s="124"/>
      <c r="AL79" s="124"/>
      <c r="AM79" s="124"/>
      <c r="AN79" s="124"/>
      <c r="AO79" s="124"/>
      <c r="AP79" s="124"/>
      <c r="AQ79" s="124"/>
    </row>
    <row r="80" spans="37:43" ht="15">
      <c r="AK80" s="124"/>
      <c r="AL80" s="124"/>
      <c r="AM80" s="124"/>
      <c r="AN80" s="124"/>
      <c r="AO80" s="124"/>
      <c r="AP80" s="124"/>
      <c r="AQ80" s="124"/>
    </row>
    <row r="81" spans="37:43" ht="15">
      <c r="AK81" s="124"/>
      <c r="AL81" s="124"/>
      <c r="AM81" s="124"/>
      <c r="AN81" s="124"/>
      <c r="AO81" s="124"/>
      <c r="AP81" s="124"/>
      <c r="AQ81" s="124"/>
    </row>
  </sheetData>
  <mergeCells count="19">
    <mergeCell ref="AK1:AO2"/>
    <mergeCell ref="L1:M1"/>
    <mergeCell ref="A9:E9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7"/>
  <sheetViews>
    <sheetView workbookViewId="0">
      <pane ySplit="1" topLeftCell="A2" activePane="bottomLeft" state="frozen"/>
      <selection pane="bottomLeft" activeCell="E14" sqref="E14"/>
    </sheetView>
  </sheetViews>
  <sheetFormatPr defaultRowHeight="11.25"/>
  <cols>
    <col min="1" max="1" width="9.140625" style="3"/>
    <col min="2" max="2" width="71.425781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00"/>
      <c r="B1" s="200"/>
      <c r="C1" s="378"/>
      <c r="D1" s="200" t="s">
        <v>321</v>
      </c>
      <c r="E1" s="200" t="s">
        <v>322</v>
      </c>
      <c r="F1" s="200" t="s">
        <v>323</v>
      </c>
      <c r="G1" s="200" t="s">
        <v>324</v>
      </c>
      <c r="H1" s="200" t="s">
        <v>325</v>
      </c>
      <c r="I1" s="200" t="s">
        <v>326</v>
      </c>
      <c r="J1" s="200" t="s">
        <v>327</v>
      </c>
      <c r="K1" s="201" t="s">
        <v>328</v>
      </c>
      <c r="L1" s="200" t="s">
        <v>329</v>
      </c>
      <c r="M1" s="200" t="s">
        <v>96</v>
      </c>
      <c r="N1" s="200" t="s">
        <v>330</v>
      </c>
      <c r="O1" s="200" t="s">
        <v>325</v>
      </c>
      <c r="P1" s="202" t="s">
        <v>29</v>
      </c>
      <c r="Q1" s="476" t="s">
        <v>331</v>
      </c>
      <c r="R1" s="477"/>
      <c r="S1" s="478"/>
      <c r="T1" s="484" t="s">
        <v>414</v>
      </c>
      <c r="U1" s="485"/>
      <c r="V1" s="485"/>
      <c r="W1" s="479" t="s">
        <v>332</v>
      </c>
      <c r="X1" s="479"/>
      <c r="Y1" s="479"/>
      <c r="Z1" s="479"/>
      <c r="AA1" s="480"/>
    </row>
    <row r="2" spans="1:27">
      <c r="A2" s="309" t="str">
        <f>'1-συμβολαια'!A3</f>
        <v>???</v>
      </c>
      <c r="B2" s="77" t="str">
        <f>'1-συμβολαια'!C3</f>
        <v>έγγραφα κατάθεση</v>
      </c>
      <c r="C2" s="203">
        <f>'1-συμβολαια'!D3</f>
        <v>0</v>
      </c>
      <c r="D2" s="77">
        <v>100</v>
      </c>
      <c r="E2" s="77"/>
      <c r="F2" s="77"/>
      <c r="G2" s="77">
        <v>180</v>
      </c>
      <c r="H2" s="77">
        <v>70</v>
      </c>
      <c r="I2" s="77"/>
      <c r="J2" s="77"/>
      <c r="K2" s="77">
        <f t="shared" ref="K2:K7" si="0">SUM(D2:I2)</f>
        <v>350</v>
      </c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</row>
    <row r="3" spans="1:27">
      <c r="A3" s="309">
        <f>'1-συμβολαια'!A4</f>
        <v>0</v>
      </c>
      <c r="B3" s="77" t="str">
        <f>'1-συμβολαια'!C4</f>
        <v>μίσθωση αιγιαλού &amp; παραλίας [ΜΕ λιμεναρχείο] , [= 2.222δρχ/έτος + 10% κάθε έτος {έως 19/06/2006</v>
      </c>
      <c r="C3" s="203">
        <f>'1-συμβολαια'!D4</f>
        <v>21080</v>
      </c>
      <c r="D3" s="77"/>
      <c r="E3" s="77"/>
      <c r="F3" s="77"/>
      <c r="G3" s="77"/>
      <c r="H3" s="77"/>
      <c r="I3" s="77"/>
      <c r="J3" s="77"/>
      <c r="K3" s="77">
        <f t="shared" si="0"/>
        <v>0</v>
      </c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</row>
    <row r="4" spans="1:27">
      <c r="A4" s="309">
        <f>'1-συμβολαια'!A5</f>
        <v>0</v>
      </c>
      <c r="B4" s="77" t="str">
        <f>'1-συμβολαια'!C5</f>
        <v>μίσθωση αιγιαλού &amp; παραλίας  εγκαταστάσεις &amp; έργα [ΜΕ λιμεναρχείο</v>
      </c>
      <c r="C4" s="203">
        <f>'1-συμβολαια'!D5</f>
        <v>11111</v>
      </c>
      <c r="D4" s="77"/>
      <c r="E4" s="77"/>
      <c r="F4" s="77"/>
      <c r="G4" s="77"/>
      <c r="H4" s="77"/>
      <c r="I4" s="77"/>
      <c r="J4" s="77"/>
      <c r="K4" s="77">
        <f t="shared" si="0"/>
        <v>0</v>
      </c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1:27">
      <c r="A5" s="309">
        <f>'1-συμβολαια'!A6</f>
        <v>0</v>
      </c>
      <c r="B5" s="77" t="str">
        <f>'1-συμβολαια'!C6</f>
        <v>αιγιαλού &amp; παραλίας ΑΠΟΚΑΤΑΣΤΑΣΗ με λήξη [ΜΕ λιμεναρχείο</v>
      </c>
      <c r="C5" s="203">
        <f>'1-συμβολαια'!D6</f>
        <v>5555</v>
      </c>
      <c r="D5" s="77"/>
      <c r="E5" s="77"/>
      <c r="F5" s="77"/>
      <c r="G5" s="77"/>
      <c r="H5" s="77"/>
      <c r="I5" s="77"/>
      <c r="J5" s="77"/>
      <c r="K5" s="77">
        <f t="shared" si="0"/>
        <v>0</v>
      </c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1:27">
      <c r="A6" s="309">
        <f>'1-συμβολαια'!A7</f>
        <v>0</v>
      </c>
      <c r="B6" s="77" t="str">
        <f>'1-συμβολαια'!C7</f>
        <v>μίσθωσης 14.533 &amp; 25.591 πάγιες εγκαταστάσεις [ΜΕ κοινότητα</v>
      </c>
      <c r="C6" s="203">
        <f>'1-συμβολαια'!D7</f>
        <v>55555</v>
      </c>
      <c r="D6" s="77"/>
      <c r="E6" s="77"/>
      <c r="F6" s="77"/>
      <c r="G6" s="77"/>
      <c r="H6" s="77"/>
      <c r="I6" s="77"/>
      <c r="J6" s="77"/>
      <c r="K6" s="77">
        <f t="shared" si="0"/>
        <v>0</v>
      </c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1:27">
      <c r="A7" s="309">
        <f>'1-συμβολαια'!A8</f>
        <v>0</v>
      </c>
      <c r="B7" s="77" t="str">
        <f>'1-συμβολαια'!C8</f>
        <v>μίσθωσης 14.533 &amp; 25.591 ΑΠΟΚΑΤΑΣΤΑΣΗ νέου χώρου [ΜΕ κοινότητα</v>
      </c>
      <c r="C7" s="203">
        <f>'1-συμβολαια'!D8</f>
        <v>11111</v>
      </c>
      <c r="D7" s="77"/>
      <c r="E7" s="77"/>
      <c r="F7" s="77"/>
      <c r="G7" s="77"/>
      <c r="H7" s="77"/>
      <c r="I7" s="77"/>
      <c r="J7" s="77"/>
      <c r="K7" s="77">
        <f t="shared" si="0"/>
        <v>0</v>
      </c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1:27">
      <c r="A8" s="481" t="str">
        <f>'1-συμβολαια'!A9</f>
        <v>σύνολο</v>
      </c>
      <c r="B8" s="482"/>
      <c r="C8" s="483"/>
      <c r="D8" s="77">
        <f t="shared" ref="D8:K8" si="1">SUM(D2:D7)</f>
        <v>100</v>
      </c>
      <c r="E8" s="77">
        <f t="shared" si="1"/>
        <v>0</v>
      </c>
      <c r="F8" s="77">
        <f t="shared" si="1"/>
        <v>0</v>
      </c>
      <c r="G8" s="77">
        <f t="shared" si="1"/>
        <v>180</v>
      </c>
      <c r="H8" s="77">
        <f t="shared" si="1"/>
        <v>70</v>
      </c>
      <c r="I8" s="77">
        <f t="shared" si="1"/>
        <v>0</v>
      </c>
      <c r="J8" s="77">
        <f t="shared" si="1"/>
        <v>0</v>
      </c>
      <c r="K8" s="77">
        <f t="shared" si="1"/>
        <v>350</v>
      </c>
    </row>
    <row r="9" spans="1:27">
      <c r="I9" s="3" t="s">
        <v>416</v>
      </c>
      <c r="J9" s="2">
        <f>J8/340.75</f>
        <v>0</v>
      </c>
    </row>
    <row r="10" spans="1:27">
      <c r="C10" s="7" t="s">
        <v>415</v>
      </c>
      <c r="I10" s="5" t="s">
        <v>385</v>
      </c>
    </row>
    <row r="11" spans="1:27">
      <c r="I11" s="3" t="s">
        <v>416</v>
      </c>
      <c r="J11" s="2">
        <f>J10/340.75</f>
        <v>0</v>
      </c>
    </row>
    <row r="12" spans="1:27">
      <c r="H12" s="165" t="s">
        <v>386</v>
      </c>
    </row>
    <row r="13" spans="1:27">
      <c r="I13" s="3" t="s">
        <v>416</v>
      </c>
      <c r="J13" s="2">
        <f>J12/340.75</f>
        <v>0</v>
      </c>
    </row>
    <row r="14" spans="1:27">
      <c r="E14" s="116"/>
      <c r="J14" s="2"/>
    </row>
    <row r="15" spans="1:27">
      <c r="E15" s="6"/>
      <c r="I15" s="3" t="s">
        <v>416</v>
      </c>
      <c r="J15" s="2">
        <f>J14/340.75</f>
        <v>0</v>
      </c>
    </row>
    <row r="18" spans="2:16">
      <c r="C18" s="57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57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57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379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C22" s="38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5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D24" s="5"/>
    </row>
    <row r="25" spans="2:16">
      <c r="D25" s="5"/>
    </row>
    <row r="26" spans="2:16">
      <c r="B26" s="310"/>
      <c r="D26" s="5"/>
      <c r="E26" s="7"/>
    </row>
    <row r="27" spans="2:16">
      <c r="D27" s="5"/>
      <c r="E27" s="7"/>
    </row>
    <row r="28" spans="2:16">
      <c r="D28" s="5"/>
      <c r="E28" s="7"/>
    </row>
    <row r="29" spans="2:16">
      <c r="D29" s="5"/>
      <c r="E29" s="7"/>
    </row>
    <row r="30" spans="2:16">
      <c r="D30" s="5"/>
      <c r="E30" s="7"/>
    </row>
    <row r="31" spans="2:16">
      <c r="D31" s="5"/>
      <c r="E31" s="7"/>
    </row>
    <row r="32" spans="2:16">
      <c r="B32" s="310"/>
      <c r="D32" s="5"/>
      <c r="E32" s="57"/>
    </row>
    <row r="33" spans="3:5">
      <c r="D33" s="5"/>
      <c r="E33" s="57"/>
    </row>
    <row r="34" spans="3:5">
      <c r="D34" s="5"/>
      <c r="E34" s="57"/>
    </row>
    <row r="35" spans="3:5">
      <c r="C35" s="57"/>
      <c r="D35" s="5"/>
      <c r="E35" s="57"/>
    </row>
    <row r="36" spans="3:5">
      <c r="D36" s="5"/>
      <c r="E36" s="7"/>
    </row>
    <row r="37" spans="3:5">
      <c r="D37" s="5"/>
      <c r="E37" s="2"/>
    </row>
  </sheetData>
  <mergeCells count="4">
    <mergeCell ref="Q1:S1"/>
    <mergeCell ref="W1:AA1"/>
    <mergeCell ref="A8:C8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8"/>
  <sheetViews>
    <sheetView workbookViewId="0">
      <pane ySplit="2" topLeftCell="A3" activePane="bottomLeft" state="frozen"/>
      <selection pane="bottomLeft" activeCell="T3" sqref="T3"/>
    </sheetView>
  </sheetViews>
  <sheetFormatPr defaultRowHeight="11.25"/>
  <cols>
    <col min="1" max="1" width="7" style="7" customWidth="1"/>
    <col min="2" max="2" width="70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11.425781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6" t="s">
        <v>1</v>
      </c>
      <c r="B1" s="498" t="s">
        <v>0</v>
      </c>
      <c r="C1" s="500" t="s">
        <v>7</v>
      </c>
      <c r="D1" s="494" t="s">
        <v>370</v>
      </c>
      <c r="E1" s="495"/>
      <c r="F1" s="495"/>
      <c r="G1" s="495"/>
      <c r="H1" s="495"/>
      <c r="I1" s="495"/>
      <c r="J1" s="495"/>
      <c r="K1" s="495"/>
      <c r="L1" s="495"/>
      <c r="M1" s="502" t="s">
        <v>94</v>
      </c>
      <c r="N1" s="503"/>
      <c r="O1" s="504" t="s">
        <v>258</v>
      </c>
      <c r="P1" s="486" t="s">
        <v>86</v>
      </c>
      <c r="Q1" s="487"/>
      <c r="R1" s="487"/>
      <c r="S1" s="487"/>
      <c r="T1" s="487"/>
      <c r="U1" s="487"/>
      <c r="V1" s="487"/>
      <c r="W1" s="487"/>
      <c r="X1" s="487"/>
      <c r="Y1" s="487"/>
      <c r="Z1" s="488"/>
    </row>
    <row r="2" spans="1:26" s="10" customFormat="1" ht="24" customHeight="1" thickBot="1">
      <c r="A2" s="497"/>
      <c r="B2" s="499"/>
      <c r="C2" s="501"/>
      <c r="D2" s="59" t="s">
        <v>79</v>
      </c>
      <c r="E2" s="59" t="s">
        <v>80</v>
      </c>
      <c r="F2" s="59" t="s">
        <v>371</v>
      </c>
      <c r="G2" s="59" t="s">
        <v>372</v>
      </c>
      <c r="H2" s="59" t="s">
        <v>23</v>
      </c>
      <c r="I2" s="216" t="s">
        <v>360</v>
      </c>
      <c r="J2" s="216" t="s">
        <v>361</v>
      </c>
      <c r="K2" s="216" t="s">
        <v>387</v>
      </c>
      <c r="L2" s="217" t="s">
        <v>363</v>
      </c>
      <c r="M2" s="221" t="s">
        <v>388</v>
      </c>
      <c r="N2" s="220" t="s">
        <v>389</v>
      </c>
      <c r="O2" s="505"/>
      <c r="P2" s="489"/>
      <c r="Q2" s="490"/>
      <c r="R2" s="490"/>
      <c r="S2" s="490"/>
      <c r="T2" s="490"/>
      <c r="U2" s="490"/>
      <c r="V2" s="490"/>
      <c r="W2" s="490"/>
      <c r="X2" s="490"/>
      <c r="Y2" s="490"/>
      <c r="Z2" s="491"/>
    </row>
    <row r="3" spans="1:26" s="5" customFormat="1">
      <c r="A3" s="307" t="str">
        <f>'1-συμβολαια'!A3</f>
        <v>???</v>
      </c>
      <c r="B3" s="411"/>
      <c r="C3" s="412"/>
      <c r="D3" s="402"/>
      <c r="E3" s="402"/>
      <c r="F3" s="402"/>
      <c r="G3" s="402"/>
      <c r="H3" s="402"/>
      <c r="I3" s="403"/>
      <c r="J3" s="403"/>
      <c r="K3" s="403"/>
      <c r="L3" s="412"/>
      <c r="M3" s="412"/>
      <c r="N3" s="412"/>
      <c r="O3" s="412"/>
      <c r="P3" s="413"/>
      <c r="Q3" s="413"/>
      <c r="R3" s="413"/>
      <c r="S3" s="413"/>
      <c r="T3" s="413"/>
      <c r="U3" s="413"/>
      <c r="V3" s="413"/>
      <c r="W3" s="414"/>
      <c r="X3" s="283"/>
      <c r="Y3" s="283"/>
      <c r="Z3" s="283"/>
    </row>
    <row r="4" spans="1:26" s="5" customFormat="1">
      <c r="A4" s="307">
        <f>'1-συμβολαια'!A4</f>
        <v>0</v>
      </c>
      <c r="B4" s="312" t="str">
        <f>'1-συμβολαια'!C4</f>
        <v>μίσθωση αιγιαλού &amp; παραλίας [ΜΕ λιμεναρχείο] , [= 2.222δρχ/έτος + 10% κάθε έτος {έως 19/06/2006</v>
      </c>
      <c r="C4" s="313">
        <f>'1-συμβολαια'!D4</f>
        <v>21080</v>
      </c>
      <c r="D4" s="305"/>
      <c r="E4" s="305">
        <v>1000</v>
      </c>
      <c r="F4" s="305">
        <v>3600</v>
      </c>
      <c r="G4" s="305"/>
      <c r="H4" s="305">
        <f t="shared" ref="H4:H8" si="0">D4+E4+F4+G4</f>
        <v>4600</v>
      </c>
      <c r="I4" s="280">
        <f t="shared" ref="I4:I8" si="1">(F4+G4)*9%</f>
        <v>324</v>
      </c>
      <c r="J4" s="280">
        <f t="shared" ref="J4:J8" si="2">(D4+E4)*5%</f>
        <v>50</v>
      </c>
      <c r="K4" s="280">
        <f t="shared" ref="K4:K8" si="3">H4*5%</f>
        <v>230</v>
      </c>
      <c r="L4" s="313">
        <f t="shared" ref="L4:L8" si="4">H4*1%</f>
        <v>46</v>
      </c>
      <c r="M4" s="313">
        <f t="shared" ref="M4:M8" si="5">H4-O4</f>
        <v>3950</v>
      </c>
      <c r="N4" s="313">
        <f t="shared" ref="N4:N8" si="6">D4+E4</f>
        <v>1000</v>
      </c>
      <c r="O4" s="313">
        <f t="shared" ref="O4:O8" si="7">I4+J4+K4+L4</f>
        <v>650</v>
      </c>
      <c r="P4" s="314" t="s">
        <v>409</v>
      </c>
      <c r="Q4" s="314" t="s">
        <v>410</v>
      </c>
      <c r="R4" s="314" t="s">
        <v>411</v>
      </c>
      <c r="S4" s="314" t="s">
        <v>412</v>
      </c>
      <c r="T4" s="314"/>
      <c r="U4" s="314"/>
      <c r="V4" s="314" t="s">
        <v>413</v>
      </c>
      <c r="W4" s="283"/>
      <c r="X4" s="283"/>
      <c r="Y4" s="283"/>
      <c r="Z4" s="283"/>
    </row>
    <row r="5" spans="1:26" s="5" customFormat="1">
      <c r="A5" s="307">
        <f>'1-συμβολαια'!A5</f>
        <v>0</v>
      </c>
      <c r="B5" s="312" t="str">
        <f>'1-συμβολαια'!C5</f>
        <v>μίσθωση αιγιαλού &amp; παραλίας  εγκαταστάσεις &amp; έργα [ΜΕ λιμεναρχείο</v>
      </c>
      <c r="C5" s="313">
        <f>'1-συμβολαια'!D5</f>
        <v>11111</v>
      </c>
      <c r="D5" s="305"/>
      <c r="E5" s="305">
        <v>1000</v>
      </c>
      <c r="F5" s="305">
        <v>3600</v>
      </c>
      <c r="G5" s="305"/>
      <c r="H5" s="305">
        <f t="shared" si="0"/>
        <v>4600</v>
      </c>
      <c r="I5" s="280">
        <f t="shared" si="1"/>
        <v>324</v>
      </c>
      <c r="J5" s="280">
        <f t="shared" si="2"/>
        <v>50</v>
      </c>
      <c r="K5" s="280">
        <f t="shared" si="3"/>
        <v>230</v>
      </c>
      <c r="L5" s="313">
        <f t="shared" si="4"/>
        <v>46</v>
      </c>
      <c r="M5" s="313">
        <f t="shared" si="5"/>
        <v>3950</v>
      </c>
      <c r="N5" s="313">
        <f t="shared" si="6"/>
        <v>1000</v>
      </c>
      <c r="O5" s="313">
        <f t="shared" si="7"/>
        <v>650</v>
      </c>
      <c r="P5" s="314" t="s">
        <v>409</v>
      </c>
      <c r="Q5" s="314" t="s">
        <v>410</v>
      </c>
      <c r="R5" s="314" t="s">
        <v>411</v>
      </c>
      <c r="S5" s="314" t="s">
        <v>412</v>
      </c>
      <c r="T5" s="314"/>
      <c r="U5" s="314"/>
      <c r="V5" s="314" t="s">
        <v>413</v>
      </c>
      <c r="W5" s="283"/>
      <c r="X5" s="283"/>
      <c r="Y5" s="283"/>
      <c r="Z5" s="283"/>
    </row>
    <row r="6" spans="1:26" s="5" customFormat="1">
      <c r="A6" s="307">
        <f>'1-συμβολαια'!A6</f>
        <v>0</v>
      </c>
      <c r="B6" s="312" t="str">
        <f>'1-συμβολαια'!C6</f>
        <v>αιγιαλού &amp; παραλίας ΑΠΟΚΑΤΑΣΤΑΣΗ με λήξη [ΜΕ λιμεναρχείο</v>
      </c>
      <c r="C6" s="313">
        <f>'1-συμβολαια'!D6</f>
        <v>5555</v>
      </c>
      <c r="D6" s="305"/>
      <c r="E6" s="305">
        <v>1000</v>
      </c>
      <c r="F6" s="305">
        <v>3600</v>
      </c>
      <c r="G6" s="305"/>
      <c r="H6" s="305">
        <f t="shared" si="0"/>
        <v>4600</v>
      </c>
      <c r="I6" s="280">
        <f t="shared" si="1"/>
        <v>324</v>
      </c>
      <c r="J6" s="280">
        <f t="shared" si="2"/>
        <v>50</v>
      </c>
      <c r="K6" s="280">
        <f t="shared" si="3"/>
        <v>230</v>
      </c>
      <c r="L6" s="313">
        <f t="shared" si="4"/>
        <v>46</v>
      </c>
      <c r="M6" s="313">
        <f t="shared" si="5"/>
        <v>3950</v>
      </c>
      <c r="N6" s="313">
        <f t="shared" si="6"/>
        <v>1000</v>
      </c>
      <c r="O6" s="313">
        <f t="shared" si="7"/>
        <v>650</v>
      </c>
      <c r="P6" s="314" t="s">
        <v>409</v>
      </c>
      <c r="Q6" s="314" t="s">
        <v>410</v>
      </c>
      <c r="R6" s="314" t="s">
        <v>411</v>
      </c>
      <c r="S6" s="314" t="s">
        <v>412</v>
      </c>
      <c r="T6" s="314"/>
      <c r="U6" s="314"/>
      <c r="V6" s="314" t="s">
        <v>413</v>
      </c>
      <c r="W6" s="283"/>
      <c r="X6" s="283"/>
      <c r="Y6" s="283"/>
      <c r="Z6" s="283"/>
    </row>
    <row r="7" spans="1:26" s="5" customFormat="1">
      <c r="A7" s="307">
        <f>'1-συμβολαια'!A7</f>
        <v>0</v>
      </c>
      <c r="B7" s="312" t="str">
        <f>'1-συμβολαια'!C7</f>
        <v>μίσθωσης 14.533 &amp; 25.591 πάγιες εγκαταστάσεις [ΜΕ κοινότητα</v>
      </c>
      <c r="C7" s="313">
        <f>'1-συμβολαια'!D7</f>
        <v>55555</v>
      </c>
      <c r="D7" s="305"/>
      <c r="E7" s="305">
        <v>1000</v>
      </c>
      <c r="F7" s="305">
        <v>3600</v>
      </c>
      <c r="G7" s="305"/>
      <c r="H7" s="305">
        <f t="shared" si="0"/>
        <v>4600</v>
      </c>
      <c r="I7" s="280">
        <f t="shared" si="1"/>
        <v>324</v>
      </c>
      <c r="J7" s="280">
        <f t="shared" si="2"/>
        <v>50</v>
      </c>
      <c r="K7" s="280">
        <f t="shared" si="3"/>
        <v>230</v>
      </c>
      <c r="L7" s="313">
        <f t="shared" si="4"/>
        <v>46</v>
      </c>
      <c r="M7" s="313">
        <f t="shared" si="5"/>
        <v>3950</v>
      </c>
      <c r="N7" s="313">
        <f t="shared" si="6"/>
        <v>1000</v>
      </c>
      <c r="O7" s="313">
        <f t="shared" si="7"/>
        <v>650</v>
      </c>
      <c r="P7" s="314" t="s">
        <v>409</v>
      </c>
      <c r="Q7" s="314" t="s">
        <v>410</v>
      </c>
      <c r="R7" s="314" t="s">
        <v>411</v>
      </c>
      <c r="S7" s="314" t="s">
        <v>412</v>
      </c>
      <c r="T7" s="314"/>
      <c r="U7" s="314"/>
      <c r="V7" s="314" t="s">
        <v>413</v>
      </c>
      <c r="W7" s="283"/>
      <c r="X7" s="283"/>
      <c r="Y7" s="283"/>
      <c r="Z7" s="283"/>
    </row>
    <row r="8" spans="1:26" s="5" customFormat="1">
      <c r="A8" s="307">
        <f>'1-συμβολαια'!A8</f>
        <v>0</v>
      </c>
      <c r="B8" s="312" t="str">
        <f>'1-συμβολαια'!C8</f>
        <v>μίσθωσης 14.533 &amp; 25.591 ΑΠΟΚΑΤΑΣΤΑΣΗ νέου χώρου [ΜΕ κοινότητα</v>
      </c>
      <c r="C8" s="313">
        <f>'1-συμβολαια'!D8</f>
        <v>11111</v>
      </c>
      <c r="D8" s="305"/>
      <c r="E8" s="305">
        <v>1000</v>
      </c>
      <c r="F8" s="305">
        <v>3600</v>
      </c>
      <c r="G8" s="305"/>
      <c r="H8" s="305">
        <f t="shared" si="0"/>
        <v>4600</v>
      </c>
      <c r="I8" s="280">
        <f t="shared" si="1"/>
        <v>324</v>
      </c>
      <c r="J8" s="280">
        <f t="shared" si="2"/>
        <v>50</v>
      </c>
      <c r="K8" s="280">
        <f t="shared" si="3"/>
        <v>230</v>
      </c>
      <c r="L8" s="313">
        <f t="shared" si="4"/>
        <v>46</v>
      </c>
      <c r="M8" s="313">
        <f t="shared" si="5"/>
        <v>3950</v>
      </c>
      <c r="N8" s="313">
        <f t="shared" si="6"/>
        <v>1000</v>
      </c>
      <c r="O8" s="313">
        <f t="shared" si="7"/>
        <v>650</v>
      </c>
      <c r="P8" s="314" t="s">
        <v>409</v>
      </c>
      <c r="Q8" s="314" t="s">
        <v>410</v>
      </c>
      <c r="R8" s="314" t="s">
        <v>411</v>
      </c>
      <c r="S8" s="314" t="s">
        <v>412</v>
      </c>
      <c r="T8" s="314"/>
      <c r="U8" s="314"/>
      <c r="V8" s="314" t="s">
        <v>413</v>
      </c>
      <c r="W8" s="283"/>
      <c r="X8" s="283"/>
      <c r="Y8" s="283"/>
      <c r="Z8" s="283"/>
    </row>
    <row r="9" spans="1:26">
      <c r="A9" s="464" t="s">
        <v>56</v>
      </c>
      <c r="B9" s="465"/>
      <c r="C9" s="465"/>
      <c r="D9" s="158">
        <f t="shared" ref="D9:O9" si="8">SUM(D3:D8)</f>
        <v>0</v>
      </c>
      <c r="E9" s="158">
        <f t="shared" si="8"/>
        <v>5000</v>
      </c>
      <c r="F9" s="158">
        <f t="shared" si="8"/>
        <v>18000</v>
      </c>
      <c r="G9" s="158">
        <f t="shared" si="8"/>
        <v>0</v>
      </c>
      <c r="H9" s="158">
        <f t="shared" si="8"/>
        <v>23000</v>
      </c>
      <c r="I9" s="158">
        <f t="shared" si="8"/>
        <v>1620</v>
      </c>
      <c r="J9" s="158">
        <f t="shared" si="8"/>
        <v>250</v>
      </c>
      <c r="K9" s="158">
        <f t="shared" si="8"/>
        <v>1150</v>
      </c>
      <c r="L9" s="158">
        <f t="shared" si="8"/>
        <v>230</v>
      </c>
      <c r="M9" s="158">
        <f t="shared" si="8"/>
        <v>19750</v>
      </c>
      <c r="N9" s="158">
        <f t="shared" si="8"/>
        <v>5000</v>
      </c>
      <c r="O9" s="158">
        <f t="shared" si="8"/>
        <v>3250</v>
      </c>
    </row>
    <row r="10" spans="1:26">
      <c r="I10" s="7" t="s">
        <v>403</v>
      </c>
      <c r="J10" s="226">
        <v>50</v>
      </c>
      <c r="K10" s="226">
        <v>10</v>
      </c>
      <c r="L10" s="7" t="s">
        <v>79</v>
      </c>
      <c r="P10" s="163" t="s">
        <v>390</v>
      </c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6">
      <c r="K11" s="226">
        <v>50</v>
      </c>
      <c r="L11" s="7" t="s">
        <v>404</v>
      </c>
      <c r="P11" s="141"/>
      <c r="Q11" s="163" t="s">
        <v>391</v>
      </c>
      <c r="R11" s="131"/>
      <c r="S11" s="131"/>
      <c r="T11" s="131"/>
      <c r="U11" s="131"/>
      <c r="V11" s="131"/>
      <c r="W11" s="131"/>
      <c r="X11" s="131"/>
      <c r="Y11" s="141"/>
    </row>
    <row r="12" spans="1:26">
      <c r="P12" s="141"/>
      <c r="Q12" s="141"/>
      <c r="R12" s="131" t="s">
        <v>392</v>
      </c>
      <c r="S12" s="141"/>
      <c r="T12" s="141"/>
      <c r="U12" s="141"/>
      <c r="V12" s="141"/>
      <c r="W12" s="141"/>
      <c r="X12" s="141"/>
      <c r="Y12" s="141"/>
    </row>
    <row r="13" spans="1:26">
      <c r="P13" s="141"/>
      <c r="Q13" s="141"/>
      <c r="R13" s="141"/>
      <c r="S13" s="163" t="s">
        <v>393</v>
      </c>
      <c r="T13" s="141"/>
      <c r="U13" s="141"/>
      <c r="V13" s="141"/>
      <c r="W13" s="141"/>
      <c r="X13" s="141"/>
      <c r="Y13" s="141"/>
    </row>
    <row r="14" spans="1:26">
      <c r="P14" s="141"/>
      <c r="Q14" s="141"/>
      <c r="R14" s="141"/>
      <c r="S14" s="141"/>
      <c r="T14" s="131" t="s">
        <v>394</v>
      </c>
      <c r="U14" s="141"/>
      <c r="V14" s="141"/>
      <c r="W14" s="141"/>
      <c r="X14" s="141"/>
      <c r="Y14" s="141"/>
    </row>
    <row r="15" spans="1:26">
      <c r="P15" s="141"/>
      <c r="Q15" s="141"/>
      <c r="R15" s="131"/>
      <c r="S15" s="131"/>
      <c r="T15" s="141"/>
      <c r="U15" s="163" t="s">
        <v>395</v>
      </c>
      <c r="V15" s="141"/>
      <c r="W15" s="131"/>
      <c r="X15" s="131"/>
      <c r="Y15" s="131"/>
      <c r="Z15" s="131"/>
    </row>
    <row r="16" spans="1:26">
      <c r="P16" s="141"/>
      <c r="Q16" s="141"/>
      <c r="R16" s="131"/>
      <c r="S16" s="131"/>
      <c r="T16" s="141"/>
      <c r="U16" s="141"/>
      <c r="V16" s="131" t="s">
        <v>396</v>
      </c>
      <c r="W16" s="131"/>
      <c r="X16" s="131"/>
      <c r="Y16" s="131"/>
      <c r="Z16" s="141"/>
    </row>
    <row r="17" spans="2:26">
      <c r="P17" s="141"/>
      <c r="Q17" s="141"/>
      <c r="R17" s="141"/>
      <c r="S17" s="131"/>
      <c r="T17" s="141"/>
      <c r="U17" s="141"/>
      <c r="V17" s="141"/>
      <c r="W17" s="141"/>
      <c r="X17" s="141"/>
      <c r="Y17" s="141"/>
      <c r="Z17" s="141"/>
    </row>
    <row r="18" spans="2:26" ht="15.75">
      <c r="B18" s="492" t="s">
        <v>397</v>
      </c>
      <c r="C18" s="492"/>
      <c r="D18" s="492"/>
      <c r="E18" s="492"/>
      <c r="F18" s="492"/>
      <c r="G18" s="492"/>
      <c r="H18" s="492"/>
      <c r="I18" s="492"/>
      <c r="J18" s="492"/>
      <c r="K18" s="492"/>
      <c r="L18" s="492"/>
      <c r="M18" s="492"/>
      <c r="N18" s="492"/>
      <c r="O18" s="492"/>
      <c r="P18" s="492"/>
    </row>
    <row r="19" spans="2:26" ht="15.75">
      <c r="C19" s="507" t="s">
        <v>398</v>
      </c>
      <c r="D19" s="507"/>
      <c r="E19" s="507"/>
      <c r="F19" s="507"/>
      <c r="G19" s="507"/>
      <c r="H19" s="507"/>
      <c r="I19" s="507"/>
      <c r="J19" s="507"/>
      <c r="K19" s="507"/>
      <c r="L19" s="507"/>
      <c r="M19" s="507"/>
      <c r="N19" s="60"/>
      <c r="O19" s="227"/>
      <c r="P19" s="228"/>
      <c r="Q19" s="5"/>
      <c r="R19" s="3"/>
      <c r="S19" s="227"/>
    </row>
    <row r="20" spans="2:26" ht="15.75">
      <c r="C20" s="222"/>
      <c r="D20" s="506" t="s">
        <v>399</v>
      </c>
      <c r="E20" s="506"/>
      <c r="F20" s="506"/>
      <c r="G20" s="506"/>
      <c r="H20" s="506"/>
      <c r="I20" s="506"/>
      <c r="J20" s="506"/>
      <c r="K20" s="506"/>
      <c r="L20" s="506"/>
      <c r="M20" s="60"/>
      <c r="N20" s="60"/>
      <c r="O20" s="166"/>
      <c r="P20" s="229"/>
      <c r="Q20" s="229"/>
      <c r="R20" s="3"/>
      <c r="S20" s="166"/>
    </row>
    <row r="21" spans="2:26" ht="15">
      <c r="L21" s="218"/>
      <c r="M21" s="218"/>
      <c r="N21" s="218"/>
      <c r="O21" s="7"/>
      <c r="P21" s="228"/>
      <c r="Q21" s="228"/>
      <c r="R21" s="3"/>
      <c r="S21" s="5"/>
    </row>
    <row r="22" spans="2:26" ht="15">
      <c r="C22" s="493" t="s">
        <v>61</v>
      </c>
      <c r="D22" s="493"/>
      <c r="E22" s="493"/>
      <c r="F22" s="493"/>
      <c r="G22" s="493"/>
      <c r="H22" s="493"/>
      <c r="L22" s="7"/>
      <c r="M22" s="219"/>
      <c r="N22" s="219"/>
      <c r="O22" s="7"/>
      <c r="P22" s="228"/>
      <c r="Q22" s="229"/>
      <c r="R22" s="3"/>
      <c r="S22" s="3"/>
    </row>
    <row r="23" spans="2:26" ht="15">
      <c r="H23" s="3"/>
      <c r="J23" s="3"/>
      <c r="K23" s="3"/>
      <c r="L23" s="218"/>
      <c r="M23" s="218"/>
      <c r="N23" s="218"/>
      <c r="O23" s="7"/>
      <c r="P23" s="230"/>
      <c r="Q23" s="228"/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19"/>
      <c r="M24" s="219"/>
      <c r="N24" s="219"/>
      <c r="O24" s="7"/>
      <c r="P24" s="5"/>
      <c r="Q24" s="5"/>
      <c r="R24" s="5"/>
      <c r="S24" s="5"/>
      <c r="U24" s="3"/>
      <c r="V24" s="3"/>
      <c r="W24" s="3"/>
      <c r="X24" s="3"/>
    </row>
    <row r="25" spans="2:26" ht="12.75">
      <c r="B25" s="223" t="s">
        <v>400</v>
      </c>
      <c r="H25" s="3"/>
      <c r="J25" s="3"/>
      <c r="K25" s="3"/>
      <c r="O25" s="7"/>
      <c r="P25" s="5"/>
      <c r="Q25" s="5"/>
      <c r="R25" s="5"/>
      <c r="S25" s="5"/>
      <c r="U25" s="3"/>
      <c r="V25" s="3"/>
      <c r="W25" s="3"/>
      <c r="X25" s="3"/>
    </row>
    <row r="26" spans="2:26" ht="12.75">
      <c r="B26" s="224" t="s">
        <v>401</v>
      </c>
      <c r="H26" s="57"/>
      <c r="J26" s="57"/>
      <c r="K26" s="57"/>
      <c r="O26" s="7"/>
      <c r="P26" s="5"/>
      <c r="Q26" s="5"/>
      <c r="R26" s="5"/>
      <c r="S26" s="5"/>
    </row>
    <row r="27" spans="2:26" ht="15.75">
      <c r="B27" s="225" t="s">
        <v>402</v>
      </c>
      <c r="H27" s="57"/>
      <c r="I27" s="57"/>
      <c r="J27" s="57"/>
      <c r="K27" s="57"/>
      <c r="O27" s="7"/>
      <c r="P27" s="5"/>
      <c r="Q27" s="5"/>
      <c r="R27" s="5"/>
      <c r="S27" s="5"/>
    </row>
    <row r="28" spans="2:26" ht="15">
      <c r="B28" s="93"/>
      <c r="C28" s="4"/>
      <c r="D28" s="57"/>
      <c r="E28" s="4"/>
      <c r="F28" s="4"/>
      <c r="G28" s="4"/>
      <c r="H28" s="57"/>
      <c r="I28" s="57"/>
      <c r="J28" s="57"/>
      <c r="K28" s="57"/>
      <c r="O28" s="7"/>
      <c r="P28" s="231"/>
      <c r="Q28" s="228"/>
      <c r="R28" s="5"/>
      <c r="S28" s="5"/>
    </row>
    <row r="29" spans="2:26" ht="15">
      <c r="B29" s="93"/>
      <c r="C29" s="4"/>
      <c r="D29" s="57"/>
      <c r="E29" s="4"/>
      <c r="F29" s="4"/>
      <c r="G29" s="4"/>
      <c r="H29" s="57"/>
      <c r="I29" s="57"/>
      <c r="J29" s="57"/>
      <c r="K29" s="57"/>
      <c r="O29" s="7"/>
      <c r="P29" s="232"/>
      <c r="Q29" s="229"/>
      <c r="R29" s="3"/>
      <c r="S29" s="3"/>
    </row>
    <row r="30" spans="2:26" ht="15">
      <c r="B30" s="93"/>
      <c r="C30" s="4"/>
      <c r="D30" s="57"/>
      <c r="E30" s="4"/>
      <c r="F30" s="4"/>
      <c r="G30" s="4"/>
      <c r="H30" s="57"/>
      <c r="I30" s="57"/>
      <c r="J30" s="57"/>
      <c r="K30" s="57"/>
      <c r="O30" s="166"/>
      <c r="P30" s="229"/>
      <c r="Q30" s="229"/>
      <c r="R30" s="3"/>
      <c r="S30" s="166"/>
    </row>
    <row r="31" spans="2:26" ht="15">
      <c r="B31" s="93"/>
      <c r="C31" s="4"/>
      <c r="D31" s="57"/>
      <c r="E31" s="4"/>
      <c r="F31" s="4"/>
      <c r="G31" s="4"/>
      <c r="H31" s="57"/>
      <c r="I31" s="57"/>
      <c r="J31" s="57"/>
      <c r="K31" s="57"/>
      <c r="O31" s="7"/>
      <c r="P31" s="228"/>
      <c r="Q31" s="228"/>
      <c r="R31" s="3"/>
      <c r="S31" s="5"/>
    </row>
    <row r="32" spans="2:26" ht="15">
      <c r="B32" s="93"/>
      <c r="C32" s="4"/>
      <c r="D32" s="57"/>
      <c r="E32" s="4"/>
      <c r="F32" s="4"/>
      <c r="G32" s="4"/>
      <c r="H32" s="57"/>
      <c r="I32" s="57"/>
      <c r="J32" s="57"/>
      <c r="K32" s="57"/>
      <c r="O32" s="7"/>
      <c r="P32" s="228"/>
      <c r="Q32" s="229"/>
      <c r="R32" s="3"/>
      <c r="S32" s="3"/>
    </row>
    <row r="33" spans="2:19" ht="15">
      <c r="B33" s="134"/>
      <c r="C33" s="4"/>
      <c r="D33" s="57"/>
      <c r="E33" s="4"/>
      <c r="F33" s="4"/>
      <c r="G33" s="4"/>
      <c r="H33" s="310"/>
      <c r="I33" s="57"/>
      <c r="J33" s="57"/>
      <c r="K33" s="57"/>
      <c r="O33" s="7"/>
      <c r="P33" s="230"/>
      <c r="Q33" s="228"/>
      <c r="R33" s="5"/>
      <c r="S33" s="5"/>
    </row>
    <row r="34" spans="2:19">
      <c r="B34" s="135"/>
      <c r="C34" s="4"/>
      <c r="D34" s="57"/>
      <c r="E34" s="4"/>
      <c r="F34" s="4"/>
      <c r="G34" s="4"/>
      <c r="H34" s="3"/>
      <c r="I34" s="57"/>
      <c r="J34" s="57"/>
      <c r="K34" s="57"/>
      <c r="O34" s="7"/>
      <c r="P34" s="5"/>
      <c r="Q34" s="5"/>
      <c r="R34" s="5"/>
      <c r="S34" s="5"/>
    </row>
    <row r="35" spans="2:19">
      <c r="B35" s="93"/>
      <c r="C35" s="4"/>
      <c r="D35" s="57"/>
      <c r="E35" s="4"/>
      <c r="F35" s="4"/>
      <c r="G35" s="4"/>
      <c r="H35" s="3"/>
      <c r="I35" s="57"/>
      <c r="J35" s="57"/>
      <c r="K35" s="57"/>
      <c r="O35" s="7"/>
      <c r="P35" s="5"/>
      <c r="Q35" s="5"/>
      <c r="R35" s="5"/>
      <c r="S35" s="5"/>
    </row>
    <row r="36" spans="2:19">
      <c r="H36" s="3"/>
      <c r="O36" s="7"/>
      <c r="P36" s="5"/>
      <c r="Q36" s="5"/>
      <c r="R36" s="5"/>
      <c r="S36" s="5"/>
    </row>
    <row r="37" spans="2:19">
      <c r="H37" s="3"/>
      <c r="O37" s="7"/>
      <c r="P37" s="5"/>
      <c r="Q37" s="5"/>
      <c r="R37" s="5"/>
      <c r="S37" s="5"/>
    </row>
    <row r="38" spans="2:19">
      <c r="B38" s="310"/>
      <c r="E38" s="7"/>
      <c r="F38" s="7"/>
      <c r="G38" s="7"/>
      <c r="H38" s="3"/>
    </row>
    <row r="39" spans="2:19">
      <c r="B39" s="3"/>
      <c r="E39" s="7"/>
      <c r="F39" s="7"/>
      <c r="G39" s="7"/>
      <c r="H39" s="310"/>
    </row>
    <row r="40" spans="2:19">
      <c r="B40" s="3"/>
      <c r="E40" s="7"/>
      <c r="F40" s="7"/>
      <c r="G40" s="7"/>
    </row>
    <row r="41" spans="2:19">
      <c r="B41" s="3"/>
      <c r="E41" s="7"/>
      <c r="F41" s="7"/>
      <c r="G41" s="7"/>
    </row>
    <row r="42" spans="2:19">
      <c r="B42" s="3"/>
      <c r="E42" s="7"/>
      <c r="F42" s="7"/>
      <c r="G42" s="7"/>
    </row>
    <row r="43" spans="2:19">
      <c r="B43" s="3"/>
      <c r="E43" s="7"/>
      <c r="F43" s="7"/>
      <c r="G43" s="7"/>
    </row>
    <row r="44" spans="2:19">
      <c r="B44" s="310"/>
      <c r="D44" s="57"/>
      <c r="E44" s="57"/>
      <c r="F44" s="57"/>
      <c r="G44" s="57"/>
      <c r="H44" s="57"/>
    </row>
    <row r="45" spans="2:19">
      <c r="B45" s="3"/>
      <c r="D45" s="57"/>
      <c r="E45" s="57"/>
      <c r="F45" s="57"/>
      <c r="G45" s="57"/>
      <c r="H45" s="57"/>
    </row>
    <row r="46" spans="2:19">
      <c r="B46" s="3"/>
      <c r="C46" s="57"/>
      <c r="D46" s="57"/>
      <c r="E46" s="57"/>
      <c r="F46" s="57"/>
      <c r="G46" s="57"/>
      <c r="H46" s="57"/>
    </row>
    <row r="47" spans="2:19">
      <c r="B47" s="3"/>
      <c r="C47" s="57"/>
      <c r="D47" s="57"/>
      <c r="E47" s="57"/>
      <c r="F47" s="57"/>
      <c r="G47" s="57"/>
      <c r="I47" s="2"/>
    </row>
    <row r="48" spans="2:19">
      <c r="B48" s="3"/>
      <c r="C48" s="7"/>
      <c r="E48" s="7"/>
      <c r="F48" s="7"/>
      <c r="G48" s="7"/>
      <c r="I48" s="2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1.5703125" style="3" bestFit="1" customWidth="1"/>
    <col min="2" max="2" width="104.4257812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17" t="s">
        <v>1</v>
      </c>
      <c r="B1" s="523" t="s">
        <v>0</v>
      </c>
      <c r="C1" s="525" t="s">
        <v>87</v>
      </c>
      <c r="D1" s="519" t="s">
        <v>3</v>
      </c>
      <c r="E1" s="520"/>
      <c r="F1" s="521" t="s">
        <v>521</v>
      </c>
      <c r="G1" s="522"/>
      <c r="H1" s="508" t="s">
        <v>29</v>
      </c>
      <c r="I1" s="509"/>
      <c r="J1" s="509"/>
      <c r="K1" s="509"/>
      <c r="L1" s="509"/>
      <c r="M1" s="509"/>
      <c r="N1" s="510"/>
    </row>
    <row r="2" spans="1:14" s="8" customFormat="1" ht="23.25" customHeight="1" thickBot="1">
      <c r="A2" s="518"/>
      <c r="B2" s="524"/>
      <c r="C2" s="526"/>
      <c r="D2" s="47"/>
      <c r="E2" s="58" t="s">
        <v>9</v>
      </c>
      <c r="F2" s="382" t="s">
        <v>522</v>
      </c>
      <c r="G2" s="321" t="s">
        <v>9</v>
      </c>
      <c r="H2" s="511"/>
      <c r="I2" s="512"/>
      <c r="J2" s="512"/>
      <c r="K2" s="512"/>
      <c r="L2" s="512"/>
      <c r="M2" s="512"/>
      <c r="N2" s="513"/>
    </row>
    <row r="3" spans="1:14" s="140" customFormat="1" ht="15">
      <c r="A3" s="320" t="str">
        <f>'1-συμβολαια'!A3</f>
        <v>???</v>
      </c>
      <c r="B3" s="415"/>
      <c r="C3" s="416"/>
      <c r="D3" s="417"/>
      <c r="E3" s="417"/>
      <c r="F3" s="418"/>
      <c r="G3" s="418"/>
      <c r="H3" s="413"/>
      <c r="I3" s="413"/>
      <c r="J3" s="413"/>
      <c r="K3" s="419"/>
      <c r="L3" s="419"/>
      <c r="M3" s="419"/>
      <c r="N3" s="419"/>
    </row>
    <row r="4" spans="1:14" s="140" customFormat="1" ht="15">
      <c r="A4" s="320">
        <f>'1-συμβολαια'!A4</f>
        <v>0</v>
      </c>
      <c r="B4" s="315" t="str">
        <f>'1-συμβολαια'!C4</f>
        <v>μίσθωση αιγιαλού &amp; παραλίας [ΜΕ λιμεναρχείο] , [= 2.222δρχ/έτος + 10% κάθε έτος {έως 19/06/2006</v>
      </c>
      <c r="C4" s="319">
        <f>'1-συμβολαια'!D4</f>
        <v>21080</v>
      </c>
      <c r="D4" s="316">
        <v>3</v>
      </c>
      <c r="E4" s="316">
        <v>1</v>
      </c>
      <c r="F4" s="317">
        <f t="shared" ref="F4:F8" si="0">(D4-1)*1000</f>
        <v>2000</v>
      </c>
      <c r="G4" s="317">
        <f>(E4-1)*800</f>
        <v>0</v>
      </c>
      <c r="H4" s="314" t="s">
        <v>232</v>
      </c>
      <c r="I4" s="314" t="s">
        <v>135</v>
      </c>
      <c r="J4" s="314"/>
      <c r="K4" s="318"/>
      <c r="L4" s="318"/>
      <c r="M4" s="318"/>
      <c r="N4" s="318"/>
    </row>
    <row r="5" spans="1:14" s="140" customFormat="1" ht="15">
      <c r="A5" s="320">
        <f>'1-συμβολαια'!A5</f>
        <v>0</v>
      </c>
      <c r="B5" s="315" t="str">
        <f>'1-συμβολαια'!C5</f>
        <v>μίσθωση αιγιαλού &amp; παραλίας  εγκαταστάσεις &amp; έργα [ΜΕ λιμεναρχείο</v>
      </c>
      <c r="C5" s="319">
        <f>'1-συμβολαια'!D5</f>
        <v>11111</v>
      </c>
      <c r="D5" s="316">
        <v>3</v>
      </c>
      <c r="E5" s="316"/>
      <c r="F5" s="317">
        <f t="shared" si="0"/>
        <v>2000</v>
      </c>
      <c r="G5" s="317"/>
      <c r="H5" s="314" t="s">
        <v>232</v>
      </c>
      <c r="I5" s="314" t="s">
        <v>135</v>
      </c>
      <c r="J5" s="314"/>
      <c r="K5" s="318"/>
      <c r="L5" s="318"/>
      <c r="M5" s="318"/>
      <c r="N5" s="318"/>
    </row>
    <row r="6" spans="1:14" s="140" customFormat="1" ht="15">
      <c r="A6" s="320">
        <f>'1-συμβολαια'!A6</f>
        <v>0</v>
      </c>
      <c r="B6" s="315" t="str">
        <f>'1-συμβολαια'!C6</f>
        <v>αιγιαλού &amp; παραλίας ΑΠΟΚΑΤΑΣΤΑΣΗ με λήξη [ΜΕ λιμεναρχείο</v>
      </c>
      <c r="C6" s="319">
        <f>'1-συμβολαια'!D6</f>
        <v>5555</v>
      </c>
      <c r="D6" s="316">
        <v>3</v>
      </c>
      <c r="E6" s="316"/>
      <c r="F6" s="317">
        <f t="shared" si="0"/>
        <v>2000</v>
      </c>
      <c r="G6" s="317"/>
      <c r="H6" s="314" t="s">
        <v>232</v>
      </c>
      <c r="I6" s="314" t="s">
        <v>135</v>
      </c>
      <c r="J6" s="314"/>
      <c r="K6" s="318"/>
      <c r="L6" s="318"/>
      <c r="M6" s="318"/>
      <c r="N6" s="318"/>
    </row>
    <row r="7" spans="1:14" s="140" customFormat="1" ht="15">
      <c r="A7" s="320">
        <f>'1-συμβολαια'!A7</f>
        <v>0</v>
      </c>
      <c r="B7" s="315" t="str">
        <f>'1-συμβολαια'!C7</f>
        <v>μίσθωσης 14.533 &amp; 25.591 πάγιες εγκαταστάσεις [ΜΕ κοινότητα</v>
      </c>
      <c r="C7" s="319">
        <f>'1-συμβολαια'!D7</f>
        <v>55555</v>
      </c>
      <c r="D7" s="316">
        <v>4</v>
      </c>
      <c r="E7" s="316"/>
      <c r="F7" s="317">
        <f t="shared" si="0"/>
        <v>3000</v>
      </c>
      <c r="G7" s="317"/>
      <c r="H7" s="314" t="s">
        <v>232</v>
      </c>
      <c r="I7" s="314" t="s">
        <v>135</v>
      </c>
      <c r="J7" s="314"/>
      <c r="K7" s="318"/>
      <c r="L7" s="318"/>
      <c r="M7" s="318"/>
      <c r="N7" s="318"/>
    </row>
    <row r="8" spans="1:14" s="140" customFormat="1" ht="15">
      <c r="A8" s="320">
        <f>'1-συμβολαια'!A8</f>
        <v>0</v>
      </c>
      <c r="B8" s="315" t="str">
        <f>'1-συμβολαια'!C8</f>
        <v>μίσθωσης 14.533 &amp; 25.591 ΑΠΟΚΑΤΑΣΤΑΣΗ νέου χώρου [ΜΕ κοινότητα</v>
      </c>
      <c r="C8" s="319">
        <f>'1-συμβολαια'!D8</f>
        <v>11111</v>
      </c>
      <c r="D8" s="316">
        <v>4</v>
      </c>
      <c r="E8" s="316"/>
      <c r="F8" s="317">
        <f t="shared" si="0"/>
        <v>3000</v>
      </c>
      <c r="G8" s="317"/>
      <c r="H8" s="314" t="s">
        <v>232</v>
      </c>
      <c r="I8" s="314" t="s">
        <v>135</v>
      </c>
      <c r="J8" s="314"/>
      <c r="K8" s="318"/>
      <c r="L8" s="318"/>
      <c r="M8" s="318"/>
      <c r="N8" s="318"/>
    </row>
    <row r="9" spans="1:14" ht="15.75">
      <c r="A9" s="514" t="s">
        <v>60</v>
      </c>
      <c r="B9" s="515"/>
      <c r="C9" s="515"/>
      <c r="D9" s="515"/>
      <c r="E9" s="516"/>
      <c r="F9" s="108">
        <f>SUM(F3:F8)</f>
        <v>12000</v>
      </c>
      <c r="G9" s="322">
        <f>SUM(G3:G8)</f>
        <v>0</v>
      </c>
    </row>
    <row r="10" spans="1:14" ht="15.75">
      <c r="H10" s="142" t="s">
        <v>144</v>
      </c>
      <c r="I10" s="143"/>
      <c r="J10" s="143"/>
      <c r="K10" s="143"/>
      <c r="L10" s="143"/>
      <c r="M10" s="143"/>
    </row>
    <row r="11" spans="1:14" ht="15.75">
      <c r="I11" s="143" t="s">
        <v>145</v>
      </c>
      <c r="J11" s="143"/>
      <c r="K11" s="143"/>
      <c r="L11" s="143"/>
      <c r="M11" s="87"/>
    </row>
    <row r="12" spans="1:14" ht="15.75">
      <c r="J12" s="142" t="s">
        <v>146</v>
      </c>
    </row>
    <row r="15" spans="1:14" ht="15.75">
      <c r="B15" s="376" t="s">
        <v>519</v>
      </c>
      <c r="C15" s="82"/>
      <c r="D15" s="82"/>
      <c r="E15" s="82"/>
      <c r="F15" s="82"/>
      <c r="G15" s="82"/>
    </row>
    <row r="16" spans="1:14" ht="15.75">
      <c r="B16" s="376" t="s">
        <v>520</v>
      </c>
      <c r="C16" s="82"/>
      <c r="D16" s="82"/>
      <c r="E16" s="82"/>
      <c r="F16" s="82"/>
      <c r="G16" s="82"/>
    </row>
    <row r="17" spans="2:10" ht="15.75">
      <c r="B17" s="3"/>
      <c r="C17" s="233" t="s">
        <v>61</v>
      </c>
      <c r="D17" s="3"/>
      <c r="H17" s="2"/>
      <c r="I17" s="2"/>
      <c r="J17" s="2"/>
    </row>
    <row r="19" spans="2:10">
      <c r="B19" s="134"/>
    </row>
    <row r="20" spans="2:10">
      <c r="B20" s="135"/>
    </row>
    <row r="23" spans="2:10">
      <c r="B23" s="310"/>
      <c r="F23" s="7"/>
      <c r="H23" s="7"/>
      <c r="I23" s="7"/>
    </row>
    <row r="24" spans="2:10">
      <c r="B24" s="3"/>
      <c r="F24" s="7"/>
      <c r="H24" s="7"/>
      <c r="I24" s="7"/>
    </row>
    <row r="25" spans="2:10">
      <c r="B25" s="3"/>
      <c r="F25" s="7"/>
      <c r="H25" s="7"/>
      <c r="I25" s="7"/>
    </row>
    <row r="26" spans="2:10">
      <c r="B26" s="3"/>
      <c r="F26" s="7"/>
      <c r="H26" s="7"/>
      <c r="I26" s="7"/>
    </row>
    <row r="27" spans="2:10">
      <c r="B27" s="3"/>
      <c r="F27" s="7"/>
      <c r="H27" s="7"/>
      <c r="I27" s="7"/>
    </row>
    <row r="28" spans="2:10">
      <c r="B28" s="3"/>
      <c r="F28" s="7"/>
      <c r="H28" s="7"/>
      <c r="I28" s="7"/>
    </row>
    <row r="29" spans="2:10">
      <c r="B29" s="310"/>
      <c r="D29" s="57"/>
      <c r="E29" s="57"/>
      <c r="F29" s="57"/>
      <c r="G29" s="57"/>
      <c r="H29" s="7"/>
      <c r="I29" s="7"/>
    </row>
    <row r="30" spans="2:10">
      <c r="B30" s="3"/>
      <c r="D30" s="57"/>
      <c r="E30" s="57"/>
      <c r="F30" s="57"/>
      <c r="G30" s="57"/>
      <c r="H30" s="7"/>
      <c r="I30" s="7"/>
    </row>
    <row r="31" spans="2:10">
      <c r="B31" s="3"/>
      <c r="D31" s="57"/>
      <c r="E31" s="57"/>
      <c r="F31" s="57"/>
      <c r="G31" s="57"/>
      <c r="H31" s="7"/>
      <c r="I31" s="7"/>
    </row>
    <row r="32" spans="2:10">
      <c r="B32" s="3"/>
      <c r="D32" s="57"/>
      <c r="E32" s="57"/>
      <c r="F32" s="57"/>
      <c r="G32" s="57"/>
      <c r="H32" s="7"/>
      <c r="I32" s="2"/>
    </row>
    <row r="33" spans="2:9">
      <c r="B33" s="3"/>
      <c r="F33" s="7"/>
      <c r="H33" s="7"/>
      <c r="I33" s="2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11.5703125" style="7" bestFit="1" customWidth="1"/>
    <col min="2" max="2" width="103.7109375" style="92" bestFit="1" customWidth="1"/>
    <col min="3" max="3" width="7.28515625" style="7" bestFit="1" customWidth="1"/>
    <col min="4" max="4" width="15.5703125" style="7" customWidth="1"/>
    <col min="5" max="5" width="8.7109375" style="7" bestFit="1" customWidth="1"/>
    <col min="6" max="6" width="6" style="7" bestFit="1" customWidth="1"/>
    <col min="7" max="7" width="12.85546875" style="7" customWidth="1"/>
    <col min="8" max="8" width="7.28515625" style="7" bestFit="1" customWidth="1"/>
    <col min="9" max="9" width="14.5703125" style="7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96" t="s">
        <v>1</v>
      </c>
      <c r="B1" s="498" t="s">
        <v>0</v>
      </c>
      <c r="C1" s="527" t="s">
        <v>11</v>
      </c>
      <c r="D1" s="527"/>
      <c r="E1" s="527"/>
      <c r="F1" s="527"/>
      <c r="G1" s="527"/>
      <c r="H1" s="528" t="s">
        <v>12</v>
      </c>
      <c r="I1" s="528"/>
      <c r="J1" s="528"/>
      <c r="K1" s="528"/>
      <c r="L1" s="528"/>
      <c r="M1" s="528"/>
      <c r="N1" s="528"/>
      <c r="O1" s="531" t="s">
        <v>88</v>
      </c>
      <c r="P1" s="529" t="s">
        <v>233</v>
      </c>
      <c r="Q1" s="486" t="s">
        <v>29</v>
      </c>
      <c r="R1" s="487"/>
      <c r="S1" s="487"/>
      <c r="T1" s="487"/>
      <c r="U1" s="488"/>
    </row>
    <row r="2" spans="1:25" ht="24" customHeight="1" thickBot="1">
      <c r="A2" s="497"/>
      <c r="B2" s="499"/>
      <c r="C2" s="381" t="s">
        <v>47</v>
      </c>
      <c r="D2" s="381" t="s">
        <v>48</v>
      </c>
      <c r="E2" s="381" t="s">
        <v>49</v>
      </c>
      <c r="F2" s="381" t="s">
        <v>50</v>
      </c>
      <c r="G2" s="38" t="s">
        <v>51</v>
      </c>
      <c r="H2" s="381" t="s">
        <v>47</v>
      </c>
      <c r="I2" s="381" t="s">
        <v>48</v>
      </c>
      <c r="J2" s="381" t="s">
        <v>49</v>
      </c>
      <c r="K2" s="381" t="s">
        <v>50</v>
      </c>
      <c r="L2" s="381" t="s">
        <v>51</v>
      </c>
      <c r="M2" s="381" t="s">
        <v>52</v>
      </c>
      <c r="N2" s="39" t="s">
        <v>53</v>
      </c>
      <c r="O2" s="532"/>
      <c r="P2" s="530"/>
      <c r="Q2" s="489"/>
      <c r="R2" s="490"/>
      <c r="S2" s="490"/>
      <c r="T2" s="490"/>
      <c r="U2" s="491"/>
    </row>
    <row r="3" spans="1:25" s="284" customFormat="1" ht="15">
      <c r="A3" s="320" t="str">
        <f>'1-συμβολαια'!A3</f>
        <v>???</v>
      </c>
      <c r="B3" s="323" t="str">
        <f>'1-συμβολαια'!C3</f>
        <v>έγγραφα κατάθεση</v>
      </c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420"/>
      <c r="P3" s="418"/>
      <c r="Q3" s="421"/>
      <c r="R3" s="421"/>
      <c r="S3" s="421"/>
      <c r="T3" s="421"/>
      <c r="U3" s="422"/>
    </row>
    <row r="4" spans="1:25" s="284" customFormat="1" ht="15">
      <c r="A4" s="320">
        <f>'1-συμβολαια'!A4</f>
        <v>0</v>
      </c>
      <c r="B4" s="323" t="str">
        <f>'1-συμβολαια'!C4</f>
        <v>μίσθωση αιγιαλού &amp; παραλίας [ΜΕ λιμεναρχείο] , [= 2.222δρχ/έτος + 10% κάθε έτος {έως 19/06/2006</v>
      </c>
      <c r="C4" s="285">
        <v>2</v>
      </c>
      <c r="D4" s="285" t="s">
        <v>554</v>
      </c>
      <c r="E4" s="285" t="s">
        <v>555</v>
      </c>
      <c r="F4" s="285"/>
      <c r="G4" s="285"/>
      <c r="H4" s="285">
        <v>1</v>
      </c>
      <c r="I4" s="285" t="s">
        <v>557</v>
      </c>
      <c r="J4" s="285"/>
      <c r="K4" s="285"/>
      <c r="L4" s="285"/>
      <c r="M4" s="285"/>
      <c r="N4" s="285"/>
      <c r="O4" s="324">
        <v>1</v>
      </c>
      <c r="P4" s="317">
        <f>O4*('2-δικαιώμ'!N4+'3-φύλλα2α'!F4)</f>
        <v>3000</v>
      </c>
      <c r="Q4" s="325" t="s">
        <v>151</v>
      </c>
      <c r="R4" s="325" t="s">
        <v>150</v>
      </c>
      <c r="S4" s="325"/>
      <c r="T4" s="325"/>
      <c r="U4" s="326"/>
    </row>
    <row r="5" spans="1:25" s="284" customFormat="1" ht="15">
      <c r="A5" s="320">
        <f>'1-συμβολαια'!A5</f>
        <v>0</v>
      </c>
      <c r="B5" s="323" t="str">
        <f>'1-συμβολαια'!C5</f>
        <v>μίσθωση αιγιαλού &amp; παραλίας  εγκαταστάσεις &amp; έργα [ΜΕ λιμεναρχείο</v>
      </c>
      <c r="C5" s="285">
        <v>2</v>
      </c>
      <c r="D5" s="285" t="s">
        <v>554</v>
      </c>
      <c r="E5" s="285" t="s">
        <v>555</v>
      </c>
      <c r="F5" s="285"/>
      <c r="G5" s="285"/>
      <c r="H5" s="285">
        <v>1</v>
      </c>
      <c r="I5" s="285" t="s">
        <v>558</v>
      </c>
      <c r="J5" s="285"/>
      <c r="K5" s="285"/>
      <c r="L5" s="285"/>
      <c r="M5" s="285"/>
      <c r="N5" s="285"/>
      <c r="O5" s="324">
        <v>1</v>
      </c>
      <c r="P5" s="317">
        <f>O5*('2-δικαιώμ'!N5+'3-φύλλα2α'!F5)</f>
        <v>3000</v>
      </c>
      <c r="Q5" s="325" t="s">
        <v>151</v>
      </c>
      <c r="R5" s="325" t="s">
        <v>150</v>
      </c>
      <c r="S5" s="325"/>
      <c r="T5" s="325"/>
      <c r="U5" s="326"/>
    </row>
    <row r="6" spans="1:25" s="284" customFormat="1" ht="15">
      <c r="A6" s="320">
        <f>'1-συμβολαια'!A6</f>
        <v>0</v>
      </c>
      <c r="B6" s="323" t="str">
        <f>'1-συμβολαια'!C6</f>
        <v>αιγιαλού &amp; παραλίας ΑΠΟΚΑΤΑΣΤΑΣΗ με λήξη [ΜΕ λιμεναρχείο</v>
      </c>
      <c r="C6" s="285">
        <v>2</v>
      </c>
      <c r="D6" s="285" t="s">
        <v>554</v>
      </c>
      <c r="E6" s="285" t="s">
        <v>555</v>
      </c>
      <c r="F6" s="285"/>
      <c r="G6" s="285"/>
      <c r="H6" s="285">
        <v>1</v>
      </c>
      <c r="I6" s="285" t="s">
        <v>559</v>
      </c>
      <c r="J6" s="285"/>
      <c r="K6" s="285"/>
      <c r="L6" s="285"/>
      <c r="M6" s="285"/>
      <c r="N6" s="285"/>
      <c r="O6" s="324">
        <v>1</v>
      </c>
      <c r="P6" s="317">
        <f>O6*('2-δικαιώμ'!N6+'3-φύλλα2α'!F6)</f>
        <v>3000</v>
      </c>
      <c r="Q6" s="325" t="s">
        <v>151</v>
      </c>
      <c r="R6" s="325" t="s">
        <v>150</v>
      </c>
      <c r="S6" s="325"/>
      <c r="T6" s="325"/>
      <c r="U6" s="326"/>
    </row>
    <row r="7" spans="1:25" s="284" customFormat="1" ht="15">
      <c r="A7" s="320">
        <f>'1-συμβολαια'!A7</f>
        <v>0</v>
      </c>
      <c r="B7" s="323" t="str">
        <f>'1-συμβολαια'!C7</f>
        <v>μίσθωσης 14.533 &amp; 25.591 πάγιες εγκαταστάσεις [ΜΕ κοινότητα</v>
      </c>
      <c r="C7" s="285">
        <v>2</v>
      </c>
      <c r="D7" s="285" t="s">
        <v>554</v>
      </c>
      <c r="E7" s="285" t="s">
        <v>555</v>
      </c>
      <c r="F7" s="285"/>
      <c r="G7" s="285"/>
      <c r="H7" s="285">
        <v>1</v>
      </c>
      <c r="I7" s="285" t="s">
        <v>560</v>
      </c>
      <c r="J7" s="285"/>
      <c r="K7" s="285"/>
      <c r="L7" s="285"/>
      <c r="M7" s="285"/>
      <c r="N7" s="285"/>
      <c r="O7" s="324">
        <v>1</v>
      </c>
      <c r="P7" s="317">
        <f>O7*('2-δικαιώμ'!N7+'3-φύλλα2α'!F7)</f>
        <v>4000</v>
      </c>
      <c r="Q7" s="325" t="s">
        <v>151</v>
      </c>
      <c r="R7" s="325" t="s">
        <v>150</v>
      </c>
      <c r="S7" s="325"/>
      <c r="T7" s="325"/>
      <c r="U7" s="326"/>
    </row>
    <row r="8" spans="1:25" s="284" customFormat="1" ht="15">
      <c r="A8" s="320">
        <f>'1-συμβολαια'!A8</f>
        <v>0</v>
      </c>
      <c r="B8" s="323" t="str">
        <f>'1-συμβολαια'!C8</f>
        <v>μίσθωσης 14.533 &amp; 25.591 ΑΠΟΚΑΤΑΣΤΑΣΗ νέου χώρου [ΜΕ κοινότητα</v>
      </c>
      <c r="C8" s="285">
        <v>2</v>
      </c>
      <c r="D8" s="285" t="s">
        <v>554</v>
      </c>
      <c r="E8" s="285" t="s">
        <v>555</v>
      </c>
      <c r="F8" s="285"/>
      <c r="G8" s="285"/>
      <c r="H8" s="285">
        <v>1</v>
      </c>
      <c r="I8" s="285" t="s">
        <v>561</v>
      </c>
      <c r="J8" s="285"/>
      <c r="K8" s="285"/>
      <c r="L8" s="285"/>
      <c r="M8" s="285"/>
      <c r="N8" s="285"/>
      <c r="O8" s="324">
        <v>1</v>
      </c>
      <c r="P8" s="317">
        <f>O8*('2-δικαιώμ'!N8+'3-φύλλα2α'!F8)</f>
        <v>4000</v>
      </c>
      <c r="Q8" s="325" t="s">
        <v>151</v>
      </c>
      <c r="R8" s="325" t="s">
        <v>150</v>
      </c>
      <c r="S8" s="325"/>
      <c r="T8" s="325"/>
      <c r="U8" s="326"/>
    </row>
    <row r="9" spans="1:25" ht="15.75">
      <c r="A9" s="514" t="s">
        <v>47</v>
      </c>
      <c r="B9" s="515"/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  <c r="P9" s="107">
        <f>SUM(P3:P8)</f>
        <v>17000</v>
      </c>
    </row>
    <row r="11" spans="1:25" ht="15.75">
      <c r="Q11" s="161" t="s">
        <v>147</v>
      </c>
      <c r="R11" s="128"/>
      <c r="S11" s="128"/>
      <c r="T11" s="128"/>
      <c r="U11" s="128"/>
      <c r="V11" s="128"/>
      <c r="W11" s="128"/>
      <c r="X11" s="128"/>
      <c r="Y11" s="115"/>
    </row>
    <row r="12" spans="1:25" ht="15.75">
      <c r="R12" s="143" t="s">
        <v>148</v>
      </c>
      <c r="S12" s="143"/>
      <c r="T12" s="143"/>
      <c r="U12" s="143"/>
      <c r="V12" s="143"/>
      <c r="W12" s="143"/>
      <c r="X12" s="143"/>
    </row>
    <row r="13" spans="1:25" ht="15.75">
      <c r="S13" s="161" t="s">
        <v>149</v>
      </c>
    </row>
    <row r="16" spans="1:25">
      <c r="B16" s="134"/>
    </row>
    <row r="17" spans="2:2">
      <c r="B17" s="135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5"/>
  <sheetViews>
    <sheetView workbookViewId="0">
      <pane ySplit="2" topLeftCell="A3" activePane="bottomLeft" state="frozen"/>
      <selection pane="bottomLeft" activeCell="R42" sqref="R42"/>
    </sheetView>
  </sheetViews>
  <sheetFormatPr defaultRowHeight="11.25"/>
  <cols>
    <col min="1" max="1" width="10.28515625" style="7" customWidth="1"/>
    <col min="2" max="2" width="70.7109375" style="92" customWidth="1"/>
    <col min="3" max="3" width="11.5703125" style="7" hidden="1" customWidth="1"/>
    <col min="4" max="5" width="7.85546875" style="3" hidden="1" customWidth="1"/>
    <col min="6" max="6" width="6.85546875" style="7" hidden="1" customWidth="1"/>
    <col min="7" max="7" width="7.140625" style="7" hidden="1" customWidth="1"/>
    <col min="8" max="8" width="8.5703125" style="7" bestFit="1" customWidth="1"/>
    <col min="9" max="9" width="9" style="7" hidden="1" customWidth="1"/>
    <col min="10" max="10" width="7.85546875" style="7" hidden="1" customWidth="1"/>
    <col min="11" max="11" width="8.140625" style="7" hidden="1" customWidth="1"/>
    <col min="12" max="12" width="6.85546875" style="7" hidden="1" customWidth="1"/>
    <col min="13" max="13" width="8.140625" style="7" hidden="1" customWidth="1"/>
    <col min="14" max="14" width="10.5703125" style="7" hidden="1" customWidth="1"/>
    <col min="15" max="15" width="8.42578125" style="7" hidden="1" customWidth="1"/>
    <col min="16" max="16" width="10.28515625" style="7" hidden="1" customWidth="1"/>
    <col min="17" max="17" width="13.28515625" style="7" customWidth="1"/>
    <col min="18" max="18" width="7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6" t="s">
        <v>1</v>
      </c>
      <c r="B1" s="543" t="s">
        <v>0</v>
      </c>
      <c r="C1" s="547" t="s">
        <v>7</v>
      </c>
      <c r="D1" s="545" t="s">
        <v>3</v>
      </c>
      <c r="E1" s="546"/>
      <c r="F1" s="533" t="s">
        <v>417</v>
      </c>
      <c r="G1" s="534"/>
      <c r="H1" s="534"/>
      <c r="I1" s="534"/>
      <c r="J1" s="534"/>
      <c r="K1" s="534"/>
      <c r="L1" s="535"/>
      <c r="M1" s="536" t="s">
        <v>420</v>
      </c>
      <c r="N1" s="537"/>
      <c r="O1" s="538" t="s">
        <v>258</v>
      </c>
      <c r="P1" s="539"/>
      <c r="Q1" s="540" t="s">
        <v>418</v>
      </c>
      <c r="R1" s="542" t="s">
        <v>177</v>
      </c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  <c r="AE1" s="542"/>
      <c r="AF1" s="542"/>
      <c r="AG1" s="542"/>
      <c r="AH1" s="542"/>
      <c r="AI1" s="542"/>
      <c r="AJ1" s="542"/>
      <c r="AK1" s="542"/>
      <c r="AL1" s="542"/>
      <c r="AM1" s="542"/>
      <c r="AN1" s="542"/>
      <c r="AO1" s="542"/>
    </row>
    <row r="2" spans="1:41" ht="23.25" thickBot="1">
      <c r="A2" s="467"/>
      <c r="B2" s="544"/>
      <c r="C2" s="548"/>
      <c r="D2" s="167" t="s">
        <v>4</v>
      </c>
      <c r="E2" s="151" t="s">
        <v>9</v>
      </c>
      <c r="F2" s="234" t="s">
        <v>4</v>
      </c>
      <c r="G2" s="168" t="s">
        <v>9</v>
      </c>
      <c r="H2" s="331" t="s">
        <v>47</v>
      </c>
      <c r="I2" s="234" t="s">
        <v>9</v>
      </c>
      <c r="J2" s="332" t="s">
        <v>361</v>
      </c>
      <c r="K2" s="332" t="s">
        <v>387</v>
      </c>
      <c r="L2" s="333" t="s">
        <v>363</v>
      </c>
      <c r="M2" s="234" t="s">
        <v>23</v>
      </c>
      <c r="N2" s="334" t="s">
        <v>89</v>
      </c>
      <c r="O2" s="234" t="s">
        <v>23</v>
      </c>
      <c r="P2" s="303" t="s">
        <v>9</v>
      </c>
      <c r="Q2" s="541"/>
      <c r="R2" s="170" t="s">
        <v>130</v>
      </c>
      <c r="S2" s="170" t="s">
        <v>175</v>
      </c>
      <c r="T2" s="170" t="s">
        <v>131</v>
      </c>
      <c r="U2" s="170" t="s">
        <v>260</v>
      </c>
      <c r="V2" s="170" t="s">
        <v>132</v>
      </c>
      <c r="W2" s="170" t="s">
        <v>261</v>
      </c>
      <c r="X2" s="170" t="s">
        <v>152</v>
      </c>
      <c r="Y2" s="170" t="s">
        <v>176</v>
      </c>
      <c r="Z2" s="170" t="s">
        <v>153</v>
      </c>
      <c r="AA2" s="170" t="s">
        <v>262</v>
      </c>
      <c r="AB2" s="170" t="s">
        <v>154</v>
      </c>
      <c r="AC2" s="170" t="s">
        <v>263</v>
      </c>
      <c r="AD2" s="170" t="s">
        <v>155</v>
      </c>
      <c r="AE2" s="170" t="s">
        <v>275</v>
      </c>
      <c r="AF2" s="170" t="s">
        <v>276</v>
      </c>
      <c r="AG2" s="276" t="s">
        <v>277</v>
      </c>
      <c r="AH2" s="170" t="s">
        <v>278</v>
      </c>
      <c r="AI2" s="170" t="s">
        <v>279</v>
      </c>
      <c r="AJ2" s="170" t="s">
        <v>486</v>
      </c>
      <c r="AK2" s="170" t="s">
        <v>487</v>
      </c>
      <c r="AL2" s="170"/>
      <c r="AM2" s="261" t="s">
        <v>59</v>
      </c>
      <c r="AN2" s="259" t="s">
        <v>47</v>
      </c>
      <c r="AO2" s="260" t="s">
        <v>29</v>
      </c>
    </row>
    <row r="3" spans="1:41" s="5" customFormat="1">
      <c r="A3" s="307" t="str">
        <f>'1-συμβολαια'!A3</f>
        <v>???</v>
      </c>
      <c r="B3" s="312" t="str">
        <f>'1-συμβολαια'!C3</f>
        <v>έγγραφα κατάθεση</v>
      </c>
      <c r="C3" s="412"/>
      <c r="D3" s="424"/>
      <c r="E3" s="424"/>
      <c r="F3" s="398"/>
      <c r="G3" s="398"/>
      <c r="H3" s="402"/>
      <c r="I3" s="425"/>
      <c r="J3" s="425"/>
      <c r="K3" s="425"/>
      <c r="L3" s="425"/>
      <c r="M3" s="425"/>
      <c r="N3" s="425"/>
      <c r="O3" s="425"/>
      <c r="P3" s="425"/>
      <c r="Q3" s="425"/>
      <c r="R3" s="413"/>
      <c r="S3" s="413"/>
      <c r="T3" s="413"/>
      <c r="U3" s="413"/>
      <c r="V3" s="413"/>
      <c r="W3" s="413"/>
      <c r="X3" s="413"/>
      <c r="Y3" s="413"/>
      <c r="Z3" s="413"/>
      <c r="AA3" s="413"/>
      <c r="AB3" s="413"/>
      <c r="AC3" s="413"/>
      <c r="AD3" s="413"/>
      <c r="AE3" s="413"/>
      <c r="AF3" s="277"/>
      <c r="AG3" s="277"/>
      <c r="AH3" s="277"/>
      <c r="AI3" s="277"/>
      <c r="AJ3" s="277"/>
      <c r="AK3" s="277"/>
      <c r="AL3" s="277"/>
      <c r="AM3" s="426"/>
      <c r="AN3" s="426"/>
      <c r="AO3" s="414"/>
    </row>
    <row r="4" spans="1:41" s="5" customFormat="1">
      <c r="A4" s="307">
        <f>'1-συμβολαια'!A4</f>
        <v>0</v>
      </c>
      <c r="B4" s="312" t="str">
        <f>'1-συμβολαια'!C4</f>
        <v>μίσθωση αιγιαλού &amp; παραλίας [ΜΕ λιμεναρχείο] , [= 2.222δρχ/έτος + 10% κάθε έτος {έως 19/06/2006</v>
      </c>
      <c r="C4" s="313">
        <f>'1-συμβολαια'!D4</f>
        <v>21080</v>
      </c>
      <c r="D4" s="329">
        <f>'3-φύλλα2α'!D4</f>
        <v>3</v>
      </c>
      <c r="E4" s="329">
        <f>'3-φύλλα2α'!E4</f>
        <v>1</v>
      </c>
      <c r="F4" s="285">
        <v>3</v>
      </c>
      <c r="G4" s="285"/>
      <c r="H4" s="305">
        <f t="shared" ref="H4:H8" si="0">F4*D4*1100</f>
        <v>9900</v>
      </c>
      <c r="I4" s="335">
        <f t="shared" ref="I4:I8" si="1">E4*G4*1100</f>
        <v>0</v>
      </c>
      <c r="J4" s="335">
        <f t="shared" ref="J4:J8" si="2">H4*5%</f>
        <v>495</v>
      </c>
      <c r="K4" s="335">
        <f t="shared" ref="K4:K8" si="3">H4*5%</f>
        <v>495</v>
      </c>
      <c r="L4" s="335">
        <f t="shared" ref="L4:L8" si="4">H4*1%</f>
        <v>99</v>
      </c>
      <c r="M4" s="335">
        <f t="shared" ref="M4:M8" si="5">H4-O4</f>
        <v>8811</v>
      </c>
      <c r="N4" s="335">
        <f t="shared" ref="N4:N8" si="6">I4-P4</f>
        <v>0</v>
      </c>
      <c r="O4" s="335">
        <f t="shared" ref="O4:O8" si="7">J4+K4+L4</f>
        <v>1089</v>
      </c>
      <c r="P4" s="335">
        <f t="shared" ref="P4:P8" si="8">I4*11%</f>
        <v>0</v>
      </c>
      <c r="Q4" s="335">
        <f t="shared" ref="Q4:Q8" si="9">O4-P4</f>
        <v>1089</v>
      </c>
      <c r="R4" s="314"/>
      <c r="S4" s="314"/>
      <c r="T4" s="314">
        <v>2200</v>
      </c>
      <c r="U4" s="314">
        <v>800</v>
      </c>
      <c r="V4" s="314">
        <v>2200</v>
      </c>
      <c r="W4" s="314">
        <v>500</v>
      </c>
      <c r="X4" s="314"/>
      <c r="Y4" s="314"/>
      <c r="Z4" s="314"/>
      <c r="AA4" s="314"/>
      <c r="AB4" s="314"/>
      <c r="AC4" s="314"/>
      <c r="AD4" s="314"/>
      <c r="AE4" s="314"/>
      <c r="AF4" s="330"/>
      <c r="AG4" s="330"/>
      <c r="AH4" s="330">
        <v>2200</v>
      </c>
      <c r="AI4" s="330">
        <v>800</v>
      </c>
      <c r="AJ4" s="330"/>
      <c r="AK4" s="330"/>
      <c r="AL4" s="330"/>
      <c r="AM4" s="336">
        <f t="shared" ref="AM4:AM8" si="10">U4+Y4+AA4+AI4+AK4</f>
        <v>1600</v>
      </c>
      <c r="AN4" s="336">
        <f t="shared" ref="AN4:AN8" si="11">R4+S4+T4+V4+W4+X4+Z4+AB4+AC4+AD4+AE4++AF4+AG4+AH4+AJ4</f>
        <v>7100</v>
      </c>
      <c r="AO4" s="283"/>
    </row>
    <row r="5" spans="1:41" s="5" customFormat="1">
      <c r="A5" s="307">
        <f>'1-συμβολαια'!A5</f>
        <v>0</v>
      </c>
      <c r="B5" s="312" t="str">
        <f>'1-συμβολαια'!C5</f>
        <v>μίσθωση αιγιαλού &amp; παραλίας  εγκαταστάσεις &amp; έργα [ΜΕ λιμεναρχείο</v>
      </c>
      <c r="C5" s="313">
        <f>'1-συμβολαια'!D5</f>
        <v>11111</v>
      </c>
      <c r="D5" s="329">
        <f>'3-φύλλα2α'!D5</f>
        <v>3</v>
      </c>
      <c r="E5" s="329">
        <f>'3-φύλλα2α'!E5</f>
        <v>0</v>
      </c>
      <c r="F5" s="285"/>
      <c r="G5" s="285"/>
      <c r="H5" s="305">
        <f t="shared" si="0"/>
        <v>0</v>
      </c>
      <c r="I5" s="335">
        <f t="shared" si="1"/>
        <v>0</v>
      </c>
      <c r="J5" s="335">
        <f t="shared" si="2"/>
        <v>0</v>
      </c>
      <c r="K5" s="335">
        <f t="shared" si="3"/>
        <v>0</v>
      </c>
      <c r="L5" s="335">
        <f t="shared" si="4"/>
        <v>0</v>
      </c>
      <c r="M5" s="335">
        <f t="shared" si="5"/>
        <v>0</v>
      </c>
      <c r="N5" s="335">
        <f t="shared" si="6"/>
        <v>0</v>
      </c>
      <c r="O5" s="335">
        <f t="shared" si="7"/>
        <v>0</v>
      </c>
      <c r="P5" s="335">
        <f t="shared" si="8"/>
        <v>0</v>
      </c>
      <c r="Q5" s="335">
        <f t="shared" si="9"/>
        <v>0</v>
      </c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30"/>
      <c r="AG5" s="330"/>
      <c r="AH5" s="330"/>
      <c r="AI5" s="330"/>
      <c r="AJ5" s="330"/>
      <c r="AK5" s="330"/>
      <c r="AL5" s="330"/>
      <c r="AM5" s="336">
        <f t="shared" si="10"/>
        <v>0</v>
      </c>
      <c r="AN5" s="336">
        <f t="shared" si="11"/>
        <v>0</v>
      </c>
      <c r="AO5" s="283"/>
    </row>
    <row r="6" spans="1:41" s="5" customFormat="1">
      <c r="A6" s="307">
        <f>'1-συμβολαια'!A6</f>
        <v>0</v>
      </c>
      <c r="B6" s="312" t="str">
        <f>'1-συμβολαια'!C6</f>
        <v>αιγιαλού &amp; παραλίας ΑΠΟΚΑΤΑΣΤΑΣΗ με λήξη [ΜΕ λιμεναρχείο</v>
      </c>
      <c r="C6" s="313">
        <f>'1-συμβολαια'!D6</f>
        <v>5555</v>
      </c>
      <c r="D6" s="329">
        <f>'3-φύλλα2α'!D6</f>
        <v>3</v>
      </c>
      <c r="E6" s="329">
        <f>'3-φύλλα2α'!E6</f>
        <v>0</v>
      </c>
      <c r="F6" s="285"/>
      <c r="G6" s="285"/>
      <c r="H6" s="305">
        <f t="shared" si="0"/>
        <v>0</v>
      </c>
      <c r="I6" s="335">
        <f t="shared" si="1"/>
        <v>0</v>
      </c>
      <c r="J6" s="335">
        <f t="shared" si="2"/>
        <v>0</v>
      </c>
      <c r="K6" s="335">
        <f t="shared" si="3"/>
        <v>0</v>
      </c>
      <c r="L6" s="335">
        <f t="shared" si="4"/>
        <v>0</v>
      </c>
      <c r="M6" s="335">
        <f t="shared" si="5"/>
        <v>0</v>
      </c>
      <c r="N6" s="335">
        <f t="shared" si="6"/>
        <v>0</v>
      </c>
      <c r="O6" s="335">
        <f t="shared" si="7"/>
        <v>0</v>
      </c>
      <c r="P6" s="335">
        <f t="shared" si="8"/>
        <v>0</v>
      </c>
      <c r="Q6" s="335">
        <f t="shared" si="9"/>
        <v>0</v>
      </c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30"/>
      <c r="AG6" s="330"/>
      <c r="AH6" s="330"/>
      <c r="AI6" s="330"/>
      <c r="AJ6" s="330"/>
      <c r="AK6" s="330"/>
      <c r="AL6" s="330"/>
      <c r="AM6" s="336">
        <f t="shared" si="10"/>
        <v>0</v>
      </c>
      <c r="AN6" s="336">
        <f t="shared" si="11"/>
        <v>0</v>
      </c>
      <c r="AO6" s="283"/>
    </row>
    <row r="7" spans="1:41" s="5" customFormat="1">
      <c r="A7" s="307">
        <f>'1-συμβολαια'!A7</f>
        <v>0</v>
      </c>
      <c r="B7" s="312" t="str">
        <f>'1-συμβολαια'!C7</f>
        <v>μίσθωσης 14.533 &amp; 25.591 πάγιες εγκαταστάσεις [ΜΕ κοινότητα</v>
      </c>
      <c r="C7" s="313">
        <f>'1-συμβολαια'!D7</f>
        <v>55555</v>
      </c>
      <c r="D7" s="329">
        <f>'3-φύλλα2α'!D7</f>
        <v>4</v>
      </c>
      <c r="E7" s="329">
        <f>'3-φύλλα2α'!E7</f>
        <v>0</v>
      </c>
      <c r="F7" s="285"/>
      <c r="G7" s="285"/>
      <c r="H7" s="305">
        <f t="shared" si="0"/>
        <v>0</v>
      </c>
      <c r="I7" s="335">
        <f t="shared" si="1"/>
        <v>0</v>
      </c>
      <c r="J7" s="335">
        <f t="shared" si="2"/>
        <v>0</v>
      </c>
      <c r="K7" s="335">
        <f t="shared" si="3"/>
        <v>0</v>
      </c>
      <c r="L7" s="335">
        <f t="shared" si="4"/>
        <v>0</v>
      </c>
      <c r="M7" s="335">
        <f t="shared" si="5"/>
        <v>0</v>
      </c>
      <c r="N7" s="335">
        <f t="shared" si="6"/>
        <v>0</v>
      </c>
      <c r="O7" s="335">
        <f t="shared" si="7"/>
        <v>0</v>
      </c>
      <c r="P7" s="335">
        <f t="shared" si="8"/>
        <v>0</v>
      </c>
      <c r="Q7" s="335">
        <f t="shared" si="9"/>
        <v>0</v>
      </c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4"/>
      <c r="AD7" s="314"/>
      <c r="AE7" s="314"/>
      <c r="AF7" s="330"/>
      <c r="AG7" s="330"/>
      <c r="AH7" s="330"/>
      <c r="AI7" s="330"/>
      <c r="AJ7" s="330"/>
      <c r="AK7" s="330"/>
      <c r="AL7" s="330"/>
      <c r="AM7" s="336">
        <f t="shared" si="10"/>
        <v>0</v>
      </c>
      <c r="AN7" s="336">
        <f t="shared" si="11"/>
        <v>0</v>
      </c>
      <c r="AO7" s="283"/>
    </row>
    <row r="8" spans="1:41" s="5" customFormat="1">
      <c r="A8" s="307">
        <f>'1-συμβολαια'!A8</f>
        <v>0</v>
      </c>
      <c r="B8" s="312" t="str">
        <f>'1-συμβολαια'!C8</f>
        <v>μίσθωσης 14.533 &amp; 25.591 ΑΠΟΚΑΤΑΣΤΑΣΗ νέου χώρου [ΜΕ κοινότητα</v>
      </c>
      <c r="C8" s="313">
        <f>'1-συμβολαια'!D8</f>
        <v>11111</v>
      </c>
      <c r="D8" s="329">
        <f>'3-φύλλα2α'!D8</f>
        <v>4</v>
      </c>
      <c r="E8" s="329">
        <f>'3-φύλλα2α'!E8</f>
        <v>0</v>
      </c>
      <c r="F8" s="285"/>
      <c r="G8" s="285"/>
      <c r="H8" s="305">
        <f t="shared" si="0"/>
        <v>0</v>
      </c>
      <c r="I8" s="335">
        <f t="shared" si="1"/>
        <v>0</v>
      </c>
      <c r="J8" s="335">
        <f t="shared" si="2"/>
        <v>0</v>
      </c>
      <c r="K8" s="335">
        <f t="shared" si="3"/>
        <v>0</v>
      </c>
      <c r="L8" s="335">
        <f t="shared" si="4"/>
        <v>0</v>
      </c>
      <c r="M8" s="335">
        <f t="shared" si="5"/>
        <v>0</v>
      </c>
      <c r="N8" s="335">
        <f t="shared" si="6"/>
        <v>0</v>
      </c>
      <c r="O8" s="335">
        <f t="shared" si="7"/>
        <v>0</v>
      </c>
      <c r="P8" s="335">
        <f t="shared" si="8"/>
        <v>0</v>
      </c>
      <c r="Q8" s="335">
        <f t="shared" si="9"/>
        <v>0</v>
      </c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30"/>
      <c r="AG8" s="330"/>
      <c r="AH8" s="330"/>
      <c r="AI8" s="330"/>
      <c r="AJ8" s="330"/>
      <c r="AK8" s="330"/>
      <c r="AL8" s="330"/>
      <c r="AM8" s="336">
        <f t="shared" si="10"/>
        <v>0</v>
      </c>
      <c r="AN8" s="336">
        <f t="shared" si="11"/>
        <v>0</v>
      </c>
      <c r="AO8" s="283"/>
    </row>
    <row r="9" spans="1:41">
      <c r="A9" s="464" t="s">
        <v>47</v>
      </c>
      <c r="B9" s="465"/>
      <c r="C9" s="465"/>
      <c r="D9" s="465"/>
      <c r="E9" s="465"/>
      <c r="F9" s="37">
        <f t="shared" ref="F9:AF9" si="12">SUM(F3:F8)</f>
        <v>3</v>
      </c>
      <c r="G9" s="37">
        <f t="shared" si="12"/>
        <v>0</v>
      </c>
      <c r="H9" s="158">
        <f t="shared" si="12"/>
        <v>9900</v>
      </c>
      <c r="I9" s="158">
        <f t="shared" si="12"/>
        <v>0</v>
      </c>
      <c r="J9" s="158">
        <f t="shared" si="12"/>
        <v>495</v>
      </c>
      <c r="K9" s="158">
        <f t="shared" si="12"/>
        <v>495</v>
      </c>
      <c r="L9" s="158">
        <f t="shared" si="12"/>
        <v>99</v>
      </c>
      <c r="M9" s="158">
        <f t="shared" si="12"/>
        <v>8811</v>
      </c>
      <c r="N9" s="158">
        <f t="shared" si="12"/>
        <v>0</v>
      </c>
      <c r="O9" s="158">
        <f t="shared" si="12"/>
        <v>1089</v>
      </c>
      <c r="P9" s="158">
        <f t="shared" si="12"/>
        <v>0</v>
      </c>
      <c r="Q9" s="158">
        <f t="shared" si="12"/>
        <v>1089</v>
      </c>
      <c r="R9" s="37">
        <f t="shared" si="12"/>
        <v>0</v>
      </c>
      <c r="S9" s="37">
        <f t="shared" si="12"/>
        <v>0</v>
      </c>
      <c r="T9" s="37">
        <f t="shared" si="12"/>
        <v>2200</v>
      </c>
      <c r="U9" s="37">
        <f t="shared" si="12"/>
        <v>800</v>
      </c>
      <c r="V9" s="37">
        <f t="shared" si="12"/>
        <v>2200</v>
      </c>
      <c r="W9" s="37">
        <f t="shared" si="12"/>
        <v>500</v>
      </c>
      <c r="X9" s="37">
        <f t="shared" si="12"/>
        <v>0</v>
      </c>
      <c r="Y9" s="37">
        <f t="shared" si="12"/>
        <v>0</v>
      </c>
      <c r="Z9" s="37">
        <f t="shared" si="12"/>
        <v>0</v>
      </c>
      <c r="AA9" s="37">
        <f t="shared" si="12"/>
        <v>0</v>
      </c>
      <c r="AB9" s="37">
        <f t="shared" si="12"/>
        <v>0</v>
      </c>
      <c r="AC9" s="37">
        <f t="shared" si="12"/>
        <v>0</v>
      </c>
      <c r="AD9" s="37">
        <f t="shared" si="12"/>
        <v>0</v>
      </c>
      <c r="AE9" s="37">
        <f t="shared" si="12"/>
        <v>0</v>
      </c>
      <c r="AF9" s="37">
        <f t="shared" si="12"/>
        <v>0</v>
      </c>
      <c r="AG9" s="277"/>
      <c r="AH9" s="37">
        <f>SUM(AH3:AH8)</f>
        <v>2200</v>
      </c>
      <c r="AI9" s="37">
        <f>SUM(AI3:AI8)</f>
        <v>800</v>
      </c>
      <c r="AJ9" s="37"/>
      <c r="AK9" s="37"/>
      <c r="AL9" s="37">
        <f>SUM(AL3:AL8)</f>
        <v>0</v>
      </c>
      <c r="AM9" s="37">
        <f>SUM(AM3:AM8)</f>
        <v>1600</v>
      </c>
      <c r="AN9" s="158">
        <f>SUM(AN3:AN8)</f>
        <v>7100</v>
      </c>
    </row>
    <row r="11" spans="1:41">
      <c r="R11" s="163" t="s">
        <v>503</v>
      </c>
      <c r="S11" s="173"/>
      <c r="T11" s="173"/>
      <c r="U11" s="173"/>
      <c r="V11" s="173"/>
      <c r="W11" s="173"/>
      <c r="X11" s="174"/>
      <c r="Y11" s="174"/>
      <c r="Z11" s="174"/>
      <c r="AA11" s="174"/>
      <c r="AB11" s="174"/>
      <c r="AC11" s="174"/>
      <c r="AD11" s="174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 ht="15.75">
      <c r="B12" s="423" t="s">
        <v>419</v>
      </c>
      <c r="D12" s="7"/>
      <c r="E12" s="7"/>
      <c r="R12" s="174"/>
      <c r="S12" s="175" t="s">
        <v>523</v>
      </c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87"/>
      <c r="AF12" s="87"/>
      <c r="AG12" s="87"/>
      <c r="AH12" s="87"/>
      <c r="AI12" s="87"/>
      <c r="AJ12" s="87"/>
      <c r="AK12" s="87"/>
      <c r="AL12" s="87"/>
      <c r="AM12" s="87"/>
      <c r="AN12" s="87"/>
    </row>
    <row r="13" spans="1:41">
      <c r="R13" s="174"/>
      <c r="S13" s="174"/>
      <c r="T13" s="172" t="s">
        <v>234</v>
      </c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87"/>
      <c r="AF13" s="87"/>
      <c r="AG13" s="87"/>
      <c r="AH13" s="87"/>
      <c r="AI13" s="87"/>
      <c r="AJ13" s="87"/>
      <c r="AK13" s="87"/>
      <c r="AL13" s="87"/>
      <c r="AM13" s="87"/>
      <c r="AN13" s="87"/>
    </row>
    <row r="14" spans="1:41">
      <c r="H14" s="7">
        <f>H4/F4</f>
        <v>3300</v>
      </c>
      <c r="R14" s="174"/>
      <c r="S14" s="174"/>
      <c r="T14" s="174"/>
      <c r="U14" s="175" t="s">
        <v>235</v>
      </c>
      <c r="V14" s="174"/>
      <c r="W14" s="174"/>
      <c r="X14" s="174"/>
      <c r="Y14" s="174"/>
      <c r="Z14" s="174"/>
      <c r="AA14" s="174"/>
      <c r="AB14" s="174"/>
      <c r="AC14" s="174"/>
      <c r="AD14" s="174"/>
      <c r="AE14" s="87"/>
      <c r="AF14" s="87"/>
      <c r="AG14" s="87"/>
      <c r="AH14" s="87"/>
      <c r="AI14" s="87"/>
      <c r="AJ14" s="87"/>
      <c r="AK14" s="87"/>
      <c r="AL14" s="87"/>
      <c r="AM14" s="87"/>
      <c r="AN14" s="87"/>
    </row>
    <row r="15" spans="1:41">
      <c r="H15" s="7" t="s">
        <v>556</v>
      </c>
      <c r="R15" s="174"/>
      <c r="S15" s="174"/>
      <c r="T15" s="174"/>
      <c r="U15" s="174"/>
      <c r="V15" s="172" t="s">
        <v>524</v>
      </c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7"/>
      <c r="AN15" s="87"/>
    </row>
    <row r="16" spans="1:41">
      <c r="R16" s="174"/>
      <c r="S16" s="174"/>
      <c r="T16" s="174"/>
      <c r="U16" s="174"/>
      <c r="V16" s="174"/>
      <c r="W16" s="175" t="s">
        <v>236</v>
      </c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7"/>
      <c r="AN16" s="87"/>
    </row>
    <row r="17" spans="2:41">
      <c r="R17" s="174"/>
      <c r="S17" s="174"/>
      <c r="T17" s="174"/>
      <c r="U17" s="174"/>
      <c r="V17" s="174"/>
      <c r="W17" s="174"/>
      <c r="X17" s="172" t="s">
        <v>237</v>
      </c>
      <c r="Y17" s="172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87"/>
      <c r="AN17" s="87"/>
    </row>
    <row r="18" spans="2:41">
      <c r="L18" s="377"/>
      <c r="Q18" s="377"/>
      <c r="R18" s="174"/>
      <c r="S18" s="174"/>
      <c r="T18" s="174"/>
      <c r="U18" s="174"/>
      <c r="V18" s="174"/>
      <c r="W18" s="174"/>
      <c r="X18" s="174"/>
      <c r="Y18" s="175" t="s">
        <v>264</v>
      </c>
      <c r="Z18" s="174"/>
      <c r="AA18" s="174"/>
      <c r="AB18" s="174"/>
      <c r="AC18" s="174"/>
      <c r="AD18" s="174"/>
      <c r="AE18" s="174"/>
      <c r="AF18" s="174"/>
      <c r="AG18" s="174"/>
      <c r="AH18" s="174"/>
      <c r="AI18" s="174"/>
      <c r="AJ18" s="174"/>
      <c r="AK18" s="174"/>
      <c r="AL18" s="174"/>
      <c r="AM18" s="87"/>
      <c r="AN18" s="87"/>
    </row>
    <row r="19" spans="2:41">
      <c r="B19" s="134"/>
      <c r="L19" s="377"/>
      <c r="Q19" s="377"/>
      <c r="R19" s="174"/>
      <c r="S19" s="174"/>
      <c r="T19" s="174"/>
      <c r="U19" s="174"/>
      <c r="V19" s="174"/>
      <c r="W19" s="174"/>
      <c r="X19" s="174"/>
      <c r="Y19" s="174"/>
      <c r="Z19" s="172" t="s">
        <v>238</v>
      </c>
      <c r="AA19" s="175"/>
      <c r="AB19" s="174"/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87"/>
      <c r="AN19" s="87"/>
      <c r="AO19" s="171"/>
    </row>
    <row r="20" spans="2:41">
      <c r="B20" s="135"/>
      <c r="L20" s="377"/>
      <c r="Q20" s="377"/>
      <c r="R20" s="174"/>
      <c r="S20" s="174"/>
      <c r="T20" s="174"/>
      <c r="U20" s="174"/>
      <c r="V20" s="174"/>
      <c r="W20" s="174"/>
      <c r="X20" s="174"/>
      <c r="Y20" s="174"/>
      <c r="Z20" s="175"/>
      <c r="AA20" s="175" t="s">
        <v>265</v>
      </c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87"/>
      <c r="AN20" s="87"/>
      <c r="AO20" s="171"/>
    </row>
    <row r="21" spans="2:41">
      <c r="L21" s="377"/>
      <c r="Q21" s="377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2" t="s">
        <v>239</v>
      </c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87"/>
      <c r="AN21" s="175"/>
    </row>
    <row r="22" spans="2:41">
      <c r="L22" s="377"/>
      <c r="Q22" s="377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5" t="s">
        <v>240</v>
      </c>
      <c r="AD22" s="174"/>
      <c r="AE22" s="174"/>
      <c r="AF22" s="174"/>
      <c r="AG22" s="174"/>
      <c r="AH22" s="174"/>
      <c r="AI22" s="174"/>
      <c r="AJ22" s="174"/>
      <c r="AK22" s="174"/>
      <c r="AL22" s="174"/>
      <c r="AM22" s="87"/>
      <c r="AN22" s="87"/>
    </row>
    <row r="23" spans="2:41">
      <c r="L23" s="377"/>
      <c r="Q23" s="377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2" t="s">
        <v>280</v>
      </c>
      <c r="AE23" s="176"/>
      <c r="AF23" s="176"/>
      <c r="AG23" s="176"/>
      <c r="AH23" s="176"/>
      <c r="AI23" s="176"/>
      <c r="AJ23" s="176"/>
      <c r="AK23" s="176"/>
      <c r="AL23" s="176"/>
      <c r="AM23" s="175"/>
    </row>
    <row r="24" spans="2:41">
      <c r="L24" s="377"/>
      <c r="Q24" s="377"/>
      <c r="R24" s="87"/>
      <c r="S24" s="87"/>
      <c r="T24" s="87"/>
      <c r="U24" s="87"/>
      <c r="V24" s="174"/>
      <c r="W24" s="174"/>
      <c r="X24" s="174"/>
      <c r="Y24" s="174"/>
      <c r="Z24" s="174"/>
      <c r="AA24" s="174"/>
      <c r="AB24" s="174"/>
      <c r="AC24" s="174"/>
      <c r="AD24" s="174"/>
      <c r="AE24" s="172" t="s">
        <v>281</v>
      </c>
      <c r="AF24" s="175"/>
      <c r="AG24" s="175"/>
      <c r="AH24" s="175"/>
      <c r="AI24" s="175"/>
      <c r="AJ24" s="175"/>
      <c r="AK24" s="175"/>
      <c r="AL24" s="175"/>
      <c r="AM24" s="87"/>
    </row>
    <row r="25" spans="2:41">
      <c r="L25" s="377"/>
      <c r="R25" s="2"/>
      <c r="S25" s="2"/>
      <c r="T25" s="2"/>
      <c r="U25" s="2"/>
      <c r="AF25" s="175" t="s">
        <v>282</v>
      </c>
      <c r="AG25" s="176"/>
      <c r="AH25" s="176"/>
      <c r="AI25" s="176"/>
      <c r="AJ25" s="176"/>
      <c r="AK25" s="176"/>
    </row>
    <row r="26" spans="2:41">
      <c r="B26" s="310"/>
      <c r="D26" s="7"/>
      <c r="E26" s="7"/>
      <c r="L26" s="377"/>
      <c r="AF26" s="174"/>
      <c r="AG26" s="278" t="s">
        <v>283</v>
      </c>
      <c r="AH26" s="278"/>
      <c r="AI26" s="278"/>
      <c r="AJ26" s="278"/>
      <c r="AK26" s="278"/>
      <c r="AL26" s="278"/>
    </row>
    <row r="27" spans="2:41">
      <c r="B27" s="3"/>
      <c r="D27" s="7"/>
      <c r="E27" s="7"/>
      <c r="L27" s="377"/>
      <c r="AG27" s="174"/>
      <c r="AH27" s="172" t="s">
        <v>491</v>
      </c>
      <c r="AI27" s="174"/>
      <c r="AJ27" s="174"/>
      <c r="AK27" s="174"/>
      <c r="AL27" s="175"/>
    </row>
    <row r="28" spans="2:41">
      <c r="B28" s="3"/>
      <c r="D28" s="7"/>
      <c r="E28" s="7"/>
      <c r="L28" s="377"/>
      <c r="AI28" s="175" t="s">
        <v>488</v>
      </c>
      <c r="AJ28" s="175"/>
      <c r="AK28" s="175"/>
    </row>
    <row r="29" spans="2:41">
      <c r="B29" s="3"/>
      <c r="D29" s="7"/>
      <c r="E29" s="7"/>
      <c r="L29" s="377"/>
      <c r="AJ29" s="172" t="s">
        <v>489</v>
      </c>
      <c r="AK29" s="174"/>
    </row>
    <row r="30" spans="2:41">
      <c r="B30" s="3"/>
      <c r="D30" s="7"/>
      <c r="E30" s="7"/>
      <c r="L30" s="377"/>
      <c r="AK30" s="175" t="s">
        <v>490</v>
      </c>
    </row>
    <row r="31" spans="2:41">
      <c r="B31" s="3"/>
      <c r="D31" s="7"/>
      <c r="E31" s="7"/>
      <c r="L31" s="377"/>
    </row>
    <row r="32" spans="2:41">
      <c r="B32" s="3"/>
      <c r="D32" s="57"/>
      <c r="E32" s="57"/>
      <c r="F32" s="57"/>
      <c r="G32" s="57"/>
    </row>
    <row r="33" spans="2:7">
      <c r="B33" s="3"/>
      <c r="D33" s="57"/>
      <c r="E33" s="57"/>
      <c r="F33" s="57"/>
      <c r="G33" s="57"/>
    </row>
    <row r="34" spans="2:7">
      <c r="B34" s="3"/>
      <c r="C34" s="57"/>
      <c r="D34" s="57"/>
      <c r="E34" s="57"/>
      <c r="F34" s="57"/>
      <c r="G34" s="57"/>
    </row>
    <row r="35" spans="2:7">
      <c r="B35" s="3"/>
      <c r="D35" s="7"/>
      <c r="E35" s="7"/>
    </row>
  </sheetData>
  <mergeCells count="10">
    <mergeCell ref="A9:E9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3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7.5703125" style="7" bestFit="1" customWidth="1"/>
    <col min="2" max="2" width="73.140625" style="90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552" t="s">
        <v>31</v>
      </c>
      <c r="B1" s="553"/>
      <c r="C1" s="553"/>
      <c r="D1" s="554"/>
      <c r="E1" s="556" t="s">
        <v>421</v>
      </c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40" t="s">
        <v>70</v>
      </c>
      <c r="S1" s="564" t="s">
        <v>165</v>
      </c>
      <c r="T1" s="552" t="s">
        <v>13</v>
      </c>
      <c r="U1" s="553"/>
      <c r="V1" s="553"/>
      <c r="W1" s="553"/>
      <c r="X1" s="553"/>
      <c r="Y1" s="553"/>
      <c r="Z1" s="553"/>
      <c r="AA1" s="553"/>
      <c r="AB1" s="553"/>
      <c r="AC1" s="554"/>
      <c r="AD1" s="555" t="s">
        <v>14</v>
      </c>
      <c r="AE1" s="555"/>
      <c r="AF1" s="555"/>
      <c r="AG1" s="555"/>
      <c r="AH1" s="555"/>
      <c r="AI1" s="555"/>
      <c r="AJ1" s="555"/>
      <c r="AK1" s="555"/>
      <c r="AL1" s="555"/>
      <c r="AM1" s="552" t="s">
        <v>15</v>
      </c>
      <c r="AN1" s="553"/>
      <c r="AO1" s="553"/>
      <c r="AP1" s="553"/>
      <c r="AQ1" s="553"/>
      <c r="AR1" s="553"/>
      <c r="AS1" s="553"/>
      <c r="AT1" s="553"/>
      <c r="AU1" s="553"/>
      <c r="AV1" s="554"/>
      <c r="AW1" s="566" t="s">
        <v>16</v>
      </c>
      <c r="AX1" s="566"/>
      <c r="AY1" s="566"/>
      <c r="AZ1" s="566"/>
      <c r="BA1" s="566"/>
      <c r="BB1" s="566"/>
      <c r="BC1" s="566"/>
      <c r="BD1" s="566"/>
      <c r="BE1" s="567" t="s">
        <v>17</v>
      </c>
      <c r="BF1" s="568"/>
      <c r="BG1" s="568"/>
      <c r="BH1" s="568"/>
      <c r="BI1" s="569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259</v>
      </c>
      <c r="H2" s="40" t="s">
        <v>73</v>
      </c>
      <c r="I2" s="562" t="s">
        <v>29</v>
      </c>
      <c r="J2" s="563"/>
      <c r="K2" s="40" t="s">
        <v>156</v>
      </c>
      <c r="L2" s="40" t="s">
        <v>157</v>
      </c>
      <c r="M2" s="40" t="s">
        <v>93</v>
      </c>
      <c r="N2" s="40" t="s">
        <v>532</v>
      </c>
      <c r="O2" s="40" t="s">
        <v>164</v>
      </c>
      <c r="P2" s="94" t="s">
        <v>99</v>
      </c>
      <c r="Q2" s="113" t="s">
        <v>98</v>
      </c>
      <c r="R2" s="541"/>
      <c r="S2" s="565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558" t="s">
        <v>29</v>
      </c>
      <c r="AC2" s="559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560" t="s">
        <v>29</v>
      </c>
      <c r="AL2" s="561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558" t="s">
        <v>29</v>
      </c>
      <c r="AV2" s="559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58" t="s">
        <v>29</v>
      </c>
      <c r="BI2" s="559"/>
    </row>
    <row r="3" spans="1:61" s="5" customFormat="1">
      <c r="A3" s="341" t="str">
        <f>'1-συμβολαια'!A3</f>
        <v>???</v>
      </c>
      <c r="B3" s="427" t="str">
        <f>'1-συμβολαια'!C3</f>
        <v>έγγραφα κατάθεση</v>
      </c>
      <c r="C3" s="401"/>
      <c r="D3" s="401"/>
      <c r="E3" s="401"/>
      <c r="F3" s="428"/>
      <c r="G3" s="412"/>
      <c r="H3" s="412"/>
      <c r="I3" s="429"/>
      <c r="J3" s="429"/>
      <c r="K3" s="412"/>
      <c r="L3" s="412"/>
      <c r="M3" s="412"/>
      <c r="N3" s="412"/>
      <c r="O3" s="412"/>
      <c r="P3" s="401"/>
      <c r="Q3" s="401"/>
      <c r="R3" s="401"/>
      <c r="S3" s="401"/>
      <c r="T3" s="338"/>
      <c r="U3" s="74"/>
      <c r="V3" s="339" t="s">
        <v>422</v>
      </c>
      <c r="W3" s="74"/>
      <c r="X3" s="339" t="s">
        <v>9</v>
      </c>
      <c r="Y3" s="340"/>
      <c r="Z3" s="74"/>
      <c r="AA3" s="74"/>
      <c r="AB3" s="74"/>
      <c r="AC3" s="74"/>
      <c r="AD3" s="338"/>
      <c r="AE3" s="74"/>
      <c r="AF3" s="74"/>
      <c r="AG3" s="74"/>
      <c r="AH3" s="74"/>
      <c r="AI3" s="285"/>
      <c r="AJ3" s="285"/>
      <c r="AK3" s="285"/>
      <c r="AL3" s="74"/>
      <c r="AM3" s="74"/>
      <c r="AN3" s="74"/>
      <c r="AO3" s="339" t="s">
        <v>422</v>
      </c>
      <c r="AP3" s="74"/>
      <c r="AQ3" s="339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38"/>
      <c r="BH3" s="74"/>
      <c r="BI3" s="74"/>
    </row>
    <row r="4" spans="1:61" s="5" customFormat="1">
      <c r="A4" s="341">
        <f>'1-συμβολαια'!A4</f>
        <v>0</v>
      </c>
      <c r="B4" s="337" t="str">
        <f>'1-συμβολαια'!C4</f>
        <v>μίσθωση αιγιαλού &amp; παραλίας [ΜΕ λιμεναρχείο] , [= 2.222δρχ/έτος + 10% κάθε έτος {έως 19/06/2006</v>
      </c>
      <c r="C4" s="279" t="str">
        <f>'4-πολλυπρ'!D4</f>
        <v>λιμεναρχείο</v>
      </c>
      <c r="D4" s="279" t="str">
        <f>'4-πολλυπρ'!I4</f>
        <v>219-58</v>
      </c>
      <c r="E4" s="279">
        <v>2</v>
      </c>
      <c r="F4" s="328">
        <f t="shared" ref="F4" si="0">E4*1100</f>
        <v>2200</v>
      </c>
      <c r="G4" s="313">
        <v>1100</v>
      </c>
      <c r="H4" s="313">
        <f t="shared" ref="H4" si="1">F4+G4</f>
        <v>3300</v>
      </c>
      <c r="I4" s="342" t="s">
        <v>162</v>
      </c>
      <c r="J4" s="342" t="s">
        <v>163</v>
      </c>
      <c r="K4" s="313">
        <v>2000</v>
      </c>
      <c r="L4" s="313">
        <v>2000</v>
      </c>
      <c r="M4" s="313">
        <v>800</v>
      </c>
      <c r="N4" s="313"/>
      <c r="O4" s="313">
        <f t="shared" ref="O4:O8" si="2">K4+L4</f>
        <v>4000</v>
      </c>
      <c r="P4" s="279"/>
      <c r="Q4" s="279"/>
      <c r="R4" s="279"/>
      <c r="S4" s="279"/>
      <c r="T4" s="338"/>
      <c r="U4" s="74"/>
      <c r="V4" s="339" t="s">
        <v>422</v>
      </c>
      <c r="W4" s="74"/>
      <c r="X4" s="339" t="s">
        <v>9</v>
      </c>
      <c r="Y4" s="340"/>
      <c r="Z4" s="74"/>
      <c r="AA4" s="74"/>
      <c r="AB4" s="74"/>
      <c r="AC4" s="74"/>
      <c r="AD4" s="338"/>
      <c r="AE4" s="74"/>
      <c r="AF4" s="74"/>
      <c r="AG4" s="74"/>
      <c r="AH4" s="74"/>
      <c r="AI4" s="285"/>
      <c r="AJ4" s="285"/>
      <c r="AK4" s="285"/>
      <c r="AL4" s="74"/>
      <c r="AM4" s="74"/>
      <c r="AN4" s="74"/>
      <c r="AO4" s="339" t="s">
        <v>422</v>
      </c>
      <c r="AP4" s="74"/>
      <c r="AQ4" s="339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38"/>
      <c r="BH4" s="74"/>
      <c r="BI4" s="74"/>
    </row>
    <row r="5" spans="1:61" s="5" customFormat="1">
      <c r="A5" s="341">
        <f>'1-συμβολαια'!A5</f>
        <v>0</v>
      </c>
      <c r="B5" s="337" t="str">
        <f>'1-συμβολαια'!C5</f>
        <v>μίσθωση αιγιαλού &amp; παραλίας  εγκαταστάσεις &amp; έργα [ΜΕ λιμεναρχείο</v>
      </c>
      <c r="C5" s="279" t="str">
        <f>'4-πολλυπρ'!D5</f>
        <v>λιμεναρχείο</v>
      </c>
      <c r="D5" s="279" t="str">
        <f>'4-πολλυπρ'!I5</f>
        <v>219-59</v>
      </c>
      <c r="E5" s="279"/>
      <c r="F5" s="328"/>
      <c r="G5" s="313"/>
      <c r="H5" s="313"/>
      <c r="I5" s="342"/>
      <c r="J5" s="342"/>
      <c r="K5" s="313"/>
      <c r="L5" s="313"/>
      <c r="M5" s="313"/>
      <c r="N5" s="313"/>
      <c r="O5" s="313">
        <f t="shared" si="2"/>
        <v>0</v>
      </c>
      <c r="P5" s="279"/>
      <c r="Q5" s="279"/>
      <c r="R5" s="279"/>
      <c r="S5" s="279"/>
      <c r="T5" s="338"/>
      <c r="U5" s="74"/>
      <c r="V5" s="339" t="s">
        <v>422</v>
      </c>
      <c r="W5" s="74"/>
      <c r="X5" s="339" t="s">
        <v>9</v>
      </c>
      <c r="Y5" s="340"/>
      <c r="Z5" s="74"/>
      <c r="AA5" s="74"/>
      <c r="AB5" s="74"/>
      <c r="AC5" s="74"/>
      <c r="AD5" s="338"/>
      <c r="AE5" s="74"/>
      <c r="AF5" s="74"/>
      <c r="AG5" s="74"/>
      <c r="AH5" s="74"/>
      <c r="AI5" s="285"/>
      <c r="AJ5" s="285"/>
      <c r="AK5" s="285"/>
      <c r="AL5" s="74"/>
      <c r="AM5" s="74"/>
      <c r="AN5" s="74"/>
      <c r="AO5" s="339" t="s">
        <v>422</v>
      </c>
      <c r="AP5" s="74"/>
      <c r="AQ5" s="339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38"/>
      <c r="BH5" s="74"/>
      <c r="BI5" s="74"/>
    </row>
    <row r="6" spans="1:61" s="5" customFormat="1">
      <c r="A6" s="341">
        <f>'1-συμβολαια'!A6</f>
        <v>0</v>
      </c>
      <c r="B6" s="337" t="str">
        <f>'1-συμβολαια'!C6</f>
        <v>αιγιαλού &amp; παραλίας ΑΠΟΚΑΤΑΣΤΑΣΗ με λήξη [ΜΕ λιμεναρχείο</v>
      </c>
      <c r="C6" s="279" t="str">
        <f>'4-πολλυπρ'!D6</f>
        <v>λιμεναρχείο</v>
      </c>
      <c r="D6" s="279" t="str">
        <f>'4-πολλυπρ'!I6</f>
        <v>219-60</v>
      </c>
      <c r="E6" s="279"/>
      <c r="F6" s="328"/>
      <c r="G6" s="313"/>
      <c r="H6" s="313"/>
      <c r="I6" s="342"/>
      <c r="J6" s="342"/>
      <c r="K6" s="313"/>
      <c r="L6" s="313"/>
      <c r="M6" s="313"/>
      <c r="N6" s="313"/>
      <c r="O6" s="313">
        <f t="shared" si="2"/>
        <v>0</v>
      </c>
      <c r="P6" s="279"/>
      <c r="Q6" s="279"/>
      <c r="R6" s="279"/>
      <c r="S6" s="279"/>
      <c r="T6" s="338"/>
      <c r="U6" s="74"/>
      <c r="V6" s="339" t="s">
        <v>422</v>
      </c>
      <c r="W6" s="74"/>
      <c r="X6" s="339" t="s">
        <v>9</v>
      </c>
      <c r="Y6" s="340"/>
      <c r="Z6" s="74"/>
      <c r="AA6" s="74"/>
      <c r="AB6" s="74"/>
      <c r="AC6" s="74"/>
      <c r="AD6" s="338"/>
      <c r="AE6" s="74"/>
      <c r="AF6" s="74"/>
      <c r="AG6" s="74"/>
      <c r="AH6" s="74"/>
      <c r="AI6" s="285"/>
      <c r="AJ6" s="285"/>
      <c r="AK6" s="285"/>
      <c r="AL6" s="74"/>
      <c r="AM6" s="74"/>
      <c r="AN6" s="74"/>
      <c r="AO6" s="339" t="s">
        <v>422</v>
      </c>
      <c r="AP6" s="74"/>
      <c r="AQ6" s="339" t="s">
        <v>9</v>
      </c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338"/>
      <c r="BH6" s="74"/>
      <c r="BI6" s="74"/>
    </row>
    <row r="7" spans="1:61" s="5" customFormat="1">
      <c r="A7" s="341">
        <f>'1-συμβολαια'!A7</f>
        <v>0</v>
      </c>
      <c r="B7" s="337" t="str">
        <f>'1-συμβολαια'!C7</f>
        <v>μίσθωσης 14.533 &amp; 25.591 πάγιες εγκαταστάσεις [ΜΕ κοινότητα</v>
      </c>
      <c r="C7" s="279" t="str">
        <f>'4-πολλυπρ'!D7</f>
        <v>λιμεναρχείο</v>
      </c>
      <c r="D7" s="279" t="str">
        <f>'4-πολλυπρ'!I7</f>
        <v>219-61</v>
      </c>
      <c r="E7" s="279"/>
      <c r="F7" s="328"/>
      <c r="G7" s="313"/>
      <c r="H7" s="313"/>
      <c r="I7" s="342"/>
      <c r="J7" s="342"/>
      <c r="K7" s="313"/>
      <c r="L7" s="313"/>
      <c r="M7" s="313"/>
      <c r="N7" s="313"/>
      <c r="O7" s="313">
        <f t="shared" si="2"/>
        <v>0</v>
      </c>
      <c r="P7" s="279"/>
      <c r="Q7" s="279"/>
      <c r="R7" s="279"/>
      <c r="S7" s="279"/>
      <c r="T7" s="338"/>
      <c r="U7" s="74"/>
      <c r="V7" s="339" t="s">
        <v>422</v>
      </c>
      <c r="W7" s="74"/>
      <c r="X7" s="339" t="s">
        <v>9</v>
      </c>
      <c r="Y7" s="340"/>
      <c r="Z7" s="74"/>
      <c r="AA7" s="74"/>
      <c r="AB7" s="74"/>
      <c r="AC7" s="74"/>
      <c r="AD7" s="338"/>
      <c r="AE7" s="74"/>
      <c r="AF7" s="74"/>
      <c r="AG7" s="74"/>
      <c r="AH7" s="74"/>
      <c r="AI7" s="285"/>
      <c r="AJ7" s="285"/>
      <c r="AK7" s="285"/>
      <c r="AL7" s="74"/>
      <c r="AM7" s="74"/>
      <c r="AN7" s="74"/>
      <c r="AO7" s="339" t="s">
        <v>422</v>
      </c>
      <c r="AP7" s="74"/>
      <c r="AQ7" s="339" t="s">
        <v>9</v>
      </c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338"/>
      <c r="BH7" s="74"/>
      <c r="BI7" s="74"/>
    </row>
    <row r="8" spans="1:61" s="5" customFormat="1">
      <c r="A8" s="341">
        <f>'1-συμβολαια'!A8</f>
        <v>0</v>
      </c>
      <c r="B8" s="337" t="str">
        <f>'1-συμβολαια'!C8</f>
        <v>μίσθωσης 14.533 &amp; 25.591 ΑΠΟΚΑΤΑΣΤΑΣΗ νέου χώρου [ΜΕ κοινότητα</v>
      </c>
      <c r="C8" s="279" t="str">
        <f>'4-πολλυπρ'!D8</f>
        <v>λιμεναρχείο</v>
      </c>
      <c r="D8" s="279" t="str">
        <f>'4-πολλυπρ'!I8</f>
        <v>219-62</v>
      </c>
      <c r="E8" s="279"/>
      <c r="F8" s="328"/>
      <c r="G8" s="313"/>
      <c r="H8" s="313"/>
      <c r="I8" s="342"/>
      <c r="J8" s="342"/>
      <c r="K8" s="313"/>
      <c r="L8" s="313"/>
      <c r="M8" s="313"/>
      <c r="N8" s="313"/>
      <c r="O8" s="313">
        <f t="shared" si="2"/>
        <v>0</v>
      </c>
      <c r="P8" s="279"/>
      <c r="Q8" s="279"/>
      <c r="R8" s="279"/>
      <c r="S8" s="279"/>
      <c r="T8" s="338"/>
      <c r="U8" s="74"/>
      <c r="V8" s="339" t="s">
        <v>422</v>
      </c>
      <c r="W8" s="74"/>
      <c r="X8" s="339" t="s">
        <v>9</v>
      </c>
      <c r="Y8" s="340"/>
      <c r="Z8" s="74"/>
      <c r="AA8" s="74"/>
      <c r="AB8" s="74"/>
      <c r="AC8" s="74"/>
      <c r="AD8" s="338"/>
      <c r="AE8" s="74"/>
      <c r="AF8" s="74"/>
      <c r="AG8" s="74"/>
      <c r="AH8" s="74"/>
      <c r="AI8" s="285"/>
      <c r="AJ8" s="285"/>
      <c r="AK8" s="285"/>
      <c r="AL8" s="74"/>
      <c r="AM8" s="74"/>
      <c r="AN8" s="74"/>
      <c r="AO8" s="339" t="s">
        <v>422</v>
      </c>
      <c r="AP8" s="74"/>
      <c r="AQ8" s="339" t="s">
        <v>9</v>
      </c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338"/>
      <c r="BH8" s="74"/>
      <c r="BI8" s="74"/>
    </row>
    <row r="9" spans="1:61">
      <c r="A9" s="549" t="s">
        <v>35</v>
      </c>
      <c r="B9" s="550"/>
      <c r="C9" s="550"/>
      <c r="D9" s="551"/>
      <c r="E9" s="72">
        <f>SUM(E3:E8)</f>
        <v>2</v>
      </c>
      <c r="F9" s="72">
        <f>SUM(F3:F8)</f>
        <v>2200</v>
      </c>
      <c r="G9" s="72">
        <f>SUM(G3:G8)</f>
        <v>1100</v>
      </c>
      <c r="H9" s="72">
        <f>SUM(H3:H8)</f>
        <v>3300</v>
      </c>
      <c r="I9" s="72"/>
      <c r="J9" s="72"/>
      <c r="K9" s="72">
        <f>SUM(K3:K8)</f>
        <v>2000</v>
      </c>
      <c r="L9" s="72">
        <f>SUM(L3:L8)</f>
        <v>2000</v>
      </c>
      <c r="M9" s="72">
        <f>SUM(M3:M8)</f>
        <v>800</v>
      </c>
      <c r="N9" s="72"/>
      <c r="O9" s="72">
        <f>SUM(O3:O8)</f>
        <v>4000</v>
      </c>
      <c r="P9" s="67">
        <f>SUM(P3:P8)</f>
        <v>0</v>
      </c>
      <c r="Q9" s="67">
        <f>SUM(Q3:Q8)</f>
        <v>0</v>
      </c>
      <c r="R9" s="67">
        <f>SUM(R3:R8)</f>
        <v>0</v>
      </c>
      <c r="S9" s="67"/>
      <c r="T9" s="138"/>
      <c r="U9" s="67">
        <f>SUM(U3:U8)</f>
        <v>0</v>
      </c>
      <c r="V9" s="67"/>
      <c r="W9" s="67">
        <f>SUM(W3:W8)</f>
        <v>0</v>
      </c>
      <c r="X9" s="67"/>
      <c r="Y9" s="67">
        <f t="shared" ref="Y9:AJ9" si="3">SUM(Y3:Y8)</f>
        <v>0</v>
      </c>
      <c r="Z9" s="67">
        <f t="shared" si="3"/>
        <v>0</v>
      </c>
      <c r="AA9" s="67">
        <f t="shared" si="3"/>
        <v>0</v>
      </c>
      <c r="AB9" s="67">
        <f t="shared" si="3"/>
        <v>0</v>
      </c>
      <c r="AC9" s="67">
        <f t="shared" si="3"/>
        <v>0</v>
      </c>
      <c r="AD9" s="138">
        <f t="shared" si="3"/>
        <v>0</v>
      </c>
      <c r="AE9" s="67">
        <f t="shared" si="3"/>
        <v>0</v>
      </c>
      <c r="AF9" s="67">
        <f t="shared" si="3"/>
        <v>0</v>
      </c>
      <c r="AG9" s="67">
        <f t="shared" si="3"/>
        <v>0</v>
      </c>
      <c r="AH9" s="67">
        <f t="shared" si="3"/>
        <v>0</v>
      </c>
      <c r="AI9" s="72">
        <f t="shared" si="3"/>
        <v>0</v>
      </c>
      <c r="AJ9" s="72">
        <f t="shared" si="3"/>
        <v>0</v>
      </c>
      <c r="AK9" s="72"/>
      <c r="AL9" s="67">
        <f>SUM(AL3:AL8)</f>
        <v>0</v>
      </c>
      <c r="AM9" s="67">
        <f>SUM(AM3:AM8)</f>
        <v>0</v>
      </c>
      <c r="AN9" s="67">
        <f>SUM(AN3:AN8)</f>
        <v>0</v>
      </c>
      <c r="AO9" s="67"/>
      <c r="AP9" s="67">
        <f t="shared" ref="AP9:BD9" si="4">SUM(AP3:AP8)</f>
        <v>0</v>
      </c>
      <c r="AQ9" s="67">
        <f t="shared" si="4"/>
        <v>0</v>
      </c>
      <c r="AR9" s="67">
        <f t="shared" si="4"/>
        <v>0</v>
      </c>
      <c r="AS9" s="67">
        <f t="shared" si="4"/>
        <v>0</v>
      </c>
      <c r="AT9" s="67">
        <f t="shared" si="4"/>
        <v>0</v>
      </c>
      <c r="AU9" s="67">
        <f t="shared" si="4"/>
        <v>0</v>
      </c>
      <c r="AV9" s="67">
        <f t="shared" si="4"/>
        <v>0</v>
      </c>
      <c r="AW9" s="67">
        <f t="shared" si="4"/>
        <v>0</v>
      </c>
      <c r="AX9" s="67">
        <f t="shared" si="4"/>
        <v>0</v>
      </c>
      <c r="AY9" s="67">
        <f t="shared" si="4"/>
        <v>0</v>
      </c>
      <c r="AZ9" s="67">
        <f t="shared" si="4"/>
        <v>0</v>
      </c>
      <c r="BA9" s="67">
        <f t="shared" si="4"/>
        <v>0</v>
      </c>
      <c r="BB9" s="67">
        <f t="shared" si="4"/>
        <v>0</v>
      </c>
      <c r="BC9" s="67">
        <f t="shared" si="4"/>
        <v>0</v>
      </c>
      <c r="BD9" s="67">
        <f t="shared" si="4"/>
        <v>0</v>
      </c>
      <c r="BE9" s="67"/>
      <c r="BF9" s="67"/>
      <c r="BG9" s="67"/>
      <c r="BH9" s="67"/>
      <c r="BI9" s="67"/>
    </row>
    <row r="11" spans="1:61">
      <c r="G11" s="141" t="s">
        <v>423</v>
      </c>
      <c r="H11" s="141"/>
      <c r="I11" s="141"/>
      <c r="J11" s="141"/>
      <c r="K11" s="141" t="s">
        <v>423</v>
      </c>
      <c r="L11" s="116"/>
      <c r="M11" s="116"/>
      <c r="N11" s="116"/>
      <c r="S11" s="186" t="s">
        <v>165</v>
      </c>
      <c r="Z11" s="2"/>
      <c r="AB11" s="116" t="s">
        <v>101</v>
      </c>
      <c r="AI11" s="226" t="s">
        <v>102</v>
      </c>
    </row>
    <row r="12" spans="1:61">
      <c r="F12" s="3"/>
      <c r="G12" s="3"/>
      <c r="H12" s="3"/>
      <c r="I12" s="162" t="s">
        <v>158</v>
      </c>
      <c r="J12" s="118"/>
      <c r="L12" s="141" t="s">
        <v>423</v>
      </c>
      <c r="M12" s="3"/>
      <c r="N12" s="3"/>
      <c r="O12" s="3"/>
      <c r="P12" s="162" t="s">
        <v>166</v>
      </c>
      <c r="S12" s="8"/>
    </row>
    <row r="13" spans="1:61">
      <c r="E13" s="117"/>
      <c r="F13" s="3"/>
      <c r="G13" s="3"/>
      <c r="H13" s="3"/>
      <c r="I13" s="118" t="s">
        <v>159</v>
      </c>
      <c r="J13" s="118"/>
      <c r="L13" s="3"/>
      <c r="M13" s="3"/>
      <c r="N13" s="3"/>
      <c r="O13" s="3"/>
      <c r="Q13" s="118" t="s">
        <v>167</v>
      </c>
      <c r="S13" s="8"/>
    </row>
    <row r="14" spans="1:61">
      <c r="I14" s="118"/>
      <c r="J14" s="162" t="s">
        <v>160</v>
      </c>
      <c r="M14" s="156" t="s">
        <v>439</v>
      </c>
      <c r="N14" s="156"/>
      <c r="S14" s="8"/>
    </row>
    <row r="15" spans="1:61">
      <c r="J15" s="118" t="s">
        <v>161</v>
      </c>
      <c r="S15" s="8"/>
    </row>
    <row r="16" spans="1:61">
      <c r="S16" s="8"/>
    </row>
    <row r="17" spans="2:20">
      <c r="S17" s="8"/>
    </row>
    <row r="18" spans="2:20">
      <c r="B18" s="134"/>
      <c r="S18" s="8"/>
    </row>
    <row r="19" spans="2:20">
      <c r="B19" s="135"/>
    </row>
    <row r="21" spans="2:20">
      <c r="P21" s="2"/>
      <c r="Q21" s="2"/>
      <c r="R21" s="2"/>
      <c r="S21" s="2"/>
      <c r="T21" s="139"/>
    </row>
    <row r="23" spans="2:20">
      <c r="B23" s="310"/>
      <c r="C23" s="372"/>
      <c r="D23" s="7"/>
      <c r="E23" s="7"/>
      <c r="F23" s="7"/>
      <c r="G23" s="7"/>
      <c r="H23" s="7"/>
      <c r="I23" s="82"/>
    </row>
    <row r="24" spans="2:20">
      <c r="B24" s="3"/>
      <c r="C24" s="372"/>
      <c r="D24" s="7"/>
      <c r="E24" s="7"/>
      <c r="F24" s="7"/>
      <c r="G24" s="7"/>
      <c r="H24" s="7"/>
      <c r="I24" s="82"/>
    </row>
    <row r="25" spans="2:20">
      <c r="B25" s="3"/>
      <c r="C25" s="372"/>
      <c r="D25" s="57"/>
      <c r="E25" s="7"/>
      <c r="F25" s="7"/>
      <c r="G25" s="7"/>
      <c r="H25" s="7"/>
      <c r="I25" s="82"/>
    </row>
    <row r="26" spans="2:20">
      <c r="B26" s="3"/>
      <c r="C26" s="372"/>
      <c r="D26" s="7"/>
      <c r="E26" s="7"/>
      <c r="F26" s="7"/>
      <c r="G26" s="7"/>
      <c r="H26" s="7"/>
      <c r="I26" s="82"/>
    </row>
    <row r="27" spans="2:20">
      <c r="B27" s="3"/>
      <c r="C27" s="372"/>
      <c r="D27" s="7"/>
      <c r="E27" s="7"/>
      <c r="F27" s="7"/>
      <c r="G27" s="7"/>
      <c r="H27" s="7"/>
      <c r="I27" s="82"/>
    </row>
    <row r="28" spans="2:20">
      <c r="B28" s="3"/>
      <c r="C28" s="372"/>
      <c r="D28" s="7"/>
      <c r="E28" s="7"/>
      <c r="F28" s="7"/>
      <c r="G28" s="7"/>
      <c r="H28" s="7"/>
      <c r="I28" s="82"/>
    </row>
    <row r="29" spans="2:20">
      <c r="B29" s="310"/>
      <c r="C29" s="372"/>
      <c r="D29" s="57"/>
      <c r="E29" s="57"/>
      <c r="F29" s="57"/>
      <c r="G29" s="57"/>
      <c r="H29" s="7"/>
      <c r="I29" s="82"/>
    </row>
    <row r="30" spans="2:20">
      <c r="B30" s="3"/>
      <c r="C30" s="57"/>
      <c r="D30" s="57"/>
      <c r="E30" s="57"/>
      <c r="F30" s="57"/>
      <c r="G30" s="57"/>
      <c r="H30" s="7"/>
    </row>
    <row r="31" spans="2:20">
      <c r="B31" s="3"/>
      <c r="C31" s="57"/>
      <c r="D31" s="57"/>
      <c r="E31" s="57"/>
      <c r="F31" s="57"/>
      <c r="G31" s="57"/>
      <c r="H31" s="7"/>
    </row>
    <row r="32" spans="2:20">
      <c r="B32" s="3"/>
      <c r="C32" s="57"/>
      <c r="D32" s="57"/>
      <c r="E32" s="57"/>
      <c r="F32" s="57"/>
      <c r="G32" s="57"/>
    </row>
    <row r="33" spans="2:7">
      <c r="B33" s="3"/>
      <c r="C33" s="7"/>
      <c r="D33" s="7"/>
      <c r="E33" s="7"/>
      <c r="F33" s="7"/>
      <c r="G33" s="7"/>
    </row>
  </sheetData>
  <mergeCells count="15">
    <mergeCell ref="AM1:AV1"/>
    <mergeCell ref="AW1:BD1"/>
    <mergeCell ref="BE1:BI1"/>
    <mergeCell ref="T1:AC1"/>
    <mergeCell ref="BH2:BI2"/>
    <mergeCell ref="AU2:AV2"/>
    <mergeCell ref="A9:D9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5703125" style="7" bestFit="1" customWidth="1"/>
    <col min="2" max="2" width="71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75" t="s">
        <v>31</v>
      </c>
      <c r="B1" s="576"/>
      <c r="C1" s="576"/>
      <c r="D1" s="577"/>
      <c r="E1" s="578" t="s">
        <v>170</v>
      </c>
      <c r="F1" s="579"/>
      <c r="G1" s="579"/>
      <c r="H1" s="579"/>
      <c r="I1" s="570" t="s">
        <v>164</v>
      </c>
      <c r="J1" s="570"/>
      <c r="K1" s="570"/>
      <c r="L1" s="570"/>
      <c r="M1" s="570"/>
      <c r="N1" s="570"/>
      <c r="O1" s="570"/>
      <c r="P1" s="570"/>
      <c r="Q1" s="571" t="s">
        <v>29</v>
      </c>
      <c r="R1" s="572"/>
      <c r="S1" s="572"/>
      <c r="T1" s="572"/>
    </row>
    <row r="2" spans="1:20" s="4" customFormat="1" ht="23.25" thickBot="1">
      <c r="A2" s="9" t="s">
        <v>19</v>
      </c>
      <c r="B2" s="153" t="s">
        <v>0</v>
      </c>
      <c r="C2" s="54" t="s">
        <v>11</v>
      </c>
      <c r="D2" s="154" t="s">
        <v>12</v>
      </c>
      <c r="E2" s="40" t="s">
        <v>424</v>
      </c>
      <c r="F2" s="580" t="s">
        <v>29</v>
      </c>
      <c r="G2" s="581"/>
      <c r="H2" s="582"/>
      <c r="I2" s="40" t="s">
        <v>90</v>
      </c>
      <c r="J2" s="54" t="s">
        <v>91</v>
      </c>
      <c r="K2" s="54" t="s">
        <v>93</v>
      </c>
      <c r="L2" s="54" t="s">
        <v>241</v>
      </c>
      <c r="M2" s="54" t="s">
        <v>242</v>
      </c>
      <c r="N2" s="54" t="s">
        <v>243</v>
      </c>
      <c r="O2" s="54"/>
      <c r="P2" s="54" t="s">
        <v>47</v>
      </c>
      <c r="Q2" s="573"/>
      <c r="R2" s="574"/>
      <c r="S2" s="574"/>
      <c r="T2" s="574"/>
    </row>
    <row r="3" spans="1:20" s="5" customFormat="1">
      <c r="A3" s="341" t="str">
        <f>'1-συμβολαια'!A3</f>
        <v>???</v>
      </c>
      <c r="B3" s="430" t="str">
        <f>'1-συμβολαια'!C3</f>
        <v>έγγραφα κατάθεση</v>
      </c>
      <c r="C3" s="431">
        <f>'4-πολλυπρ'!D3</f>
        <v>0</v>
      </c>
      <c r="D3" s="431">
        <f>'4-πολλυπρ'!I3</f>
        <v>0</v>
      </c>
      <c r="E3" s="408"/>
      <c r="F3" s="433"/>
      <c r="G3" s="433"/>
      <c r="H3" s="432"/>
      <c r="I3" s="408"/>
      <c r="J3" s="408"/>
      <c r="K3" s="408"/>
      <c r="L3" s="408"/>
      <c r="M3" s="408"/>
      <c r="N3" s="408"/>
      <c r="O3" s="408"/>
      <c r="P3" s="408"/>
      <c r="Q3" s="409"/>
      <c r="R3" s="409"/>
      <c r="S3" s="434"/>
      <c r="T3" s="410"/>
    </row>
    <row r="4" spans="1:20" s="5" customFormat="1">
      <c r="A4" s="341">
        <f>'1-συμβολαια'!A4</f>
        <v>0</v>
      </c>
      <c r="B4" s="337" t="str">
        <f>'1-συμβολαια'!C4</f>
        <v>μίσθωση αιγιαλού &amp; παραλίας [ΜΕ λιμεναρχείο] , [= 2.222δρχ/έτος + 10% κάθε έτος {έως 19/06/2006</v>
      </c>
      <c r="C4" s="279" t="str">
        <f>'4-πολλυπρ'!D4</f>
        <v>λιμεναρχείο</v>
      </c>
      <c r="D4" s="279" t="str">
        <f>'4-πολλυπρ'!I4</f>
        <v>219-58</v>
      </c>
      <c r="E4" s="313">
        <v>2200</v>
      </c>
      <c r="F4" s="342" t="s">
        <v>171</v>
      </c>
      <c r="G4" s="342" t="s">
        <v>172</v>
      </c>
      <c r="H4" s="328"/>
      <c r="I4" s="313">
        <v>2000</v>
      </c>
      <c r="J4" s="313">
        <v>2000</v>
      </c>
      <c r="K4" s="313">
        <v>605</v>
      </c>
      <c r="L4" s="313"/>
      <c r="M4" s="313"/>
      <c r="N4" s="313"/>
      <c r="O4" s="313"/>
      <c r="P4" s="313">
        <f t="shared" ref="P4:P8" si="0">SUM(I4:O4)</f>
        <v>4605</v>
      </c>
      <c r="Q4" s="314"/>
      <c r="R4" s="314"/>
      <c r="S4" s="343"/>
      <c r="T4" s="283"/>
    </row>
    <row r="5" spans="1:20" s="5" customFormat="1">
      <c r="A5" s="341">
        <f>'1-συμβολαια'!A5</f>
        <v>0</v>
      </c>
      <c r="B5" s="337" t="str">
        <f>'1-συμβολαια'!C5</f>
        <v>μίσθωση αιγιαλού &amp; παραλίας  εγκαταστάσεις &amp; έργα [ΜΕ λιμεναρχείο</v>
      </c>
      <c r="C5" s="279" t="str">
        <f>'4-πολλυπρ'!D5</f>
        <v>λιμεναρχείο</v>
      </c>
      <c r="D5" s="279" t="str">
        <f>'4-πολλυπρ'!I5</f>
        <v>219-59</v>
      </c>
      <c r="E5" s="313"/>
      <c r="F5" s="342"/>
      <c r="G5" s="342"/>
      <c r="H5" s="328"/>
      <c r="I5" s="313"/>
      <c r="J5" s="313"/>
      <c r="K5" s="313"/>
      <c r="L5" s="313"/>
      <c r="M5" s="313"/>
      <c r="N5" s="313"/>
      <c r="O5" s="313"/>
      <c r="P5" s="313">
        <f t="shared" si="0"/>
        <v>0</v>
      </c>
      <c r="Q5" s="314"/>
      <c r="R5" s="314"/>
      <c r="S5" s="343"/>
      <c r="T5" s="283"/>
    </row>
    <row r="6" spans="1:20" s="5" customFormat="1">
      <c r="A6" s="341">
        <f>'1-συμβολαια'!A6</f>
        <v>0</v>
      </c>
      <c r="B6" s="337" t="str">
        <f>'1-συμβολαια'!C6</f>
        <v>αιγιαλού &amp; παραλίας ΑΠΟΚΑΤΑΣΤΑΣΗ με λήξη [ΜΕ λιμεναρχείο</v>
      </c>
      <c r="C6" s="279" t="str">
        <f>'4-πολλυπρ'!D6</f>
        <v>λιμεναρχείο</v>
      </c>
      <c r="D6" s="279" t="str">
        <f>'4-πολλυπρ'!I6</f>
        <v>219-60</v>
      </c>
      <c r="E6" s="313"/>
      <c r="F6" s="342"/>
      <c r="G6" s="342"/>
      <c r="H6" s="328"/>
      <c r="I6" s="313"/>
      <c r="J6" s="313"/>
      <c r="K6" s="313"/>
      <c r="L6" s="313"/>
      <c r="M6" s="313"/>
      <c r="N6" s="313"/>
      <c r="O6" s="313"/>
      <c r="P6" s="313">
        <f t="shared" si="0"/>
        <v>0</v>
      </c>
      <c r="Q6" s="314"/>
      <c r="R6" s="314"/>
      <c r="S6" s="343"/>
      <c r="T6" s="283"/>
    </row>
    <row r="7" spans="1:20" s="5" customFormat="1">
      <c r="A7" s="341">
        <f>'1-συμβολαια'!A7</f>
        <v>0</v>
      </c>
      <c r="B7" s="337" t="str">
        <f>'1-συμβολαια'!C7</f>
        <v>μίσθωσης 14.533 &amp; 25.591 πάγιες εγκαταστάσεις [ΜΕ κοινότητα</v>
      </c>
      <c r="C7" s="279" t="str">
        <f>'4-πολλυπρ'!D7</f>
        <v>λιμεναρχείο</v>
      </c>
      <c r="D7" s="279" t="str">
        <f>'4-πολλυπρ'!I7</f>
        <v>219-61</v>
      </c>
      <c r="E7" s="313">
        <v>2200</v>
      </c>
      <c r="F7" s="342" t="s">
        <v>171</v>
      </c>
      <c r="G7" s="342" t="s">
        <v>172</v>
      </c>
      <c r="H7" s="328"/>
      <c r="I7" s="313"/>
      <c r="J7" s="313"/>
      <c r="K7" s="313">
        <v>605</v>
      </c>
      <c r="L7" s="313"/>
      <c r="M7" s="313"/>
      <c r="N7" s="313"/>
      <c r="O7" s="313"/>
      <c r="P7" s="313">
        <f t="shared" si="0"/>
        <v>605</v>
      </c>
      <c r="Q7" s="314"/>
      <c r="R7" s="314"/>
      <c r="S7" s="343"/>
      <c r="T7" s="283"/>
    </row>
    <row r="8" spans="1:20" s="5" customFormat="1">
      <c r="A8" s="341">
        <f>'1-συμβολαια'!A8</f>
        <v>0</v>
      </c>
      <c r="B8" s="337" t="str">
        <f>'1-συμβολαια'!C8</f>
        <v>μίσθωσης 14.533 &amp; 25.591 ΑΠΟΚΑΤΑΣΤΑΣΗ νέου χώρου [ΜΕ κοινότητα</v>
      </c>
      <c r="C8" s="279" t="str">
        <f>'4-πολλυπρ'!D8</f>
        <v>λιμεναρχείο</v>
      </c>
      <c r="D8" s="279" t="str">
        <f>'4-πολλυπρ'!I8</f>
        <v>219-62</v>
      </c>
      <c r="E8" s="313"/>
      <c r="F8" s="342"/>
      <c r="G8" s="342"/>
      <c r="H8" s="328"/>
      <c r="I8" s="313"/>
      <c r="J8" s="313"/>
      <c r="K8" s="313"/>
      <c r="L8" s="313"/>
      <c r="M8" s="313"/>
      <c r="N8" s="313"/>
      <c r="O8" s="313"/>
      <c r="P8" s="313">
        <f t="shared" si="0"/>
        <v>0</v>
      </c>
      <c r="Q8" s="314"/>
      <c r="R8" s="314"/>
      <c r="S8" s="343"/>
      <c r="T8" s="283"/>
    </row>
    <row r="9" spans="1:20">
      <c r="A9" s="549" t="s">
        <v>35</v>
      </c>
      <c r="B9" s="550"/>
      <c r="C9" s="550"/>
      <c r="D9" s="551"/>
      <c r="E9" s="72">
        <f>SUM(E3:E8)</f>
        <v>4400</v>
      </c>
      <c r="F9" s="67"/>
      <c r="G9" s="67"/>
      <c r="H9" s="67"/>
      <c r="I9" s="72">
        <f t="shared" ref="I9:Q9" si="1">SUM(I3:I8)</f>
        <v>2000</v>
      </c>
      <c r="J9" s="72">
        <f t="shared" si="1"/>
        <v>2000</v>
      </c>
      <c r="K9" s="72">
        <f t="shared" si="1"/>
        <v>1210</v>
      </c>
      <c r="L9" s="72">
        <f t="shared" si="1"/>
        <v>0</v>
      </c>
      <c r="M9" s="72">
        <f t="shared" si="1"/>
        <v>0</v>
      </c>
      <c r="N9" s="72">
        <f t="shared" si="1"/>
        <v>0</v>
      </c>
      <c r="O9" s="72">
        <f t="shared" si="1"/>
        <v>0</v>
      </c>
      <c r="P9" s="72">
        <f t="shared" si="1"/>
        <v>5210</v>
      </c>
      <c r="Q9" s="83">
        <f t="shared" si="1"/>
        <v>0</v>
      </c>
      <c r="R9" s="144"/>
      <c r="S9" s="3"/>
      <c r="T9" s="3"/>
    </row>
    <row r="11" spans="1:20" ht="15.75" customHeight="1">
      <c r="I11" s="136" t="s">
        <v>423</v>
      </c>
      <c r="L11" s="136" t="s">
        <v>425</v>
      </c>
      <c r="R11" s="155"/>
      <c r="S11" s="87"/>
      <c r="T11" s="155"/>
    </row>
    <row r="12" spans="1:20">
      <c r="F12" s="162" t="s">
        <v>168</v>
      </c>
      <c r="G12" s="118"/>
      <c r="H12" s="82"/>
      <c r="L12" s="178" t="s">
        <v>210</v>
      </c>
      <c r="R12" s="2"/>
    </row>
    <row r="13" spans="1:20">
      <c r="F13" s="82"/>
      <c r="G13" s="118" t="s">
        <v>169</v>
      </c>
      <c r="M13" s="177" t="s">
        <v>211</v>
      </c>
      <c r="Q13" s="2"/>
      <c r="R13" s="2"/>
    </row>
    <row r="14" spans="1:20">
      <c r="N14" s="156" t="s">
        <v>212</v>
      </c>
      <c r="Q14" s="2"/>
      <c r="R14" s="2"/>
    </row>
    <row r="15" spans="1:20">
      <c r="Q15" s="2"/>
      <c r="R15" s="2"/>
    </row>
    <row r="16" spans="1:20">
      <c r="B16" s="134"/>
    </row>
    <row r="17" spans="2:2">
      <c r="B17" s="135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3"/>
  <sheetViews>
    <sheetView workbookViewId="0">
      <pane ySplit="2" topLeftCell="A3" activePane="bottomLeft" state="frozen"/>
      <selection pane="bottomLeft" activeCell="E34" sqref="E34"/>
    </sheetView>
  </sheetViews>
  <sheetFormatPr defaultRowHeight="11.25"/>
  <cols>
    <col min="1" max="1" width="3.5703125" style="3" bestFit="1" customWidth="1"/>
    <col min="2" max="2" width="71.42578125" style="3" bestFit="1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98" t="s">
        <v>333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600" t="s">
        <v>47</v>
      </c>
      <c r="AF1" s="602" t="s">
        <v>9</v>
      </c>
      <c r="AG1" s="604" t="s">
        <v>33</v>
      </c>
      <c r="AH1" s="583" t="s">
        <v>343</v>
      </c>
      <c r="AI1" s="585" t="s">
        <v>86</v>
      </c>
      <c r="AJ1" s="586"/>
      <c r="AK1" s="586"/>
      <c r="AL1" s="587"/>
    </row>
    <row r="2" spans="1:38" ht="12" customHeight="1" thickBot="1">
      <c r="A2" s="205"/>
      <c r="B2" s="206" t="s">
        <v>342</v>
      </c>
      <c r="C2" s="385" t="s">
        <v>87</v>
      </c>
      <c r="D2" s="386" t="s">
        <v>334</v>
      </c>
      <c r="E2" s="387" t="s">
        <v>31</v>
      </c>
      <c r="F2" s="387" t="s">
        <v>335</v>
      </c>
      <c r="G2" s="387" t="s">
        <v>336</v>
      </c>
      <c r="H2" s="387" t="s">
        <v>337</v>
      </c>
      <c r="I2" s="387" t="s">
        <v>338</v>
      </c>
      <c r="J2" s="387" t="s">
        <v>339</v>
      </c>
      <c r="K2" s="593" t="s">
        <v>29</v>
      </c>
      <c r="L2" s="594"/>
      <c r="M2" s="384" t="s">
        <v>340</v>
      </c>
      <c r="N2" s="384" t="s">
        <v>31</v>
      </c>
      <c r="O2" s="384" t="s">
        <v>335</v>
      </c>
      <c r="P2" s="384" t="s">
        <v>336</v>
      </c>
      <c r="Q2" s="384" t="s">
        <v>337</v>
      </c>
      <c r="R2" s="384" t="s">
        <v>338</v>
      </c>
      <c r="S2" s="384" t="s">
        <v>339</v>
      </c>
      <c r="T2" s="591" t="s">
        <v>29</v>
      </c>
      <c r="U2" s="592"/>
      <c r="V2" s="387" t="s">
        <v>341</v>
      </c>
      <c r="W2" s="387" t="s">
        <v>31</v>
      </c>
      <c r="X2" s="387" t="s">
        <v>335</v>
      </c>
      <c r="Y2" s="387" t="s">
        <v>336</v>
      </c>
      <c r="Z2" s="387" t="s">
        <v>337</v>
      </c>
      <c r="AA2" s="387" t="s">
        <v>338</v>
      </c>
      <c r="AB2" s="387" t="s">
        <v>339</v>
      </c>
      <c r="AC2" s="593" t="s">
        <v>29</v>
      </c>
      <c r="AD2" s="594"/>
      <c r="AE2" s="601"/>
      <c r="AF2" s="603"/>
      <c r="AG2" s="605"/>
      <c r="AH2" s="584"/>
      <c r="AI2" s="588"/>
      <c r="AJ2" s="589"/>
      <c r="AK2" s="589"/>
      <c r="AL2" s="590"/>
    </row>
    <row r="3" spans="1:38" s="5" customFormat="1">
      <c r="A3" s="344" t="str">
        <f>'1-συμβολαια'!A3</f>
        <v>???</v>
      </c>
      <c r="B3" s="435" t="str">
        <f>'1-συμβολαια'!C3</f>
        <v>έγγραφα κατάθεση</v>
      </c>
      <c r="C3" s="395">
        <f>'1-συμβολαια'!D3</f>
        <v>0</v>
      </c>
      <c r="D3" s="395">
        <f t="shared" ref="D3:D8" si="0">C3*1.3%</f>
        <v>0</v>
      </c>
      <c r="E3" s="395"/>
      <c r="F3" s="395"/>
      <c r="G3" s="395"/>
      <c r="H3" s="395"/>
      <c r="I3" s="395"/>
      <c r="J3" s="395"/>
      <c r="K3" s="395"/>
      <c r="L3" s="395"/>
      <c r="M3" s="395">
        <f>C3*0.65%</f>
        <v>0</v>
      </c>
      <c r="N3" s="395"/>
      <c r="O3" s="395"/>
      <c r="P3" s="395"/>
      <c r="Q3" s="395"/>
      <c r="R3" s="395"/>
      <c r="S3" s="395"/>
      <c r="T3" s="395"/>
      <c r="U3" s="395"/>
      <c r="V3" s="395">
        <f>C3*0.125%</f>
        <v>0</v>
      </c>
      <c r="W3" s="395"/>
      <c r="X3" s="395"/>
      <c r="Y3" s="395"/>
      <c r="Z3" s="395"/>
      <c r="AA3" s="395"/>
      <c r="AB3" s="395"/>
      <c r="AC3" s="395"/>
      <c r="AD3" s="285"/>
      <c r="AE3" s="281">
        <f t="shared" ref="AE3:AF8" si="1">D3+M3+V3</f>
        <v>0</v>
      </c>
      <c r="AF3" s="281">
        <f t="shared" si="1"/>
        <v>0</v>
      </c>
      <c r="AG3" s="281">
        <f t="shared" ref="AG3:AG8" si="2">AE3-AF3</f>
        <v>0</v>
      </c>
      <c r="AH3" s="74"/>
      <c r="AI3" s="74"/>
      <c r="AJ3" s="74"/>
      <c r="AK3" s="74"/>
      <c r="AL3" s="74"/>
    </row>
    <row r="4" spans="1:38" s="5" customFormat="1">
      <c r="A4" s="344"/>
      <c r="B4" s="74" t="str">
        <f>'1-συμβολαια'!C4</f>
        <v>μίσθωση αιγιαλού &amp; παραλίας [ΜΕ λιμεναρχείο] , [= 2.222δρχ/έτος + 10% κάθε έτος {έως 19/06/2006</v>
      </c>
      <c r="C4" s="285">
        <f>'1-συμβολαια'!D4</f>
        <v>21080</v>
      </c>
      <c r="D4" s="285">
        <f t="shared" si="0"/>
        <v>274.04000000000002</v>
      </c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1">
        <f t="shared" si="1"/>
        <v>274.04000000000002</v>
      </c>
      <c r="AF4" s="281">
        <f t="shared" si="1"/>
        <v>0</v>
      </c>
      <c r="AG4" s="281">
        <f t="shared" si="2"/>
        <v>274.04000000000002</v>
      </c>
      <c r="AH4" s="74"/>
      <c r="AI4" s="74"/>
      <c r="AJ4" s="74"/>
      <c r="AK4" s="74"/>
      <c r="AL4" s="74"/>
    </row>
    <row r="5" spans="1:38" s="5" customFormat="1">
      <c r="A5" s="344"/>
      <c r="B5" s="74" t="str">
        <f>'1-συμβολαια'!C5</f>
        <v>μίσθωση αιγιαλού &amp; παραλίας  εγκαταστάσεις &amp; έργα [ΜΕ λιμεναρχείο</v>
      </c>
      <c r="C5" s="285">
        <f>'1-συμβολαια'!D5</f>
        <v>11111</v>
      </c>
      <c r="D5" s="285">
        <f t="shared" si="0"/>
        <v>144.44300000000001</v>
      </c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1">
        <f t="shared" si="1"/>
        <v>144.44300000000001</v>
      </c>
      <c r="AF5" s="281">
        <f t="shared" si="1"/>
        <v>0</v>
      </c>
      <c r="AG5" s="281">
        <f t="shared" si="2"/>
        <v>144.44300000000001</v>
      </c>
      <c r="AH5" s="74"/>
      <c r="AI5" s="74"/>
      <c r="AJ5" s="74"/>
      <c r="AK5" s="74"/>
      <c r="AL5" s="74"/>
    </row>
    <row r="6" spans="1:38" s="5" customFormat="1">
      <c r="A6" s="344"/>
      <c r="B6" s="74" t="str">
        <f>'1-συμβολαια'!C6</f>
        <v>αιγιαλού &amp; παραλίας ΑΠΟΚΑΤΑΣΤΑΣΗ με λήξη [ΜΕ λιμεναρχείο</v>
      </c>
      <c r="C6" s="285">
        <f>'1-συμβολαια'!D6</f>
        <v>5555</v>
      </c>
      <c r="D6" s="285">
        <f t="shared" si="0"/>
        <v>72.215000000000003</v>
      </c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1">
        <f t="shared" si="1"/>
        <v>72.215000000000003</v>
      </c>
      <c r="AF6" s="281">
        <f t="shared" si="1"/>
        <v>0</v>
      </c>
      <c r="AG6" s="281">
        <f t="shared" si="2"/>
        <v>72.215000000000003</v>
      </c>
      <c r="AH6" s="74"/>
      <c r="AI6" s="74"/>
      <c r="AJ6" s="74"/>
      <c r="AK6" s="74"/>
      <c r="AL6" s="74"/>
    </row>
    <row r="7" spans="1:38" s="5" customFormat="1">
      <c r="A7" s="344"/>
      <c r="B7" s="74" t="str">
        <f>'1-συμβολαια'!C7</f>
        <v>μίσθωσης 14.533 &amp; 25.591 πάγιες εγκαταστάσεις [ΜΕ κοινότητα</v>
      </c>
      <c r="C7" s="285">
        <f>'1-συμβολαια'!D7</f>
        <v>55555</v>
      </c>
      <c r="D7" s="285">
        <f t="shared" si="0"/>
        <v>722.21500000000003</v>
      </c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1">
        <f t="shared" si="1"/>
        <v>722.21500000000003</v>
      </c>
      <c r="AF7" s="281">
        <f t="shared" si="1"/>
        <v>0</v>
      </c>
      <c r="AG7" s="281">
        <f t="shared" si="2"/>
        <v>722.21500000000003</v>
      </c>
      <c r="AH7" s="74"/>
      <c r="AI7" s="74"/>
      <c r="AJ7" s="74"/>
      <c r="AK7" s="74"/>
      <c r="AL7" s="74"/>
    </row>
    <row r="8" spans="1:38" s="5" customFormat="1">
      <c r="A8" s="344"/>
      <c r="B8" s="74" t="str">
        <f>'1-συμβολαια'!C8</f>
        <v>μίσθωσης 14.533 &amp; 25.591 ΑΠΟΚΑΤΑΣΤΑΣΗ νέου χώρου [ΜΕ κοινότητα</v>
      </c>
      <c r="C8" s="285">
        <f>'1-συμβολαια'!D8</f>
        <v>11111</v>
      </c>
      <c r="D8" s="285">
        <f t="shared" si="0"/>
        <v>144.44300000000001</v>
      </c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1">
        <f t="shared" si="1"/>
        <v>144.44300000000001</v>
      </c>
      <c r="AF8" s="281">
        <f t="shared" si="1"/>
        <v>0</v>
      </c>
      <c r="AG8" s="281">
        <f t="shared" si="2"/>
        <v>144.44300000000001</v>
      </c>
      <c r="AH8" s="74"/>
      <c r="AI8" s="74"/>
      <c r="AJ8" s="74"/>
      <c r="AK8" s="74"/>
      <c r="AL8" s="74"/>
    </row>
    <row r="9" spans="1:38">
      <c r="A9" s="595" t="str">
        <f>'1-συμβολαια'!A9</f>
        <v>σύνολο</v>
      </c>
      <c r="B9" s="596"/>
      <c r="C9" s="597"/>
      <c r="D9" s="203">
        <f>SUM(D3:D8)</f>
        <v>1357.356</v>
      </c>
      <c r="E9" s="203"/>
      <c r="F9" s="203"/>
      <c r="G9" s="203"/>
      <c r="H9" s="203"/>
      <c r="I9" s="203"/>
      <c r="J9" s="203"/>
      <c r="K9" s="203"/>
      <c r="L9" s="203"/>
      <c r="M9" s="203">
        <f>SUM(M3:M8)</f>
        <v>0</v>
      </c>
      <c r="N9" s="203"/>
      <c r="O9" s="203"/>
      <c r="P9" s="203"/>
      <c r="Q9" s="203"/>
      <c r="R9" s="203"/>
      <c r="S9" s="203"/>
      <c r="T9" s="203"/>
      <c r="U9" s="203"/>
      <c r="V9" s="203">
        <f>SUM(V3:V8)</f>
        <v>0</v>
      </c>
      <c r="W9" s="203"/>
      <c r="X9" s="203"/>
      <c r="Y9" s="203"/>
      <c r="Z9" s="203"/>
      <c r="AA9" s="203"/>
      <c r="AB9" s="203"/>
      <c r="AC9" s="203"/>
      <c r="AD9" s="203"/>
      <c r="AE9" s="203">
        <f>SUM(AE3:AE8)</f>
        <v>1357.356</v>
      </c>
      <c r="AF9" s="203">
        <f>SUM(AF3:AF8)</f>
        <v>0</v>
      </c>
      <c r="AG9" s="203">
        <f>SUM(AG3:AG8)</f>
        <v>1357.356</v>
      </c>
      <c r="AH9" s="204">
        <f>SUM(AH3:AH8)</f>
        <v>0</v>
      </c>
      <c r="AI9" s="204"/>
      <c r="AJ9" s="204"/>
      <c r="AK9" s="204"/>
      <c r="AL9" s="204"/>
    </row>
    <row r="11" spans="1:38">
      <c r="H11" s="207" t="s">
        <v>344</v>
      </c>
      <c r="Q11" s="207" t="s">
        <v>344</v>
      </c>
      <c r="Z11" s="207" t="s">
        <v>344</v>
      </c>
    </row>
    <row r="12" spans="1:38">
      <c r="F12" s="207" t="s">
        <v>345</v>
      </c>
      <c r="G12" s="207"/>
      <c r="H12" s="207"/>
      <c r="I12" s="207"/>
      <c r="J12" s="207"/>
      <c r="K12" s="207"/>
      <c r="L12" s="207"/>
      <c r="M12" s="207"/>
      <c r="N12" s="207"/>
      <c r="O12" s="207" t="s">
        <v>345</v>
      </c>
      <c r="X12" s="207" t="s">
        <v>345</v>
      </c>
    </row>
    <row r="13" spans="1:38">
      <c r="I13" s="57"/>
      <c r="J13" s="388" t="s">
        <v>346</v>
      </c>
      <c r="K13" s="207"/>
      <c r="Q13" s="57"/>
      <c r="R13" s="388" t="s">
        <v>347</v>
      </c>
      <c r="S13" s="388"/>
      <c r="T13" s="388"/>
      <c r="U13" s="388"/>
      <c r="V13" s="57"/>
      <c r="W13" s="57"/>
      <c r="X13" s="57"/>
      <c r="Y13" s="57"/>
      <c r="Z13" s="57"/>
      <c r="AA13" s="388" t="s">
        <v>347</v>
      </c>
      <c r="AB13" s="388"/>
      <c r="AC13" s="388"/>
      <c r="AD13" s="207"/>
    </row>
    <row r="14" spans="1:38">
      <c r="I14" s="388"/>
      <c r="J14" s="57"/>
      <c r="Q14" s="57"/>
      <c r="R14" s="57"/>
      <c r="S14" s="388" t="s">
        <v>346</v>
      </c>
      <c r="T14" s="388"/>
      <c r="U14" s="57"/>
      <c r="V14" s="57"/>
      <c r="W14" s="57"/>
      <c r="X14" s="57"/>
      <c r="Y14" s="57"/>
      <c r="Z14" s="57"/>
      <c r="AA14" s="57"/>
      <c r="AB14" s="388" t="s">
        <v>346</v>
      </c>
      <c r="AC14" s="388"/>
    </row>
    <row r="15" spans="1:38">
      <c r="E15" s="57"/>
      <c r="F15" s="57"/>
      <c r="I15" s="57"/>
      <c r="J15" s="57"/>
      <c r="Q15" s="57"/>
      <c r="R15" s="57"/>
      <c r="S15" s="57"/>
      <c r="T15" s="57"/>
      <c r="U15" s="57"/>
      <c r="V15" s="7" t="e">
        <f>#REF!/340.75</f>
        <v>#REF!</v>
      </c>
      <c r="W15" s="57"/>
      <c r="X15" s="57"/>
      <c r="Y15" s="57"/>
      <c r="Z15" s="57"/>
      <c r="AA15" s="57"/>
      <c r="AB15" s="57"/>
      <c r="AC15" s="57"/>
    </row>
    <row r="16" spans="1:38">
      <c r="E16" s="457"/>
      <c r="F16" s="57"/>
      <c r="Q16" s="389" t="s">
        <v>348</v>
      </c>
      <c r="V16" s="7" t="e">
        <f>#REF!/340.75</f>
        <v>#REF!</v>
      </c>
      <c r="Z16" s="390" t="s">
        <v>349</v>
      </c>
    </row>
    <row r="17" spans="2:28">
      <c r="E17" s="457"/>
      <c r="F17" s="57"/>
      <c r="O17" s="207"/>
      <c r="P17" s="207"/>
      <c r="Q17" s="207"/>
      <c r="R17" s="207"/>
      <c r="S17" s="391" t="s">
        <v>350</v>
      </c>
      <c r="T17" s="207"/>
      <c r="U17" s="207"/>
      <c r="V17" s="207"/>
      <c r="AA17" s="392" t="s">
        <v>351</v>
      </c>
    </row>
    <row r="18" spans="2:28">
      <c r="E18" s="57"/>
      <c r="F18" s="457"/>
      <c r="S18" s="311" t="s">
        <v>352</v>
      </c>
      <c r="AB18" s="311" t="s">
        <v>352</v>
      </c>
    </row>
    <row r="19" spans="2:28">
      <c r="E19" s="57"/>
      <c r="F19" s="57"/>
      <c r="P19" s="207"/>
      <c r="Q19" s="207"/>
      <c r="R19" s="207"/>
      <c r="S19" s="207"/>
      <c r="T19" s="207"/>
      <c r="U19" s="207"/>
      <c r="V19" s="207"/>
      <c r="W19" s="207"/>
      <c r="X19" s="207"/>
      <c r="AB19" s="391" t="s">
        <v>350</v>
      </c>
    </row>
    <row r="20" spans="2:28">
      <c r="E20" s="57"/>
      <c r="F20" s="57"/>
    </row>
    <row r="21" spans="2:28">
      <c r="E21" s="57"/>
      <c r="F21" s="57"/>
    </row>
    <row r="22" spans="2:28">
      <c r="E22" s="57"/>
      <c r="F22" s="57"/>
    </row>
    <row r="24" spans="2:28">
      <c r="B24" s="310"/>
    </row>
    <row r="30" spans="2:28">
      <c r="B30" s="310"/>
      <c r="F30" s="57"/>
      <c r="G30" s="57"/>
    </row>
    <row r="31" spans="2:28">
      <c r="F31" s="57"/>
      <c r="G31" s="57"/>
    </row>
    <row r="32" spans="2:28">
      <c r="F32" s="57"/>
      <c r="G32" s="57"/>
    </row>
    <row r="33" spans="6:7">
      <c r="F33" s="57"/>
      <c r="G33" s="57"/>
    </row>
  </sheetData>
  <mergeCells count="10">
    <mergeCell ref="AH1:AH2"/>
    <mergeCell ref="AI1:AL2"/>
    <mergeCell ref="T2:U2"/>
    <mergeCell ref="AC2:AD2"/>
    <mergeCell ref="A9:C9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2025-09-29T07:56:29Z</dcterms:modified>
</cp:coreProperties>
</file>