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/>
  </bookViews>
  <sheets>
    <sheet name="Φύλλο1" sheetId="23" r:id="rId1"/>
  </sheets>
  <calcPr calcId="125725"/>
</workbook>
</file>

<file path=xl/calcChain.xml><?xml version="1.0" encoding="utf-8"?>
<calcChain xmlns="http://schemas.openxmlformats.org/spreadsheetml/2006/main">
  <c r="C87" i="23"/>
  <c r="E70"/>
  <c r="E45"/>
  <c r="C77"/>
  <c r="C76"/>
  <c r="E38"/>
  <c r="B70" l="1"/>
  <c r="B77" s="1"/>
  <c r="C78"/>
  <c r="B78"/>
  <c r="C47"/>
  <c r="B26"/>
  <c r="B24"/>
  <c r="E37"/>
  <c r="H37" s="1"/>
  <c r="C75" s="1"/>
  <c r="B100"/>
  <c r="C89"/>
  <c r="C80" l="1"/>
  <c r="C88" s="1"/>
  <c r="C92" s="1"/>
  <c r="C99" s="1"/>
  <c r="C26"/>
  <c r="K23"/>
  <c r="J23"/>
  <c r="I23"/>
  <c r="H23"/>
  <c r="K17"/>
  <c r="J17"/>
  <c r="I17"/>
  <c r="H17"/>
  <c r="K11"/>
  <c r="J11"/>
  <c r="I11"/>
  <c r="H11"/>
  <c r="K5"/>
  <c r="J5"/>
  <c r="I5"/>
  <c r="H5"/>
  <c r="I6" l="1"/>
  <c r="I18"/>
  <c r="I24"/>
  <c r="I12"/>
  <c r="K24"/>
  <c r="I25" l="1"/>
  <c r="C37"/>
  <c r="C45" s="1"/>
  <c r="C70" s="1"/>
  <c r="C20" l="1"/>
  <c r="C19"/>
  <c r="C17"/>
  <c r="C13"/>
  <c r="C9"/>
  <c r="C5"/>
  <c r="B20"/>
  <c r="B19"/>
  <c r="B17"/>
  <c r="B13"/>
  <c r="B9"/>
  <c r="B5"/>
  <c r="D5" l="1"/>
  <c r="D13"/>
  <c r="D9"/>
  <c r="D17"/>
  <c r="B37"/>
  <c r="C46" s="1"/>
  <c r="C73" s="1"/>
  <c r="C21"/>
  <c r="B21"/>
  <c r="C79" l="1"/>
  <c r="C91" l="1"/>
  <c r="C98" l="1"/>
  <c r="C100" s="1"/>
  <c r="E100" s="1"/>
</calcChain>
</file>

<file path=xl/sharedStrings.xml><?xml version="1.0" encoding="utf-8"?>
<sst xmlns="http://schemas.openxmlformats.org/spreadsheetml/2006/main" count="137" uniqueCount="102">
  <si>
    <t>1' -εξόδων</t>
  </si>
  <si>
    <t>1' -εσόδων</t>
  </si>
  <si>
    <t>σημερα</t>
  </si>
  <si>
    <t>αποτελεσμα</t>
  </si>
  <si>
    <t>2' -εσόδων</t>
  </si>
  <si>
    <t>2' -εξόδων</t>
  </si>
  <si>
    <t>3' -εσόδων</t>
  </si>
  <si>
    <t>3' -εξόδων</t>
  </si>
  <si>
    <t>4' -εσόδων</t>
  </si>
  <si>
    <t>4' -εξόδων</t>
  </si>
  <si>
    <t>τζιρος</t>
  </si>
  <si>
    <t>εξοδα</t>
  </si>
  <si>
    <t>αποσβέσεις</t>
  </si>
  <si>
    <t>μισθοί</t>
  </si>
  <si>
    <t>έξοδα τρίτων</t>
  </si>
  <si>
    <t>κέρδος</t>
  </si>
  <si>
    <t>εσοδα</t>
  </si>
  <si>
    <t>εκαθαριστικη ΦΠΑ</t>
  </si>
  <si>
    <t>ιδιόχρηση</t>
  </si>
  <si>
    <t>έξοδα</t>
  </si>
  <si>
    <t>εσόδων</t>
  </si>
  <si>
    <t>εξόδων</t>
  </si>
  <si>
    <t>πάγια</t>
  </si>
  <si>
    <t>αναμορφωσηΙΚΑ</t>
  </si>
  <si>
    <t>ΦΠΑ = 24%</t>
  </si>
  <si>
    <t>αναμορφωσηΜισθοδοσια</t>
  </si>
  <si>
    <t>ταμεια -τοκοι</t>
  </si>
  <si>
    <t>ταμεια -πρωηνΕτη</t>
  </si>
  <si>
    <t>πληρωμες</t>
  </si>
  <si>
    <t>ιατρικά</t>
  </si>
  <si>
    <t>δωρεαν παραχώρηση σύζηγο</t>
  </si>
  <si>
    <t>δαπάνες παροχής υπηρεσιών</t>
  </si>
  <si>
    <t>δωρεές</t>
  </si>
  <si>
    <t>ενοίκο διαμερίσματος</t>
  </si>
  <si>
    <t>τοκοι δανείων</t>
  </si>
  <si>
    <t>ασφάλιστρα ζωής</t>
  </si>
  <si>
    <t>δηλωθεν εισόδημα</t>
  </si>
  <si>
    <t>εισόδημα φορολογητέο</t>
  </si>
  <si>
    <t>τέλος χαρτοσήμου</t>
  </si>
  <si>
    <t>ποσό πληρωμής</t>
  </si>
  <si>
    <t>σήμα BMW</t>
  </si>
  <si>
    <t>σήμα Jenifer</t>
  </si>
  <si>
    <t>ΑΠΥ</t>
  </si>
  <si>
    <t>ΦΠΑ</t>
  </si>
  <si>
    <t>παρακρατ</t>
  </si>
  <si>
    <t>χτες</t>
  </si>
  <si>
    <t>zηλ</t>
  </si>
  <si>
    <t>γιαΕκαθαριστικό</t>
  </si>
  <si>
    <t>λάθος</t>
  </si>
  <si>
    <t>λάθος έσοδα</t>
  </si>
  <si>
    <t>λάθος ΛΟΓΩ δαπΜΗεκπιπτ</t>
  </si>
  <si>
    <t>λάθος ΛΟΓΩ δαπΜΗεκπιπτ zηλ</t>
  </si>
  <si>
    <t>δαπάνες παροχής υπηρεσιών zηλ</t>
  </si>
  <si>
    <t>παρακρατήσεις Τ.Π.Υ. 20%</t>
  </si>
  <si>
    <t>παρακρατήσεις Τ.Π.Υ. 20% zηλ</t>
  </si>
  <si>
    <t>αθηνα</t>
  </si>
  <si>
    <t>τοκοι δανείων zηλ</t>
  </si>
  <si>
    <t>αφσάλεια ζωής zηλ</t>
  </si>
  <si>
    <t>εκκαθαριστικό = 06/10/20</t>
  </si>
  <si>
    <t>ακίνητα</t>
  </si>
  <si>
    <t>αυτοτΦορΠοσα</t>
  </si>
  <si>
    <t>Ε1 = εισοδΠουΕξαιρ</t>
  </si>
  <si>
    <t>λάθος έσοδα zηλ</t>
  </si>
  <si>
    <t>επιχειρηματική ζημιά του συζύγου</t>
  </si>
  <si>
    <t>φόρος κλίμακας</t>
  </si>
  <si>
    <t>φόρος κλίμακας Zηλ</t>
  </si>
  <si>
    <t>μειώσεις φόρου</t>
  </si>
  <si>
    <t>τόκοι + ασφάλεια + οικογΔαπ + ιατρικά</t>
  </si>
  <si>
    <t>μειώσεις φόρου zηλ</t>
  </si>
  <si>
    <t>ιατρικα + τόκοι + ασφάλεια + οικγενΔαπ</t>
  </si>
  <si>
    <t>παρακρατησεις 20%</t>
  </si>
  <si>
    <t>παρακρατησεις 20% zηλ</t>
  </si>
  <si>
    <t>ΟΓΑ στο χαρτόσημο</t>
  </si>
  <si>
    <t>φόρος &amp; συμπληρωματικός</t>
  </si>
  <si>
    <t>φόρος κύριος</t>
  </si>
  <si>
    <t>φόρος κύριος zηλ</t>
  </si>
  <si>
    <t>εισφορά αλληλεγγύης</t>
  </si>
  <si>
    <t>ποσό έδρας</t>
  </si>
  <si>
    <t>ποσό έδρας zηλ</t>
  </si>
  <si>
    <t>ποσό πληρωμής zηλ</t>
  </si>
  <si>
    <t>ποσό πληρωμής ΣΥΝΟΛΙΚΟ</t>
  </si>
  <si>
    <t>δαπάνες ΜΗ εκπιπτώμενες</t>
  </si>
  <si>
    <t>επιδότηση</t>
  </si>
  <si>
    <t>ε3 = 23/07/2021</t>
  </si>
  <si>
    <t>ασυνήθη</t>
  </si>
  <si>
    <t>πιστωτική</t>
  </si>
  <si>
    <t>προκαταβολη 2019</t>
  </si>
  <si>
    <t>όχι ΕΣΟΔΟ</t>
  </si>
  <si>
    <t>ΔΕΝ υπολογίζονται</t>
  </si>
  <si>
    <t>εισόδημα φορολογητέο zηλ</t>
  </si>
  <si>
    <t>προκαταβολη  για 2021 zηλ</t>
  </si>
  <si>
    <t>εισπραχθεισα προκαταβολη 2019 zηλ</t>
  </si>
  <si>
    <t>εισπραχθεισα προκαταβολη 2019</t>
  </si>
  <si>
    <t>φόρος &amp; συμπληρωματικός zηλ</t>
  </si>
  <si>
    <t>ε1 = 23/07/2021</t>
  </si>
  <si>
    <t>προκαταβολη  για 2021</t>
  </si>
  <si>
    <t>ΙΚΑ = από πληρωμές = από 1/1/14</t>
  </si>
  <si>
    <t>4.1] παρακράτηση = 20% . Από 2011 ΠΑΝΩ από 300 €</t>
  </si>
  <si>
    <t>5] αποσβέσεις = σταθερές ΜΕ αναφορά στο ποσοστό</t>
  </si>
  <si>
    <t>ΙΔΕ συνημμένο Νο 1</t>
  </si>
  <si>
    <t>ΤΑΜΕΙΑ -283τ1 = ΤΑΧΔΙΚ (ΧΩΡΙΣ τιμολόγιο αγοράς = έξοδο) στο συμβόλαιο (1998 έως σήμερα)</t>
  </si>
  <si>
    <t>ΤΑΜΕΙΑ -283τ3 = ΤΑΧΔΙΚ (ΧΩΡΙΣ τιμολόγιο αγοράς = έξοδο) στο αντίγραφο (1998 έως σήμερα)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</si>
</sst>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0\ _Δ_ρ_χ_-;\-* #,##0.00\ _Δ_ρ_χ_-;_-* &quot;-&quot;??\ _Δ_ρ_χ_-;_-@_-"/>
  </numFmts>
  <fonts count="18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0"/>
      <color rgb="FF00B050"/>
      <name val="Arial"/>
      <family val="2"/>
      <charset val="161"/>
    </font>
    <font>
      <sz val="10"/>
      <color rgb="FF0070C0"/>
      <name val="Arial"/>
      <family val="2"/>
      <charset val="161"/>
    </font>
    <font>
      <b/>
      <sz val="10"/>
      <color rgb="FF00FF0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0"/>
      <color rgb="FFFF00FF"/>
      <name val="Arial"/>
      <family val="2"/>
      <charset val="161"/>
    </font>
    <font>
      <b/>
      <sz val="1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0" fillId="0" borderId="0"/>
    <xf numFmtId="0" fontId="2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0" fillId="0" borderId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0" fillId="0" borderId="0"/>
    <xf numFmtId="0" fontId="1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0" fillId="0" borderId="0"/>
    <xf numFmtId="0" fontId="1" fillId="0" borderId="0"/>
  </cellStyleXfs>
  <cellXfs count="55">
    <xf numFmtId="0" fontId="0" fillId="0" borderId="0" xfId="0"/>
    <xf numFmtId="0" fontId="3" fillId="0" borderId="1" xfId="0" applyFont="1" applyBorder="1"/>
    <xf numFmtId="0" fontId="3" fillId="0" borderId="0" xfId="0" applyFont="1"/>
    <xf numFmtId="0" fontId="5" fillId="2" borderId="0" xfId="0" applyFont="1" applyFill="1" applyAlignment="1">
      <alignment horizontal="center"/>
    </xf>
    <xf numFmtId="0" fontId="6" fillId="0" borderId="0" xfId="0" applyFont="1" applyAlignment="1"/>
    <xf numFmtId="0" fontId="7" fillId="0" borderId="2" xfId="0" applyFont="1" applyBorder="1" applyAlignment="1">
      <alignment horizontal="center"/>
    </xf>
    <xf numFmtId="43" fontId="3" fillId="0" borderId="1" xfId="1" applyFont="1" applyBorder="1"/>
    <xf numFmtId="0" fontId="8" fillId="0" borderId="1" xfId="0" applyFont="1" applyBorder="1"/>
    <xf numFmtId="0" fontId="6" fillId="0" borderId="1" xfId="0" applyFont="1" applyBorder="1"/>
    <xf numFmtId="0" fontId="4" fillId="0" borderId="1" xfId="0" applyFont="1" applyBorder="1"/>
    <xf numFmtId="0" fontId="6" fillId="0" borderId="3" xfId="0" applyFont="1" applyBorder="1" applyAlignment="1"/>
    <xf numFmtId="43" fontId="3" fillId="0" borderId="1" xfId="1" applyFont="1" applyFill="1" applyBorder="1"/>
    <xf numFmtId="43" fontId="3" fillId="0" borderId="0" xfId="1" applyFont="1"/>
    <xf numFmtId="43" fontId="3" fillId="0" borderId="0" xfId="0" applyNumberFormat="1" applyFont="1"/>
    <xf numFmtId="43" fontId="9" fillId="0" borderId="1" xfId="1" applyFont="1" applyFill="1" applyBorder="1"/>
    <xf numFmtId="0" fontId="9" fillId="0" borderId="0" xfId="0" applyFont="1"/>
    <xf numFmtId="0" fontId="3" fillId="0" borderId="1" xfId="0" applyFont="1" applyFill="1" applyBorder="1"/>
    <xf numFmtId="43" fontId="7" fillId="0" borderId="1" xfId="1" applyFont="1" applyFill="1" applyBorder="1" applyAlignment="1">
      <alignment horizontal="right"/>
    </xf>
    <xf numFmtId="43" fontId="9" fillId="0" borderId="1" xfId="1" applyFont="1" applyBorder="1"/>
    <xf numFmtId="43" fontId="3" fillId="0" borderId="0" xfId="1" applyFont="1" applyAlignment="1">
      <alignment horizontal="center"/>
    </xf>
    <xf numFmtId="43" fontId="7" fillId="0" borderId="0" xfId="1" applyFont="1"/>
    <xf numFmtId="43" fontId="13" fillId="0" borderId="0" xfId="1" applyFont="1"/>
    <xf numFmtId="43" fontId="14" fillId="0" borderId="0" xfId="1" applyFont="1"/>
    <xf numFmtId="43" fontId="14" fillId="0" borderId="0" xfId="0" applyNumberFormat="1" applyFont="1"/>
    <xf numFmtId="0" fontId="9" fillId="0" borderId="0" xfId="0" applyFont="1" applyFill="1" applyAlignment="1">
      <alignment horizontal="left"/>
    </xf>
    <xf numFmtId="43" fontId="9" fillId="0" borderId="0" xfId="0" applyNumberFormat="1" applyFont="1"/>
    <xf numFmtId="0" fontId="12" fillId="0" borderId="2" xfId="0" applyFont="1" applyBorder="1" applyAlignment="1">
      <alignment horizontal="center"/>
    </xf>
    <xf numFmtId="43" fontId="3" fillId="0" borderId="0" xfId="1" applyFont="1" applyFill="1" applyBorder="1"/>
    <xf numFmtId="43" fontId="9" fillId="0" borderId="0" xfId="1" applyFont="1"/>
    <xf numFmtId="43" fontId="3" fillId="5" borderId="1" xfId="1" applyFont="1" applyFill="1" applyBorder="1"/>
    <xf numFmtId="43" fontId="9" fillId="5" borderId="1" xfId="1" applyFont="1" applyFill="1" applyBorder="1"/>
    <xf numFmtId="43" fontId="4" fillId="5" borderId="1" xfId="1" applyFont="1" applyFill="1" applyBorder="1"/>
    <xf numFmtId="0" fontId="3" fillId="0" borderId="0" xfId="0" applyFont="1" applyAlignment="1">
      <alignment horizontal="center"/>
    </xf>
    <xf numFmtId="43" fontId="3" fillId="3" borderId="1" xfId="1" applyFont="1" applyFill="1" applyBorder="1"/>
    <xf numFmtId="43" fontId="9" fillId="3" borderId="1" xfId="1" applyFont="1" applyFill="1" applyBorder="1"/>
    <xf numFmtId="43" fontId="4" fillId="3" borderId="1" xfId="1" applyFont="1" applyFill="1" applyBorder="1"/>
    <xf numFmtId="43" fontId="3" fillId="3" borderId="0" xfId="1" applyFont="1" applyFill="1"/>
    <xf numFmtId="0" fontId="3" fillId="3" borderId="0" xfId="0" applyFont="1" applyFill="1"/>
    <xf numFmtId="0" fontId="3" fillId="3" borderId="1" xfId="0" applyFont="1" applyFill="1" applyBorder="1"/>
    <xf numFmtId="43" fontId="3" fillId="0" borderId="0" xfId="0" applyNumberFormat="1" applyFont="1" applyAlignment="1">
      <alignment horizontal="center"/>
    </xf>
    <xf numFmtId="14" fontId="3" fillId="0" borderId="0" xfId="0" applyNumberFormat="1" applyFont="1"/>
    <xf numFmtId="0" fontId="3" fillId="0" borderId="0" xfId="0" applyFont="1" applyFill="1"/>
    <xf numFmtId="14" fontId="3" fillId="0" borderId="0" xfId="0" applyNumberFormat="1" applyFont="1" applyFill="1"/>
    <xf numFmtId="43" fontId="3" fillId="0" borderId="0" xfId="1" applyFont="1" applyFill="1"/>
    <xf numFmtId="43" fontId="9" fillId="0" borderId="0" xfId="0" applyNumberFormat="1" applyFont="1" applyFill="1"/>
    <xf numFmtId="43" fontId="9" fillId="0" borderId="0" xfId="1" applyFont="1" applyFill="1"/>
    <xf numFmtId="0" fontId="9" fillId="0" borderId="0" xfId="0" applyFont="1" applyFill="1"/>
    <xf numFmtId="0" fontId="6" fillId="3" borderId="0" xfId="0" applyFont="1" applyFill="1"/>
    <xf numFmtId="0" fontId="7" fillId="0" borderId="0" xfId="0" applyFont="1" applyFill="1" applyAlignment="1">
      <alignment wrapText="1"/>
    </xf>
    <xf numFmtId="43" fontId="9" fillId="6" borderId="1" xfId="1" applyFont="1" applyFill="1" applyBorder="1"/>
    <xf numFmtId="0" fontId="16" fillId="3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5" fillId="4" borderId="0" xfId="0" applyFont="1" applyFill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7" fillId="6" borderId="0" xfId="0" applyFont="1" applyFill="1" applyAlignment="1">
      <alignment horizontal="left" wrapText="1"/>
    </xf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00FF00"/>
      <color rgb="FFFF00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topLeftCell="A79" workbookViewId="0">
      <selection activeCell="C99" sqref="C99"/>
    </sheetView>
  </sheetViews>
  <sheetFormatPr defaultRowHeight="12.75"/>
  <cols>
    <col min="1" max="1" width="25.77734375" style="2" customWidth="1"/>
    <col min="2" max="2" width="12.44140625" style="2" bestFit="1" customWidth="1"/>
    <col min="3" max="3" width="11.44140625" style="2" bestFit="1" customWidth="1"/>
    <col min="4" max="4" width="10.33203125" style="2" customWidth="1"/>
    <col min="5" max="5" width="11" style="2" customWidth="1"/>
    <col min="6" max="6" width="9.21875" style="2" bestFit="1" customWidth="1"/>
    <col min="7" max="7" width="8.88671875" style="2"/>
    <col min="8" max="8" width="12.5546875" style="2" customWidth="1"/>
    <col min="9" max="9" width="11.33203125" style="2" customWidth="1"/>
    <col min="10" max="16384" width="8.88671875" style="2"/>
  </cols>
  <sheetData>
    <row r="1" spans="1:11">
      <c r="A1" s="3">
        <v>2020</v>
      </c>
      <c r="B1" s="10" t="s">
        <v>24</v>
      </c>
      <c r="C1" s="4"/>
      <c r="H1" s="19" t="s">
        <v>16</v>
      </c>
      <c r="I1" s="19" t="s">
        <v>42</v>
      </c>
      <c r="J1" s="19" t="s">
        <v>43</v>
      </c>
      <c r="K1" s="19" t="s">
        <v>44</v>
      </c>
    </row>
    <row r="2" spans="1:11">
      <c r="B2" s="5" t="s">
        <v>45</v>
      </c>
      <c r="C2" s="5" t="s">
        <v>2</v>
      </c>
      <c r="H2" s="12">
        <v>3091</v>
      </c>
      <c r="I2" s="12"/>
      <c r="J2" s="12">
        <v>749.65</v>
      </c>
      <c r="K2" s="12"/>
    </row>
    <row r="3" spans="1:11">
      <c r="A3" s="1" t="s">
        <v>1</v>
      </c>
      <c r="B3" s="6">
        <v>3797.39</v>
      </c>
      <c r="C3" s="6">
        <v>3883.55</v>
      </c>
      <c r="D3" s="12"/>
      <c r="E3" s="12"/>
      <c r="F3" s="13"/>
      <c r="H3" s="12">
        <v>8943.51</v>
      </c>
      <c r="I3" s="12">
        <v>60</v>
      </c>
      <c r="J3" s="12">
        <v>2221.87</v>
      </c>
      <c r="K3" s="12"/>
    </row>
    <row r="4" spans="1:11">
      <c r="A4" s="1" t="s">
        <v>0</v>
      </c>
      <c r="B4" s="6">
        <v>151.34</v>
      </c>
      <c r="C4" s="6">
        <v>158.12</v>
      </c>
      <c r="D4" s="12"/>
      <c r="E4" s="12"/>
      <c r="F4" s="13"/>
      <c r="H4" s="12">
        <v>3540.19</v>
      </c>
      <c r="I4" s="12">
        <v>50.32</v>
      </c>
      <c r="J4" s="12">
        <v>912.03</v>
      </c>
      <c r="K4" s="12"/>
    </row>
    <row r="5" spans="1:11">
      <c r="A5" s="1" t="s">
        <v>3</v>
      </c>
      <c r="B5" s="6">
        <f>B3-B4</f>
        <v>3646.0499999999997</v>
      </c>
      <c r="C5" s="6">
        <f>C3-C4</f>
        <v>3725.4300000000003</v>
      </c>
      <c r="D5" s="12">
        <f>C5-B5</f>
        <v>79.380000000000564</v>
      </c>
      <c r="E5" s="12"/>
      <c r="F5" s="13"/>
      <c r="H5" s="20">
        <f>SUM(H2:H4)</f>
        <v>15574.7</v>
      </c>
      <c r="I5" s="20">
        <f t="shared" ref="I5:K5" si="0">SUM(I2:I4)</f>
        <v>110.32</v>
      </c>
      <c r="J5" s="20">
        <f t="shared" si="0"/>
        <v>3883.55</v>
      </c>
      <c r="K5" s="20">
        <f t="shared" si="0"/>
        <v>0</v>
      </c>
    </row>
    <row r="6" spans="1:11">
      <c r="B6" s="12"/>
      <c r="C6" s="12"/>
      <c r="D6" s="12"/>
      <c r="E6" s="12"/>
      <c r="F6" s="13"/>
      <c r="H6" s="12"/>
      <c r="I6" s="21">
        <f>H5+I5</f>
        <v>15685.02</v>
      </c>
      <c r="J6" s="12"/>
      <c r="K6" s="12"/>
    </row>
    <row r="7" spans="1:11">
      <c r="A7" s="1" t="s">
        <v>4</v>
      </c>
      <c r="B7" s="6">
        <v>2951.11</v>
      </c>
      <c r="C7" s="6">
        <v>2950.38</v>
      </c>
      <c r="D7" s="12"/>
      <c r="E7" s="12"/>
      <c r="F7" s="13"/>
      <c r="H7" s="19" t="s">
        <v>16</v>
      </c>
      <c r="I7" s="19" t="s">
        <v>42</v>
      </c>
      <c r="J7" s="19" t="s">
        <v>43</v>
      </c>
      <c r="K7" s="19" t="s">
        <v>44</v>
      </c>
    </row>
    <row r="8" spans="1:11">
      <c r="A8" s="1" t="s">
        <v>5</v>
      </c>
      <c r="B8" s="6">
        <v>294.24</v>
      </c>
      <c r="C8" s="6">
        <v>294.24</v>
      </c>
      <c r="D8" s="12"/>
      <c r="E8" s="12"/>
      <c r="F8" s="13"/>
      <c r="H8" s="12">
        <v>1416.34</v>
      </c>
      <c r="I8" s="12"/>
      <c r="J8" s="12">
        <v>343.04</v>
      </c>
      <c r="K8" s="12"/>
    </row>
    <row r="9" spans="1:11">
      <c r="A9" s="1" t="s">
        <v>3</v>
      </c>
      <c r="B9" s="6">
        <f>B7-B8</f>
        <v>2656.87</v>
      </c>
      <c r="C9" s="6">
        <f>C7-C8</f>
        <v>2656.1400000000003</v>
      </c>
      <c r="D9" s="12">
        <f t="shared" ref="D9:D17" si="1">C9-B9</f>
        <v>-0.72999999999956344</v>
      </c>
      <c r="E9" s="12"/>
      <c r="F9" s="13"/>
      <c r="H9" s="12">
        <v>7482.86</v>
      </c>
      <c r="I9" s="12">
        <v>977</v>
      </c>
      <c r="J9" s="12">
        <v>2071.34</v>
      </c>
      <c r="K9" s="12">
        <v>100</v>
      </c>
    </row>
    <row r="10" spans="1:11">
      <c r="B10" s="12"/>
      <c r="C10" s="12"/>
      <c r="D10" s="12"/>
      <c r="E10" s="12"/>
      <c r="F10" s="13"/>
      <c r="H10" s="12">
        <v>2252.34</v>
      </c>
      <c r="I10" s="12"/>
      <c r="J10" s="12">
        <v>543.20000000000005</v>
      </c>
      <c r="K10" s="12"/>
    </row>
    <row r="11" spans="1:11">
      <c r="A11" s="1" t="s">
        <v>6</v>
      </c>
      <c r="B11" s="6">
        <v>4619.6400000000003</v>
      </c>
      <c r="C11" s="6">
        <v>4700.88</v>
      </c>
      <c r="D11" s="12"/>
      <c r="E11" s="12"/>
      <c r="F11" s="13"/>
      <c r="H11" s="20">
        <f>SUM(H8:H10)</f>
        <v>11151.539999999999</v>
      </c>
      <c r="I11" s="20">
        <f t="shared" ref="I11:K11" si="2">SUM(I8:I10)</f>
        <v>977</v>
      </c>
      <c r="J11" s="20">
        <f t="shared" si="2"/>
        <v>2957.58</v>
      </c>
      <c r="K11" s="20">
        <f t="shared" si="2"/>
        <v>100</v>
      </c>
    </row>
    <row r="12" spans="1:11">
      <c r="A12" s="1" t="s">
        <v>7</v>
      </c>
      <c r="B12" s="6">
        <v>277.58999999999997</v>
      </c>
      <c r="C12" s="6">
        <v>282.01</v>
      </c>
      <c r="D12" s="12"/>
      <c r="E12" s="12"/>
      <c r="F12" s="13"/>
      <c r="H12" s="12"/>
      <c r="I12" s="21">
        <f>H11+I11</f>
        <v>12128.539999999999</v>
      </c>
      <c r="J12" s="12"/>
      <c r="K12" s="12"/>
    </row>
    <row r="13" spans="1:11">
      <c r="A13" s="1" t="s">
        <v>3</v>
      </c>
      <c r="B13" s="6">
        <f>B11-B12</f>
        <v>4342.05</v>
      </c>
      <c r="C13" s="6">
        <f>C11-C12</f>
        <v>4418.87</v>
      </c>
      <c r="D13" s="12">
        <f t="shared" si="1"/>
        <v>76.819999999999709</v>
      </c>
      <c r="E13" s="12"/>
      <c r="F13" s="13"/>
      <c r="H13" s="19" t="s">
        <v>16</v>
      </c>
      <c r="I13" s="19" t="s">
        <v>42</v>
      </c>
      <c r="J13" s="19" t="s">
        <v>43</v>
      </c>
      <c r="K13" s="19" t="s">
        <v>44</v>
      </c>
    </row>
    <row r="14" spans="1:11">
      <c r="B14" s="12"/>
      <c r="C14" s="12"/>
      <c r="D14" s="12"/>
      <c r="E14" s="12"/>
      <c r="F14" s="13"/>
      <c r="H14" s="12">
        <v>6833.02</v>
      </c>
      <c r="I14" s="12">
        <v>40</v>
      </c>
      <c r="J14" s="12">
        <v>1652.91</v>
      </c>
      <c r="K14" s="12"/>
    </row>
    <row r="15" spans="1:11">
      <c r="A15" s="1" t="s">
        <v>8</v>
      </c>
      <c r="B15" s="6">
        <v>5807.06</v>
      </c>
      <c r="C15" s="6">
        <v>5815.55</v>
      </c>
      <c r="D15" s="12"/>
      <c r="E15" s="12"/>
      <c r="F15" s="13"/>
      <c r="H15" s="12">
        <v>4408.3900000000003</v>
      </c>
      <c r="I15" s="12">
        <v>5.08</v>
      </c>
      <c r="J15" s="12">
        <v>1082.27</v>
      </c>
      <c r="K15" s="12"/>
    </row>
    <row r="16" spans="1:11">
      <c r="A16" s="1" t="s">
        <v>9</v>
      </c>
      <c r="B16" s="6">
        <v>1187.8900000000001</v>
      </c>
      <c r="C16" s="6">
        <v>1199.49</v>
      </c>
      <c r="D16" s="12"/>
      <c r="E16" s="12"/>
      <c r="F16" s="13"/>
      <c r="H16" s="12">
        <v>8185.43</v>
      </c>
      <c r="I16" s="12"/>
      <c r="J16" s="12">
        <v>1965.7</v>
      </c>
      <c r="K16" s="12"/>
    </row>
    <row r="17" spans="1:11">
      <c r="A17" s="1" t="s">
        <v>3</v>
      </c>
      <c r="B17" s="6">
        <f>B15-B16</f>
        <v>4619.17</v>
      </c>
      <c r="C17" s="6">
        <f>C15-C16</f>
        <v>4616.0600000000004</v>
      </c>
      <c r="D17" s="12">
        <f t="shared" si="1"/>
        <v>-3.1099999999996726</v>
      </c>
      <c r="E17" s="12"/>
      <c r="F17" s="13"/>
      <c r="H17" s="20">
        <f>SUM(H14:H16)</f>
        <v>19426.84</v>
      </c>
      <c r="I17" s="20">
        <f t="shared" ref="I17:K17" si="3">SUM(I14:I16)</f>
        <v>45.08</v>
      </c>
      <c r="J17" s="20">
        <f t="shared" si="3"/>
        <v>4700.88</v>
      </c>
      <c r="K17" s="20">
        <f t="shared" si="3"/>
        <v>0</v>
      </c>
    </row>
    <row r="18" spans="1:11">
      <c r="A18" s="53" t="s">
        <v>17</v>
      </c>
      <c r="B18" s="53"/>
      <c r="D18" s="12"/>
      <c r="E18" s="12"/>
      <c r="F18" s="13"/>
      <c r="H18" s="12"/>
      <c r="I18" s="21">
        <f>H17+I17</f>
        <v>19471.920000000002</v>
      </c>
      <c r="J18" s="12"/>
      <c r="K18" s="12"/>
    </row>
    <row r="19" spans="1:11">
      <c r="A19" s="1" t="s">
        <v>20</v>
      </c>
      <c r="B19" s="6">
        <f t="shared" ref="B19:C20" si="4">B3+B7+B11+B15</f>
        <v>17175.2</v>
      </c>
      <c r="C19" s="6">
        <f t="shared" si="4"/>
        <v>17350.36</v>
      </c>
      <c r="D19" s="12"/>
      <c r="E19" s="12"/>
      <c r="F19" s="13"/>
      <c r="H19" s="19" t="s">
        <v>16</v>
      </c>
      <c r="I19" s="19" t="s">
        <v>42</v>
      </c>
      <c r="J19" s="19" t="s">
        <v>43</v>
      </c>
      <c r="K19" s="19" t="s">
        <v>44</v>
      </c>
    </row>
    <row r="20" spans="1:11">
      <c r="A20" s="1" t="s">
        <v>21</v>
      </c>
      <c r="B20" s="6">
        <f t="shared" si="4"/>
        <v>1911.0600000000002</v>
      </c>
      <c r="C20" s="6">
        <f t="shared" si="4"/>
        <v>1933.8600000000001</v>
      </c>
      <c r="D20" s="12"/>
      <c r="E20" s="12"/>
      <c r="F20" s="13"/>
      <c r="H20" s="12">
        <v>8812.84</v>
      </c>
      <c r="I20" s="12"/>
      <c r="J20" s="12">
        <v>2102.33</v>
      </c>
      <c r="K20" s="12">
        <v>735.4</v>
      </c>
    </row>
    <row r="21" spans="1:11">
      <c r="A21" s="1" t="s">
        <v>3</v>
      </c>
      <c r="B21" s="6">
        <f>B19-B20</f>
        <v>15264.140000000001</v>
      </c>
      <c r="C21" s="6">
        <f>C19-C20</f>
        <v>15416.5</v>
      </c>
      <c r="D21" s="12"/>
      <c r="E21" s="12"/>
      <c r="F21" s="13"/>
      <c r="H21" s="12">
        <v>5179.87</v>
      </c>
      <c r="I21" s="12"/>
      <c r="J21" s="12">
        <v>1242.06</v>
      </c>
      <c r="K21" s="12"/>
    </row>
    <row r="22" spans="1:11" ht="15.75">
      <c r="A22" s="52" t="s">
        <v>83</v>
      </c>
      <c r="B22" s="52"/>
      <c r="C22" s="52"/>
      <c r="D22" s="12"/>
      <c r="E22" s="40">
        <v>44391</v>
      </c>
      <c r="H22" s="12">
        <v>10295.93</v>
      </c>
      <c r="I22" s="12"/>
      <c r="J22" s="12">
        <v>2471.16</v>
      </c>
      <c r="K22" s="12"/>
    </row>
    <row r="23" spans="1:11">
      <c r="B23" s="5" t="s">
        <v>45</v>
      </c>
      <c r="C23" s="5" t="s">
        <v>2</v>
      </c>
      <c r="D23" s="12"/>
      <c r="E23" s="39" t="s">
        <v>46</v>
      </c>
      <c r="F23" s="12">
        <v>800</v>
      </c>
      <c r="G23" s="2" t="s">
        <v>82</v>
      </c>
      <c r="H23" s="20">
        <f>SUM(H20:H22)</f>
        <v>24288.639999999999</v>
      </c>
      <c r="I23" s="20">
        <f t="shared" ref="I23:K23" si="5">SUM(I20:I22)</f>
        <v>0</v>
      </c>
      <c r="J23" s="20">
        <f t="shared" si="5"/>
        <v>5815.5499999999993</v>
      </c>
      <c r="K23" s="20">
        <f t="shared" si="5"/>
        <v>735.4</v>
      </c>
    </row>
    <row r="24" spans="1:11">
      <c r="A24" s="7" t="s">
        <v>10</v>
      </c>
      <c r="B24" s="6">
        <f>71565.05+B32</f>
        <v>72560.53</v>
      </c>
      <c r="C24" s="6">
        <v>71574.12</v>
      </c>
      <c r="D24" s="12"/>
      <c r="E24" s="12">
        <v>4294</v>
      </c>
      <c r="H24" s="12"/>
      <c r="I24" s="21">
        <f>H23+I23</f>
        <v>24288.639999999999</v>
      </c>
      <c r="J24" s="12"/>
      <c r="K24" s="22">
        <f>K5+K11+K17+K23</f>
        <v>835.4</v>
      </c>
    </row>
    <row r="25" spans="1:11">
      <c r="A25" s="7" t="s">
        <v>22</v>
      </c>
      <c r="B25" s="6"/>
      <c r="C25" s="6"/>
      <c r="D25" s="12"/>
      <c r="E25" s="12"/>
      <c r="I25" s="23">
        <f>I6+I12+I18+I24</f>
        <v>71574.12</v>
      </c>
    </row>
    <row r="26" spans="1:11">
      <c r="A26" s="7" t="s">
        <v>11</v>
      </c>
      <c r="B26" s="6">
        <f>B27+B29+B34</f>
        <v>60356.05</v>
      </c>
      <c r="C26" s="6">
        <f>SUM(C27:C36)</f>
        <v>54014.53</v>
      </c>
      <c r="D26" s="12"/>
      <c r="E26" s="12"/>
    </row>
    <row r="27" spans="1:11">
      <c r="A27" s="1" t="s">
        <v>12</v>
      </c>
      <c r="B27" s="6">
        <v>905.14</v>
      </c>
      <c r="C27" s="18">
        <v>2558.62</v>
      </c>
      <c r="D27" s="12"/>
      <c r="E27" s="12"/>
    </row>
    <row r="28" spans="1:11">
      <c r="A28" s="1" t="s">
        <v>18</v>
      </c>
      <c r="B28" s="6">
        <v>1072.05</v>
      </c>
      <c r="C28" s="6">
        <v>1072.05</v>
      </c>
      <c r="D28" s="12"/>
      <c r="E28" s="12"/>
    </row>
    <row r="29" spans="1:11">
      <c r="A29" s="1" t="s">
        <v>13</v>
      </c>
      <c r="B29" s="6">
        <v>31461.05</v>
      </c>
      <c r="C29" s="6">
        <v>31461.05</v>
      </c>
      <c r="D29" s="12"/>
      <c r="E29" s="12"/>
    </row>
    <row r="30" spans="1:11">
      <c r="A30" s="1" t="s">
        <v>81</v>
      </c>
      <c r="B30" s="6">
        <v>650</v>
      </c>
      <c r="C30" s="6"/>
      <c r="D30" s="12"/>
      <c r="E30" s="12"/>
      <c r="F30" s="28">
        <v>3290</v>
      </c>
      <c r="G30" s="28"/>
    </row>
    <row r="31" spans="1:11">
      <c r="A31" s="1" t="s">
        <v>84</v>
      </c>
      <c r="B31" s="6"/>
      <c r="C31" s="6"/>
      <c r="E31" s="12"/>
    </row>
    <row r="32" spans="1:11">
      <c r="A32" s="1" t="s">
        <v>82</v>
      </c>
      <c r="B32" s="6">
        <v>995.48</v>
      </c>
      <c r="C32" s="6"/>
      <c r="E32" s="12"/>
      <c r="F32" s="2">
        <v>800</v>
      </c>
    </row>
    <row r="33" spans="1:17">
      <c r="A33" s="1" t="s">
        <v>14</v>
      </c>
      <c r="B33" s="6"/>
      <c r="C33" s="6"/>
      <c r="E33" s="12"/>
      <c r="I33" s="13"/>
    </row>
    <row r="34" spans="1:17">
      <c r="A34" s="1" t="s">
        <v>19</v>
      </c>
      <c r="B34" s="6">
        <v>27989.86</v>
      </c>
      <c r="C34" s="6">
        <v>17529.810000000001</v>
      </c>
      <c r="E34" s="12">
        <v>4893.6899999999996</v>
      </c>
    </row>
    <row r="35" spans="1:17">
      <c r="A35" s="1"/>
      <c r="B35" s="6"/>
      <c r="C35" s="49">
        <v>285</v>
      </c>
      <c r="D35" s="24" t="s">
        <v>100</v>
      </c>
    </row>
    <row r="36" spans="1:17">
      <c r="A36" s="1"/>
      <c r="B36" s="6"/>
      <c r="C36" s="18">
        <v>1108</v>
      </c>
      <c r="D36" s="15" t="s">
        <v>101</v>
      </c>
    </row>
    <row r="37" spans="1:17">
      <c r="A37" s="7" t="s">
        <v>15</v>
      </c>
      <c r="B37" s="6">
        <f>B24-B26</f>
        <v>12204.479999999996</v>
      </c>
      <c r="C37" s="6">
        <f>C24-C26</f>
        <v>17559.589999999997</v>
      </c>
      <c r="E37" s="13">
        <f>E24-E34</f>
        <v>-599.6899999999996</v>
      </c>
      <c r="F37" s="12">
        <v>2600.31</v>
      </c>
      <c r="G37" s="41" t="s">
        <v>48</v>
      </c>
      <c r="H37" s="13">
        <f>E37-F37</f>
        <v>-3199.9999999999995</v>
      </c>
      <c r="I37" s="13"/>
    </row>
    <row r="38" spans="1:17">
      <c r="A38" s="8" t="s">
        <v>27</v>
      </c>
      <c r="B38" s="11"/>
      <c r="E38" s="25">
        <f>E37-4342.9</f>
        <v>-4942.5899999999992</v>
      </c>
    </row>
    <row r="39" spans="1:17">
      <c r="A39" s="8" t="s">
        <v>26</v>
      </c>
      <c r="B39" s="11"/>
    </row>
    <row r="40" spans="1:17">
      <c r="A40" s="9" t="s">
        <v>23</v>
      </c>
      <c r="B40" s="6"/>
      <c r="C40" s="2" t="s">
        <v>28</v>
      </c>
    </row>
    <row r="41" spans="1:17">
      <c r="A41" s="9" t="s">
        <v>25</v>
      </c>
      <c r="B41" s="6"/>
      <c r="C41" s="2" t="s">
        <v>28</v>
      </c>
    </row>
    <row r="43" spans="1:17" ht="15.75">
      <c r="A43" s="52" t="s">
        <v>94</v>
      </c>
      <c r="B43" s="52"/>
      <c r="C43" s="52"/>
      <c r="E43" s="19" t="s">
        <v>46</v>
      </c>
      <c r="F43" s="42">
        <v>44391</v>
      </c>
    </row>
    <row r="44" spans="1:17">
      <c r="B44" s="26" t="s">
        <v>45</v>
      </c>
      <c r="C44" s="5" t="s">
        <v>2</v>
      </c>
      <c r="D44" s="27" t="s">
        <v>47</v>
      </c>
    </row>
    <row r="45" spans="1:17">
      <c r="A45" s="1" t="s">
        <v>16</v>
      </c>
      <c r="B45" s="11">
        <v>24952.63</v>
      </c>
      <c r="C45" s="14">
        <f>C37</f>
        <v>17559.589999999997</v>
      </c>
      <c r="D45" s="12"/>
      <c r="E45" s="25">
        <f>E38</f>
        <v>-4942.5899999999992</v>
      </c>
      <c r="F45" s="12">
        <v>2600.31</v>
      </c>
      <c r="G45" s="41" t="s">
        <v>48</v>
      </c>
      <c r="H45" s="13"/>
      <c r="Q45" s="13"/>
    </row>
    <row r="46" spans="1:17">
      <c r="A46" s="1" t="s">
        <v>49</v>
      </c>
      <c r="B46" s="11"/>
      <c r="C46" s="14">
        <f>B45-B37</f>
        <v>12748.150000000005</v>
      </c>
      <c r="D46" s="12"/>
      <c r="E46" s="28"/>
      <c r="F46" s="12"/>
      <c r="H46" s="13"/>
      <c r="Q46" s="13"/>
    </row>
    <row r="47" spans="1:17">
      <c r="A47" s="1" t="s">
        <v>50</v>
      </c>
      <c r="B47" s="11"/>
      <c r="C47" s="14">
        <f>B30</f>
        <v>650</v>
      </c>
      <c r="D47" s="12"/>
      <c r="E47" s="28"/>
      <c r="F47" s="12"/>
    </row>
    <row r="48" spans="1:17">
      <c r="A48" s="1" t="s">
        <v>51</v>
      </c>
      <c r="B48" s="11"/>
      <c r="C48" s="14">
        <v>-2600.31</v>
      </c>
      <c r="D48" s="12"/>
      <c r="E48" s="28"/>
      <c r="F48" s="12"/>
    </row>
    <row r="49" spans="1:5">
      <c r="A49" s="1" t="s">
        <v>63</v>
      </c>
      <c r="B49" s="11"/>
      <c r="C49" s="14">
        <v>4942.59</v>
      </c>
      <c r="D49" s="12"/>
    </row>
    <row r="50" spans="1:5">
      <c r="A50" s="1" t="s">
        <v>82</v>
      </c>
      <c r="B50" s="11">
        <v>995.48</v>
      </c>
      <c r="C50" s="30"/>
      <c r="D50" s="28" t="s">
        <v>87</v>
      </c>
      <c r="E50" s="12">
        <v>800</v>
      </c>
    </row>
    <row r="51" spans="1:5">
      <c r="A51" s="1" t="s">
        <v>85</v>
      </c>
      <c r="B51" s="11">
        <v>490.56</v>
      </c>
      <c r="C51" s="11">
        <v>490.56</v>
      </c>
      <c r="D51" s="12"/>
      <c r="E51" s="12">
        <v>340</v>
      </c>
    </row>
    <row r="52" spans="1:5">
      <c r="A52" s="1" t="s">
        <v>29</v>
      </c>
      <c r="B52" s="29"/>
      <c r="C52" s="29"/>
      <c r="D52" s="12"/>
    </row>
    <row r="53" spans="1:5">
      <c r="A53" s="1" t="s">
        <v>18</v>
      </c>
      <c r="B53" s="11">
        <v>1072.05</v>
      </c>
      <c r="C53" s="11">
        <v>1072.05</v>
      </c>
      <c r="D53" s="12"/>
    </row>
    <row r="54" spans="1:5">
      <c r="A54" s="1" t="s">
        <v>30</v>
      </c>
      <c r="B54" s="11">
        <v>1072.05</v>
      </c>
      <c r="C54" s="11">
        <v>1072.05</v>
      </c>
      <c r="D54" s="12"/>
    </row>
    <row r="55" spans="1:5">
      <c r="A55" s="1" t="s">
        <v>31</v>
      </c>
      <c r="B55" s="29"/>
      <c r="C55" s="11"/>
      <c r="D55" s="12" t="s">
        <v>88</v>
      </c>
    </row>
    <row r="56" spans="1:5">
      <c r="A56" s="1" t="s">
        <v>52</v>
      </c>
      <c r="B56" s="29"/>
      <c r="C56" s="11"/>
      <c r="D56" s="12" t="s">
        <v>88</v>
      </c>
    </row>
    <row r="57" spans="1:5">
      <c r="A57" s="1" t="s">
        <v>53</v>
      </c>
      <c r="B57" s="11">
        <v>100</v>
      </c>
      <c r="C57" s="34">
        <v>835.4</v>
      </c>
      <c r="D57" s="12"/>
    </row>
    <row r="58" spans="1:5">
      <c r="A58" s="1" t="s">
        <v>54</v>
      </c>
      <c r="B58" s="29"/>
      <c r="C58" s="31"/>
      <c r="D58" s="12"/>
    </row>
    <row r="59" spans="1:5">
      <c r="A59" s="1" t="s">
        <v>86</v>
      </c>
      <c r="B59" s="29"/>
      <c r="C59" s="30"/>
      <c r="D59" s="12"/>
      <c r="E59" s="13">
        <v>631.63</v>
      </c>
    </row>
    <row r="60" spans="1:5">
      <c r="A60" s="1" t="s">
        <v>33</v>
      </c>
      <c r="B60" s="29"/>
      <c r="C60" s="35">
        <v>4200</v>
      </c>
      <c r="D60" s="12"/>
    </row>
    <row r="61" spans="1:5">
      <c r="A61" s="1" t="s">
        <v>55</v>
      </c>
      <c r="B61" s="11">
        <v>3000</v>
      </c>
      <c r="C61" s="11">
        <v>3000</v>
      </c>
      <c r="D61" s="12"/>
    </row>
    <row r="62" spans="1:5">
      <c r="A62" s="1" t="s">
        <v>34</v>
      </c>
      <c r="B62" s="33"/>
      <c r="C62" s="33"/>
      <c r="D62" s="12"/>
    </row>
    <row r="63" spans="1:5">
      <c r="A63" s="1" t="s">
        <v>56</v>
      </c>
      <c r="B63" s="11">
        <v>115</v>
      </c>
      <c r="C63" s="35">
        <v>115</v>
      </c>
      <c r="D63" s="12"/>
    </row>
    <row r="64" spans="1:5" s="41" customFormat="1">
      <c r="A64" s="16" t="s">
        <v>32</v>
      </c>
      <c r="B64" s="11">
        <v>8218.39</v>
      </c>
      <c r="C64" s="33">
        <v>8218.39</v>
      </c>
      <c r="D64" s="43"/>
    </row>
    <row r="65" spans="1:8">
      <c r="A65" s="1" t="s">
        <v>57</v>
      </c>
      <c r="B65" s="33"/>
      <c r="C65" s="34"/>
      <c r="D65" s="12"/>
    </row>
    <row r="66" spans="1:8">
      <c r="A66" s="1" t="s">
        <v>35</v>
      </c>
      <c r="B66" s="33"/>
      <c r="C66" s="34"/>
      <c r="D66" s="12"/>
    </row>
    <row r="68" spans="1:8" ht="15.75">
      <c r="A68" s="52" t="s">
        <v>58</v>
      </c>
      <c r="B68" s="52"/>
      <c r="C68" s="52"/>
      <c r="E68" s="40">
        <v>44398</v>
      </c>
    </row>
    <row r="69" spans="1:8">
      <c r="B69" s="26" t="s">
        <v>45</v>
      </c>
      <c r="C69" s="5" t="s">
        <v>2</v>
      </c>
      <c r="E69" s="32" t="s">
        <v>46</v>
      </c>
    </row>
    <row r="70" spans="1:8">
      <c r="A70" s="16" t="s">
        <v>36</v>
      </c>
      <c r="B70" s="11">
        <f>B45+B71</f>
        <v>29839.53</v>
      </c>
      <c r="C70" s="14">
        <f>C45</f>
        <v>17559.589999999997</v>
      </c>
      <c r="D70" s="41"/>
      <c r="E70" s="25">
        <f>E45</f>
        <v>-4942.5899999999992</v>
      </c>
      <c r="F70" s="12">
        <v>2600.31</v>
      </c>
      <c r="G70" s="41" t="s">
        <v>48</v>
      </c>
    </row>
    <row r="71" spans="1:8">
      <c r="A71" s="16" t="s">
        <v>59</v>
      </c>
      <c r="B71" s="11">
        <v>4886.8999999999996</v>
      </c>
      <c r="C71" s="11">
        <v>4886.8999999999996</v>
      </c>
      <c r="D71" s="41"/>
      <c r="E71" s="43"/>
      <c r="F71" s="41"/>
      <c r="G71" s="41"/>
    </row>
    <row r="72" spans="1:8">
      <c r="A72" s="38" t="s">
        <v>60</v>
      </c>
      <c r="B72" s="33">
        <v>420</v>
      </c>
      <c r="C72" s="33"/>
      <c r="D72" s="37" t="s">
        <v>61</v>
      </c>
      <c r="E72" s="43"/>
      <c r="F72" s="41"/>
      <c r="G72" s="41"/>
    </row>
    <row r="73" spans="1:8">
      <c r="A73" s="16" t="s">
        <v>49</v>
      </c>
      <c r="B73" s="11"/>
      <c r="C73" s="14">
        <f>C46</f>
        <v>12748.150000000005</v>
      </c>
      <c r="D73" s="41"/>
      <c r="E73" s="43"/>
      <c r="F73" s="41"/>
      <c r="G73" s="41"/>
    </row>
    <row r="74" spans="1:8">
      <c r="A74" s="16" t="s">
        <v>50</v>
      </c>
      <c r="B74" s="11"/>
      <c r="C74" s="14">
        <v>650</v>
      </c>
      <c r="D74" s="41"/>
      <c r="E74" s="43"/>
      <c r="F74" s="41"/>
      <c r="G74" s="41"/>
    </row>
    <row r="75" spans="1:8">
      <c r="A75" s="16" t="s">
        <v>62</v>
      </c>
      <c r="B75" s="11"/>
      <c r="C75" s="14">
        <f>C48</f>
        <v>-2600.31</v>
      </c>
      <c r="D75" s="41"/>
      <c r="E75" s="43"/>
      <c r="F75" s="41"/>
      <c r="G75" s="41"/>
    </row>
    <row r="76" spans="1:8">
      <c r="A76" s="16" t="s">
        <v>63</v>
      </c>
      <c r="B76" s="11"/>
      <c r="C76" s="14">
        <f>C49</f>
        <v>4942.59</v>
      </c>
      <c r="D76" s="41"/>
      <c r="E76" s="43"/>
      <c r="F76" s="41"/>
      <c r="G76" s="41"/>
      <c r="H76" s="2" t="s">
        <v>40</v>
      </c>
    </row>
    <row r="77" spans="1:8">
      <c r="A77" s="16" t="s">
        <v>37</v>
      </c>
      <c r="B77" s="11">
        <f>B70</f>
        <v>29839.53</v>
      </c>
      <c r="C77" s="14">
        <f>C70-C73-C74+C75-C76</f>
        <v>-3381.4600000000087</v>
      </c>
      <c r="D77" s="41"/>
      <c r="E77" s="45"/>
      <c r="F77" s="43"/>
      <c r="G77" s="41"/>
      <c r="H77" s="2" t="s">
        <v>41</v>
      </c>
    </row>
    <row r="78" spans="1:8">
      <c r="A78" s="16" t="s">
        <v>89</v>
      </c>
      <c r="B78" s="11">
        <f>F70</f>
        <v>2600.31</v>
      </c>
      <c r="C78" s="14">
        <f>E70</f>
        <v>-4942.5899999999992</v>
      </c>
      <c r="D78" s="41"/>
      <c r="E78" s="45"/>
      <c r="F78" s="43"/>
      <c r="G78" s="41"/>
    </row>
    <row r="79" spans="1:8">
      <c r="A79" s="16" t="s">
        <v>64</v>
      </c>
      <c r="B79" s="11">
        <v>5219.8</v>
      </c>
      <c r="C79" s="14">
        <f>C77*B79/B77</f>
        <v>-591.51551341458946</v>
      </c>
      <c r="D79" s="46"/>
      <c r="E79" s="43"/>
      <c r="F79" s="41"/>
      <c r="G79" s="41"/>
    </row>
    <row r="80" spans="1:8">
      <c r="A80" s="16" t="s">
        <v>65</v>
      </c>
      <c r="B80" s="11">
        <v>234.03</v>
      </c>
      <c r="C80" s="14">
        <f>C78*B80/B78</f>
        <v>-444.83709161599955</v>
      </c>
      <c r="D80" s="44"/>
      <c r="E80" s="43"/>
      <c r="F80" s="41"/>
      <c r="G80" s="41"/>
    </row>
    <row r="81" spans="1:7">
      <c r="A81" s="38" t="s">
        <v>66</v>
      </c>
      <c r="B81" s="33"/>
      <c r="C81" s="34"/>
      <c r="D81" s="37" t="s">
        <v>67</v>
      </c>
      <c r="E81" s="36"/>
      <c r="F81" s="37"/>
      <c r="G81" s="37"/>
    </row>
    <row r="82" spans="1:7">
      <c r="A82" s="16" t="s">
        <v>68</v>
      </c>
      <c r="B82" s="11"/>
      <c r="C82" s="14"/>
      <c r="D82" s="41" t="s">
        <v>69</v>
      </c>
      <c r="E82" s="43"/>
      <c r="F82" s="41"/>
      <c r="G82" s="41"/>
    </row>
    <row r="83" spans="1:7">
      <c r="A83" s="16" t="s">
        <v>70</v>
      </c>
      <c r="B83" s="11">
        <v>100</v>
      </c>
      <c r="C83" s="14">
        <v>835.4</v>
      </c>
      <c r="D83" s="41"/>
      <c r="E83" s="43"/>
      <c r="F83" s="41"/>
      <c r="G83" s="41"/>
    </row>
    <row r="84" spans="1:7">
      <c r="A84" s="16" t="s">
        <v>71</v>
      </c>
      <c r="B84" s="11">
        <v>0</v>
      </c>
      <c r="C84" s="11">
        <v>0</v>
      </c>
      <c r="D84" s="41"/>
      <c r="E84" s="43"/>
      <c r="F84" s="41"/>
      <c r="G84" s="41"/>
    </row>
    <row r="85" spans="1:7">
      <c r="A85" s="16" t="s">
        <v>38</v>
      </c>
      <c r="B85" s="11">
        <v>90</v>
      </c>
      <c r="C85" s="11">
        <v>90</v>
      </c>
      <c r="D85" s="41"/>
      <c r="E85" s="43"/>
      <c r="F85" s="41"/>
      <c r="G85" s="41"/>
    </row>
    <row r="86" spans="1:7">
      <c r="A86" s="16" t="s">
        <v>72</v>
      </c>
      <c r="B86" s="11">
        <v>18</v>
      </c>
      <c r="C86" s="11">
        <v>18</v>
      </c>
      <c r="D86" s="41"/>
      <c r="E86" s="43"/>
      <c r="F86" s="41"/>
      <c r="G86" s="41"/>
    </row>
    <row r="87" spans="1:7">
      <c r="A87" s="16" t="s">
        <v>73</v>
      </c>
      <c r="B87" s="11">
        <v>5219.8</v>
      </c>
      <c r="C87" s="14">
        <f>C79-C84+C85+C86</f>
        <v>-483.51551341458946</v>
      </c>
      <c r="D87" s="41"/>
      <c r="E87" s="43"/>
      <c r="F87" s="41"/>
      <c r="G87" s="41"/>
    </row>
    <row r="88" spans="1:7">
      <c r="A88" s="16" t="s">
        <v>93</v>
      </c>
      <c r="B88" s="11">
        <v>234.03</v>
      </c>
      <c r="C88" s="14">
        <f>C80</f>
        <v>-444.83709161599955</v>
      </c>
      <c r="D88" s="41"/>
      <c r="E88" s="43"/>
      <c r="F88" s="41"/>
      <c r="G88" s="41"/>
    </row>
    <row r="89" spans="1:7">
      <c r="A89" s="16" t="s">
        <v>92</v>
      </c>
      <c r="B89" s="29"/>
      <c r="C89" s="30">
        <f>C59</f>
        <v>0</v>
      </c>
      <c r="D89" s="41"/>
      <c r="E89" s="43"/>
      <c r="F89" s="41"/>
      <c r="G89" s="41"/>
    </row>
    <row r="90" spans="1:7">
      <c r="A90" s="16" t="s">
        <v>91</v>
      </c>
      <c r="B90" s="11">
        <v>631.63</v>
      </c>
      <c r="C90" s="30"/>
      <c r="D90" s="41"/>
      <c r="E90" s="43"/>
      <c r="F90" s="41"/>
      <c r="G90" s="41"/>
    </row>
    <row r="91" spans="1:7">
      <c r="A91" s="16" t="s">
        <v>74</v>
      </c>
      <c r="B91" s="11">
        <v>5119.8</v>
      </c>
      <c r="C91" s="14">
        <f>C87-C89</f>
        <v>-483.51551341458946</v>
      </c>
      <c r="D91" s="41"/>
      <c r="E91" s="43"/>
      <c r="F91" s="41"/>
      <c r="G91" s="41"/>
    </row>
    <row r="92" spans="1:7">
      <c r="A92" s="16" t="s">
        <v>75</v>
      </c>
      <c r="B92" s="11">
        <v>-397.6</v>
      </c>
      <c r="C92" s="14">
        <f>C88-C90</f>
        <v>-444.83709161599955</v>
      </c>
      <c r="D92" s="41"/>
      <c r="E92" s="43"/>
      <c r="F92" s="41"/>
      <c r="G92" s="41"/>
    </row>
    <row r="93" spans="1:7">
      <c r="A93" s="16" t="s">
        <v>76</v>
      </c>
      <c r="B93" s="29"/>
      <c r="C93" s="30"/>
      <c r="D93" s="41"/>
      <c r="E93" s="43"/>
      <c r="F93" s="41"/>
      <c r="G93" s="41"/>
    </row>
    <row r="94" spans="1:7">
      <c r="A94" s="16" t="s">
        <v>77</v>
      </c>
      <c r="B94" s="11">
        <v>650</v>
      </c>
      <c r="C94" s="11">
        <v>650</v>
      </c>
      <c r="D94" s="41"/>
      <c r="E94" s="43"/>
      <c r="F94" s="41"/>
      <c r="G94" s="41"/>
    </row>
    <row r="95" spans="1:7">
      <c r="A95" s="16" t="s">
        <v>78</v>
      </c>
      <c r="B95" s="11">
        <v>650</v>
      </c>
      <c r="C95" s="11">
        <v>650</v>
      </c>
      <c r="D95" s="41"/>
      <c r="E95" s="43"/>
      <c r="F95" s="41"/>
      <c r="G95" s="41"/>
    </row>
    <row r="96" spans="1:7">
      <c r="A96" s="16" t="s">
        <v>95</v>
      </c>
      <c r="B96" s="11">
        <v>2367.71</v>
      </c>
      <c r="C96" s="29"/>
      <c r="D96" s="41"/>
      <c r="E96" s="43"/>
      <c r="F96" s="41"/>
      <c r="G96" s="41"/>
    </row>
    <row r="97" spans="1:7">
      <c r="A97" s="16" t="s">
        <v>90</v>
      </c>
      <c r="B97" s="11">
        <v>128.72</v>
      </c>
      <c r="C97" s="30"/>
      <c r="D97" s="41"/>
      <c r="E97" s="43"/>
      <c r="F97" s="41"/>
      <c r="G97" s="41"/>
    </row>
    <row r="98" spans="1:7">
      <c r="A98" s="16" t="s">
        <v>39</v>
      </c>
      <c r="B98" s="11">
        <v>8245.51</v>
      </c>
      <c r="C98" s="14">
        <f>C91+C92+C94+C95+C97</f>
        <v>371.64739496941093</v>
      </c>
      <c r="D98" s="41"/>
      <c r="E98" s="43"/>
      <c r="F98" s="41"/>
      <c r="G98" s="41"/>
    </row>
    <row r="99" spans="1:7">
      <c r="A99" s="16" t="s">
        <v>79</v>
      </c>
      <c r="B99" s="11">
        <v>381.12</v>
      </c>
      <c r="C99" s="14">
        <f>C92+C95</f>
        <v>205.16290838400045</v>
      </c>
      <c r="D99" s="41"/>
      <c r="E99" s="43"/>
      <c r="F99" s="41"/>
      <c r="G99" s="41"/>
    </row>
    <row r="100" spans="1:7">
      <c r="A100" s="17" t="s">
        <v>80</v>
      </c>
      <c r="B100" s="11">
        <f>B98+B99</f>
        <v>8626.630000000001</v>
      </c>
      <c r="C100" s="14">
        <f>C98+C99</f>
        <v>576.81030335341143</v>
      </c>
      <c r="D100" s="41"/>
      <c r="E100" s="44">
        <f>C100-B100</f>
        <v>-8049.8196966465894</v>
      </c>
      <c r="F100" s="41"/>
      <c r="G100" s="41"/>
    </row>
    <row r="103" spans="1:7">
      <c r="A103" s="47" t="s">
        <v>96</v>
      </c>
      <c r="B103" s="47"/>
    </row>
    <row r="104" spans="1:7">
      <c r="E104" s="12"/>
    </row>
    <row r="105" spans="1:7" ht="27" customHeight="1">
      <c r="A105" s="54" t="s">
        <v>97</v>
      </c>
      <c r="B105" s="54"/>
      <c r="C105" s="54"/>
      <c r="D105" s="48"/>
      <c r="E105" s="48"/>
    </row>
    <row r="106" spans="1:7" ht="30.75" customHeight="1">
      <c r="A106" s="50" t="s">
        <v>98</v>
      </c>
      <c r="B106" s="50"/>
      <c r="C106" s="50"/>
      <c r="D106" s="51" t="s">
        <v>99</v>
      </c>
      <c r="E106" s="51"/>
    </row>
  </sheetData>
  <mergeCells count="7">
    <mergeCell ref="A106:C106"/>
    <mergeCell ref="D106:E106"/>
    <mergeCell ref="A68:C68"/>
    <mergeCell ref="A43:C43"/>
    <mergeCell ref="A18:B18"/>
    <mergeCell ref="A22:C22"/>
    <mergeCell ref="A105:C10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2021-01-25T08:41:58Z</cp:lastPrinted>
  <dcterms:created xsi:type="dcterms:W3CDTF">2017-11-15T07:39:37Z</dcterms:created>
  <dcterms:modified xsi:type="dcterms:W3CDTF">2022-12-17T07:00:24Z</dcterms:modified>
</cp:coreProperties>
</file>