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tabRatio="758"/>
  </bookViews>
  <sheets>
    <sheet name="λαθοςΑΓΑΠΕ" sheetId="5" r:id="rId1"/>
    <sheet name="283σ1" sheetId="11" r:id="rId2"/>
    <sheet name="283σ2" sheetId="13" r:id="rId3"/>
    <sheet name="283σ3" sheetId="14" r:id="rId4"/>
    <sheet name="283σ4" sheetId="15" r:id="rId5"/>
    <sheet name="283σ5" sheetId="16" r:id="rId6"/>
    <sheet name="283σ6" sheetId="17" r:id="rId7"/>
  </sheets>
  <calcPr calcId="125725"/>
</workbook>
</file>

<file path=xl/calcChain.xml><?xml version="1.0" encoding="utf-8"?>
<calcChain xmlns="http://schemas.openxmlformats.org/spreadsheetml/2006/main">
  <c r="K5" i="11"/>
  <c r="D7" i="5" l="1"/>
  <c r="D8"/>
  <c r="D9"/>
  <c r="D10"/>
  <c r="D11"/>
  <c r="D4"/>
  <c r="Q3" i="11" l="1"/>
  <c r="AB7" i="5"/>
  <c r="AC7" s="1"/>
  <c r="AB8"/>
  <c r="AC8" s="1"/>
  <c r="AB9"/>
  <c r="AB10"/>
  <c r="AC10" s="1"/>
  <c r="AB11"/>
  <c r="AC11" s="1"/>
  <c r="V7"/>
  <c r="W7" s="1"/>
  <c r="V8"/>
  <c r="W8" s="1"/>
  <c r="V9"/>
  <c r="W9" s="1"/>
  <c r="V10"/>
  <c r="W10" s="1"/>
  <c r="V11"/>
  <c r="W11" s="1"/>
  <c r="P6"/>
  <c r="Q6" s="1"/>
  <c r="P7"/>
  <c r="Q7" s="1"/>
  <c r="P8"/>
  <c r="Q8" s="1"/>
  <c r="P9"/>
  <c r="P10"/>
  <c r="Q10" s="1"/>
  <c r="P11"/>
  <c r="Q11" s="1"/>
  <c r="J7"/>
  <c r="J8"/>
  <c r="K8" s="1"/>
  <c r="J9"/>
  <c r="K9" s="1"/>
  <c r="J10"/>
  <c r="J11"/>
  <c r="J4"/>
  <c r="K4" s="1"/>
  <c r="Q3" i="13"/>
  <c r="P4" i="5"/>
  <c r="Q4" s="1"/>
  <c r="V4"/>
  <c r="Q3" i="17"/>
  <c r="C4" i="5"/>
  <c r="C5"/>
  <c r="C6"/>
  <c r="C7"/>
  <c r="C8"/>
  <c r="C9"/>
  <c r="C10"/>
  <c r="C11"/>
  <c r="E7"/>
  <c r="E8"/>
  <c r="E9"/>
  <c r="E10"/>
  <c r="E11"/>
  <c r="G5"/>
  <c r="G9"/>
  <c r="I4"/>
  <c r="I5"/>
  <c r="I6"/>
  <c r="I7"/>
  <c r="I8"/>
  <c r="I9"/>
  <c r="I10"/>
  <c r="I11"/>
  <c r="K7"/>
  <c r="K10"/>
  <c r="K11"/>
  <c r="O4"/>
  <c r="O5"/>
  <c r="O6"/>
  <c r="O7"/>
  <c r="O8"/>
  <c r="O9"/>
  <c r="O10"/>
  <c r="O11"/>
  <c r="Q9"/>
  <c r="G4"/>
  <c r="G6"/>
  <c r="G7"/>
  <c r="G8"/>
  <c r="G10"/>
  <c r="G11"/>
  <c r="S4"/>
  <c r="S5"/>
  <c r="S6"/>
  <c r="S7"/>
  <c r="S8"/>
  <c r="S9"/>
  <c r="S10"/>
  <c r="S11"/>
  <c r="U4"/>
  <c r="U5"/>
  <c r="U6"/>
  <c r="U7"/>
  <c r="U8"/>
  <c r="U9"/>
  <c r="U10"/>
  <c r="U11"/>
  <c r="W4"/>
  <c r="Y4"/>
  <c r="Y5"/>
  <c r="Y6"/>
  <c r="Y7"/>
  <c r="Y8"/>
  <c r="Y9"/>
  <c r="Y11"/>
  <c r="AA4"/>
  <c r="AA5"/>
  <c r="AA6"/>
  <c r="AA7"/>
  <c r="AA8"/>
  <c r="AA9"/>
  <c r="AA10"/>
  <c r="AA11"/>
  <c r="AC9"/>
  <c r="AE4"/>
  <c r="AE5"/>
  <c r="AE6"/>
  <c r="AE8"/>
  <c r="AE9"/>
  <c r="AE10"/>
  <c r="AG5"/>
  <c r="AG6"/>
  <c r="AG7"/>
  <c r="AG8"/>
  <c r="AG9"/>
  <c r="AG10"/>
  <c r="AG11"/>
  <c r="AG4"/>
  <c r="C12" l="1"/>
  <c r="AK12"/>
  <c r="G12"/>
  <c r="I12"/>
  <c r="M12"/>
  <c r="O12"/>
  <c r="U12"/>
  <c r="AQ5"/>
  <c r="S12"/>
  <c r="AQ6"/>
  <c r="AQ10"/>
  <c r="Y10"/>
  <c r="AQ4"/>
  <c r="AQ9"/>
  <c r="AA12"/>
  <c r="AQ11"/>
  <c r="AQ7"/>
  <c r="AQ8"/>
  <c r="AE11"/>
  <c r="AE7"/>
  <c r="AG12"/>
  <c r="Y12" l="1"/>
  <c r="AQ12"/>
  <c r="AE12"/>
  <c r="AL5"/>
  <c r="AM5" s="1"/>
  <c r="AL6"/>
  <c r="AM6" s="1"/>
  <c r="AL7"/>
  <c r="AM7" s="1"/>
  <c r="AL8"/>
  <c r="AM8" s="1"/>
  <c r="AL9"/>
  <c r="AM9" s="1"/>
  <c r="AL10"/>
  <c r="AM10" s="1"/>
  <c r="AL11"/>
  <c r="AM11" s="1"/>
  <c r="AL4"/>
  <c r="AM4" s="1"/>
  <c r="AM12" l="1"/>
  <c r="N14" i="17"/>
  <c r="P14" s="1"/>
  <c r="O12"/>
  <c r="N11"/>
  <c r="O11" s="1"/>
  <c r="N10"/>
  <c r="AH11" i="5" s="1"/>
  <c r="N9" i="17"/>
  <c r="N8"/>
  <c r="AH9" i="5" s="1"/>
  <c r="N7" i="17"/>
  <c r="O6"/>
  <c r="N6"/>
  <c r="AH7" i="5" s="1"/>
  <c r="N5" i="17"/>
  <c r="N4"/>
  <c r="AH5" i="5" s="1"/>
  <c r="N3" i="17"/>
  <c r="AF12" i="5"/>
  <c r="AL12"/>
  <c r="N12" i="16"/>
  <c r="N10"/>
  <c r="O10" s="1"/>
  <c r="N9"/>
  <c r="O9" s="1"/>
  <c r="N8"/>
  <c r="O8" s="1"/>
  <c r="O7"/>
  <c r="N7"/>
  <c r="N6"/>
  <c r="O6" s="1"/>
  <c r="N5"/>
  <c r="AB6" i="5" s="1"/>
  <c r="AC6" s="1"/>
  <c r="N4" i="16"/>
  <c r="N3"/>
  <c r="N12" i="15"/>
  <c r="P12" s="1"/>
  <c r="O10"/>
  <c r="N10"/>
  <c r="N9"/>
  <c r="O9" s="1"/>
  <c r="N8"/>
  <c r="O8" s="1"/>
  <c r="N7"/>
  <c r="O7" s="1"/>
  <c r="O6"/>
  <c r="N6"/>
  <c r="N5"/>
  <c r="N4"/>
  <c r="V5" i="5" s="1"/>
  <c r="W5" s="1"/>
  <c r="N3" i="15"/>
  <c r="Z12" i="5"/>
  <c r="N13" i="14"/>
  <c r="P13" s="1"/>
  <c r="O11"/>
  <c r="N11"/>
  <c r="N10"/>
  <c r="O10" s="1"/>
  <c r="N9"/>
  <c r="O9" s="1"/>
  <c r="N8"/>
  <c r="O8" s="1"/>
  <c r="N7"/>
  <c r="O7" s="1"/>
  <c r="N6"/>
  <c r="O6" s="1"/>
  <c r="O5"/>
  <c r="N5"/>
  <c r="N4"/>
  <c r="N3"/>
  <c r="O3" s="1"/>
  <c r="N13" i="13"/>
  <c r="N11"/>
  <c r="O11" s="1"/>
  <c r="N10"/>
  <c r="O10" s="1"/>
  <c r="O9"/>
  <c r="N9"/>
  <c r="N8"/>
  <c r="O8" s="1"/>
  <c r="O7"/>
  <c r="N7"/>
  <c r="N6"/>
  <c r="O6" s="1"/>
  <c r="N5"/>
  <c r="J6" i="5" s="1"/>
  <c r="K6" s="1"/>
  <c r="N4" i="13"/>
  <c r="J5" i="5" s="1"/>
  <c r="K5" s="1"/>
  <c r="N3" i="13"/>
  <c r="O3" s="1"/>
  <c r="Z5" i="11"/>
  <c r="N13"/>
  <c r="P13" s="1"/>
  <c r="N3"/>
  <c r="O3" s="1"/>
  <c r="N4"/>
  <c r="D5" i="5" s="1"/>
  <c r="E5" s="1"/>
  <c r="N5" i="11"/>
  <c r="N6"/>
  <c r="O6" s="1"/>
  <c r="N7"/>
  <c r="O7" s="1"/>
  <c r="N8"/>
  <c r="O8" s="1"/>
  <c r="N9"/>
  <c r="O9" s="1"/>
  <c r="N10"/>
  <c r="O10" s="1"/>
  <c r="N11"/>
  <c r="O11" s="1"/>
  <c r="E4" i="5"/>
  <c r="O5" i="13" l="1"/>
  <c r="O5" i="16"/>
  <c r="O5" i="15"/>
  <c r="V6" i="5"/>
  <c r="W6" s="1"/>
  <c r="W12" s="1"/>
  <c r="O5" i="11"/>
  <c r="D6" i="5"/>
  <c r="E6" s="1"/>
  <c r="E12" s="1"/>
  <c r="O5" i="17"/>
  <c r="AH6" i="5"/>
  <c r="AI9"/>
  <c r="AN9"/>
  <c r="AO9" s="1"/>
  <c r="O7" i="17"/>
  <c r="AH8" i="5"/>
  <c r="AI11"/>
  <c r="AN11"/>
  <c r="AO11" s="1"/>
  <c r="O3" i="17"/>
  <c r="AH4" i="5"/>
  <c r="AI4" s="1"/>
  <c r="O9" i="17"/>
  <c r="AH10" i="5"/>
  <c r="AI7"/>
  <c r="AN7"/>
  <c r="AO7" s="1"/>
  <c r="O8" i="17"/>
  <c r="O4"/>
  <c r="O4" i="13"/>
  <c r="O12" s="1"/>
  <c r="O4" i="15"/>
  <c r="O4" i="16"/>
  <c r="O11" s="1"/>
  <c r="AB5" i="5"/>
  <c r="AC5" s="1"/>
  <c r="P12" i="16"/>
  <c r="P13" i="13"/>
  <c r="O4" i="14"/>
  <c r="O12" s="1"/>
  <c r="P5" i="5"/>
  <c r="Q5" s="1"/>
  <c r="Q12" s="1"/>
  <c r="AI5"/>
  <c r="O3" i="16"/>
  <c r="AB4" i="5"/>
  <c r="O10" i="17"/>
  <c r="N13"/>
  <c r="AD12" i="5"/>
  <c r="N11" i="16"/>
  <c r="N11" i="15"/>
  <c r="O3"/>
  <c r="N12" i="14"/>
  <c r="N12" i="13"/>
  <c r="N12" i="11"/>
  <c r="O4"/>
  <c r="O12" l="1"/>
  <c r="V12" i="5"/>
  <c r="D12"/>
  <c r="AI10"/>
  <c r="AN10"/>
  <c r="AO10" s="1"/>
  <c r="AI8"/>
  <c r="AN8"/>
  <c r="AO8" s="1"/>
  <c r="AI6"/>
  <c r="AI12" s="1"/>
  <c r="AN6"/>
  <c r="AO6" s="1"/>
  <c r="O13" i="17"/>
  <c r="AH12" i="5"/>
  <c r="AN5"/>
  <c r="AO5" s="1"/>
  <c r="K12"/>
  <c r="AC4"/>
  <c r="AC12" s="1"/>
  <c r="AN4"/>
  <c r="AO4" s="1"/>
  <c r="AB12"/>
  <c r="AJ12"/>
  <c r="AR10"/>
  <c r="AS10" s="1"/>
  <c r="AU10" s="1"/>
  <c r="AR11"/>
  <c r="AS11" s="1"/>
  <c r="AU11" s="1"/>
  <c r="AR7"/>
  <c r="AS7" s="1"/>
  <c r="AU7" s="1"/>
  <c r="AR6"/>
  <c r="AS6" s="1"/>
  <c r="AU6" s="1"/>
  <c r="AR9"/>
  <c r="AS9" s="1"/>
  <c r="AU9" s="1"/>
  <c r="X12"/>
  <c r="O11" i="15"/>
  <c r="N12" i="5"/>
  <c r="R12"/>
  <c r="P12"/>
  <c r="L12"/>
  <c r="J12"/>
  <c r="H12"/>
  <c r="AR8" l="1"/>
  <c r="AS8" s="1"/>
  <c r="AU8" s="1"/>
  <c r="AR5"/>
  <c r="AS5" s="1"/>
  <c r="AU5" s="1"/>
  <c r="AO12"/>
  <c r="AR4"/>
  <c r="AS4" s="1"/>
  <c r="AN12"/>
  <c r="AP12"/>
  <c r="T12"/>
  <c r="AS12" l="1"/>
  <c r="AU4"/>
  <c r="AU12" s="1"/>
  <c r="AV12" s="1"/>
  <c r="AV13" s="1"/>
  <c r="AR12"/>
  <c r="B12" l="1"/>
  <c r="F12" l="1"/>
</calcChain>
</file>

<file path=xl/sharedStrings.xml><?xml version="1.0" encoding="utf-8"?>
<sst xmlns="http://schemas.openxmlformats.org/spreadsheetml/2006/main" count="286" uniqueCount="91">
  <si>
    <t>ετος</t>
  </si>
  <si>
    <t>ΣΥΝΟΛΟ</t>
  </si>
  <si>
    <t>5ος</t>
  </si>
  <si>
    <t>αναΣυμβόλαιο</t>
  </si>
  <si>
    <t>σε€</t>
  </si>
  <si>
    <t>στατιστικώς βιβλιοΣυμβ</t>
  </si>
  <si>
    <t>στατιστικώς Μ.Ο. μηνών</t>
  </si>
  <si>
    <t>1ος</t>
  </si>
  <si>
    <t>2ος</t>
  </si>
  <si>
    <t>3ος</t>
  </si>
  <si>
    <t>4ος</t>
  </si>
  <si>
    <t>6ος</t>
  </si>
  <si>
    <t>7ος</t>
  </si>
  <si>
    <t>8ος</t>
  </si>
  <si>
    <t>9ος</t>
  </si>
  <si>
    <t>10ος</t>
  </si>
  <si>
    <t>11ος</t>
  </si>
  <si>
    <t>12ος</t>
  </si>
  <si>
    <t>ήτοι</t>
  </si>
  <si>
    <t>1.000-3.600-180</t>
  </si>
  <si>
    <t>συμβόλαια</t>
  </si>
  <si>
    <t>Μ.Ο.</t>
  </si>
  <si>
    <t>Μ.Ο./μήνα</t>
  </si>
  <si>
    <t>ποσό</t>
  </si>
  <si>
    <t>υπουργΑπ</t>
  </si>
  <si>
    <t>ημερομηνια</t>
  </si>
  <si>
    <t>ισχύς</t>
  </si>
  <si>
    <t>1997/1ος</t>
  </si>
  <si>
    <t>1.000+180</t>
  </si>
  <si>
    <t>*96</t>
  </si>
  <si>
    <t>496+200</t>
  </si>
  <si>
    <t>*180</t>
  </si>
  <si>
    <t>οριζόντιο - κάθετη</t>
  </si>
  <si>
    <t>διανομή ΌΧΙ αναλογική</t>
  </si>
  <si>
    <t>μίσθωση</t>
  </si>
  <si>
    <t>μίσθωση ΑΝΑΛΟΓΙΚΗ</t>
  </si>
  <si>
    <t>εταιρείες</t>
  </si>
  <si>
    <t>δάνεια</t>
  </si>
  <si>
    <t>πληστηριασμός</t>
  </si>
  <si>
    <t>ΣΥΝΟΛΑ</t>
  </si>
  <si>
    <t>ΣΟΥΜΑ</t>
  </si>
  <si>
    <t>μείωση Δ.Ο.Υ. φορολογητέου ποσού</t>
  </si>
  <si>
    <t>δρχ</t>
  </si>
  <si>
    <t>στατιστικώς βιβλιοΕσόδων</t>
  </si>
  <si>
    <t>ανα Συμβόλαιο</t>
  </si>
  <si>
    <t>283σ4 = χαρτόσημα σε πάγιες = 96</t>
  </si>
  <si>
    <t>283σ1 = χαρτόσημα ΣΕ γονικές &amp; δωρεές = ''3.600'' + 1.000 ΤΑΧΔΙΚ + 180 κινητόν επισημα 1ης σελίδας</t>
  </si>
  <si>
    <t>283σ2 = χαρτόσημα σε αγοραπωλησίες = 1.000 ΤΑΧΔΙΚ + 180 κινητόν επισημα 1ης σελίδας</t>
  </si>
  <si>
    <t>283σ3 = χαρτόσημα σε διανομές αναλογικές  = 1.000 ΤΑΧΔΙΚ + 180 κινητόν επισημα 1ης σελίδας</t>
  </si>
  <si>
    <t>283σ4 = χαρτόσημα σε πάγιες = 96 κινητόν επισημα 1ης σελίδας</t>
  </si>
  <si>
    <t>283σ5 = χαρτόσημα σε διαθήκες  = 696 ήτοι 496 κινητόν επίσημα + 200 ΤΑΝ γιατί χαρτοσημαίνει 700</t>
  </si>
  <si>
    <t>283σ6 = χαρτόσημα σε κληρονομιάς αποδοχές = 180 κινητόν επίσημα</t>
  </si>
  <si>
    <t>283σ6 = χαρτόσημα σε κληρονομιάς αποδοχές = 180</t>
  </si>
  <si>
    <t>283σ2 = χαρτόσημα σε αγοραπωλησίες = 1.000 + 180</t>
  </si>
  <si>
    <t>283σ1 = χαρτόσημα ΣΕ γονικές &amp; δωρεές = 1.000+ 3.600 + 180</t>
  </si>
  <si>
    <t>283σ3 = χαρτόσημα σε διανομές αναλογικές  = 1.000 + 180</t>
  </si>
  <si>
    <t>283σ5 = χαρτόσημα σε διαθήκες  = 696</t>
  </si>
  <si>
    <t>10ος = ΔΥΣΤΥΧΩΣ κινητόν επίσημα 3.600 + 1.000 ΤΑΧΔΙΚ + 180 κινητόν επίσημα 1ης σελίδας = 31.500</t>
  </si>
  <si>
    <t>ΛΕΙΠΟΥΝ 4 φάκελοι με συμβόλαια</t>
  </si>
  <si>
    <t>ΔΕΝ έχει επικολήσει σε 4 = ΤΟΓΚΑ</t>
  </si>
  <si>
    <t>καταγραφή ΑΝΑ συμβόλαιο</t>
  </si>
  <si>
    <t xml:space="preserve">ΔΕΝ επικολλάει 180 κινητόν επίσημα 1ης σελίδας </t>
  </si>
  <si>
    <t>9ος = ΔΥΣΤΥΧΩΣ κινητόν επίσημα 3.600 + 1.000 ΤΑΧΔΙΚ + 180 κινητόν επίσημα 1ης σελίδας = 29.600</t>
  </si>
  <si>
    <t>ΔΕΝ έχει επικολήσει σε 5 = ΤΟΓΚΑ</t>
  </si>
  <si>
    <t>8ος = ΔΥΣΤΥΧΩΣ κινητόν επίσημα 3.600 + 1.000 ΤΑΧΔΙΚ + 180 κινητόν επίσημα 1ης σελίδας = 13.980</t>
  </si>
  <si>
    <t>ΔΕΝ επικολλάει 180 κινητόν επίσημα 1ης σελίδας  ΣΕ 1 συμβόλαιο</t>
  </si>
  <si>
    <t>6ος = ΔΕΝ χαρτοσημαίνει . Σε μία βάζει 250 ΤΑΣ</t>
  </si>
  <si>
    <t>6ος = ΑΛΛΟΥ χαρτοσημαίνει ΑΛΛΟΥ όχι</t>
  </si>
  <si>
    <t>7ος = ΑΛΛΟΥ χαρτοσημαίνει ΑΛΛΟΥ όχι</t>
  </si>
  <si>
    <t>8ος = ΑΛΛΟΥ χαρτοσημαίνει ΑΛΛΟΥ όχι</t>
  </si>
  <si>
    <t>ΤΟΓΚΑ</t>
  </si>
  <si>
    <t>9ος = ΑΛΛΟΥ χαρτοσημαίνει ΑΛΛΟΥ όχι</t>
  </si>
  <si>
    <t>9ος = χαρτοσημαίνει ΜΟΝΟ ΤΑΧΔΙΚ &amp; 2 φύλλα</t>
  </si>
  <si>
    <t>8ος = χαρτοσημαίνει ΤΑΧΔΙΚ &amp; 2 φύλλα &amp; 250 ΤΑΝ</t>
  </si>
  <si>
    <t>10ος = χαρτοσημαίνει 100 ΤΑΧΔΙΚ &amp; 180 κινητό επίσημα</t>
  </si>
  <si>
    <t>10ος = ΑΛΛΟΥ χαρτοσημαίνει 2.000 ΑΛΛΟΥ όχι</t>
  </si>
  <si>
    <t>10ος = ΑΛΛΟΥ χαρτοσημαίνει ΑΛΛΟΥ όχι</t>
  </si>
  <si>
    <t>11ος = ΑΛΛΟΥ χαρτοσημαίνει 2.000 ΑΛΛΟΥ όχι</t>
  </si>
  <si>
    <t>11ος = ΑΛΛΟΥ χαρτοσημαίνει ΑΛΛΟΥ όχι</t>
  </si>
  <si>
    <t>11ος = χαρτοσημαίνει 100 ΤΑΧΔΙΚ &amp; 180 κινητό επίσημα</t>
  </si>
  <si>
    <t>ΤΕΛΟΣ το 1.000 ΤΑΧΔΙΚ</t>
  </si>
  <si>
    <t>έως 15/10ου ΔΕΝ χαρτοσημαίνει ΤΙΠΟΤΑ</t>
  </si>
  <si>
    <t>10ος =ΑΝ χαρτοσημαίνει = 460 κινητό επίσημα</t>
  </si>
  <si>
    <t>10ος = χαρτοσημαίνει ΤΑΧΔΙΚ 0,50€</t>
  </si>
  <si>
    <t>1227 = ΤΑΧΔΙΚ-100 &amp; ΤΑΝ-220 &amp;ΤΑΣ -240 &amp; κινητον επίσημα-200</t>
  </si>
  <si>
    <t>1254 = κινητον επίσημα-460</t>
  </si>
  <si>
    <t>1255 = ΤΑΧΔΙΚ-90 &amp; κινητό επίσημα-150</t>
  </si>
  <si>
    <t>1256 = ΤΑΧΔΙΚ-120 &amp; κινητό επίσημα-150</t>
  </si>
  <si>
    <t>1264 = ΤΑΧΔΙΚ-120 &amp; κινητό επίσημα-150</t>
  </si>
  <si>
    <t xml:space="preserve">βρήκα ΕΩΣ 2003-1ο </t>
  </si>
  <si>
    <t>λάθη ΑΓΑΠΕ που θα μπορούσαν να ΠΑΝΕ στα κ-15-17 της ΑΓΑΠΕ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</si>
</sst>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/>
    <xf numFmtId="0" fontId="2" fillId="0" borderId="0" xfId="0" applyFont="1"/>
    <xf numFmtId="43" fontId="2" fillId="0" borderId="1" xfId="1" applyFont="1" applyFill="1" applyBorder="1"/>
    <xf numFmtId="43" fontId="2" fillId="0" borderId="0" xfId="0" applyNumberFormat="1" applyFont="1"/>
    <xf numFmtId="0" fontId="3" fillId="0" borderId="1" xfId="0" applyFont="1" applyBorder="1"/>
    <xf numFmtId="43" fontId="3" fillId="0" borderId="1" xfId="1" applyFont="1" applyBorder="1"/>
    <xf numFmtId="43" fontId="2" fillId="4" borderId="1" xfId="1" applyFont="1" applyFill="1" applyBorder="1"/>
    <xf numFmtId="43" fontId="3" fillId="0" borderId="1" xfId="1" applyFont="1" applyFill="1" applyBorder="1"/>
    <xf numFmtId="43" fontId="2" fillId="0" borderId="0" xfId="1" applyFont="1"/>
    <xf numFmtId="0" fontId="4" fillId="0" borderId="0" xfId="0" applyFont="1"/>
    <xf numFmtId="0" fontId="2" fillId="0" borderId="5" xfId="0" applyFont="1" applyBorder="1"/>
    <xf numFmtId="164" fontId="2" fillId="0" borderId="0" xfId="1" applyNumberFormat="1" applyFont="1"/>
    <xf numFmtId="43" fontId="2" fillId="4" borderId="5" xfId="1" applyFont="1" applyFill="1" applyBorder="1"/>
    <xf numFmtId="0" fontId="2" fillId="8" borderId="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4" borderId="5" xfId="1" applyNumberFormat="1" applyFont="1" applyFill="1" applyBorder="1"/>
    <xf numFmtId="164" fontId="2" fillId="4" borderId="1" xfId="1" applyNumberFormat="1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3" fontId="2" fillId="0" borderId="0" xfId="0" applyNumberFormat="1" applyFont="1"/>
    <xf numFmtId="0" fontId="2" fillId="5" borderId="7" xfId="0" applyFont="1" applyFill="1" applyBorder="1" applyAlignment="1">
      <alignment horizontal="center" wrapText="1"/>
    </xf>
    <xf numFmtId="14" fontId="2" fillId="0" borderId="0" xfId="0" applyNumberFormat="1" applyFont="1"/>
    <xf numFmtId="0" fontId="8" fillId="0" borderId="0" xfId="0" applyFont="1"/>
    <xf numFmtId="164" fontId="2" fillId="10" borderId="1" xfId="1" applyNumberFormat="1" applyFont="1" applyFill="1" applyBorder="1"/>
    <xf numFmtId="43" fontId="2" fillId="10" borderId="1" xfId="1" applyFont="1" applyFill="1" applyBorder="1"/>
    <xf numFmtId="164" fontId="3" fillId="0" borderId="1" xfId="1" applyNumberFormat="1" applyFont="1" applyBorder="1"/>
    <xf numFmtId="164" fontId="2" fillId="0" borderId="0" xfId="1" applyNumberFormat="1" applyFont="1" applyFill="1"/>
    <xf numFmtId="0" fontId="2" fillId="0" borderId="0" xfId="0" applyFont="1" applyFill="1"/>
    <xf numFmtId="0" fontId="9" fillId="0" borderId="0" xfId="0" applyFont="1"/>
    <xf numFmtId="0" fontId="2" fillId="0" borderId="7" xfId="0" applyFont="1" applyFill="1" applyBorder="1" applyAlignment="1">
      <alignment horizontal="center" wrapText="1"/>
    </xf>
    <xf numFmtId="164" fontId="2" fillId="0" borderId="5" xfId="1" applyNumberFormat="1" applyFont="1" applyFill="1" applyBorder="1"/>
    <xf numFmtId="43" fontId="2" fillId="0" borderId="5" xfId="1" applyFont="1" applyFill="1" applyBorder="1"/>
    <xf numFmtId="43" fontId="3" fillId="0" borderId="0" xfId="0" applyNumberFormat="1" applyFont="1"/>
    <xf numFmtId="43" fontId="10" fillId="0" borderId="0" xfId="0" applyNumberFormat="1" applyFont="1"/>
    <xf numFmtId="164" fontId="2" fillId="0" borderId="0" xfId="0" applyNumberFormat="1" applyFont="1"/>
    <xf numFmtId="0" fontId="8" fillId="0" borderId="11" xfId="0" applyFont="1" applyBorder="1" applyAlignment="1">
      <alignment wrapText="1"/>
    </xf>
    <xf numFmtId="164" fontId="2" fillId="10" borderId="5" xfId="1" applyNumberFormat="1" applyFont="1" applyFill="1" applyBorder="1"/>
    <xf numFmtId="164" fontId="3" fillId="10" borderId="1" xfId="1" applyNumberFormat="1" applyFont="1" applyFill="1" applyBorder="1"/>
    <xf numFmtId="43" fontId="3" fillId="10" borderId="1" xfId="1" applyFont="1" applyFill="1" applyBorder="1"/>
    <xf numFmtId="43" fontId="2" fillId="10" borderId="5" xfId="1" applyFont="1" applyFill="1" applyBorder="1"/>
    <xf numFmtId="0" fontId="2" fillId="5" borderId="0" xfId="0" applyFont="1" applyFill="1"/>
    <xf numFmtId="0" fontId="2" fillId="8" borderId="0" xfId="0" applyFont="1" applyFill="1"/>
    <xf numFmtId="43" fontId="2" fillId="11" borderId="1" xfId="1" applyFont="1" applyFill="1" applyBorder="1"/>
    <xf numFmtId="164" fontId="2" fillId="11" borderId="1" xfId="1" applyNumberFormat="1" applyFont="1" applyFill="1" applyBorder="1"/>
    <xf numFmtId="164" fontId="2" fillId="11" borderId="5" xfId="1" applyNumberFormat="1" applyFont="1" applyFill="1" applyBorder="1"/>
    <xf numFmtId="164" fontId="2" fillId="12" borderId="5" xfId="1" applyNumberFormat="1" applyFont="1" applyFill="1" applyBorder="1"/>
    <xf numFmtId="0" fontId="7" fillId="9" borderId="2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00FF"/>
      <color rgb="FF00FF00"/>
      <color rgb="FF00FF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workbookViewId="0">
      <pane ySplit="3" topLeftCell="A4" activePane="bottomLeft" state="frozen"/>
      <selection pane="bottomLeft" activeCell="L29" sqref="L29"/>
    </sheetView>
  </sheetViews>
  <sheetFormatPr defaultRowHeight="12.75"/>
  <cols>
    <col min="1" max="1" width="3.88671875" style="2" bestFit="1" customWidth="1"/>
    <col min="2" max="2" width="9.109375" style="2" customWidth="1"/>
    <col min="3" max="3" width="4.88671875" style="2" bestFit="1" customWidth="1"/>
    <col min="4" max="4" width="10.5546875" style="2" customWidth="1"/>
    <col min="5" max="5" width="8.44140625" style="2" customWidth="1"/>
    <col min="6" max="6" width="10.88671875" style="2" customWidth="1"/>
    <col min="7" max="7" width="9.21875" style="2" customWidth="1"/>
    <col min="8" max="8" width="9.109375" style="2" customWidth="1"/>
    <col min="9" max="9" width="4.88671875" style="2" bestFit="1" customWidth="1"/>
    <col min="10" max="10" width="10" style="2" bestFit="1" customWidth="1"/>
    <col min="11" max="11" width="7.21875" style="2" bestFit="1" customWidth="1"/>
    <col min="12" max="12" width="10.88671875" style="2" customWidth="1"/>
    <col min="13" max="13" width="8.44140625" style="2" bestFit="1" customWidth="1"/>
    <col min="14" max="14" width="9.109375" style="2" customWidth="1"/>
    <col min="15" max="15" width="4.88671875" style="2" bestFit="1" customWidth="1"/>
    <col min="16" max="16" width="10.5546875" style="2" customWidth="1"/>
    <col min="17" max="17" width="6.44140625" style="2" bestFit="1" customWidth="1"/>
    <col min="18" max="18" width="8.21875" style="2" bestFit="1" customWidth="1"/>
    <col min="19" max="19" width="6.44140625" style="2" bestFit="1" customWidth="1"/>
    <col min="20" max="20" width="9.109375" style="2" customWidth="1"/>
    <col min="21" max="21" width="4.88671875" style="2" bestFit="1" customWidth="1"/>
    <col min="22" max="22" width="10.5546875" style="2" customWidth="1"/>
    <col min="23" max="23" width="7.21875" style="2" bestFit="1" customWidth="1"/>
    <col min="24" max="24" width="10.88671875" style="2" customWidth="1"/>
    <col min="25" max="25" width="8.44140625" style="2" bestFit="1" customWidth="1"/>
    <col min="26" max="26" width="9.109375" style="2" customWidth="1"/>
    <col min="27" max="27" width="5.6640625" style="2" bestFit="1" customWidth="1"/>
    <col min="28" max="28" width="10.5546875" style="2" customWidth="1"/>
    <col min="29" max="29" width="6.44140625" style="2" bestFit="1" customWidth="1"/>
    <col min="30" max="30" width="8.44140625" style="2" bestFit="1" customWidth="1"/>
    <col min="31" max="31" width="6.44140625" style="2" bestFit="1" customWidth="1"/>
    <col min="32" max="32" width="9.109375" style="2" customWidth="1"/>
    <col min="33" max="33" width="5.6640625" style="2" bestFit="1" customWidth="1"/>
    <col min="34" max="34" width="10.5546875" style="2" customWidth="1"/>
    <col min="35" max="35" width="7.21875" style="2" bestFit="1" customWidth="1"/>
    <col min="36" max="36" width="10.88671875" style="2" customWidth="1"/>
    <col min="37" max="37" width="8.44140625" style="2" bestFit="1" customWidth="1"/>
    <col min="38" max="38" width="10.77734375" style="2" customWidth="1"/>
    <col min="39" max="39" width="5.6640625" style="2" bestFit="1" customWidth="1"/>
    <col min="40" max="40" width="9.21875" style="2" customWidth="1"/>
    <col min="41" max="41" width="8.44140625" style="2" bestFit="1" customWidth="1"/>
    <col min="42" max="42" width="9.88671875" style="2" customWidth="1"/>
    <col min="43" max="43" width="4.88671875" style="2" bestFit="1" customWidth="1"/>
    <col min="44" max="44" width="10" style="2" bestFit="1" customWidth="1"/>
    <col min="45" max="45" width="11.21875" style="2" bestFit="1" customWidth="1"/>
    <col min="46" max="46" width="10" style="2" bestFit="1" customWidth="1"/>
    <col min="47" max="47" width="16.33203125" style="2" customWidth="1"/>
    <col min="48" max="48" width="11.21875" style="2" bestFit="1" customWidth="1"/>
    <col min="49" max="16384" width="8.88671875" style="2"/>
  </cols>
  <sheetData>
    <row r="1" spans="1:49" s="10" customFormat="1" ht="20.25">
      <c r="A1" s="51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</row>
    <row r="2" spans="1:49" ht="12.75" customHeight="1">
      <c r="A2" s="54" t="s">
        <v>0</v>
      </c>
      <c r="B2" s="47" t="s">
        <v>54</v>
      </c>
      <c r="C2" s="48"/>
      <c r="D2" s="48"/>
      <c r="E2" s="48"/>
      <c r="F2" s="48"/>
      <c r="G2" s="49"/>
      <c r="H2" s="50" t="s">
        <v>53</v>
      </c>
      <c r="I2" s="50"/>
      <c r="J2" s="50"/>
      <c r="K2" s="50"/>
      <c r="L2" s="50"/>
      <c r="M2" s="50"/>
      <c r="N2" s="58" t="s">
        <v>55</v>
      </c>
      <c r="O2" s="58"/>
      <c r="P2" s="58"/>
      <c r="Q2" s="58"/>
      <c r="R2" s="58"/>
      <c r="S2" s="58"/>
      <c r="T2" s="50" t="s">
        <v>45</v>
      </c>
      <c r="U2" s="50"/>
      <c r="V2" s="50"/>
      <c r="W2" s="50"/>
      <c r="X2" s="50"/>
      <c r="Y2" s="50"/>
      <c r="Z2" s="58" t="s">
        <v>56</v>
      </c>
      <c r="AA2" s="58"/>
      <c r="AB2" s="58"/>
      <c r="AC2" s="58"/>
      <c r="AD2" s="58"/>
      <c r="AE2" s="58"/>
      <c r="AF2" s="50" t="s">
        <v>52</v>
      </c>
      <c r="AG2" s="50"/>
      <c r="AH2" s="50"/>
      <c r="AI2" s="50"/>
      <c r="AJ2" s="50"/>
      <c r="AK2" s="50"/>
      <c r="AL2" s="59" t="s">
        <v>39</v>
      </c>
      <c r="AM2" s="60"/>
      <c r="AN2" s="60"/>
      <c r="AO2" s="60"/>
      <c r="AP2" s="60"/>
      <c r="AQ2" s="60"/>
      <c r="AR2" s="60"/>
      <c r="AS2" s="61"/>
    </row>
    <row r="3" spans="1:49" ht="26.25" thickBot="1">
      <c r="A3" s="55"/>
      <c r="B3" s="14" t="s">
        <v>44</v>
      </c>
      <c r="C3" s="14" t="s">
        <v>4</v>
      </c>
      <c r="D3" s="14" t="s">
        <v>43</v>
      </c>
      <c r="E3" s="14" t="s">
        <v>4</v>
      </c>
      <c r="F3" s="14" t="s">
        <v>6</v>
      </c>
      <c r="G3" s="14" t="s">
        <v>4</v>
      </c>
      <c r="H3" s="21" t="s">
        <v>44</v>
      </c>
      <c r="I3" s="21" t="s">
        <v>4</v>
      </c>
      <c r="J3" s="21" t="s">
        <v>5</v>
      </c>
      <c r="K3" s="21" t="s">
        <v>4</v>
      </c>
      <c r="L3" s="21" t="s">
        <v>6</v>
      </c>
      <c r="M3" s="21" t="s">
        <v>4</v>
      </c>
      <c r="N3" s="14" t="s">
        <v>44</v>
      </c>
      <c r="O3" s="14" t="s">
        <v>4</v>
      </c>
      <c r="P3" s="14" t="s">
        <v>43</v>
      </c>
      <c r="Q3" s="14" t="s">
        <v>4</v>
      </c>
      <c r="R3" s="14" t="s">
        <v>6</v>
      </c>
      <c r="S3" s="14" t="s">
        <v>4</v>
      </c>
      <c r="T3" s="21" t="s">
        <v>44</v>
      </c>
      <c r="U3" s="21" t="s">
        <v>4</v>
      </c>
      <c r="V3" s="21" t="s">
        <v>43</v>
      </c>
      <c r="W3" s="21" t="s">
        <v>4</v>
      </c>
      <c r="X3" s="21" t="s">
        <v>6</v>
      </c>
      <c r="Y3" s="21" t="s">
        <v>4</v>
      </c>
      <c r="Z3" s="14" t="s">
        <v>44</v>
      </c>
      <c r="AA3" s="14" t="s">
        <v>4</v>
      </c>
      <c r="AB3" s="14" t="s">
        <v>43</v>
      </c>
      <c r="AC3" s="14" t="s">
        <v>4</v>
      </c>
      <c r="AD3" s="14" t="s">
        <v>6</v>
      </c>
      <c r="AE3" s="14" t="s">
        <v>4</v>
      </c>
      <c r="AF3" s="21" t="s">
        <v>44</v>
      </c>
      <c r="AG3" s="21" t="s">
        <v>4</v>
      </c>
      <c r="AH3" s="21" t="s">
        <v>43</v>
      </c>
      <c r="AI3" s="21" t="s">
        <v>4</v>
      </c>
      <c r="AJ3" s="21" t="s">
        <v>6</v>
      </c>
      <c r="AK3" s="21" t="s">
        <v>4</v>
      </c>
      <c r="AL3" s="30" t="s">
        <v>3</v>
      </c>
      <c r="AM3" s="30" t="s">
        <v>4</v>
      </c>
      <c r="AN3" s="30" t="s">
        <v>5</v>
      </c>
      <c r="AO3" s="30" t="s">
        <v>4</v>
      </c>
      <c r="AP3" s="30" t="s">
        <v>6</v>
      </c>
      <c r="AQ3" s="30" t="s">
        <v>4</v>
      </c>
      <c r="AR3" s="56" t="s">
        <v>40</v>
      </c>
      <c r="AS3" s="57"/>
      <c r="AU3" s="36" t="s">
        <v>41</v>
      </c>
    </row>
    <row r="4" spans="1:49">
      <c r="A4" s="11">
        <v>1998</v>
      </c>
      <c r="B4" s="45"/>
      <c r="C4" s="32">
        <f>B4/340.75</f>
        <v>0</v>
      </c>
      <c r="D4" s="16">
        <f>'283σ1'!N3</f>
        <v>406390</v>
      </c>
      <c r="E4" s="13">
        <f>D4/340.75</f>
        <v>1192.6338958180484</v>
      </c>
      <c r="F4" s="24"/>
      <c r="G4" s="40">
        <f>F4/340.75</f>
        <v>0</v>
      </c>
      <c r="H4" s="43"/>
      <c r="I4" s="3">
        <f t="shared" ref="I4:I11" si="0">H4/340.75</f>
        <v>0</v>
      </c>
      <c r="J4" s="7">
        <f>'283σ2'!N3</f>
        <v>50740</v>
      </c>
      <c r="K4" s="7">
        <f t="shared" ref="K4:K6" si="1">J4/340.75</f>
        <v>148.90682318415261</v>
      </c>
      <c r="L4" s="24"/>
      <c r="M4" s="25"/>
      <c r="N4" s="43"/>
      <c r="O4" s="3">
        <f t="shared" ref="O4:O11" si="2">N4/340.75</f>
        <v>0</v>
      </c>
      <c r="P4" s="7">
        <f>'283σ3'!N3</f>
        <v>9440</v>
      </c>
      <c r="Q4" s="7">
        <f t="shared" ref="Q4:Q11" si="3">P4/340.75</f>
        <v>27.703595011005135</v>
      </c>
      <c r="R4" s="24"/>
      <c r="S4" s="25">
        <f t="shared" ref="S4:AI11" si="4">R4/340.75</f>
        <v>0</v>
      </c>
      <c r="T4" s="43"/>
      <c r="U4" s="3">
        <f t="shared" si="4"/>
        <v>0</v>
      </c>
      <c r="V4" s="17">
        <f>'283σ4'!N3</f>
        <v>6816</v>
      </c>
      <c r="W4" s="7">
        <f t="shared" si="4"/>
        <v>20.002934702861335</v>
      </c>
      <c r="X4" s="24"/>
      <c r="Y4" s="25">
        <f t="shared" si="4"/>
        <v>0</v>
      </c>
      <c r="Z4" s="43"/>
      <c r="AA4" s="3">
        <f t="shared" si="4"/>
        <v>0</v>
      </c>
      <c r="AB4" s="17">
        <f>'283σ5'!N3</f>
        <v>2784</v>
      </c>
      <c r="AC4" s="7">
        <f t="shared" si="4"/>
        <v>8.1702127659574462</v>
      </c>
      <c r="AD4" s="24"/>
      <c r="AE4" s="25">
        <f t="shared" si="4"/>
        <v>0</v>
      </c>
      <c r="AF4" s="44"/>
      <c r="AG4" s="3">
        <f t="shared" si="4"/>
        <v>0</v>
      </c>
      <c r="AH4" s="17">
        <f>'283σ6'!N3</f>
        <v>4140</v>
      </c>
      <c r="AI4" s="7">
        <f t="shared" si="4"/>
        <v>12.1496698459281</v>
      </c>
      <c r="AJ4" s="24"/>
      <c r="AK4" s="25"/>
      <c r="AL4" s="18">
        <f t="shared" ref="AL4:AL11" si="5">B4+H4+N4+T4+Z4+AF4</f>
        <v>0</v>
      </c>
      <c r="AM4" s="3">
        <f t="shared" ref="AM4:AS11" si="6">AL4/340.75</f>
        <v>0</v>
      </c>
      <c r="AN4" s="18">
        <f t="shared" ref="AN4:AN11" si="7">D4+J4+P4+V4+AB4+AH4</f>
        <v>480310</v>
      </c>
      <c r="AO4" s="3">
        <f t="shared" si="6"/>
        <v>1409.5671313279531</v>
      </c>
      <c r="AP4" s="24"/>
      <c r="AQ4" s="25">
        <f t="shared" si="6"/>
        <v>0</v>
      </c>
      <c r="AR4" s="31">
        <f t="shared" ref="AR4:AR11" si="8">AL4+AN4+AP4</f>
        <v>480310</v>
      </c>
      <c r="AS4" s="32">
        <f t="shared" si="6"/>
        <v>1409.5671313279531</v>
      </c>
      <c r="AU4" s="4">
        <f t="shared" ref="AU4:AU11" si="9">AS4</f>
        <v>1409.5671313279531</v>
      </c>
    </row>
    <row r="5" spans="1:49">
      <c r="A5" s="1">
        <v>1999</v>
      </c>
      <c r="B5" s="17"/>
      <c r="C5" s="7">
        <f t="shared" ref="C5:C11" si="10">B5/340.75</f>
        <v>0</v>
      </c>
      <c r="D5" s="16">
        <f>'283σ1'!N4</f>
        <v>573600</v>
      </c>
      <c r="E5" s="7">
        <f t="shared" ref="E5:E11" si="11">D5/340.75</f>
        <v>1683.3455612619223</v>
      </c>
      <c r="F5" s="24"/>
      <c r="G5" s="25">
        <f t="shared" ref="G5:G11" si="12">F5/340.75</f>
        <v>0</v>
      </c>
      <c r="H5" s="7"/>
      <c r="I5" s="7">
        <f t="shared" si="0"/>
        <v>0</v>
      </c>
      <c r="J5" s="7">
        <f>'283σ2'!N4</f>
        <v>109920</v>
      </c>
      <c r="K5" s="7">
        <f t="shared" si="1"/>
        <v>322.58253851797508</v>
      </c>
      <c r="L5" s="24"/>
      <c r="M5" s="25"/>
      <c r="N5" s="7"/>
      <c r="O5" s="7">
        <f t="shared" si="2"/>
        <v>0</v>
      </c>
      <c r="P5" s="7">
        <f>'283σ3'!N4</f>
        <v>19184</v>
      </c>
      <c r="Q5" s="7">
        <f t="shared" si="3"/>
        <v>56.299339691856197</v>
      </c>
      <c r="R5" s="24"/>
      <c r="S5" s="25">
        <f t="shared" si="4"/>
        <v>0</v>
      </c>
      <c r="T5" s="7"/>
      <c r="U5" s="7">
        <f t="shared" si="4"/>
        <v>0</v>
      </c>
      <c r="V5" s="17">
        <f>'283σ4'!N4</f>
        <v>23136</v>
      </c>
      <c r="W5" s="7">
        <f t="shared" si="4"/>
        <v>67.89728539985326</v>
      </c>
      <c r="X5" s="24"/>
      <c r="Y5" s="25">
        <f t="shared" si="4"/>
        <v>0</v>
      </c>
      <c r="Z5" s="7"/>
      <c r="AA5" s="7">
        <f t="shared" si="4"/>
        <v>0</v>
      </c>
      <c r="AB5" s="17">
        <f>'283σ5'!N4</f>
        <v>11832</v>
      </c>
      <c r="AC5" s="7">
        <f t="shared" si="4"/>
        <v>34.723404255319146</v>
      </c>
      <c r="AD5" s="24"/>
      <c r="AE5" s="25">
        <f t="shared" si="4"/>
        <v>0</v>
      </c>
      <c r="AF5" s="17"/>
      <c r="AG5" s="7">
        <f t="shared" si="4"/>
        <v>0</v>
      </c>
      <c r="AH5" s="17">
        <f>'283σ6'!N4</f>
        <v>12420</v>
      </c>
      <c r="AI5" s="7">
        <f t="shared" si="4"/>
        <v>36.449009537784299</v>
      </c>
      <c r="AJ5" s="24"/>
      <c r="AK5" s="25"/>
      <c r="AL5" s="18">
        <f t="shared" si="5"/>
        <v>0</v>
      </c>
      <c r="AM5" s="3">
        <f t="shared" si="6"/>
        <v>0</v>
      </c>
      <c r="AN5" s="18">
        <f t="shared" si="7"/>
        <v>750092</v>
      </c>
      <c r="AO5" s="3">
        <f t="shared" si="6"/>
        <v>2201.29713866471</v>
      </c>
      <c r="AP5" s="24"/>
      <c r="AQ5" s="25">
        <f t="shared" si="6"/>
        <v>0</v>
      </c>
      <c r="AR5" s="18">
        <f t="shared" si="8"/>
        <v>750092</v>
      </c>
      <c r="AS5" s="3">
        <f t="shared" si="6"/>
        <v>2201.29713866471</v>
      </c>
      <c r="AU5" s="4">
        <f t="shared" si="9"/>
        <v>2201.29713866471</v>
      </c>
    </row>
    <row r="6" spans="1:49">
      <c r="A6" s="1">
        <v>2000</v>
      </c>
      <c r="B6" s="17"/>
      <c r="C6" s="7">
        <f t="shared" si="10"/>
        <v>0</v>
      </c>
      <c r="D6" s="16">
        <f>'283σ1'!N5</f>
        <v>58560</v>
      </c>
      <c r="E6" s="7">
        <f t="shared" si="11"/>
        <v>171.85619955979456</v>
      </c>
      <c r="F6" s="24"/>
      <c r="G6" s="25">
        <f t="shared" si="12"/>
        <v>0</v>
      </c>
      <c r="H6" s="7"/>
      <c r="I6" s="7">
        <f t="shared" si="0"/>
        <v>0</v>
      </c>
      <c r="J6" s="7">
        <f>'283σ2'!N5</f>
        <v>11800</v>
      </c>
      <c r="K6" s="7">
        <f t="shared" si="1"/>
        <v>34.629493763756422</v>
      </c>
      <c r="L6" s="24"/>
      <c r="M6" s="25"/>
      <c r="N6" s="7"/>
      <c r="O6" s="7">
        <f t="shared" si="2"/>
        <v>0</v>
      </c>
      <c r="P6" s="7">
        <f>'283σ3'!N5</f>
        <v>0</v>
      </c>
      <c r="Q6" s="7">
        <f t="shared" si="3"/>
        <v>0</v>
      </c>
      <c r="R6" s="24"/>
      <c r="S6" s="25">
        <f t="shared" si="4"/>
        <v>0</v>
      </c>
      <c r="T6" s="7"/>
      <c r="U6" s="7">
        <f t="shared" si="4"/>
        <v>0</v>
      </c>
      <c r="V6" s="17">
        <f>'283σ4'!N5</f>
        <v>5472</v>
      </c>
      <c r="W6" s="7">
        <f t="shared" si="4"/>
        <v>16.058694057226706</v>
      </c>
      <c r="X6" s="24"/>
      <c r="Y6" s="25">
        <f t="shared" si="4"/>
        <v>0</v>
      </c>
      <c r="Z6" s="7"/>
      <c r="AA6" s="7">
        <f t="shared" si="4"/>
        <v>0</v>
      </c>
      <c r="AB6" s="17">
        <f>'283σ5'!N5</f>
        <v>360</v>
      </c>
      <c r="AC6" s="7">
        <f t="shared" si="4"/>
        <v>1.0564930300807043</v>
      </c>
      <c r="AD6" s="24"/>
      <c r="AE6" s="25">
        <f t="shared" si="4"/>
        <v>0</v>
      </c>
      <c r="AF6" s="17"/>
      <c r="AG6" s="7">
        <f t="shared" si="4"/>
        <v>0</v>
      </c>
      <c r="AH6" s="17">
        <f>'283σ6'!N5</f>
        <v>2340</v>
      </c>
      <c r="AI6" s="7">
        <f t="shared" si="4"/>
        <v>6.8672046955245785</v>
      </c>
      <c r="AJ6" s="24"/>
      <c r="AK6" s="25"/>
      <c r="AL6" s="18">
        <f t="shared" si="5"/>
        <v>0</v>
      </c>
      <c r="AM6" s="3">
        <f t="shared" si="6"/>
        <v>0</v>
      </c>
      <c r="AN6" s="18">
        <f t="shared" si="7"/>
        <v>78532</v>
      </c>
      <c r="AO6" s="3">
        <f t="shared" si="6"/>
        <v>230.46808510638297</v>
      </c>
      <c r="AP6" s="24"/>
      <c r="AQ6" s="25">
        <f t="shared" si="6"/>
        <v>0</v>
      </c>
      <c r="AR6" s="18">
        <f t="shared" si="8"/>
        <v>78532</v>
      </c>
      <c r="AS6" s="3">
        <f t="shared" si="6"/>
        <v>230.46808510638297</v>
      </c>
      <c r="AU6" s="4">
        <f t="shared" si="9"/>
        <v>230.46808510638297</v>
      </c>
    </row>
    <row r="7" spans="1:49">
      <c r="A7" s="1">
        <v>2001</v>
      </c>
      <c r="B7" s="17"/>
      <c r="C7" s="7">
        <f t="shared" si="10"/>
        <v>0</v>
      </c>
      <c r="D7" s="16">
        <f>'283σ1'!N6</f>
        <v>0</v>
      </c>
      <c r="E7" s="7">
        <f t="shared" si="11"/>
        <v>0</v>
      </c>
      <c r="F7" s="24"/>
      <c r="G7" s="25">
        <f t="shared" si="12"/>
        <v>0</v>
      </c>
      <c r="H7" s="17"/>
      <c r="I7" s="7">
        <f t="shared" si="0"/>
        <v>0</v>
      </c>
      <c r="J7" s="7">
        <f>'283σ2'!N6</f>
        <v>0</v>
      </c>
      <c r="K7" s="7">
        <f t="shared" ref="K7:K11" si="13">J7/340.75</f>
        <v>0</v>
      </c>
      <c r="L7" s="24"/>
      <c r="M7" s="25"/>
      <c r="N7" s="7"/>
      <c r="O7" s="7">
        <f t="shared" si="2"/>
        <v>0</v>
      </c>
      <c r="P7" s="7">
        <f>'283σ3'!N6</f>
        <v>0</v>
      </c>
      <c r="Q7" s="7">
        <f t="shared" si="3"/>
        <v>0</v>
      </c>
      <c r="R7" s="24"/>
      <c r="S7" s="25">
        <f t="shared" si="4"/>
        <v>0</v>
      </c>
      <c r="T7" s="7"/>
      <c r="U7" s="7">
        <f t="shared" si="4"/>
        <v>0</v>
      </c>
      <c r="V7" s="17">
        <f>'283σ4'!N6</f>
        <v>0</v>
      </c>
      <c r="W7" s="7">
        <f t="shared" si="4"/>
        <v>0</v>
      </c>
      <c r="X7" s="24"/>
      <c r="Y7" s="25">
        <f t="shared" si="4"/>
        <v>0</v>
      </c>
      <c r="Z7" s="7"/>
      <c r="AA7" s="7">
        <f t="shared" si="4"/>
        <v>0</v>
      </c>
      <c r="AB7" s="17">
        <f>'283σ5'!N6</f>
        <v>0</v>
      </c>
      <c r="AC7" s="7">
        <f t="shared" si="4"/>
        <v>0</v>
      </c>
      <c r="AD7" s="24"/>
      <c r="AE7" s="25">
        <f t="shared" si="4"/>
        <v>0</v>
      </c>
      <c r="AF7" s="17"/>
      <c r="AG7" s="7">
        <f t="shared" si="4"/>
        <v>0</v>
      </c>
      <c r="AH7" s="17">
        <f>'283σ6'!N6</f>
        <v>0</v>
      </c>
      <c r="AI7" s="7">
        <f t="shared" si="4"/>
        <v>0</v>
      </c>
      <c r="AJ7" s="24"/>
      <c r="AK7" s="25"/>
      <c r="AL7" s="18">
        <f t="shared" si="5"/>
        <v>0</v>
      </c>
      <c r="AM7" s="3">
        <f t="shared" si="6"/>
        <v>0</v>
      </c>
      <c r="AN7" s="18">
        <f t="shared" si="7"/>
        <v>0</v>
      </c>
      <c r="AO7" s="3">
        <f t="shared" si="6"/>
        <v>0</v>
      </c>
      <c r="AP7" s="24"/>
      <c r="AQ7" s="25">
        <f t="shared" si="6"/>
        <v>0</v>
      </c>
      <c r="AR7" s="18">
        <f t="shared" si="8"/>
        <v>0</v>
      </c>
      <c r="AS7" s="3">
        <f t="shared" si="6"/>
        <v>0</v>
      </c>
      <c r="AU7" s="4">
        <f t="shared" si="9"/>
        <v>0</v>
      </c>
    </row>
    <row r="8" spans="1:49">
      <c r="A8" s="1">
        <v>2002</v>
      </c>
      <c r="B8" s="17"/>
      <c r="C8" s="7">
        <f t="shared" si="10"/>
        <v>0</v>
      </c>
      <c r="D8" s="16">
        <f>'283σ1'!N7</f>
        <v>0</v>
      </c>
      <c r="E8" s="7">
        <f t="shared" si="11"/>
        <v>0</v>
      </c>
      <c r="F8" s="24"/>
      <c r="G8" s="25">
        <f t="shared" si="12"/>
        <v>0</v>
      </c>
      <c r="H8" s="17"/>
      <c r="I8" s="7">
        <f t="shared" si="0"/>
        <v>0</v>
      </c>
      <c r="J8" s="7">
        <f>'283σ2'!N7</f>
        <v>0</v>
      </c>
      <c r="K8" s="7">
        <f t="shared" si="13"/>
        <v>0</v>
      </c>
      <c r="L8" s="24"/>
      <c r="M8" s="25"/>
      <c r="N8" s="7"/>
      <c r="O8" s="7">
        <f t="shared" si="2"/>
        <v>0</v>
      </c>
      <c r="P8" s="7">
        <f>'283σ3'!N7</f>
        <v>0</v>
      </c>
      <c r="Q8" s="7">
        <f t="shared" si="3"/>
        <v>0</v>
      </c>
      <c r="R8" s="24"/>
      <c r="S8" s="25">
        <f t="shared" si="4"/>
        <v>0</v>
      </c>
      <c r="T8" s="7"/>
      <c r="U8" s="7">
        <f t="shared" si="4"/>
        <v>0</v>
      </c>
      <c r="V8" s="17">
        <f>'283σ4'!N7</f>
        <v>0</v>
      </c>
      <c r="W8" s="7">
        <f t="shared" si="4"/>
        <v>0</v>
      </c>
      <c r="X8" s="24"/>
      <c r="Y8" s="25">
        <f t="shared" si="4"/>
        <v>0</v>
      </c>
      <c r="Z8" s="7"/>
      <c r="AA8" s="7">
        <f t="shared" si="4"/>
        <v>0</v>
      </c>
      <c r="AB8" s="17">
        <f>'283σ5'!N7</f>
        <v>0</v>
      </c>
      <c r="AC8" s="7">
        <f t="shared" si="4"/>
        <v>0</v>
      </c>
      <c r="AD8" s="24"/>
      <c r="AE8" s="25">
        <f t="shared" si="4"/>
        <v>0</v>
      </c>
      <c r="AF8" s="17"/>
      <c r="AG8" s="7">
        <f t="shared" si="4"/>
        <v>0</v>
      </c>
      <c r="AH8" s="17">
        <f>'283σ6'!N7</f>
        <v>0</v>
      </c>
      <c r="AI8" s="7">
        <f t="shared" si="4"/>
        <v>0</v>
      </c>
      <c r="AJ8" s="24"/>
      <c r="AK8" s="25"/>
      <c r="AL8" s="18">
        <f t="shared" si="5"/>
        <v>0</v>
      </c>
      <c r="AM8" s="3">
        <f t="shared" si="6"/>
        <v>0</v>
      </c>
      <c r="AN8" s="18">
        <f t="shared" si="7"/>
        <v>0</v>
      </c>
      <c r="AO8" s="3">
        <f t="shared" si="6"/>
        <v>0</v>
      </c>
      <c r="AP8" s="24"/>
      <c r="AQ8" s="25">
        <f t="shared" si="6"/>
        <v>0</v>
      </c>
      <c r="AR8" s="18">
        <f t="shared" si="8"/>
        <v>0</v>
      </c>
      <c r="AS8" s="3">
        <f t="shared" si="6"/>
        <v>0</v>
      </c>
      <c r="AU8" s="4">
        <f t="shared" si="9"/>
        <v>0</v>
      </c>
    </row>
    <row r="9" spans="1:49">
      <c r="A9" s="1">
        <v>2003</v>
      </c>
      <c r="B9" s="17"/>
      <c r="C9" s="7">
        <f t="shared" si="10"/>
        <v>0</v>
      </c>
      <c r="D9" s="16">
        <f>'283σ1'!N8</f>
        <v>0</v>
      </c>
      <c r="E9" s="7">
        <f t="shared" si="11"/>
        <v>0</v>
      </c>
      <c r="F9" s="24"/>
      <c r="G9" s="25">
        <f t="shared" si="12"/>
        <v>0</v>
      </c>
      <c r="H9" s="17"/>
      <c r="I9" s="7">
        <f t="shared" si="0"/>
        <v>0</v>
      </c>
      <c r="J9" s="7">
        <f>'283σ2'!N8</f>
        <v>0</v>
      </c>
      <c r="K9" s="7">
        <f t="shared" si="13"/>
        <v>0</v>
      </c>
      <c r="L9" s="24"/>
      <c r="M9" s="25"/>
      <c r="N9" s="7"/>
      <c r="O9" s="7">
        <f t="shared" si="2"/>
        <v>0</v>
      </c>
      <c r="P9" s="7">
        <f>'283σ3'!N8</f>
        <v>0</v>
      </c>
      <c r="Q9" s="7">
        <f t="shared" si="3"/>
        <v>0</v>
      </c>
      <c r="R9" s="24"/>
      <c r="S9" s="25">
        <f t="shared" si="4"/>
        <v>0</v>
      </c>
      <c r="T9" s="7"/>
      <c r="U9" s="7">
        <f t="shared" si="4"/>
        <v>0</v>
      </c>
      <c r="V9" s="17">
        <f>'283σ4'!N8</f>
        <v>0</v>
      </c>
      <c r="W9" s="7">
        <f t="shared" si="4"/>
        <v>0</v>
      </c>
      <c r="X9" s="24"/>
      <c r="Y9" s="25">
        <f t="shared" si="4"/>
        <v>0</v>
      </c>
      <c r="Z9" s="7"/>
      <c r="AA9" s="7">
        <f t="shared" si="4"/>
        <v>0</v>
      </c>
      <c r="AB9" s="17">
        <f>'283σ5'!N8</f>
        <v>0</v>
      </c>
      <c r="AC9" s="7">
        <f t="shared" si="4"/>
        <v>0</v>
      </c>
      <c r="AD9" s="24"/>
      <c r="AE9" s="25">
        <f t="shared" si="4"/>
        <v>0</v>
      </c>
      <c r="AF9" s="17"/>
      <c r="AG9" s="7">
        <f t="shared" si="4"/>
        <v>0</v>
      </c>
      <c r="AH9" s="17">
        <f>'283σ6'!N8</f>
        <v>0</v>
      </c>
      <c r="AI9" s="7">
        <f t="shared" si="4"/>
        <v>0</v>
      </c>
      <c r="AJ9" s="24"/>
      <c r="AK9" s="25"/>
      <c r="AL9" s="18">
        <f t="shared" si="5"/>
        <v>0</v>
      </c>
      <c r="AM9" s="3">
        <f t="shared" si="6"/>
        <v>0</v>
      </c>
      <c r="AN9" s="18">
        <f t="shared" si="7"/>
        <v>0</v>
      </c>
      <c r="AO9" s="3">
        <f t="shared" si="6"/>
        <v>0</v>
      </c>
      <c r="AP9" s="24"/>
      <c r="AQ9" s="25">
        <f t="shared" si="6"/>
        <v>0</v>
      </c>
      <c r="AR9" s="18">
        <f t="shared" si="8"/>
        <v>0</v>
      </c>
      <c r="AS9" s="3">
        <f t="shared" si="6"/>
        <v>0</v>
      </c>
      <c r="AU9" s="4">
        <f t="shared" si="9"/>
        <v>0</v>
      </c>
    </row>
    <row r="10" spans="1:49">
      <c r="A10" s="1"/>
      <c r="B10" s="17"/>
      <c r="C10" s="7">
        <f t="shared" si="10"/>
        <v>0</v>
      </c>
      <c r="D10" s="16">
        <f>'283σ1'!N9</f>
        <v>0</v>
      </c>
      <c r="E10" s="7">
        <f t="shared" si="11"/>
        <v>0</v>
      </c>
      <c r="F10" s="24"/>
      <c r="G10" s="25">
        <f t="shared" si="12"/>
        <v>0</v>
      </c>
      <c r="H10" s="17"/>
      <c r="I10" s="7">
        <f t="shared" si="0"/>
        <v>0</v>
      </c>
      <c r="J10" s="7">
        <f>'283σ2'!N9</f>
        <v>0</v>
      </c>
      <c r="K10" s="7">
        <f t="shared" si="13"/>
        <v>0</v>
      </c>
      <c r="L10" s="24"/>
      <c r="M10" s="25"/>
      <c r="N10" s="7"/>
      <c r="O10" s="7">
        <f t="shared" si="2"/>
        <v>0</v>
      </c>
      <c r="P10" s="7">
        <f>'283σ3'!N9</f>
        <v>0</v>
      </c>
      <c r="Q10" s="7">
        <f t="shared" si="3"/>
        <v>0</v>
      </c>
      <c r="R10" s="24"/>
      <c r="S10" s="25">
        <f t="shared" si="4"/>
        <v>0</v>
      </c>
      <c r="T10" s="7"/>
      <c r="U10" s="7">
        <f t="shared" si="4"/>
        <v>0</v>
      </c>
      <c r="V10" s="17">
        <f>'283σ4'!N9</f>
        <v>0</v>
      </c>
      <c r="W10" s="7">
        <f t="shared" si="4"/>
        <v>0</v>
      </c>
      <c r="X10" s="24"/>
      <c r="Y10" s="25">
        <f t="shared" si="4"/>
        <v>0</v>
      </c>
      <c r="Z10" s="7"/>
      <c r="AA10" s="7">
        <f t="shared" si="4"/>
        <v>0</v>
      </c>
      <c r="AB10" s="17">
        <f>'283σ5'!N9</f>
        <v>0</v>
      </c>
      <c r="AC10" s="7">
        <f t="shared" si="4"/>
        <v>0</v>
      </c>
      <c r="AD10" s="24"/>
      <c r="AE10" s="25">
        <f t="shared" si="4"/>
        <v>0</v>
      </c>
      <c r="AF10" s="17"/>
      <c r="AG10" s="7">
        <f t="shared" si="4"/>
        <v>0</v>
      </c>
      <c r="AH10" s="17">
        <f>'283σ6'!N9</f>
        <v>0</v>
      </c>
      <c r="AI10" s="7">
        <f t="shared" si="4"/>
        <v>0</v>
      </c>
      <c r="AJ10" s="24"/>
      <c r="AK10" s="25"/>
      <c r="AL10" s="18">
        <f t="shared" si="5"/>
        <v>0</v>
      </c>
      <c r="AM10" s="3">
        <f t="shared" si="6"/>
        <v>0</v>
      </c>
      <c r="AN10" s="18">
        <f t="shared" si="7"/>
        <v>0</v>
      </c>
      <c r="AO10" s="3">
        <f t="shared" si="6"/>
        <v>0</v>
      </c>
      <c r="AP10" s="24"/>
      <c r="AQ10" s="25">
        <f t="shared" si="6"/>
        <v>0</v>
      </c>
      <c r="AR10" s="18">
        <f t="shared" si="8"/>
        <v>0</v>
      </c>
      <c r="AS10" s="3">
        <f t="shared" si="6"/>
        <v>0</v>
      </c>
      <c r="AU10" s="4">
        <f t="shared" si="9"/>
        <v>0</v>
      </c>
    </row>
    <row r="11" spans="1:49">
      <c r="A11" s="1"/>
      <c r="B11" s="17"/>
      <c r="C11" s="7">
        <f t="shared" si="10"/>
        <v>0</v>
      </c>
      <c r="D11" s="16">
        <f>'283σ1'!N10</f>
        <v>0</v>
      </c>
      <c r="E11" s="7">
        <f t="shared" si="11"/>
        <v>0</v>
      </c>
      <c r="F11" s="24"/>
      <c r="G11" s="25">
        <f t="shared" si="12"/>
        <v>0</v>
      </c>
      <c r="H11" s="17"/>
      <c r="I11" s="7">
        <f t="shared" si="0"/>
        <v>0</v>
      </c>
      <c r="J11" s="7">
        <f>'283σ2'!N10</f>
        <v>0</v>
      </c>
      <c r="K11" s="7">
        <f t="shared" si="13"/>
        <v>0</v>
      </c>
      <c r="L11" s="24"/>
      <c r="M11" s="25"/>
      <c r="N11" s="7"/>
      <c r="O11" s="7">
        <f t="shared" si="2"/>
        <v>0</v>
      </c>
      <c r="P11" s="7">
        <f>'283σ3'!N10</f>
        <v>0</v>
      </c>
      <c r="Q11" s="7">
        <f t="shared" si="3"/>
        <v>0</v>
      </c>
      <c r="R11" s="24"/>
      <c r="S11" s="25">
        <f t="shared" si="4"/>
        <v>0</v>
      </c>
      <c r="T11" s="7"/>
      <c r="U11" s="7">
        <f t="shared" si="4"/>
        <v>0</v>
      </c>
      <c r="V11" s="17">
        <f>'283σ4'!N10</f>
        <v>0</v>
      </c>
      <c r="W11" s="7">
        <f t="shared" si="4"/>
        <v>0</v>
      </c>
      <c r="X11" s="24"/>
      <c r="Y11" s="25">
        <f t="shared" si="4"/>
        <v>0</v>
      </c>
      <c r="Z11" s="7"/>
      <c r="AA11" s="7">
        <f t="shared" si="4"/>
        <v>0</v>
      </c>
      <c r="AB11" s="17">
        <f>'283σ5'!N10</f>
        <v>0</v>
      </c>
      <c r="AC11" s="7">
        <f t="shared" si="4"/>
        <v>0</v>
      </c>
      <c r="AD11" s="24"/>
      <c r="AE11" s="25">
        <f t="shared" si="4"/>
        <v>0</v>
      </c>
      <c r="AF11" s="17"/>
      <c r="AG11" s="7">
        <f t="shared" si="4"/>
        <v>0</v>
      </c>
      <c r="AH11" s="17">
        <f>'283σ6'!N10</f>
        <v>0</v>
      </c>
      <c r="AI11" s="7">
        <f t="shared" si="4"/>
        <v>0</v>
      </c>
      <c r="AJ11" s="24"/>
      <c r="AK11" s="25"/>
      <c r="AL11" s="18">
        <f t="shared" si="5"/>
        <v>0</v>
      </c>
      <c r="AM11" s="3">
        <f t="shared" si="6"/>
        <v>0</v>
      </c>
      <c r="AN11" s="18">
        <f t="shared" si="7"/>
        <v>0</v>
      </c>
      <c r="AO11" s="3">
        <f t="shared" si="6"/>
        <v>0</v>
      </c>
      <c r="AP11" s="24"/>
      <c r="AQ11" s="25">
        <f t="shared" si="6"/>
        <v>0</v>
      </c>
      <c r="AR11" s="18">
        <f t="shared" si="8"/>
        <v>0</v>
      </c>
      <c r="AS11" s="3">
        <f t="shared" si="6"/>
        <v>0</v>
      </c>
      <c r="AU11" s="4">
        <f t="shared" si="9"/>
        <v>0</v>
      </c>
    </row>
    <row r="12" spans="1:49">
      <c r="A12" s="5"/>
      <c r="B12" s="19">
        <f t="shared" ref="B12:AS12" si="14">SUM(B4:B11)</f>
        <v>0</v>
      </c>
      <c r="C12" s="8">
        <f t="shared" si="14"/>
        <v>0</v>
      </c>
      <c r="D12" s="19">
        <f t="shared" si="14"/>
        <v>1038550</v>
      </c>
      <c r="E12" s="8">
        <f t="shared" si="14"/>
        <v>3047.8356566397651</v>
      </c>
      <c r="F12" s="38">
        <f t="shared" si="14"/>
        <v>0</v>
      </c>
      <c r="G12" s="39">
        <f t="shared" si="14"/>
        <v>0</v>
      </c>
      <c r="H12" s="19">
        <f t="shared" si="14"/>
        <v>0</v>
      </c>
      <c r="I12" s="8">
        <f t="shared" si="14"/>
        <v>0</v>
      </c>
      <c r="J12" s="19">
        <f t="shared" si="14"/>
        <v>172460</v>
      </c>
      <c r="K12" s="8">
        <f t="shared" si="14"/>
        <v>506.11885546588411</v>
      </c>
      <c r="L12" s="38">
        <f t="shared" si="14"/>
        <v>0</v>
      </c>
      <c r="M12" s="39">
        <f t="shared" si="14"/>
        <v>0</v>
      </c>
      <c r="N12" s="8">
        <f t="shared" si="14"/>
        <v>0</v>
      </c>
      <c r="O12" s="8">
        <f t="shared" si="14"/>
        <v>0</v>
      </c>
      <c r="P12" s="8">
        <f t="shared" si="14"/>
        <v>28624</v>
      </c>
      <c r="Q12" s="8">
        <f t="shared" si="14"/>
        <v>84.002934702861324</v>
      </c>
      <c r="R12" s="38">
        <f t="shared" si="14"/>
        <v>0</v>
      </c>
      <c r="S12" s="39">
        <f t="shared" si="14"/>
        <v>0</v>
      </c>
      <c r="T12" s="8">
        <f t="shared" si="14"/>
        <v>0</v>
      </c>
      <c r="U12" s="8">
        <f t="shared" si="14"/>
        <v>0</v>
      </c>
      <c r="V12" s="19">
        <f t="shared" si="14"/>
        <v>35424</v>
      </c>
      <c r="W12" s="8">
        <f t="shared" si="14"/>
        <v>103.9589141599413</v>
      </c>
      <c r="X12" s="38">
        <f t="shared" si="14"/>
        <v>0</v>
      </c>
      <c r="Y12" s="39">
        <f t="shared" si="14"/>
        <v>0</v>
      </c>
      <c r="Z12" s="8">
        <f t="shared" si="14"/>
        <v>0</v>
      </c>
      <c r="AA12" s="8">
        <f t="shared" si="14"/>
        <v>0</v>
      </c>
      <c r="AB12" s="19">
        <f t="shared" si="14"/>
        <v>14976</v>
      </c>
      <c r="AC12" s="8">
        <f t="shared" si="14"/>
        <v>43.950110051357292</v>
      </c>
      <c r="AD12" s="38">
        <f t="shared" si="14"/>
        <v>0</v>
      </c>
      <c r="AE12" s="39">
        <f t="shared" si="14"/>
        <v>0</v>
      </c>
      <c r="AF12" s="19">
        <f t="shared" si="14"/>
        <v>0</v>
      </c>
      <c r="AG12" s="8">
        <f t="shared" si="14"/>
        <v>0</v>
      </c>
      <c r="AH12" s="19">
        <f t="shared" si="14"/>
        <v>18900</v>
      </c>
      <c r="AI12" s="8">
        <f t="shared" si="14"/>
        <v>55.465884079236979</v>
      </c>
      <c r="AJ12" s="38">
        <f t="shared" si="14"/>
        <v>0</v>
      </c>
      <c r="AK12" s="39">
        <f t="shared" si="14"/>
        <v>0</v>
      </c>
      <c r="AL12" s="19">
        <f t="shared" si="14"/>
        <v>0</v>
      </c>
      <c r="AM12" s="8">
        <f t="shared" si="14"/>
        <v>0</v>
      </c>
      <c r="AN12" s="19">
        <f t="shared" si="14"/>
        <v>1308934</v>
      </c>
      <c r="AO12" s="8">
        <f t="shared" si="14"/>
        <v>3841.3323550990463</v>
      </c>
      <c r="AP12" s="38">
        <f t="shared" si="14"/>
        <v>0</v>
      </c>
      <c r="AQ12" s="39">
        <f t="shared" si="14"/>
        <v>0</v>
      </c>
      <c r="AR12" s="26">
        <f t="shared" si="14"/>
        <v>1308934</v>
      </c>
      <c r="AS12" s="6">
        <f t="shared" si="14"/>
        <v>3841.3323550990463</v>
      </c>
      <c r="AU12" s="33">
        <f>SUM(AU4:AU11)</f>
        <v>3841.3323550990463</v>
      </c>
      <c r="AV12" s="34">
        <f>AU12*33%</f>
        <v>1267.6396771826853</v>
      </c>
    </row>
    <row r="13" spans="1:49">
      <c r="AV13" s="35">
        <f>AV12*340.75</f>
        <v>431948.22000000003</v>
      </c>
      <c r="AW13" s="2" t="s">
        <v>42</v>
      </c>
    </row>
    <row r="15" spans="1:49">
      <c r="B15" s="42" t="s">
        <v>46</v>
      </c>
      <c r="Z15" s="42" t="s">
        <v>50</v>
      </c>
    </row>
    <row r="16" spans="1:49">
      <c r="H16" s="41" t="s">
        <v>47</v>
      </c>
      <c r="T16" s="41" t="s">
        <v>49</v>
      </c>
      <c r="AF16" s="41" t="s">
        <v>51</v>
      </c>
    </row>
    <row r="17" spans="2:14">
      <c r="N17" s="42" t="s">
        <v>48</v>
      </c>
    </row>
    <row r="19" spans="2:14">
      <c r="B19" s="23" t="s">
        <v>32</v>
      </c>
    </row>
    <row r="20" spans="2:14">
      <c r="B20" s="23" t="s">
        <v>33</v>
      </c>
    </row>
    <row r="21" spans="2:14">
      <c r="B21" s="29" t="s">
        <v>34</v>
      </c>
    </row>
    <row r="22" spans="2:14">
      <c r="B22" s="23" t="s">
        <v>35</v>
      </c>
    </row>
    <row r="23" spans="2:14">
      <c r="B23" s="23" t="s">
        <v>36</v>
      </c>
    </row>
    <row r="24" spans="2:14">
      <c r="B24" s="23" t="s">
        <v>37</v>
      </c>
    </row>
    <row r="25" spans="2:14">
      <c r="B25" s="23" t="s">
        <v>38</v>
      </c>
    </row>
    <row r="28" spans="2:14">
      <c r="B28" s="2">
        <v>2000</v>
      </c>
      <c r="E28" s="2" t="s">
        <v>81</v>
      </c>
    </row>
  </sheetData>
  <mergeCells count="10">
    <mergeCell ref="B2:G2"/>
    <mergeCell ref="H2:M2"/>
    <mergeCell ref="A1:AS1"/>
    <mergeCell ref="A2:A3"/>
    <mergeCell ref="AR3:AS3"/>
    <mergeCell ref="N2:S2"/>
    <mergeCell ref="T2:Y2"/>
    <mergeCell ref="Z2:AE2"/>
    <mergeCell ref="AF2:AK2"/>
    <mergeCell ref="AL2:A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opLeftCell="A37" workbookViewId="0">
      <selection activeCell="D51" sqref="D51"/>
    </sheetView>
  </sheetViews>
  <sheetFormatPr defaultRowHeight="12.75"/>
  <cols>
    <col min="1" max="1" width="3.88671875" style="2" bestFit="1" customWidth="1"/>
    <col min="2" max="2" width="7.21875" style="2" bestFit="1" customWidth="1"/>
    <col min="3" max="4" width="8" style="2" bestFit="1" customWidth="1"/>
    <col min="5" max="5" width="8.5546875" style="2" customWidth="1"/>
    <col min="6" max="6" width="8" style="2" bestFit="1" customWidth="1"/>
    <col min="7" max="7" width="7.21875" style="2" bestFit="1" customWidth="1"/>
    <col min="8" max="8" width="8" style="2" bestFit="1" customWidth="1"/>
    <col min="9" max="9" width="9.21875" style="2" bestFit="1" customWidth="1"/>
    <col min="10" max="12" width="7.21875" style="2" bestFit="1" customWidth="1"/>
    <col min="13" max="13" width="8" style="2" bestFit="1" customWidth="1"/>
    <col min="14" max="14" width="9.21875" style="2" bestFit="1" customWidth="1"/>
    <col min="15" max="15" width="9.21875" style="2" customWidth="1"/>
    <col min="16" max="16" width="7.6640625" style="2" bestFit="1" customWidth="1"/>
    <col min="17" max="17" width="4.6640625" style="2" bestFit="1" customWidth="1"/>
    <col min="18" max="18" width="7.44140625" style="2" bestFit="1" customWidth="1"/>
    <col min="19" max="19" width="6.44140625" style="2" bestFit="1" customWidth="1"/>
    <col min="20" max="20" width="3.21875" style="2" bestFit="1" customWidth="1"/>
    <col min="21" max="21" width="23.33203125" style="2" bestFit="1" customWidth="1"/>
    <col min="22" max="16384" width="8.88671875" style="2"/>
  </cols>
  <sheetData>
    <row r="1" spans="1:26" ht="12.75" customHeight="1">
      <c r="A1" s="54" t="s">
        <v>0</v>
      </c>
      <c r="B1" s="63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6" ht="13.5" thickBot="1">
      <c r="A2" s="55"/>
      <c r="B2" s="14" t="s">
        <v>7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</v>
      </c>
      <c r="O2" s="14" t="s">
        <v>4</v>
      </c>
      <c r="P2" s="2" t="s">
        <v>20</v>
      </c>
      <c r="Q2" s="2" t="s">
        <v>21</v>
      </c>
      <c r="R2" s="2" t="s">
        <v>22</v>
      </c>
      <c r="S2" s="2" t="s">
        <v>23</v>
      </c>
      <c r="V2" s="2" t="s">
        <v>24</v>
      </c>
      <c r="W2" s="2" t="s">
        <v>25</v>
      </c>
      <c r="X2" s="2" t="s">
        <v>26</v>
      </c>
    </row>
    <row r="3" spans="1:26">
      <c r="A3" s="11">
        <v>1998</v>
      </c>
      <c r="B3" s="46"/>
      <c r="C3" s="46"/>
      <c r="D3" s="46"/>
      <c r="E3" s="46"/>
      <c r="F3" s="46"/>
      <c r="G3" s="46"/>
      <c r="H3" s="46"/>
      <c r="I3" s="16">
        <v>14430</v>
      </c>
      <c r="J3" s="16">
        <v>57360</v>
      </c>
      <c r="K3" s="16">
        <v>66920</v>
      </c>
      <c r="L3" s="16">
        <v>57360</v>
      </c>
      <c r="M3" s="16">
        <v>210320</v>
      </c>
      <c r="N3" s="18">
        <f t="shared" ref="N3:N11" si="0">SUM(B3:M3)</f>
        <v>406390</v>
      </c>
      <c r="O3" s="3">
        <f t="shared" ref="O3:O11" si="1">N3/340.75</f>
        <v>1192.6338958180484</v>
      </c>
      <c r="P3" s="2">
        <v>85</v>
      </c>
      <c r="Q3" s="2">
        <f>P3/4</f>
        <v>21.25</v>
      </c>
      <c r="S3" s="12">
        <v>4780</v>
      </c>
      <c r="T3" s="2" t="s">
        <v>18</v>
      </c>
      <c r="U3" s="2" t="s">
        <v>19</v>
      </c>
      <c r="V3" s="2">
        <v>74084</v>
      </c>
      <c r="W3" s="22">
        <v>35361</v>
      </c>
      <c r="X3" s="2" t="s">
        <v>27</v>
      </c>
    </row>
    <row r="4" spans="1:26">
      <c r="A4" s="1">
        <v>1999</v>
      </c>
      <c r="B4" s="17">
        <v>14340</v>
      </c>
      <c r="C4" s="17">
        <v>19120</v>
      </c>
      <c r="D4" s="17">
        <v>19120</v>
      </c>
      <c r="E4" s="17">
        <v>28680</v>
      </c>
      <c r="F4" s="17">
        <v>28680</v>
      </c>
      <c r="G4" s="17">
        <v>47800</v>
      </c>
      <c r="H4" s="17">
        <v>62140</v>
      </c>
      <c r="I4" s="17">
        <v>181640</v>
      </c>
      <c r="J4" s="17">
        <v>71700</v>
      </c>
      <c r="K4" s="17">
        <v>47800</v>
      </c>
      <c r="L4" s="17">
        <v>23900</v>
      </c>
      <c r="M4" s="17">
        <v>28680</v>
      </c>
      <c r="N4" s="18">
        <f t="shared" si="0"/>
        <v>573600</v>
      </c>
      <c r="O4" s="3">
        <f t="shared" si="1"/>
        <v>1683.3455612619223</v>
      </c>
      <c r="P4" s="2">
        <v>120</v>
      </c>
      <c r="Q4" s="2">
        <v>10</v>
      </c>
      <c r="S4" s="12"/>
      <c r="Z4" s="2">
        <v>60000</v>
      </c>
    </row>
    <row r="5" spans="1:26">
      <c r="A5" s="1">
        <v>2000</v>
      </c>
      <c r="B5" s="17">
        <v>23900</v>
      </c>
      <c r="C5" s="17">
        <v>28680</v>
      </c>
      <c r="D5" s="17"/>
      <c r="E5" s="17"/>
      <c r="F5" s="17"/>
      <c r="G5" s="17"/>
      <c r="H5" s="17"/>
      <c r="I5" s="17"/>
      <c r="J5" s="17"/>
      <c r="K5" s="17">
        <f>K13*460</f>
        <v>5980</v>
      </c>
      <c r="L5" s="17"/>
      <c r="M5" s="17"/>
      <c r="N5" s="18">
        <f t="shared" si="0"/>
        <v>58560</v>
      </c>
      <c r="O5" s="3">
        <f t="shared" si="1"/>
        <v>171.85619955979456</v>
      </c>
      <c r="S5" s="12"/>
      <c r="Z5" s="2">
        <f>Z4*3%</f>
        <v>1800</v>
      </c>
    </row>
    <row r="6" spans="1:26">
      <c r="A6" s="1">
        <v>2001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  <c r="O6" s="3">
        <f t="shared" si="1"/>
        <v>0</v>
      </c>
      <c r="S6" s="12"/>
    </row>
    <row r="7" spans="1:26">
      <c r="A7" s="1">
        <v>2002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  <c r="O7" s="3">
        <f t="shared" si="1"/>
        <v>0</v>
      </c>
      <c r="S7" s="12"/>
    </row>
    <row r="8" spans="1:26">
      <c r="A8" s="1">
        <v>2003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  <c r="O8" s="3">
        <f t="shared" si="1"/>
        <v>0</v>
      </c>
      <c r="S8" s="12"/>
    </row>
    <row r="9" spans="1:26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  <c r="O9" s="3">
        <f t="shared" si="1"/>
        <v>0</v>
      </c>
      <c r="S9" s="12"/>
    </row>
    <row r="10" spans="1:26">
      <c r="A10" s="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3">
        <f t="shared" si="1"/>
        <v>0</v>
      </c>
      <c r="S10" s="12"/>
    </row>
    <row r="11" spans="1:26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  <c r="O11" s="3">
        <f t="shared" si="1"/>
        <v>0</v>
      </c>
      <c r="S11" s="12"/>
    </row>
    <row r="12" spans="1:26">
      <c r="N12" s="19">
        <f>SUM(N3:N11)</f>
        <v>1038550</v>
      </c>
      <c r="O12" s="8">
        <f>SUM(O3:O11)</f>
        <v>3047.8356566397651</v>
      </c>
    </row>
    <row r="13" spans="1:26">
      <c r="B13" s="15">
        <v>5</v>
      </c>
      <c r="C13" s="15">
        <v>6</v>
      </c>
      <c r="D13" s="15"/>
      <c r="E13" s="15"/>
      <c r="F13" s="15"/>
      <c r="G13" s="15"/>
      <c r="H13" s="15"/>
      <c r="I13" s="15"/>
      <c r="J13" s="15"/>
      <c r="K13" s="15">
        <v>13</v>
      </c>
      <c r="L13" s="15"/>
      <c r="M13" s="15"/>
      <c r="N13" s="15">
        <f>SUM(B13:M13)</f>
        <v>24</v>
      </c>
      <c r="P13" s="2">
        <f>N13/12</f>
        <v>2</v>
      </c>
    </row>
    <row r="15" spans="1:26" ht="15.75">
      <c r="B15" s="62" t="s">
        <v>46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R15" s="20"/>
    </row>
    <row r="20" spans="3:10">
      <c r="E20" s="66" t="s">
        <v>60</v>
      </c>
      <c r="F20" s="66"/>
      <c r="G20" s="66"/>
      <c r="H20" s="66"/>
      <c r="I20" s="66"/>
      <c r="J20" s="66"/>
    </row>
    <row r="21" spans="3:10">
      <c r="C21" s="2">
        <v>1998</v>
      </c>
      <c r="D21" s="2" t="s">
        <v>57</v>
      </c>
    </row>
    <row r="22" spans="3:10">
      <c r="E22" s="2" t="s">
        <v>58</v>
      </c>
    </row>
    <row r="23" spans="3:10">
      <c r="E23" s="2" t="s">
        <v>59</v>
      </c>
    </row>
    <row r="24" spans="3:10">
      <c r="C24" s="2">
        <v>1998</v>
      </c>
      <c r="D24" s="2" t="s">
        <v>62</v>
      </c>
    </row>
    <row r="25" spans="3:10">
      <c r="E25" s="2" t="s">
        <v>58</v>
      </c>
    </row>
    <row r="26" spans="3:10">
      <c r="E26" s="2" t="s">
        <v>63</v>
      </c>
    </row>
    <row r="27" spans="3:10">
      <c r="E27" s="2" t="s">
        <v>61</v>
      </c>
    </row>
    <row r="28" spans="3:10">
      <c r="C28" s="2">
        <v>1998</v>
      </c>
      <c r="D28" s="2" t="s">
        <v>64</v>
      </c>
    </row>
    <row r="29" spans="3:10">
      <c r="E29" s="2" t="s">
        <v>65</v>
      </c>
    </row>
    <row r="32" spans="3:10">
      <c r="C32" s="2">
        <v>1999</v>
      </c>
      <c r="D32" s="2" t="s">
        <v>66</v>
      </c>
      <c r="H32" s="2" t="s">
        <v>70</v>
      </c>
    </row>
    <row r="34" spans="3:9">
      <c r="C34" s="2">
        <v>1999</v>
      </c>
      <c r="D34" s="2" t="s">
        <v>68</v>
      </c>
      <c r="H34" s="2" t="s">
        <v>70</v>
      </c>
    </row>
    <row r="35" spans="3:9">
      <c r="C35" s="2">
        <v>1999</v>
      </c>
      <c r="D35" s="2" t="s">
        <v>69</v>
      </c>
      <c r="H35" s="2" t="s">
        <v>70</v>
      </c>
    </row>
    <row r="36" spans="3:9">
      <c r="C36" s="2">
        <v>1999</v>
      </c>
      <c r="D36" s="2" t="s">
        <v>71</v>
      </c>
      <c r="H36" s="2" t="s">
        <v>70</v>
      </c>
    </row>
    <row r="37" spans="3:9">
      <c r="C37" s="2">
        <v>1999</v>
      </c>
      <c r="D37" s="2" t="s">
        <v>75</v>
      </c>
      <c r="I37" s="2" t="s">
        <v>70</v>
      </c>
    </row>
    <row r="38" spans="3:9">
      <c r="C38" s="2">
        <v>1999</v>
      </c>
      <c r="D38" s="2" t="s">
        <v>77</v>
      </c>
      <c r="I38" s="2" t="s">
        <v>70</v>
      </c>
    </row>
    <row r="41" spans="3:9">
      <c r="C41" s="2">
        <v>2000</v>
      </c>
      <c r="F41" s="2" t="s">
        <v>81</v>
      </c>
    </row>
    <row r="42" spans="3:9">
      <c r="C42" s="2">
        <v>2000</v>
      </c>
      <c r="D42" s="2" t="s">
        <v>82</v>
      </c>
    </row>
    <row r="43" spans="3:9">
      <c r="D43" s="2" t="s">
        <v>84</v>
      </c>
    </row>
    <row r="44" spans="3:9">
      <c r="D44" s="2" t="s">
        <v>85</v>
      </c>
    </row>
  </sheetData>
  <mergeCells count="4">
    <mergeCell ref="B15:O15"/>
    <mergeCell ref="A1:A2"/>
    <mergeCell ref="B1:O1"/>
    <mergeCell ref="E20:J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>
      <selection activeCell="D30" sqref="D30:G30"/>
    </sheetView>
  </sheetViews>
  <sheetFormatPr defaultRowHeight="12.75"/>
  <cols>
    <col min="1" max="1" width="3.88671875" style="2" bestFit="1" customWidth="1"/>
    <col min="2" max="2" width="7.21875" style="2" bestFit="1" customWidth="1"/>
    <col min="3" max="3" width="8" style="2" bestFit="1" customWidth="1"/>
    <col min="4" max="8" width="7.21875" style="2" bestFit="1" customWidth="1"/>
    <col min="9" max="9" width="8" style="2" bestFit="1" customWidth="1"/>
    <col min="10" max="13" width="7.21875" style="2" bestFit="1" customWidth="1"/>
    <col min="14" max="14" width="9.21875" style="2" bestFit="1" customWidth="1"/>
    <col min="15" max="15" width="9.21875" style="2" customWidth="1"/>
    <col min="16" max="16" width="7.6640625" style="2" bestFit="1" customWidth="1"/>
    <col min="17" max="17" width="4.6640625" style="2" bestFit="1" customWidth="1"/>
    <col min="18" max="18" width="7.44140625" style="2" bestFit="1" customWidth="1"/>
    <col min="19" max="19" width="6.44140625" style="2" bestFit="1" customWidth="1"/>
    <col min="20" max="20" width="3.21875" style="2" bestFit="1" customWidth="1"/>
    <col min="21" max="21" width="23.33203125" style="2" bestFit="1" customWidth="1"/>
    <col min="22" max="16384" width="8.88671875" style="2"/>
  </cols>
  <sheetData>
    <row r="1" spans="1:24" ht="12.75" customHeight="1">
      <c r="A1" s="54" t="s">
        <v>0</v>
      </c>
      <c r="B1" s="63" t="s">
        <v>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4" ht="13.5" thickBot="1">
      <c r="A2" s="55"/>
      <c r="B2" s="14" t="s">
        <v>7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</v>
      </c>
      <c r="O2" s="14" t="s">
        <v>4</v>
      </c>
      <c r="P2" s="2" t="s">
        <v>20</v>
      </c>
      <c r="Q2" s="2" t="s">
        <v>21</v>
      </c>
      <c r="R2" s="2" t="s">
        <v>22</v>
      </c>
      <c r="S2" s="2" t="s">
        <v>23</v>
      </c>
      <c r="V2" s="2" t="s">
        <v>24</v>
      </c>
      <c r="W2" s="2" t="s">
        <v>25</v>
      </c>
      <c r="X2" s="2" t="s">
        <v>26</v>
      </c>
    </row>
    <row r="3" spans="1:24">
      <c r="A3" s="11">
        <v>1998</v>
      </c>
      <c r="B3" s="46"/>
      <c r="C3" s="46"/>
      <c r="D3" s="46"/>
      <c r="E3" s="46"/>
      <c r="F3" s="46"/>
      <c r="G3" s="46"/>
      <c r="H3" s="46"/>
      <c r="I3" s="16">
        <v>2360</v>
      </c>
      <c r="J3" s="16">
        <v>16520</v>
      </c>
      <c r="K3" s="16">
        <v>10620</v>
      </c>
      <c r="L3" s="16">
        <v>3540</v>
      </c>
      <c r="M3" s="16">
        <v>17700</v>
      </c>
      <c r="N3" s="18">
        <f t="shared" ref="N3:N11" si="0">SUM(B3:M3)</f>
        <v>50740</v>
      </c>
      <c r="O3" s="3">
        <f t="shared" ref="O3:O11" si="1">N3/340.75</f>
        <v>148.90682318415261</v>
      </c>
      <c r="P3" s="2">
        <v>43</v>
      </c>
      <c r="Q3" s="2">
        <f>P3/4</f>
        <v>10.75</v>
      </c>
      <c r="S3" s="12">
        <v>1180</v>
      </c>
      <c r="T3" s="2" t="s">
        <v>18</v>
      </c>
      <c r="U3" s="2" t="s">
        <v>28</v>
      </c>
      <c r="V3" s="2">
        <v>74084</v>
      </c>
      <c r="W3" s="22">
        <v>35361</v>
      </c>
      <c r="X3" s="2" t="s">
        <v>27</v>
      </c>
    </row>
    <row r="4" spans="1:24">
      <c r="A4" s="11">
        <v>1999</v>
      </c>
      <c r="B4" s="24"/>
      <c r="C4" s="17">
        <v>4720</v>
      </c>
      <c r="D4" s="17">
        <v>3540</v>
      </c>
      <c r="E4" s="17">
        <v>8260</v>
      </c>
      <c r="F4" s="17">
        <v>5900</v>
      </c>
      <c r="G4" s="17">
        <v>11800</v>
      </c>
      <c r="H4" s="17">
        <v>9440</v>
      </c>
      <c r="I4" s="17">
        <v>12980</v>
      </c>
      <c r="J4" s="17">
        <v>20060</v>
      </c>
      <c r="K4" s="17">
        <v>15340</v>
      </c>
      <c r="L4" s="17">
        <v>2540</v>
      </c>
      <c r="M4" s="17">
        <v>15340</v>
      </c>
      <c r="N4" s="18">
        <f t="shared" si="0"/>
        <v>109920</v>
      </c>
      <c r="O4" s="3">
        <f t="shared" si="1"/>
        <v>322.58253851797508</v>
      </c>
      <c r="P4" s="2">
        <v>94</v>
      </c>
      <c r="Q4" s="2">
        <v>7.83</v>
      </c>
      <c r="S4" s="12"/>
    </row>
    <row r="5" spans="1:24">
      <c r="A5" s="11">
        <v>2000</v>
      </c>
      <c r="B5" s="17">
        <v>4720</v>
      </c>
      <c r="C5" s="17">
        <v>7080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0"/>
        <v>11800</v>
      </c>
      <c r="O5" s="3">
        <f t="shared" si="1"/>
        <v>34.629493763756422</v>
      </c>
      <c r="S5" s="12"/>
    </row>
    <row r="6" spans="1:24">
      <c r="A6" s="11">
        <v>2001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  <c r="O6" s="3">
        <f t="shared" si="1"/>
        <v>0</v>
      </c>
      <c r="S6" s="12"/>
    </row>
    <row r="7" spans="1:24">
      <c r="A7" s="11">
        <v>2002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  <c r="O7" s="3">
        <f t="shared" si="1"/>
        <v>0</v>
      </c>
      <c r="S7" s="12"/>
    </row>
    <row r="8" spans="1:24">
      <c r="A8" s="11">
        <v>2003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  <c r="O8" s="3">
        <f t="shared" si="1"/>
        <v>0</v>
      </c>
      <c r="S8" s="12"/>
    </row>
    <row r="9" spans="1:24">
      <c r="A9" s="11">
        <v>2004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  <c r="O9" s="3">
        <f t="shared" si="1"/>
        <v>0</v>
      </c>
      <c r="S9" s="12"/>
    </row>
    <row r="10" spans="1:24">
      <c r="A10" s="1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3">
        <f t="shared" si="1"/>
        <v>0</v>
      </c>
      <c r="S10" s="12"/>
    </row>
    <row r="11" spans="1:24">
      <c r="A11" s="1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  <c r="O11" s="3">
        <f t="shared" si="1"/>
        <v>0</v>
      </c>
      <c r="S11" s="12"/>
    </row>
    <row r="12" spans="1:24">
      <c r="N12" s="19">
        <f>SUM(N3:N11)</f>
        <v>172460</v>
      </c>
      <c r="O12" s="8">
        <f>SUM(O3:O11)</f>
        <v>506.11885546588411</v>
      </c>
    </row>
    <row r="13" spans="1:24">
      <c r="B13" s="15">
        <v>4</v>
      </c>
      <c r="C13" s="15">
        <v>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>SUM(B13:M13)</f>
        <v>10</v>
      </c>
      <c r="P13" s="9">
        <f>N13/12</f>
        <v>0.83333333333333337</v>
      </c>
    </row>
    <row r="15" spans="1:24" ht="15.75">
      <c r="B15" s="62" t="s">
        <v>47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R15" s="20"/>
    </row>
    <row r="24" spans="4:10">
      <c r="D24" s="2">
        <v>1999</v>
      </c>
      <c r="E24" s="2" t="s">
        <v>67</v>
      </c>
      <c r="J24" s="2" t="s">
        <v>70</v>
      </c>
    </row>
    <row r="25" spans="4:10">
      <c r="D25" s="2">
        <v>1999</v>
      </c>
      <c r="E25" s="2" t="s">
        <v>68</v>
      </c>
      <c r="J25" s="2" t="s">
        <v>70</v>
      </c>
    </row>
    <row r="26" spans="4:10">
      <c r="D26" s="2">
        <v>1999</v>
      </c>
      <c r="E26" s="2" t="s">
        <v>71</v>
      </c>
      <c r="J26" s="2" t="s">
        <v>70</v>
      </c>
    </row>
    <row r="27" spans="4:10">
      <c r="D27" s="2">
        <v>1999</v>
      </c>
      <c r="E27" s="2" t="s">
        <v>76</v>
      </c>
      <c r="J27" s="2" t="s">
        <v>70</v>
      </c>
    </row>
    <row r="28" spans="4:10">
      <c r="D28" s="2">
        <v>1999</v>
      </c>
      <c r="E28" s="2" t="s">
        <v>78</v>
      </c>
      <c r="J28" s="2" t="s">
        <v>70</v>
      </c>
    </row>
    <row r="30" spans="4:10">
      <c r="D30" s="2">
        <v>2000</v>
      </c>
      <c r="G30" s="2" t="s">
        <v>81</v>
      </c>
    </row>
  </sheetData>
  <mergeCells count="3">
    <mergeCell ref="A1:A2"/>
    <mergeCell ref="B1:O1"/>
    <mergeCell ref="B15:O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C26" sqref="C26:F26"/>
    </sheetView>
  </sheetViews>
  <sheetFormatPr defaultRowHeight="12.75"/>
  <cols>
    <col min="1" max="1" width="3.88671875" style="2" bestFit="1" customWidth="1"/>
    <col min="2" max="2" width="7.21875" style="2" bestFit="1" customWidth="1"/>
    <col min="3" max="3" width="8" style="2" bestFit="1" customWidth="1"/>
    <col min="4" max="8" width="7.21875" style="2" bestFit="1" customWidth="1"/>
    <col min="9" max="9" width="8" style="2" bestFit="1" customWidth="1"/>
    <col min="10" max="13" width="6.44140625" style="2" bestFit="1" customWidth="1"/>
    <col min="14" max="14" width="9.21875" style="2" bestFit="1" customWidth="1"/>
    <col min="15" max="15" width="9.21875" style="2" customWidth="1"/>
    <col min="16" max="16" width="7.6640625" style="2" bestFit="1" customWidth="1"/>
    <col min="17" max="17" width="4.6640625" style="2" bestFit="1" customWidth="1"/>
    <col min="18" max="18" width="7.44140625" style="2" bestFit="1" customWidth="1"/>
    <col min="19" max="19" width="6.44140625" style="2" bestFit="1" customWidth="1"/>
    <col min="20" max="20" width="3.21875" style="2" bestFit="1" customWidth="1"/>
    <col min="21" max="21" width="23.33203125" style="2" bestFit="1" customWidth="1"/>
    <col min="22" max="16384" width="8.88671875" style="2"/>
  </cols>
  <sheetData>
    <row r="1" spans="1:24" ht="12.75" customHeight="1">
      <c r="A1" s="54" t="s">
        <v>0</v>
      </c>
      <c r="B1" s="63" t="s">
        <v>48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4" ht="13.5" thickBot="1">
      <c r="A2" s="55"/>
      <c r="B2" s="14" t="s">
        <v>7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</v>
      </c>
      <c r="O2" s="14" t="s">
        <v>4</v>
      </c>
      <c r="P2" s="2" t="s">
        <v>20</v>
      </c>
      <c r="Q2" s="2" t="s">
        <v>21</v>
      </c>
      <c r="R2" s="2" t="s">
        <v>22</v>
      </c>
      <c r="S2" s="2" t="s">
        <v>23</v>
      </c>
      <c r="V2" s="2" t="s">
        <v>24</v>
      </c>
      <c r="W2" s="2" t="s">
        <v>25</v>
      </c>
      <c r="X2" s="2" t="s">
        <v>26</v>
      </c>
    </row>
    <row r="3" spans="1:24">
      <c r="A3" s="11">
        <v>1998</v>
      </c>
      <c r="B3" s="46"/>
      <c r="C3" s="46"/>
      <c r="D3" s="46"/>
      <c r="E3" s="46"/>
      <c r="F3" s="46"/>
      <c r="G3" s="46"/>
      <c r="H3" s="46"/>
      <c r="I3" s="37"/>
      <c r="J3" s="16">
        <v>1180</v>
      </c>
      <c r="K3" s="16">
        <v>2360</v>
      </c>
      <c r="L3" s="16">
        <v>4720</v>
      </c>
      <c r="M3" s="16">
        <v>1180</v>
      </c>
      <c r="N3" s="18">
        <f t="shared" ref="N3:N11" si="0">SUM(B3:M3)</f>
        <v>9440</v>
      </c>
      <c r="O3" s="3">
        <f t="shared" ref="O3:O11" si="1">N3/340.75</f>
        <v>27.703595011005135</v>
      </c>
      <c r="P3" s="2">
        <v>8</v>
      </c>
      <c r="Q3" s="2">
        <v>2</v>
      </c>
      <c r="S3" s="12">
        <v>1180</v>
      </c>
      <c r="T3" s="2" t="s">
        <v>18</v>
      </c>
      <c r="U3" s="2" t="s">
        <v>28</v>
      </c>
      <c r="V3" s="2">
        <v>74084</v>
      </c>
      <c r="W3" s="22">
        <v>35361</v>
      </c>
      <c r="X3" s="2" t="s">
        <v>27</v>
      </c>
    </row>
    <row r="4" spans="1:24">
      <c r="A4" s="11">
        <v>1999</v>
      </c>
      <c r="B4" s="17">
        <v>1420</v>
      </c>
      <c r="C4" s="17">
        <v>1096</v>
      </c>
      <c r="D4" s="17">
        <v>4488</v>
      </c>
      <c r="E4" s="17">
        <v>1000</v>
      </c>
      <c r="F4" s="17">
        <v>3000</v>
      </c>
      <c r="G4" s="17">
        <v>1100</v>
      </c>
      <c r="H4" s="24"/>
      <c r="I4" s="24"/>
      <c r="J4" s="24"/>
      <c r="K4" s="17">
        <v>2360</v>
      </c>
      <c r="L4" s="17">
        <v>4720</v>
      </c>
      <c r="M4" s="17"/>
      <c r="N4" s="18">
        <f t="shared" si="0"/>
        <v>19184</v>
      </c>
      <c r="O4" s="3">
        <f t="shared" si="1"/>
        <v>56.299339691856197</v>
      </c>
      <c r="P4" s="2">
        <v>17</v>
      </c>
      <c r="Q4" s="2">
        <v>1.42</v>
      </c>
      <c r="S4" s="12"/>
    </row>
    <row r="5" spans="1:24">
      <c r="A5" s="11">
        <v>2000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0"/>
        <v>0</v>
      </c>
      <c r="O5" s="3">
        <f t="shared" si="1"/>
        <v>0</v>
      </c>
      <c r="S5" s="12"/>
    </row>
    <row r="6" spans="1:24">
      <c r="A6" s="11">
        <v>2001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  <c r="O6" s="3">
        <f t="shared" si="1"/>
        <v>0</v>
      </c>
      <c r="S6" s="12"/>
    </row>
    <row r="7" spans="1:24">
      <c r="A7" s="11">
        <v>2002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  <c r="O7" s="3">
        <f t="shared" si="1"/>
        <v>0</v>
      </c>
      <c r="S7" s="12"/>
    </row>
    <row r="8" spans="1:24">
      <c r="A8" s="11">
        <v>2003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  <c r="O8" s="3">
        <f t="shared" si="1"/>
        <v>0</v>
      </c>
      <c r="S8" s="12"/>
    </row>
    <row r="9" spans="1:24">
      <c r="A9" s="11">
        <v>2004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  <c r="O9" s="3">
        <f t="shared" si="1"/>
        <v>0</v>
      </c>
      <c r="S9" s="12"/>
    </row>
    <row r="10" spans="1:24">
      <c r="A10" s="11">
        <v>2005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3">
        <f t="shared" si="1"/>
        <v>0</v>
      </c>
      <c r="S10" s="12"/>
    </row>
    <row r="11" spans="1:24">
      <c r="A11" s="11">
        <v>2006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  <c r="O11" s="3">
        <f t="shared" si="1"/>
        <v>0</v>
      </c>
      <c r="S11" s="12"/>
    </row>
    <row r="12" spans="1:24">
      <c r="N12" s="19">
        <f t="shared" ref="N12:O12" si="2">SUM(N3:N11)</f>
        <v>28624</v>
      </c>
      <c r="O12" s="8">
        <f t="shared" si="2"/>
        <v>84.002934702861324</v>
      </c>
    </row>
    <row r="13" spans="1:24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>SUM(B13:M13)</f>
        <v>0</v>
      </c>
      <c r="P13" s="9">
        <f>N13/12</f>
        <v>0</v>
      </c>
    </row>
    <row r="15" spans="1:24" ht="15.75">
      <c r="B15" s="62" t="s">
        <v>48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R15" s="20"/>
    </row>
    <row r="21" spans="3:13">
      <c r="C21" s="2">
        <v>1999</v>
      </c>
      <c r="D21" s="2" t="s">
        <v>74</v>
      </c>
    </row>
    <row r="22" spans="3:13">
      <c r="C22" s="2">
        <v>1999</v>
      </c>
      <c r="D22" s="2" t="s">
        <v>79</v>
      </c>
    </row>
    <row r="23" spans="3:13">
      <c r="E23" s="2" t="s">
        <v>80</v>
      </c>
    </row>
    <row r="25" spans="3:13">
      <c r="M25" s="35"/>
    </row>
    <row r="26" spans="3:13">
      <c r="C26" s="2">
        <v>2000</v>
      </c>
      <c r="F26" s="2" t="s">
        <v>81</v>
      </c>
    </row>
  </sheetData>
  <mergeCells count="3">
    <mergeCell ref="A1:A2"/>
    <mergeCell ref="B1:O1"/>
    <mergeCell ref="B15:O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H44" sqref="H44"/>
    </sheetView>
  </sheetViews>
  <sheetFormatPr defaultRowHeight="12.75"/>
  <cols>
    <col min="1" max="1" width="3.88671875" style="2" bestFit="1" customWidth="1"/>
    <col min="2" max="2" width="7.21875" style="2" bestFit="1" customWidth="1"/>
    <col min="3" max="3" width="8" style="2" bestFit="1" customWidth="1"/>
    <col min="4" max="8" width="7.21875" style="2" bestFit="1" customWidth="1"/>
    <col min="9" max="9" width="8" style="2" bestFit="1" customWidth="1"/>
    <col min="10" max="13" width="6.44140625" style="2" bestFit="1" customWidth="1"/>
    <col min="14" max="14" width="9.21875" style="2" bestFit="1" customWidth="1"/>
    <col min="15" max="15" width="9.21875" style="2" customWidth="1"/>
    <col min="16" max="16" width="7.6640625" style="2" bestFit="1" customWidth="1"/>
    <col min="17" max="17" width="4.6640625" style="2" bestFit="1" customWidth="1"/>
    <col min="18" max="18" width="7.44140625" style="2" bestFit="1" customWidth="1"/>
    <col min="19" max="19" width="6.44140625" style="2" bestFit="1" customWidth="1"/>
    <col min="20" max="20" width="3.21875" style="2" bestFit="1" customWidth="1"/>
    <col min="21" max="21" width="23.33203125" style="2" bestFit="1" customWidth="1"/>
    <col min="22" max="16384" width="8.88671875" style="2"/>
  </cols>
  <sheetData>
    <row r="1" spans="1:24" ht="12.75" customHeight="1">
      <c r="A1" s="54" t="s">
        <v>0</v>
      </c>
      <c r="B1" s="63" t="s">
        <v>49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4" ht="13.5" thickBot="1">
      <c r="A2" s="55"/>
      <c r="B2" s="14" t="s">
        <v>7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</v>
      </c>
      <c r="O2" s="14" t="s">
        <v>4</v>
      </c>
      <c r="P2" s="2" t="s">
        <v>20</v>
      </c>
      <c r="Q2" s="2" t="s">
        <v>21</v>
      </c>
      <c r="R2" s="2" t="s">
        <v>22</v>
      </c>
      <c r="S2" s="2" t="s">
        <v>23</v>
      </c>
      <c r="V2" s="2" t="s">
        <v>24</v>
      </c>
      <c r="W2" s="2" t="s">
        <v>25</v>
      </c>
      <c r="X2" s="2" t="s">
        <v>26</v>
      </c>
    </row>
    <row r="3" spans="1:24">
      <c r="A3" s="11">
        <v>1998</v>
      </c>
      <c r="B3" s="46"/>
      <c r="C3" s="46"/>
      <c r="D3" s="46"/>
      <c r="E3" s="46"/>
      <c r="F3" s="46"/>
      <c r="G3" s="46"/>
      <c r="H3" s="46"/>
      <c r="I3" s="16">
        <v>576</v>
      </c>
      <c r="J3" s="16">
        <v>1248</v>
      </c>
      <c r="K3" s="16">
        <v>1248</v>
      </c>
      <c r="L3" s="16">
        <v>1440</v>
      </c>
      <c r="M3" s="16">
        <v>2304</v>
      </c>
      <c r="N3" s="18">
        <f t="shared" ref="N3:N10" si="0">SUM(B3:M3)</f>
        <v>6816</v>
      </c>
      <c r="O3" s="3">
        <f t="shared" ref="O3:O10" si="1">N3/340.75</f>
        <v>20.002934702861335</v>
      </c>
      <c r="P3" s="2">
        <v>71</v>
      </c>
      <c r="Q3" s="2">
        <v>5.92</v>
      </c>
      <c r="S3" s="12">
        <v>96</v>
      </c>
      <c r="T3" s="2" t="s">
        <v>18</v>
      </c>
      <c r="U3" s="2" t="s">
        <v>29</v>
      </c>
      <c r="V3" s="2">
        <v>74084</v>
      </c>
      <c r="W3" s="22">
        <v>35361</v>
      </c>
      <c r="X3" s="2" t="s">
        <v>27</v>
      </c>
    </row>
    <row r="4" spans="1:24">
      <c r="A4" s="11">
        <v>1999</v>
      </c>
      <c r="B4" s="17">
        <v>768</v>
      </c>
      <c r="C4" s="17">
        <v>1248</v>
      </c>
      <c r="D4" s="17">
        <v>2400</v>
      </c>
      <c r="E4" s="17">
        <v>1632</v>
      </c>
      <c r="F4" s="17">
        <v>1632</v>
      </c>
      <c r="G4" s="17">
        <v>2208</v>
      </c>
      <c r="H4" s="17">
        <v>2016</v>
      </c>
      <c r="I4" s="17">
        <v>2784</v>
      </c>
      <c r="J4" s="17">
        <v>2112</v>
      </c>
      <c r="K4" s="17">
        <v>2016</v>
      </c>
      <c r="L4" s="17">
        <v>1824</v>
      </c>
      <c r="M4" s="17">
        <v>2496</v>
      </c>
      <c r="N4" s="18">
        <f t="shared" si="0"/>
        <v>23136</v>
      </c>
      <c r="O4" s="3">
        <f t="shared" si="1"/>
        <v>67.89728539985326</v>
      </c>
      <c r="P4" s="2">
        <v>241</v>
      </c>
      <c r="Q4" s="2">
        <v>20.079999999999998</v>
      </c>
      <c r="S4" s="12"/>
    </row>
    <row r="5" spans="1:24">
      <c r="A5" s="11">
        <v>2000</v>
      </c>
      <c r="B5" s="17">
        <v>1440</v>
      </c>
      <c r="C5" s="17">
        <v>1344</v>
      </c>
      <c r="D5" s="17"/>
      <c r="E5" s="17"/>
      <c r="F5" s="17"/>
      <c r="G5" s="17"/>
      <c r="H5" s="17"/>
      <c r="I5" s="17"/>
      <c r="J5" s="17"/>
      <c r="K5" s="17">
        <v>2688</v>
      </c>
      <c r="L5" s="17"/>
      <c r="M5" s="17"/>
      <c r="N5" s="18">
        <f t="shared" si="0"/>
        <v>5472</v>
      </c>
      <c r="O5" s="3">
        <f t="shared" si="1"/>
        <v>16.058694057226706</v>
      </c>
      <c r="S5" s="12"/>
    </row>
    <row r="6" spans="1:24">
      <c r="A6" s="11">
        <v>2001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  <c r="O6" s="3">
        <f t="shared" si="1"/>
        <v>0</v>
      </c>
      <c r="S6" s="12"/>
    </row>
    <row r="7" spans="1:24">
      <c r="A7" s="11">
        <v>2002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  <c r="O7" s="3">
        <f t="shared" si="1"/>
        <v>0</v>
      </c>
      <c r="S7" s="12"/>
    </row>
    <row r="8" spans="1:24">
      <c r="A8" s="11">
        <v>2003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  <c r="O8" s="3">
        <f t="shared" si="1"/>
        <v>0</v>
      </c>
      <c r="S8" s="12"/>
    </row>
    <row r="9" spans="1:24">
      <c r="A9" s="11">
        <v>2004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  <c r="O9" s="3">
        <f t="shared" si="1"/>
        <v>0</v>
      </c>
      <c r="S9" s="12"/>
    </row>
    <row r="10" spans="1:24">
      <c r="A10" s="11">
        <v>2005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3">
        <f t="shared" si="1"/>
        <v>0</v>
      </c>
      <c r="S10" s="12"/>
    </row>
    <row r="11" spans="1:24">
      <c r="K11" s="2">
        <v>28</v>
      </c>
      <c r="N11" s="19">
        <f t="shared" ref="N11:O11" si="2">SUM(N3:N10)</f>
        <v>35424</v>
      </c>
      <c r="O11" s="8">
        <f t="shared" si="2"/>
        <v>103.9589141599413</v>
      </c>
    </row>
    <row r="12" spans="1:24">
      <c r="B12" s="15">
        <v>15</v>
      </c>
      <c r="C12" s="15">
        <v>14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f>SUM(B12:M12)</f>
        <v>29</v>
      </c>
      <c r="P12" s="9">
        <f>N12/12</f>
        <v>2.4166666666666665</v>
      </c>
    </row>
    <row r="14" spans="1:24" ht="15.75">
      <c r="B14" s="62" t="s">
        <v>49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R14" s="20"/>
    </row>
    <row r="20" spans="2:5">
      <c r="B20" s="2">
        <v>2000</v>
      </c>
      <c r="E20" s="2" t="s">
        <v>81</v>
      </c>
    </row>
    <row r="21" spans="2:5">
      <c r="C21" s="2" t="s">
        <v>86</v>
      </c>
    </row>
    <row r="22" spans="2:5">
      <c r="C22" s="2" t="s">
        <v>87</v>
      </c>
    </row>
    <row r="23" spans="2:5">
      <c r="C23" s="2" t="s">
        <v>87</v>
      </c>
    </row>
    <row r="24" spans="2:5">
      <c r="C24" s="2" t="s">
        <v>88</v>
      </c>
    </row>
    <row r="26" spans="2:5">
      <c r="D26" s="2" t="s">
        <v>89</v>
      </c>
    </row>
  </sheetData>
  <mergeCells count="3">
    <mergeCell ref="A1:A2"/>
    <mergeCell ref="B1:O1"/>
    <mergeCell ref="B14:O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C26" sqref="C26:F26"/>
    </sheetView>
  </sheetViews>
  <sheetFormatPr defaultRowHeight="12.75"/>
  <cols>
    <col min="1" max="1" width="3.88671875" style="2" bestFit="1" customWidth="1"/>
    <col min="2" max="2" width="7.21875" style="2" bestFit="1" customWidth="1"/>
    <col min="3" max="3" width="8" style="2" bestFit="1" customWidth="1"/>
    <col min="4" max="8" width="7.21875" style="2" bestFit="1" customWidth="1"/>
    <col min="9" max="9" width="8" style="2" bestFit="1" customWidth="1"/>
    <col min="10" max="12" width="6.44140625" style="2" bestFit="1" customWidth="1"/>
    <col min="13" max="13" width="5.21875" style="2" bestFit="1" customWidth="1"/>
    <col min="14" max="14" width="9.21875" style="2" bestFit="1" customWidth="1"/>
    <col min="15" max="15" width="9.21875" style="2" customWidth="1"/>
    <col min="16" max="16" width="7.6640625" style="2" bestFit="1" customWidth="1"/>
    <col min="17" max="17" width="4.6640625" style="2" bestFit="1" customWidth="1"/>
    <col min="18" max="18" width="7.44140625" style="2" bestFit="1" customWidth="1"/>
    <col min="19" max="19" width="6.44140625" style="2" bestFit="1" customWidth="1"/>
    <col min="20" max="20" width="3.21875" style="2" bestFit="1" customWidth="1"/>
    <col min="21" max="21" width="23.33203125" style="2" bestFit="1" customWidth="1"/>
    <col min="22" max="16384" width="8.88671875" style="2"/>
  </cols>
  <sheetData>
    <row r="1" spans="1:24" ht="12.75" customHeight="1">
      <c r="A1" s="54" t="s">
        <v>0</v>
      </c>
      <c r="B1" s="63" t="s">
        <v>50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4" ht="13.5" thickBot="1">
      <c r="A2" s="55"/>
      <c r="B2" s="14" t="s">
        <v>7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</v>
      </c>
      <c r="O2" s="14" t="s">
        <v>4</v>
      </c>
      <c r="P2" s="2" t="s">
        <v>20</v>
      </c>
      <c r="Q2" s="2" t="s">
        <v>21</v>
      </c>
      <c r="R2" s="2" t="s">
        <v>22</v>
      </c>
      <c r="S2" s="2" t="s">
        <v>23</v>
      </c>
      <c r="V2" s="2" t="s">
        <v>24</v>
      </c>
      <c r="W2" s="2" t="s">
        <v>25</v>
      </c>
      <c r="X2" s="2" t="s">
        <v>26</v>
      </c>
    </row>
    <row r="3" spans="1:24">
      <c r="A3" s="11">
        <v>1998</v>
      </c>
      <c r="B3" s="46"/>
      <c r="C3" s="46"/>
      <c r="D3" s="46"/>
      <c r="E3" s="46"/>
      <c r="F3" s="46"/>
      <c r="G3" s="46"/>
      <c r="H3" s="46"/>
      <c r="I3" s="16">
        <v>696</v>
      </c>
      <c r="J3" s="37"/>
      <c r="K3" s="16">
        <v>1392</v>
      </c>
      <c r="L3" s="16"/>
      <c r="M3" s="16">
        <v>696</v>
      </c>
      <c r="N3" s="18">
        <f t="shared" ref="N3:N10" si="0">SUM(B3:M3)</f>
        <v>2784</v>
      </c>
      <c r="O3" s="3">
        <f t="shared" ref="O3:O10" si="1">N3/340.75</f>
        <v>8.1702127659574462</v>
      </c>
      <c r="P3" s="2">
        <v>3</v>
      </c>
      <c r="Q3" s="2">
        <v>0.8</v>
      </c>
      <c r="S3" s="12">
        <v>696</v>
      </c>
      <c r="T3" s="2" t="s">
        <v>18</v>
      </c>
      <c r="U3" s="2" t="s">
        <v>30</v>
      </c>
      <c r="V3" s="2">
        <v>74084</v>
      </c>
      <c r="W3" s="22">
        <v>35361</v>
      </c>
      <c r="X3" s="2" t="s">
        <v>27</v>
      </c>
    </row>
    <row r="4" spans="1:24">
      <c r="A4" s="11">
        <v>1999</v>
      </c>
      <c r="B4" s="24"/>
      <c r="C4" s="17">
        <v>696</v>
      </c>
      <c r="D4" s="17">
        <v>696</v>
      </c>
      <c r="E4" s="17">
        <v>3480</v>
      </c>
      <c r="F4" s="17">
        <v>696</v>
      </c>
      <c r="G4" s="24"/>
      <c r="H4" s="24"/>
      <c r="I4" s="24"/>
      <c r="J4" s="17">
        <v>4176</v>
      </c>
      <c r="K4" s="17">
        <v>696</v>
      </c>
      <c r="L4" s="17">
        <v>1392</v>
      </c>
      <c r="M4" s="24"/>
      <c r="N4" s="18">
        <f t="shared" si="0"/>
        <v>11832</v>
      </c>
      <c r="O4" s="3">
        <f t="shared" si="1"/>
        <v>34.723404255319146</v>
      </c>
      <c r="P4" s="2">
        <v>17</v>
      </c>
      <c r="Q4" s="2">
        <v>1.42</v>
      </c>
      <c r="S4" s="12"/>
    </row>
    <row r="5" spans="1:24">
      <c r="A5" s="11">
        <v>2000</v>
      </c>
      <c r="B5" s="24"/>
      <c r="C5" s="17">
        <v>360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0"/>
        <v>360</v>
      </c>
      <c r="O5" s="3">
        <f t="shared" si="1"/>
        <v>1.0564930300807043</v>
      </c>
      <c r="S5" s="12"/>
    </row>
    <row r="6" spans="1:24">
      <c r="A6" s="11">
        <v>2001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  <c r="O6" s="3">
        <f t="shared" si="1"/>
        <v>0</v>
      </c>
      <c r="S6" s="12"/>
    </row>
    <row r="7" spans="1:24">
      <c r="A7" s="11">
        <v>2002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  <c r="O7" s="3">
        <f t="shared" si="1"/>
        <v>0</v>
      </c>
      <c r="S7" s="12"/>
    </row>
    <row r="8" spans="1:24">
      <c r="A8" s="11">
        <v>2003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  <c r="O8" s="3">
        <f t="shared" si="1"/>
        <v>0</v>
      </c>
      <c r="S8" s="12"/>
    </row>
    <row r="9" spans="1:24">
      <c r="A9" s="11">
        <v>2004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  <c r="O9" s="3">
        <f t="shared" si="1"/>
        <v>0</v>
      </c>
      <c r="S9" s="12"/>
    </row>
    <row r="10" spans="1:24">
      <c r="A10" s="11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3">
        <f t="shared" si="1"/>
        <v>0</v>
      </c>
      <c r="S10" s="12"/>
    </row>
    <row r="11" spans="1:24">
      <c r="N11" s="19">
        <f t="shared" ref="N11:O11" si="2">SUM(N3:N10)</f>
        <v>14976</v>
      </c>
      <c r="O11" s="8">
        <f t="shared" si="2"/>
        <v>43.950110051357292</v>
      </c>
    </row>
    <row r="12" spans="1:24">
      <c r="B12" s="15"/>
      <c r="C12" s="15">
        <v>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f>SUM(B12:M12)</f>
        <v>2</v>
      </c>
      <c r="P12" s="9">
        <f>N12/12</f>
        <v>0.16666666666666666</v>
      </c>
    </row>
    <row r="14" spans="1:24" ht="15.75">
      <c r="B14" s="62" t="s">
        <v>50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R14" s="20"/>
    </row>
    <row r="21" spans="3:6">
      <c r="C21" s="2">
        <v>1999</v>
      </c>
      <c r="D21" s="2" t="s">
        <v>72</v>
      </c>
    </row>
    <row r="23" spans="3:6">
      <c r="C23" s="2">
        <v>1999</v>
      </c>
      <c r="D23" s="2" t="s">
        <v>74</v>
      </c>
    </row>
    <row r="26" spans="3:6">
      <c r="C26" s="2">
        <v>2000</v>
      </c>
      <c r="F26" s="2" t="s">
        <v>81</v>
      </c>
    </row>
  </sheetData>
  <mergeCells count="3">
    <mergeCell ref="A1:A2"/>
    <mergeCell ref="B1:O1"/>
    <mergeCell ref="B14:O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workbookViewId="0">
      <selection activeCell="D38" sqref="D38"/>
    </sheetView>
  </sheetViews>
  <sheetFormatPr defaultRowHeight="12.75"/>
  <cols>
    <col min="1" max="1" width="3.88671875" style="2" bestFit="1" customWidth="1"/>
    <col min="2" max="2" width="7.21875" style="2" bestFit="1" customWidth="1"/>
    <col min="3" max="3" width="8" style="2" bestFit="1" customWidth="1"/>
    <col min="4" max="8" width="7.21875" style="2" bestFit="1" customWidth="1"/>
    <col min="9" max="9" width="8" style="2" bestFit="1" customWidth="1"/>
    <col min="10" max="13" width="6.44140625" style="2" bestFit="1" customWidth="1"/>
    <col min="14" max="14" width="9.21875" style="2" bestFit="1" customWidth="1"/>
    <col min="15" max="15" width="9.21875" style="2" customWidth="1"/>
    <col min="16" max="16" width="7.6640625" style="2" bestFit="1" customWidth="1"/>
    <col min="17" max="17" width="4.6640625" style="2" bestFit="1" customWidth="1"/>
    <col min="18" max="18" width="7.44140625" style="2" bestFit="1" customWidth="1"/>
    <col min="19" max="19" width="6.44140625" style="2" bestFit="1" customWidth="1"/>
    <col min="20" max="20" width="3.21875" style="2" bestFit="1" customWidth="1"/>
    <col min="21" max="21" width="7.33203125" style="2" bestFit="1" customWidth="1"/>
    <col min="22" max="16384" width="8.88671875" style="2"/>
  </cols>
  <sheetData>
    <row r="1" spans="1:24" ht="12.75" customHeight="1">
      <c r="A1" s="54" t="s">
        <v>0</v>
      </c>
      <c r="B1" s="63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24" ht="13.5" thickBot="1">
      <c r="A2" s="55"/>
      <c r="B2" s="14" t="s">
        <v>7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</v>
      </c>
      <c r="O2" s="14" t="s">
        <v>4</v>
      </c>
      <c r="P2" s="2" t="s">
        <v>20</v>
      </c>
      <c r="Q2" s="2" t="s">
        <v>21</v>
      </c>
      <c r="R2" s="2" t="s">
        <v>22</v>
      </c>
      <c r="S2" s="2" t="s">
        <v>23</v>
      </c>
      <c r="V2" s="2" t="s">
        <v>24</v>
      </c>
      <c r="W2" s="2" t="s">
        <v>25</v>
      </c>
      <c r="X2" s="2" t="s">
        <v>26</v>
      </c>
    </row>
    <row r="3" spans="1:24">
      <c r="A3" s="11">
        <v>1998</v>
      </c>
      <c r="B3" s="46"/>
      <c r="C3" s="46"/>
      <c r="D3" s="46"/>
      <c r="E3" s="46"/>
      <c r="F3" s="46"/>
      <c r="G3" s="46"/>
      <c r="H3" s="46"/>
      <c r="I3" s="16">
        <v>180</v>
      </c>
      <c r="J3" s="16">
        <v>180</v>
      </c>
      <c r="K3" s="16">
        <v>900</v>
      </c>
      <c r="L3" s="16">
        <v>900</v>
      </c>
      <c r="M3" s="16">
        <v>1980</v>
      </c>
      <c r="N3" s="18">
        <f t="shared" ref="N3:N11" si="0">SUM(B3:M3)</f>
        <v>4140</v>
      </c>
      <c r="O3" s="3">
        <f t="shared" ref="O3:O12" si="1">N3/340.75</f>
        <v>12.1496698459281</v>
      </c>
      <c r="P3" s="2">
        <v>23</v>
      </c>
      <c r="Q3" s="2">
        <f>P3/4</f>
        <v>5.75</v>
      </c>
      <c r="S3" s="12">
        <v>180</v>
      </c>
      <c r="T3" s="2" t="s">
        <v>18</v>
      </c>
      <c r="U3" s="2" t="s">
        <v>31</v>
      </c>
      <c r="V3" s="2">
        <v>74084</v>
      </c>
      <c r="W3" s="22">
        <v>35361</v>
      </c>
      <c r="X3" s="2" t="s">
        <v>27</v>
      </c>
    </row>
    <row r="4" spans="1:24">
      <c r="A4" s="11">
        <v>1999</v>
      </c>
      <c r="B4" s="17">
        <v>540</v>
      </c>
      <c r="C4" s="17">
        <v>540</v>
      </c>
      <c r="D4" s="17">
        <v>1440</v>
      </c>
      <c r="E4" s="17">
        <v>1260</v>
      </c>
      <c r="F4" s="17">
        <v>720</v>
      </c>
      <c r="G4" s="17">
        <v>1620</v>
      </c>
      <c r="H4" s="17">
        <v>1260</v>
      </c>
      <c r="I4" s="17">
        <v>1440</v>
      </c>
      <c r="J4" s="17">
        <v>1980</v>
      </c>
      <c r="K4" s="17">
        <v>540</v>
      </c>
      <c r="L4" s="17">
        <v>360</v>
      </c>
      <c r="M4" s="17">
        <v>720</v>
      </c>
      <c r="N4" s="18">
        <f t="shared" si="0"/>
        <v>12420</v>
      </c>
      <c r="O4" s="3">
        <f t="shared" si="1"/>
        <v>36.449009537784299</v>
      </c>
      <c r="P4" s="2">
        <v>69</v>
      </c>
      <c r="Q4" s="2">
        <v>5.75</v>
      </c>
      <c r="S4" s="12"/>
    </row>
    <row r="5" spans="1:24">
      <c r="A5" s="11">
        <v>2000</v>
      </c>
      <c r="B5" s="17">
        <v>900</v>
      </c>
      <c r="C5" s="17">
        <v>1440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0"/>
        <v>2340</v>
      </c>
      <c r="O5" s="3">
        <f t="shared" si="1"/>
        <v>6.8672046955245785</v>
      </c>
      <c r="S5" s="12"/>
    </row>
    <row r="6" spans="1:24">
      <c r="A6" s="11">
        <v>2001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t="shared" si="0"/>
        <v>0</v>
      </c>
      <c r="O6" s="3">
        <f t="shared" si="1"/>
        <v>0</v>
      </c>
      <c r="S6" s="12"/>
    </row>
    <row r="7" spans="1:24">
      <c r="A7" s="11">
        <v>2002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0"/>
        <v>0</v>
      </c>
      <c r="O7" s="3">
        <f t="shared" si="1"/>
        <v>0</v>
      </c>
      <c r="S7" s="12"/>
    </row>
    <row r="8" spans="1:24">
      <c r="A8" s="11">
        <v>2003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0"/>
        <v>0</v>
      </c>
      <c r="O8" s="3">
        <f t="shared" si="1"/>
        <v>0</v>
      </c>
      <c r="S8" s="12"/>
    </row>
    <row r="9" spans="1:24">
      <c r="A9" s="11">
        <v>2004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f t="shared" si="0"/>
        <v>0</v>
      </c>
      <c r="O9" s="3">
        <f t="shared" si="1"/>
        <v>0</v>
      </c>
      <c r="S9" s="12"/>
    </row>
    <row r="10" spans="1:24">
      <c r="A10" s="11">
        <v>2005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0</v>
      </c>
      <c r="O10" s="3">
        <f t="shared" si="1"/>
        <v>0</v>
      </c>
      <c r="S10" s="12"/>
    </row>
    <row r="11" spans="1:24">
      <c r="A11" s="1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si="0"/>
        <v>0</v>
      </c>
      <c r="O11" s="3">
        <f t="shared" si="1"/>
        <v>0</v>
      </c>
      <c r="S11" s="12"/>
    </row>
    <row r="12" spans="1:24">
      <c r="A12" s="1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3">
        <f t="shared" si="1"/>
        <v>0</v>
      </c>
      <c r="S12" s="27"/>
      <c r="T12" s="28"/>
      <c r="U12" s="28"/>
      <c r="W12" s="22"/>
    </row>
    <row r="13" spans="1:24">
      <c r="N13" s="19">
        <f t="shared" ref="N13:O13" si="2">SUM(N3:N12)</f>
        <v>18900</v>
      </c>
      <c r="O13" s="8">
        <f t="shared" si="2"/>
        <v>55.465884079236979</v>
      </c>
    </row>
    <row r="14" spans="1:24">
      <c r="B14" s="15">
        <v>5</v>
      </c>
      <c r="C14" s="15">
        <v>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f>SUM(B14:M14)</f>
        <v>13</v>
      </c>
      <c r="P14" s="9">
        <f>N14/12</f>
        <v>1.0833333333333333</v>
      </c>
    </row>
    <row r="16" spans="1:24" ht="15.75">
      <c r="B16" s="62" t="s">
        <v>51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R16" s="20"/>
    </row>
    <row r="23" spans="3:13">
      <c r="M23" s="35"/>
    </row>
    <row r="29" spans="3:13">
      <c r="C29" s="2">
        <v>1999</v>
      </c>
      <c r="D29" s="2" t="s">
        <v>73</v>
      </c>
    </row>
    <row r="30" spans="3:13">
      <c r="C30" s="2">
        <v>1999</v>
      </c>
      <c r="D30" s="2" t="s">
        <v>71</v>
      </c>
      <c r="H30" s="2" t="s">
        <v>70</v>
      </c>
    </row>
    <row r="31" spans="3:13">
      <c r="C31" s="2">
        <v>1999</v>
      </c>
      <c r="D31" s="2" t="s">
        <v>74</v>
      </c>
    </row>
    <row r="32" spans="3:13">
      <c r="C32" s="2">
        <v>2000</v>
      </c>
      <c r="F32" s="2" t="s">
        <v>81</v>
      </c>
    </row>
    <row r="33" spans="3:4">
      <c r="C33" s="2">
        <v>2000</v>
      </c>
      <c r="D33" s="2" t="s">
        <v>83</v>
      </c>
    </row>
  </sheetData>
  <mergeCells count="3">
    <mergeCell ref="A1:A2"/>
    <mergeCell ref="B1:O1"/>
    <mergeCell ref="B16:O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λαθοςΑΓΑΠΕ</vt:lpstr>
      <vt:lpstr>283σ1</vt:lpstr>
      <vt:lpstr>283σ2</vt:lpstr>
      <vt:lpstr>283σ3</vt:lpstr>
      <vt:lpstr>283σ4</vt:lpstr>
      <vt:lpstr>283σ5</vt:lpstr>
      <vt:lpstr>283σ6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2019-08-29T15:23:37Z</dcterms:created>
  <dcterms:modified xsi:type="dcterms:W3CDTF">2021-11-09T19:42:06Z</dcterms:modified>
</cp:coreProperties>
</file>