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Φύλλο1" sheetId="1" r:id="rId1"/>
  </sheets>
  <calcPr calcId="125725"/>
</workbook>
</file>

<file path=xl/calcChain.xml><?xml version="1.0" encoding="utf-8"?>
<calcChain xmlns="http://schemas.openxmlformats.org/spreadsheetml/2006/main">
  <c r="I35" i="1"/>
  <c r="R18"/>
  <c r="R19"/>
  <c r="R20"/>
  <c r="R21"/>
  <c r="AA35"/>
  <c r="Z35"/>
  <c r="S35"/>
  <c r="T35"/>
  <c r="U36" s="1"/>
  <c r="U35"/>
  <c r="Q57" l="1"/>
  <c r="V19"/>
  <c r="V20"/>
  <c r="V21"/>
  <c r="V22"/>
  <c r="V23"/>
  <c r="V24"/>
  <c r="V25"/>
  <c r="V26"/>
  <c r="V27"/>
  <c r="V28"/>
  <c r="V29"/>
  <c r="V30"/>
  <c r="V31"/>
  <c r="V32"/>
  <c r="V33"/>
  <c r="V34"/>
  <c r="V3"/>
  <c r="V4"/>
  <c r="V5"/>
  <c r="V6"/>
  <c r="V7"/>
  <c r="V8"/>
  <c r="V9"/>
  <c r="V10"/>
  <c r="V11"/>
  <c r="V12"/>
  <c r="V13"/>
  <c r="V14"/>
  <c r="V15"/>
  <c r="V16"/>
  <c r="V17"/>
  <c r="V18"/>
  <c r="O54"/>
  <c r="P16" s="1"/>
  <c r="O55"/>
  <c r="O17" s="1"/>
  <c r="O56"/>
  <c r="O57"/>
  <c r="O58"/>
  <c r="P18" s="1"/>
  <c r="O59"/>
  <c r="O60"/>
  <c r="P19" s="1"/>
  <c r="O61"/>
  <c r="O62"/>
  <c r="P20" s="1"/>
  <c r="O63"/>
  <c r="O21" s="1"/>
  <c r="O64"/>
  <c r="P21" s="1"/>
  <c r="O65"/>
  <c r="O66"/>
  <c r="O67"/>
  <c r="O68"/>
  <c r="O69"/>
  <c r="O70"/>
  <c r="O71"/>
  <c r="O72"/>
  <c r="O73"/>
  <c r="P56" l="1"/>
  <c r="P17"/>
  <c r="P62"/>
  <c r="P64"/>
  <c r="P60"/>
  <c r="O20"/>
  <c r="O19"/>
  <c r="P58"/>
  <c r="O18"/>
  <c r="O52"/>
  <c r="P15" s="1"/>
  <c r="O51"/>
  <c r="O15" s="1"/>
  <c r="O53"/>
  <c r="P54" l="1"/>
  <c r="O16"/>
  <c r="Q16" s="1"/>
  <c r="R16" s="1"/>
  <c r="X16" s="1"/>
  <c r="Q15"/>
  <c r="P52"/>
  <c r="Q4"/>
  <c r="R4" s="1"/>
  <c r="Q5"/>
  <c r="R5" s="1"/>
  <c r="Q6"/>
  <c r="R6" s="1"/>
  <c r="Q7"/>
  <c r="R7" s="1"/>
  <c r="Q8"/>
  <c r="R8" s="1"/>
  <c r="Q9"/>
  <c r="R9" s="1"/>
  <c r="Q10"/>
  <c r="R10" s="1"/>
  <c r="Q11"/>
  <c r="R11" s="1"/>
  <c r="Q12"/>
  <c r="R12" s="1"/>
  <c r="Q13"/>
  <c r="R13" s="1"/>
  <c r="Q14"/>
  <c r="R14" s="1"/>
  <c r="Q17"/>
  <c r="R17" s="1"/>
  <c r="Q18"/>
  <c r="Q19"/>
  <c r="X19" s="1"/>
  <c r="Q20"/>
  <c r="Q21"/>
  <c r="X21" s="1"/>
  <c r="Q22"/>
  <c r="R22" s="1"/>
  <c r="X22" s="1"/>
  <c r="Q23"/>
  <c r="R23" s="1"/>
  <c r="X23" s="1"/>
  <c r="Q24"/>
  <c r="R24" s="1"/>
  <c r="X24" s="1"/>
  <c r="Q25"/>
  <c r="R25" s="1"/>
  <c r="X25" s="1"/>
  <c r="Q26"/>
  <c r="R26" s="1"/>
  <c r="X26" s="1"/>
  <c r="Q27"/>
  <c r="R27" s="1"/>
  <c r="X27" s="1"/>
  <c r="Q28"/>
  <c r="R28" s="1"/>
  <c r="X28" s="1"/>
  <c r="Q29"/>
  <c r="R29" s="1"/>
  <c r="X29" s="1"/>
  <c r="Q30"/>
  <c r="R30" s="1"/>
  <c r="X30" s="1"/>
  <c r="Q31"/>
  <c r="R31" s="1"/>
  <c r="X31" s="1"/>
  <c r="Q32"/>
  <c r="R32" s="1"/>
  <c r="X32" s="1"/>
  <c r="Q33"/>
  <c r="R33" s="1"/>
  <c r="X33" s="1"/>
  <c r="Q34"/>
  <c r="R34" s="1"/>
  <c r="X34" s="1"/>
  <c r="X20" l="1"/>
  <c r="W20"/>
  <c r="R15"/>
  <c r="W15"/>
  <c r="W16" s="1"/>
  <c r="W17" s="1"/>
  <c r="Q3"/>
  <c r="L45"/>
  <c r="I18"/>
  <c r="H18" s="1"/>
  <c r="K12"/>
  <c r="J13" s="1"/>
  <c r="J10"/>
  <c r="J11"/>
  <c r="H4"/>
  <c r="H5"/>
  <c r="H6"/>
  <c r="H7"/>
  <c r="L7" s="1"/>
  <c r="K7" s="1"/>
  <c r="M7" s="1"/>
  <c r="H8"/>
  <c r="L8" s="1"/>
  <c r="K8" s="1"/>
  <c r="M8" s="1"/>
  <c r="H9"/>
  <c r="H10"/>
  <c r="H11"/>
  <c r="L11" s="1"/>
  <c r="K11" s="1"/>
  <c r="M11" s="1"/>
  <c r="H12"/>
  <c r="L12" s="1"/>
  <c r="H13"/>
  <c r="L13" s="1"/>
  <c r="H14"/>
  <c r="H15"/>
  <c r="L15" s="1"/>
  <c r="K15" s="1"/>
  <c r="H16"/>
  <c r="L16" s="1"/>
  <c r="M16" s="1"/>
  <c r="H17"/>
  <c r="D5"/>
  <c r="D6"/>
  <c r="D7"/>
  <c r="D8"/>
  <c r="D9"/>
  <c r="D10"/>
  <c r="D11"/>
  <c r="D12"/>
  <c r="D13"/>
  <c r="D14"/>
  <c r="D15"/>
  <c r="D16"/>
  <c r="D17"/>
  <c r="D18"/>
  <c r="D4"/>
  <c r="H3"/>
  <c r="L3" s="1"/>
  <c r="K3" s="1"/>
  <c r="G4"/>
  <c r="G5"/>
  <c r="G6"/>
  <c r="G7"/>
  <c r="G8"/>
  <c r="G9"/>
  <c r="G10"/>
  <c r="G11"/>
  <c r="G12"/>
  <c r="G13"/>
  <c r="G14"/>
  <c r="G15"/>
  <c r="G16"/>
  <c r="G17"/>
  <c r="G18"/>
  <c r="G3"/>
  <c r="R3" l="1"/>
  <c r="R35" s="1"/>
  <c r="Q35"/>
  <c r="J9"/>
  <c r="N11"/>
  <c r="X11" s="1"/>
  <c r="N7"/>
  <c r="X7" s="1"/>
  <c r="N8"/>
  <c r="X8" s="1"/>
  <c r="J17"/>
  <c r="J16"/>
  <c r="M15"/>
  <c r="N15" s="1"/>
  <c r="X15" s="1"/>
  <c r="J12"/>
  <c r="J8"/>
  <c r="M3"/>
  <c r="N3" s="1"/>
  <c r="X3" s="1"/>
  <c r="J4"/>
  <c r="M12"/>
  <c r="N12" s="1"/>
  <c r="X12" s="1"/>
  <c r="L4"/>
  <c r="K4" s="1"/>
  <c r="L17"/>
  <c r="K17" s="1"/>
  <c r="L9"/>
  <c r="M9" s="1"/>
  <c r="N9" s="1"/>
  <c r="X9" s="1"/>
  <c r="L5"/>
  <c r="K5" s="1"/>
  <c r="L18"/>
  <c r="K18" s="1"/>
  <c r="L14"/>
  <c r="K14" s="1"/>
  <c r="L10"/>
  <c r="M10" s="1"/>
  <c r="N10" s="1"/>
  <c r="X10" s="1"/>
  <c r="L6"/>
  <c r="M18" l="1"/>
  <c r="N18" s="1"/>
  <c r="X18" s="1"/>
  <c r="M17"/>
  <c r="N17" s="1"/>
  <c r="X17" s="1"/>
  <c r="J18"/>
  <c r="M14"/>
  <c r="N14" s="1"/>
  <c r="X14" s="1"/>
  <c r="J15"/>
  <c r="K6"/>
  <c r="J7" s="1"/>
  <c r="M5"/>
  <c r="N5" s="1"/>
  <c r="X5" s="1"/>
  <c r="J6"/>
  <c r="M4"/>
  <c r="N4" s="1"/>
  <c r="X4" s="1"/>
  <c r="J5"/>
  <c r="K13"/>
  <c r="J14" s="1"/>
  <c r="M6" l="1"/>
  <c r="N6" s="1"/>
  <c r="X6" s="1"/>
  <c r="M13"/>
  <c r="N13" s="1"/>
  <c r="X13" s="1"/>
  <c r="X35" l="1"/>
  <c r="N35"/>
  <c r="N44" s="1"/>
</calcChain>
</file>

<file path=xl/sharedStrings.xml><?xml version="1.0" encoding="utf-8"?>
<sst xmlns="http://schemas.openxmlformats.org/spreadsheetml/2006/main" count="67" uniqueCount="60">
  <si>
    <t>φόρος</t>
  </si>
  <si>
    <t>έτος</t>
  </si>
  <si>
    <t>ταμεία</t>
  </si>
  <si>
    <t>ΣΥΝΟΛΟ</t>
  </si>
  <si>
    <t>*1*</t>
  </si>
  <si>
    <t>*3* = εισπραχθεισα προκαταβολη προηγούμενου έτους</t>
  </si>
  <si>
    <t>*3*</t>
  </si>
  <si>
    <t>*4* = προκαταβολή φόρου</t>
  </si>
  <si>
    <t>*4*</t>
  </si>
  <si>
    <t>*1β*</t>
  </si>
  <si>
    <t>*4β* = ΝΕΑ προκαταβολή φόρου</t>
  </si>
  <si>
    <t>*3β* = ΝΕΑ εισπραχθεισα προκαταβολη προηγούμενου έτους</t>
  </si>
  <si>
    <t>φόρος = έως 3.096[0] , 4.644[5%] , 4.644[15%] , 9.288[30%] , 24.769[40%] , υπερβάλλων[45%]</t>
  </si>
  <si>
    <t>ΝΕΟΣ φόρος</t>
  </si>
  <si>
    <t>φόρος (από 1998) = έως 3.096[0] , 4.644[5%] , 4.644[15%] , 9.288[30%] , 24.769[40%] , υπερβάλλων[45%]</t>
  </si>
  <si>
    <t>φόρος = έως 5.869[0] , 2.083[5%] , 4.768[15%] , 9.523[30%] , 25.399[40%] , υπερβάλλων[45%]</t>
  </si>
  <si>
    <t>φόρος = έως 6.163[0] , 2.189[5%] , 5.007[15%] , 9.999[30%] , 26.671[40%] , υπερβάλλων[42,5%]</t>
  </si>
  <si>
    <t>φόρος = έως 8.400[0] , 5.000[15%] , 10.000[30%] , υπερβάλλων[40%]</t>
  </si>
  <si>
    <t>φόρος = έως 9.500[0] , 3.500[15%] , 10.000[30%] , υπερβάλλων[40%]</t>
  </si>
  <si>
    <t>φόρος = έως 10.500[0] , 1.500[15%] , 18.000[29%] , 45.000 [39%] , υπερβάλλων[40%]</t>
  </si>
  <si>
    <t>ΚΑΚΩΣ καταλογίσθηκε 17.546,71 αντί του ΟΡΘΟΥ = 14.508,53</t>
  </si>
  <si>
    <t>φόρος = έως 10.500[0] , 1.500[15%] , 18.000[27%] , 45.000[37%] , υπερβάλλων[40%]</t>
  </si>
  <si>
    <t>ΘΑ έπεφτε η φορολογική κλίμα στα 37%</t>
  </si>
  <si>
    <t>φόρος = έως 10.500[0] , 1.500[15%] , 18.000[25%] , 45.000[35%] , υπερβάλλων[40%]</t>
  </si>
  <si>
    <t>*1* = φορολογητέο εισόδημα</t>
  </si>
  <si>
    <t>*1β* = ΝΈΟ φορολογητέο εισόδημα</t>
  </si>
  <si>
    <t>φόρος = έως 12.000[0] , 4.000[18] , 6.000[24] , 4.000[26%] , 6.000[32%] , 8.000[36%] , 20.000[38] , 40.000[40%] , υπερβάλλων[45%]</t>
  </si>
  <si>
    <t>φόρος = έως 5.000[0] , 7.000[10] , 4.000[18] , 10.000[25%] , 14.000[35%] , 20.000[38] , 40.000[40%] , υπερβάλλων[45%]</t>
  </si>
  <si>
    <t>ΔΕΝ επιστράφηκε ΠΟΤΕ</t>
  </si>
  <si>
    <t>ΔΕΝ επιστράφηκε ΠΟΤΕ … πλήρωσε &amp; φόρο ο σύζυγος 2.739,68</t>
  </si>
  <si>
    <t>φόρος = έως 7.500[0] , 7.000[10] , 4.000[18] , 10.000[25%] , 14.000[35%] , 20.000[38] , 40.000[40%] , υπερβάλλων[45%]</t>
  </si>
  <si>
    <t>φόρος = έως 50.000[26%] , υπερβάλλων[33%]</t>
  </si>
  <si>
    <t>από το 2013 στα βιβλία εξόδων ΤΑΜΕΙΑ καταχωρούνταν οι πληρωμές  … ΔΕΝ αφαιρούνταν από το φορολογητέο εισόδημα</t>
  </si>
  <si>
    <t xml:space="preserve">στον 291-πίνακας καταχωρείται ως ΖΗΜΙΑ σε όρους πληρωμής υπερβάλλοντος φόρου 15.389,92 (ΤΑΝ) + 4.576,42 (ΤΑΣ) = </t>
  </si>
  <si>
    <t>ποσό που κάθε σώφρων επιχειρηματίας νομικός ΘΑ το ΚΑΤΕΘΕΤΕ στο κ-15-17 μηνιαίως που όφειλε</t>
  </si>
  <si>
    <t>ΣΥΝΟΛΟ-1</t>
  </si>
  <si>
    <t>ΣΥΝΟΛΟ-2</t>
  </si>
  <si>
    <t>ΣΥΝΟΛΟ-1β</t>
  </si>
  <si>
    <t>ΖΗΜΙΑλόγω φόρου</t>
  </si>
  <si>
    <t>γεγονός φόρου εισοδήματος</t>
  </si>
  <si>
    <t>με τα ΝΕΑ δεδομένα φόρου εισοδήματος</t>
  </si>
  <si>
    <t>ΤΑΝ</t>
  </si>
  <si>
    <t>ΤΑΣ</t>
  </si>
  <si>
    <t>γεγονός ΦΠΑ ταμείων</t>
  </si>
  <si>
    <t>ΦΠΑ ταμείων</t>
  </si>
  <si>
    <t>πληρωμές έτους</t>
  </si>
  <si>
    <t>ΦΠΑ-1=16%</t>
  </si>
  <si>
    <t>ΣΥΝΟΛΙΚΗ ζημία</t>
  </si>
  <si>
    <t>έναντι-10.000 /// ρύθμιση-13.536,04 /// XLsεθνικης-1.165,59</t>
  </si>
  <si>
    <t>*5α* = πληρωμές παρελθόντων ετών [2010-7ος έως σήμερα</t>
  </si>
  <si>
    <t>*5α* ..</t>
  </si>
  <si>
    <t>*5β*..</t>
  </si>
  <si>
    <t>ρυθμίσεις 600 + 740</t>
  </si>
  <si>
    <t xml:space="preserve">ρυθμίσεις  </t>
  </si>
  <si>
    <t>*5β* = ρυθμίσεις ΣΕ ταμεία [2010-7ος έως σήμερα &amp; κατασαχέσεις</t>
  </si>
  <si>
    <t>*5γ*</t>
  </si>
  <si>
    <t>*5γ* = υπόλοιπο για απόσβεση ΦΠΑ</t>
  </si>
  <si>
    <t>zηλ-π.χ.-1</t>
  </si>
  <si>
    <t>ΦΠΑταμείων</t>
  </si>
  <si>
    <t>ΑΡΑ προσαυξάνεται  στην στήλη Ι γραμμή 145 κατά 13.185,71€ , με αποτέλεσμα το ποσό ''υπεξαίρεσης'' [στήλη Ι γαρμμή 148] να κατέλθει από τα 43.163,21 στα 29.977,50€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</si>
</sst>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8"/>
      <name val="Arial"/>
      <family val="2"/>
      <charset val="161"/>
    </font>
    <font>
      <sz val="8"/>
      <name val="Arial"/>
      <family val="2"/>
      <charset val="161"/>
    </font>
    <font>
      <sz val="8"/>
      <color rgb="FFFF0000"/>
      <name val="Arial"/>
      <family val="2"/>
      <charset val="161"/>
    </font>
    <font>
      <b/>
      <u val="singleAccounting"/>
      <sz val="8"/>
      <color rgb="FF0070C0"/>
      <name val="Arial"/>
      <family val="2"/>
      <charset val="161"/>
    </font>
    <font>
      <b/>
      <u/>
      <sz val="8"/>
      <color rgb="FF0070C0"/>
      <name val="Arial"/>
      <family val="2"/>
      <charset val="161"/>
    </font>
    <font>
      <b/>
      <u val="singleAccounting"/>
      <sz val="8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43" fontId="2" fillId="0" borderId="1" xfId="1" applyFont="1" applyBorder="1"/>
    <xf numFmtId="0" fontId="2" fillId="0" borderId="0" xfId="0" applyFont="1" applyAlignment="1">
      <alignment horizontal="center"/>
    </xf>
    <xf numFmtId="43" fontId="3" fillId="0" borderId="1" xfId="1" applyFont="1" applyBorder="1"/>
    <xf numFmtId="43" fontId="4" fillId="0" borderId="1" xfId="1" applyFont="1" applyBorder="1"/>
    <xf numFmtId="43" fontId="5" fillId="0" borderId="1" xfId="1" applyFont="1" applyBorder="1"/>
    <xf numFmtId="43" fontId="6" fillId="0" borderId="1" xfId="1" applyFont="1" applyBorder="1"/>
    <xf numFmtId="43" fontId="2" fillId="3" borderId="1" xfId="1" applyFont="1" applyFill="1" applyBorder="1"/>
    <xf numFmtId="0" fontId="2" fillId="3" borderId="0" xfId="0" applyFont="1" applyFill="1"/>
    <xf numFmtId="0" fontId="2" fillId="4" borderId="0" xfId="0" applyFont="1" applyFill="1"/>
    <xf numFmtId="43" fontId="2" fillId="4" borderId="1" xfId="1" applyFont="1" applyFill="1" applyBorder="1"/>
    <xf numFmtId="43" fontId="7" fillId="0" borderId="1" xfId="1" applyFont="1" applyBorder="1"/>
    <xf numFmtId="0" fontId="7" fillId="2" borderId="0" xfId="0" applyFont="1" applyFill="1"/>
    <xf numFmtId="43" fontId="7" fillId="2" borderId="1" xfId="1" applyFont="1" applyFill="1" applyBorder="1"/>
    <xf numFmtId="43" fontId="4" fillId="0" borderId="0" xfId="1" applyFont="1"/>
    <xf numFmtId="0" fontId="4" fillId="0" borderId="0" xfId="0" applyFont="1" applyAlignment="1"/>
    <xf numFmtId="43" fontId="8" fillId="0" borderId="0" xfId="0" applyNumberFormat="1" applyFont="1"/>
    <xf numFmtId="0" fontId="9" fillId="0" borderId="0" xfId="0" applyFont="1"/>
    <xf numFmtId="43" fontId="2" fillId="0" borderId="0" xfId="0" applyNumberFormat="1" applyFont="1"/>
    <xf numFmtId="43" fontId="10" fillId="0" borderId="0" xfId="0" applyNumberFormat="1" applyFont="1"/>
    <xf numFmtId="43" fontId="2" fillId="5" borderId="0" xfId="1" applyFont="1" applyFill="1"/>
    <xf numFmtId="43" fontId="2" fillId="0" borderId="0" xfId="1" applyFont="1"/>
    <xf numFmtId="0" fontId="2" fillId="0" borderId="7" xfId="0" applyFont="1" applyBorder="1"/>
    <xf numFmtId="43" fontId="2" fillId="5" borderId="7" xfId="1" applyFont="1" applyFill="1" applyBorder="1"/>
    <xf numFmtId="43" fontId="2" fillId="0" borderId="7" xfId="1" applyFont="1" applyBorder="1"/>
    <xf numFmtId="43" fontId="2" fillId="0" borderId="8" xfId="1" applyFont="1" applyBorder="1"/>
    <xf numFmtId="0" fontId="2" fillId="0" borderId="8" xfId="0" applyFont="1" applyBorder="1"/>
    <xf numFmtId="43" fontId="2" fillId="3" borderId="7" xfId="1" applyFont="1" applyFill="1" applyBorder="1"/>
    <xf numFmtId="43" fontId="3" fillId="0" borderId="0" xfId="0" applyNumberFormat="1" applyFont="1"/>
    <xf numFmtId="164" fontId="10" fillId="0" borderId="0" xfId="1" applyNumberFormat="1" applyFont="1"/>
    <xf numFmtId="164" fontId="2" fillId="0" borderId="1" xfId="1" applyNumberFormat="1" applyFont="1" applyBorder="1"/>
    <xf numFmtId="0" fontId="2" fillId="0" borderId="1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73"/>
  <sheetViews>
    <sheetView tabSelected="1" workbookViewId="0">
      <pane ySplit="2" topLeftCell="A27" activePane="bottomLeft" state="frozen"/>
      <selection pane="bottomLeft" activeCell="N46" sqref="N46"/>
    </sheetView>
  </sheetViews>
  <sheetFormatPr defaultRowHeight="11.25"/>
  <cols>
    <col min="1" max="1" width="3.44140625" style="2" bestFit="1" customWidth="1"/>
    <col min="2" max="2" width="8.6640625" style="2" customWidth="1"/>
    <col min="3" max="3" width="7.6640625" style="2" customWidth="1"/>
    <col min="4" max="4" width="8.5546875" style="2" customWidth="1"/>
    <col min="5" max="5" width="7.88671875" style="2" customWidth="1"/>
    <col min="6" max="6" width="8.21875" style="2" customWidth="1"/>
    <col min="7" max="7" width="7.88671875" style="2" customWidth="1"/>
    <col min="8" max="8" width="8.88671875" style="2" customWidth="1"/>
    <col min="9" max="9" width="7.88671875" style="2" customWidth="1"/>
    <col min="10" max="10" width="8.21875" style="2" customWidth="1"/>
    <col min="11" max="11" width="7.88671875" style="2" customWidth="1"/>
    <col min="12" max="13" width="8.88671875" style="2" customWidth="1"/>
    <col min="14" max="14" width="11.33203125" style="2" customWidth="1"/>
    <col min="15" max="15" width="7.33203125" style="2" customWidth="1"/>
    <col min="16" max="16" width="8.44140625" style="2" customWidth="1"/>
    <col min="17" max="17" width="8" style="2" customWidth="1"/>
    <col min="18" max="18" width="9.5546875" style="2" customWidth="1"/>
    <col min="19" max="19" width="9.6640625" style="2" customWidth="1"/>
    <col min="20" max="20" width="8.5546875" style="2" customWidth="1"/>
    <col min="21" max="21" width="10.88671875" style="2" customWidth="1"/>
    <col min="22" max="23" width="8" style="2" customWidth="1"/>
    <col min="24" max="24" width="10.44140625" style="2" customWidth="1"/>
    <col min="25" max="25" width="4.33203125" style="2" customWidth="1"/>
    <col min="26" max="26" width="7.88671875" style="2" customWidth="1"/>
    <col min="27" max="27" width="9" style="2" customWidth="1"/>
    <col min="28" max="28" width="4.33203125" style="2" customWidth="1"/>
    <col min="29" max="16384" width="8.88671875" style="2"/>
  </cols>
  <sheetData>
    <row r="1" spans="1:37" s="5" customFormat="1">
      <c r="A1" s="48" t="s">
        <v>1</v>
      </c>
      <c r="B1" s="4"/>
      <c r="C1" s="50" t="s">
        <v>39</v>
      </c>
      <c r="D1" s="51"/>
      <c r="E1" s="51"/>
      <c r="F1" s="51"/>
      <c r="G1" s="52"/>
      <c r="H1" s="38" t="s">
        <v>40</v>
      </c>
      <c r="I1" s="39"/>
      <c r="J1" s="39"/>
      <c r="K1" s="39"/>
      <c r="L1" s="39"/>
      <c r="M1" s="39"/>
      <c r="N1" s="53"/>
      <c r="O1" s="55" t="s">
        <v>43</v>
      </c>
      <c r="P1" s="55"/>
      <c r="Q1" s="55"/>
      <c r="R1" s="55"/>
      <c r="S1" s="38" t="s">
        <v>44</v>
      </c>
      <c r="T1" s="39"/>
      <c r="U1" s="39"/>
      <c r="V1" s="39"/>
      <c r="W1" s="39"/>
      <c r="X1" s="40" t="s">
        <v>47</v>
      </c>
      <c r="Z1" s="37" t="s">
        <v>57</v>
      </c>
      <c r="AA1" s="37"/>
    </row>
    <row r="2" spans="1:37" s="5" customFormat="1">
      <c r="A2" s="49"/>
      <c r="B2" s="6" t="s">
        <v>4</v>
      </c>
      <c r="C2" s="4" t="s">
        <v>2</v>
      </c>
      <c r="D2" s="6" t="s">
        <v>6</v>
      </c>
      <c r="E2" s="6" t="s">
        <v>8</v>
      </c>
      <c r="F2" s="4" t="s">
        <v>0</v>
      </c>
      <c r="G2" s="4" t="s">
        <v>35</v>
      </c>
      <c r="H2" s="4" t="s">
        <v>9</v>
      </c>
      <c r="I2" s="4" t="s">
        <v>2</v>
      </c>
      <c r="J2" s="6" t="s">
        <v>6</v>
      </c>
      <c r="K2" s="6" t="s">
        <v>8</v>
      </c>
      <c r="L2" s="4" t="s">
        <v>13</v>
      </c>
      <c r="M2" s="4" t="s">
        <v>37</v>
      </c>
      <c r="N2" s="4" t="s">
        <v>38</v>
      </c>
      <c r="O2" s="4" t="s">
        <v>41</v>
      </c>
      <c r="P2" s="4" t="s">
        <v>42</v>
      </c>
      <c r="Q2" s="4" t="s">
        <v>35</v>
      </c>
      <c r="R2" s="4" t="s">
        <v>46</v>
      </c>
      <c r="S2" s="4" t="s">
        <v>45</v>
      </c>
      <c r="T2" s="6" t="s">
        <v>50</v>
      </c>
      <c r="U2" s="6" t="s">
        <v>51</v>
      </c>
      <c r="V2" s="4" t="s">
        <v>36</v>
      </c>
      <c r="W2" s="4" t="s">
        <v>55</v>
      </c>
      <c r="X2" s="41"/>
      <c r="Z2" s="4"/>
      <c r="AA2" s="4" t="s">
        <v>58</v>
      </c>
    </row>
    <row r="3" spans="1:37">
      <c r="A3" s="1">
        <v>1998</v>
      </c>
      <c r="B3" s="7">
        <v>13936.87</v>
      </c>
      <c r="C3" s="3">
        <v>0</v>
      </c>
      <c r="D3" s="7">
        <v>26.9</v>
      </c>
      <c r="E3" s="7">
        <v>731.35</v>
      </c>
      <c r="F3" s="7">
        <v>1302.83</v>
      </c>
      <c r="G3" s="11">
        <f>E3+F3</f>
        <v>2034.1799999999998</v>
      </c>
      <c r="H3" s="7">
        <f>B3-I3</f>
        <v>13729.320000000002</v>
      </c>
      <c r="I3" s="7">
        <v>207.55</v>
      </c>
      <c r="J3" s="7">
        <v>26.9</v>
      </c>
      <c r="K3" s="7">
        <f>L3*50%</f>
        <v>641.7140281713182</v>
      </c>
      <c r="L3" s="7">
        <f>F3*H3/B3</f>
        <v>1283.4280563426364</v>
      </c>
      <c r="M3" s="9">
        <f>K3+L3</f>
        <v>1925.1420845139546</v>
      </c>
      <c r="N3" s="10">
        <f>G3-M3</f>
        <v>109.03791548604522</v>
      </c>
      <c r="O3" s="7"/>
      <c r="P3" s="7"/>
      <c r="Q3" s="7">
        <f>O3+P3</f>
        <v>0</v>
      </c>
      <c r="R3" s="7">
        <f>Q3*16%</f>
        <v>0</v>
      </c>
      <c r="S3" s="7"/>
      <c r="T3" s="7"/>
      <c r="U3" s="7"/>
      <c r="V3" s="7">
        <f t="shared" ref="V3:V17" si="0">SUM(S3:U3)</f>
        <v>0</v>
      </c>
      <c r="W3" s="7"/>
      <c r="X3" s="10">
        <f t="shared" ref="X3:X6" si="1">N3+R3</f>
        <v>109.03791548604522</v>
      </c>
      <c r="Z3" s="36">
        <v>2767</v>
      </c>
      <c r="AA3" s="36"/>
      <c r="AC3" s="2" t="s">
        <v>12</v>
      </c>
    </row>
    <row r="4" spans="1:37">
      <c r="A4" s="1">
        <v>1999</v>
      </c>
      <c r="B4" s="7">
        <v>21219.42</v>
      </c>
      <c r="C4" s="3">
        <v>0</v>
      </c>
      <c r="D4" s="7">
        <f>E3</f>
        <v>731.35</v>
      </c>
      <c r="E4" s="7">
        <v>1820.43</v>
      </c>
      <c r="F4" s="7">
        <v>2578.52</v>
      </c>
      <c r="G4" s="11">
        <f t="shared" ref="G4:G18" si="2">E4+F4</f>
        <v>4398.95</v>
      </c>
      <c r="H4" s="7">
        <f t="shared" ref="H4:H18" si="3">B4-I4</f>
        <v>18403.579999999998</v>
      </c>
      <c r="I4" s="7">
        <v>2815.84</v>
      </c>
      <c r="J4" s="7">
        <f>K3</f>
        <v>641.7140281713182</v>
      </c>
      <c r="K4" s="7">
        <f t="shared" ref="K4:K5" si="4">L4*50%</f>
        <v>1118.1738026204296</v>
      </c>
      <c r="L4" s="7">
        <f t="shared" ref="L4:L18" si="5">F4*H4/B4</f>
        <v>2236.3476052408591</v>
      </c>
      <c r="M4" s="9">
        <f t="shared" ref="M4:M18" si="6">K4+L4</f>
        <v>3354.5214078612889</v>
      </c>
      <c r="N4" s="10">
        <f t="shared" ref="N4:N18" si="7">G4-M4</f>
        <v>1044.4285921387109</v>
      </c>
      <c r="O4" s="7"/>
      <c r="P4" s="7"/>
      <c r="Q4" s="7">
        <f t="shared" ref="Q4:Q34" si="8">O4+P4</f>
        <v>0</v>
      </c>
      <c r="R4" s="7">
        <f t="shared" ref="R4:R34" si="9">Q4*16%</f>
        <v>0</v>
      </c>
      <c r="S4" s="7"/>
      <c r="T4" s="7"/>
      <c r="U4" s="7"/>
      <c r="V4" s="7">
        <f t="shared" si="0"/>
        <v>0</v>
      </c>
      <c r="W4" s="7"/>
      <c r="X4" s="10">
        <f t="shared" si="1"/>
        <v>1044.4285921387109</v>
      </c>
      <c r="Z4" s="36">
        <v>21947</v>
      </c>
      <c r="AA4" s="36"/>
      <c r="AC4" s="2" t="s">
        <v>14</v>
      </c>
    </row>
    <row r="5" spans="1:37">
      <c r="A5" s="1">
        <v>2000</v>
      </c>
      <c r="B5" s="7">
        <v>25721.43</v>
      </c>
      <c r="C5" s="3">
        <v>0</v>
      </c>
      <c r="D5" s="7">
        <f t="shared" ref="D5:D18" si="10">E4</f>
        <v>1820.43</v>
      </c>
      <c r="E5" s="7">
        <v>2718.2</v>
      </c>
      <c r="F5" s="7">
        <v>3121.75</v>
      </c>
      <c r="G5" s="11">
        <f t="shared" si="2"/>
        <v>5839.95</v>
      </c>
      <c r="H5" s="7">
        <f t="shared" si="3"/>
        <v>22447.98</v>
      </c>
      <c r="I5" s="7">
        <v>3273.45</v>
      </c>
      <c r="J5" s="7">
        <f t="shared" ref="J5:J18" si="11">K4</f>
        <v>1118.1738026204296</v>
      </c>
      <c r="K5" s="7">
        <f t="shared" si="4"/>
        <v>1362.2295021116634</v>
      </c>
      <c r="L5" s="7">
        <f t="shared" si="5"/>
        <v>2724.4590042233267</v>
      </c>
      <c r="M5" s="9">
        <f t="shared" si="6"/>
        <v>4086.6885063349901</v>
      </c>
      <c r="N5" s="10">
        <f t="shared" si="7"/>
        <v>1753.2614936650098</v>
      </c>
      <c r="O5" s="7"/>
      <c r="P5" s="7"/>
      <c r="Q5" s="7">
        <f t="shared" si="8"/>
        <v>0</v>
      </c>
      <c r="R5" s="7">
        <f t="shared" si="9"/>
        <v>0</v>
      </c>
      <c r="S5" s="7"/>
      <c r="T5" s="7"/>
      <c r="U5" s="7"/>
      <c r="V5" s="7">
        <f t="shared" si="0"/>
        <v>0</v>
      </c>
      <c r="W5" s="7"/>
      <c r="X5" s="10">
        <f t="shared" si="1"/>
        <v>1753.2614936650098</v>
      </c>
      <c r="Z5" s="36">
        <v>32102</v>
      </c>
      <c r="AA5" s="36"/>
      <c r="AC5" s="2" t="s">
        <v>15</v>
      </c>
    </row>
    <row r="6" spans="1:37">
      <c r="A6" s="1">
        <v>2001</v>
      </c>
      <c r="B6" s="7">
        <v>27203.87</v>
      </c>
      <c r="C6" s="3">
        <v>0</v>
      </c>
      <c r="D6" s="7">
        <f t="shared" si="10"/>
        <v>2718.2</v>
      </c>
      <c r="E6" s="7">
        <v>2900.32</v>
      </c>
      <c r="F6" s="7">
        <v>2555.1</v>
      </c>
      <c r="G6" s="11">
        <f t="shared" si="2"/>
        <v>5455.42</v>
      </c>
      <c r="H6" s="7">
        <f t="shared" si="3"/>
        <v>26343.59</v>
      </c>
      <c r="I6" s="7">
        <v>860.28</v>
      </c>
      <c r="J6" s="7">
        <f t="shared" si="11"/>
        <v>1362.2295021116634</v>
      </c>
      <c r="K6" s="7">
        <f>L6*55%</f>
        <v>1360.8644191047083</v>
      </c>
      <c r="L6" s="7">
        <f t="shared" si="5"/>
        <v>2474.2989438267423</v>
      </c>
      <c r="M6" s="9">
        <f t="shared" si="6"/>
        <v>3835.1633629314506</v>
      </c>
      <c r="N6" s="10">
        <f t="shared" si="7"/>
        <v>1620.2566370685495</v>
      </c>
      <c r="O6" s="7"/>
      <c r="P6" s="7"/>
      <c r="Q6" s="7">
        <f t="shared" si="8"/>
        <v>0</v>
      </c>
      <c r="R6" s="7">
        <f t="shared" si="9"/>
        <v>0</v>
      </c>
      <c r="S6" s="7"/>
      <c r="T6" s="7"/>
      <c r="U6" s="7"/>
      <c r="V6" s="7">
        <f t="shared" si="0"/>
        <v>0</v>
      </c>
      <c r="W6" s="7"/>
      <c r="X6" s="10">
        <f t="shared" si="1"/>
        <v>1620.2566370685495</v>
      </c>
      <c r="Z6" s="36">
        <v>13354</v>
      </c>
      <c r="AA6" s="36"/>
      <c r="AC6" s="2" t="s">
        <v>16</v>
      </c>
    </row>
    <row r="7" spans="1:37">
      <c r="A7" s="1">
        <v>2002</v>
      </c>
      <c r="B7" s="7">
        <v>28575.72</v>
      </c>
      <c r="C7" s="3">
        <v>0</v>
      </c>
      <c r="D7" s="7">
        <f t="shared" si="10"/>
        <v>2900.32</v>
      </c>
      <c r="E7" s="7">
        <v>3215.07</v>
      </c>
      <c r="F7" s="7">
        <v>2945.26</v>
      </c>
      <c r="G7" s="11">
        <f t="shared" si="2"/>
        <v>6160.33</v>
      </c>
      <c r="H7" s="7">
        <f t="shared" si="3"/>
        <v>26959.41</v>
      </c>
      <c r="I7" s="7">
        <v>1616.31</v>
      </c>
      <c r="J7" s="7">
        <f t="shared" si="11"/>
        <v>1360.8644191047083</v>
      </c>
      <c r="K7" s="7">
        <f>L7*55%</f>
        <v>1528.26803815022</v>
      </c>
      <c r="L7" s="7">
        <f t="shared" si="5"/>
        <v>2778.6691602731271</v>
      </c>
      <c r="M7" s="9">
        <f t="shared" si="6"/>
        <v>4306.9371984233476</v>
      </c>
      <c r="N7" s="10">
        <f t="shared" si="7"/>
        <v>1853.3928015766523</v>
      </c>
      <c r="O7" s="7"/>
      <c r="P7" s="7"/>
      <c r="Q7" s="7">
        <f t="shared" si="8"/>
        <v>0</v>
      </c>
      <c r="R7" s="7">
        <f t="shared" si="9"/>
        <v>0</v>
      </c>
      <c r="S7" s="7"/>
      <c r="T7" s="7"/>
      <c r="U7" s="7"/>
      <c r="V7" s="7">
        <f t="shared" si="0"/>
        <v>0</v>
      </c>
      <c r="W7" s="7"/>
      <c r="X7" s="10">
        <f t="shared" ref="X7:X34" si="12">N7+R7</f>
        <v>1853.3928015766523</v>
      </c>
      <c r="Z7" s="36">
        <v>27209</v>
      </c>
      <c r="AA7" s="36"/>
      <c r="AC7" s="2" t="s">
        <v>17</v>
      </c>
    </row>
    <row r="8" spans="1:37">
      <c r="A8" s="1">
        <v>2003</v>
      </c>
      <c r="B8" s="7">
        <v>54092.87</v>
      </c>
      <c r="C8" s="3">
        <v>0</v>
      </c>
      <c r="D8" s="7">
        <f t="shared" si="10"/>
        <v>3215.07</v>
      </c>
      <c r="E8" s="7">
        <v>8814.93</v>
      </c>
      <c r="F8" s="7">
        <v>12812.08</v>
      </c>
      <c r="G8" s="11">
        <f t="shared" si="2"/>
        <v>21627.010000000002</v>
      </c>
      <c r="H8" s="7">
        <f t="shared" si="3"/>
        <v>53592.87</v>
      </c>
      <c r="I8" s="7">
        <v>500</v>
      </c>
      <c r="J8" s="7">
        <f t="shared" si="11"/>
        <v>1528.26803815022</v>
      </c>
      <c r="K8" s="7">
        <f>L8*55%</f>
        <v>6981.5093158909858</v>
      </c>
      <c r="L8" s="7">
        <f t="shared" si="5"/>
        <v>12693.653301619974</v>
      </c>
      <c r="M8" s="9">
        <f t="shared" si="6"/>
        <v>19675.16261751096</v>
      </c>
      <c r="N8" s="10">
        <f t="shared" si="7"/>
        <v>1951.8473824890425</v>
      </c>
      <c r="O8" s="7"/>
      <c r="P8" s="7"/>
      <c r="Q8" s="7">
        <f t="shared" si="8"/>
        <v>0</v>
      </c>
      <c r="R8" s="7">
        <f t="shared" si="9"/>
        <v>0</v>
      </c>
      <c r="S8" s="7"/>
      <c r="T8" s="7"/>
      <c r="U8" s="7"/>
      <c r="V8" s="7">
        <f t="shared" si="0"/>
        <v>0</v>
      </c>
      <c r="W8" s="7"/>
      <c r="X8" s="10">
        <f t="shared" si="12"/>
        <v>1951.8473824890425</v>
      </c>
      <c r="Z8" s="36">
        <v>25939</v>
      </c>
      <c r="AA8" s="36"/>
      <c r="AC8" s="2" t="s">
        <v>17</v>
      </c>
    </row>
    <row r="9" spans="1:37">
      <c r="A9" s="1">
        <v>2004</v>
      </c>
      <c r="B9" s="7">
        <v>81670.240000000005</v>
      </c>
      <c r="C9" s="3">
        <v>0</v>
      </c>
      <c r="D9" s="7">
        <f t="shared" si="10"/>
        <v>8814.93</v>
      </c>
      <c r="E9" s="7"/>
      <c r="F9" s="7">
        <v>18219.400000000001</v>
      </c>
      <c r="G9" s="11">
        <f t="shared" si="2"/>
        <v>18219.400000000001</v>
      </c>
      <c r="H9" s="7">
        <f t="shared" si="3"/>
        <v>81670.240000000005</v>
      </c>
      <c r="I9" s="7">
        <v>0</v>
      </c>
      <c r="J9" s="7">
        <f t="shared" si="11"/>
        <v>6981.5093158909858</v>
      </c>
      <c r="K9" s="7"/>
      <c r="L9" s="7">
        <f t="shared" si="5"/>
        <v>18219.400000000001</v>
      </c>
      <c r="M9" s="9">
        <f t="shared" si="6"/>
        <v>18219.400000000001</v>
      </c>
      <c r="N9" s="10">
        <f t="shared" si="7"/>
        <v>0</v>
      </c>
      <c r="O9" s="7"/>
      <c r="P9" s="7"/>
      <c r="Q9" s="7">
        <f t="shared" si="8"/>
        <v>0</v>
      </c>
      <c r="R9" s="7">
        <f t="shared" si="9"/>
        <v>0</v>
      </c>
      <c r="S9" s="7"/>
      <c r="T9" s="7"/>
      <c r="U9" s="7"/>
      <c r="V9" s="7">
        <f t="shared" si="0"/>
        <v>0</v>
      </c>
      <c r="W9" s="7"/>
      <c r="X9" s="10">
        <f t="shared" si="12"/>
        <v>0</v>
      </c>
      <c r="Z9" s="36"/>
      <c r="AA9" s="36"/>
      <c r="AC9" s="2" t="s">
        <v>17</v>
      </c>
    </row>
    <row r="10" spans="1:37">
      <c r="A10" s="1">
        <v>2005</v>
      </c>
      <c r="B10" s="7">
        <v>44247.68</v>
      </c>
      <c r="C10" s="3">
        <v>0</v>
      </c>
      <c r="D10" s="7">
        <f t="shared" si="10"/>
        <v>0</v>
      </c>
      <c r="E10" s="7"/>
      <c r="F10" s="7">
        <v>11654.07</v>
      </c>
      <c r="G10" s="11">
        <f t="shared" si="2"/>
        <v>11654.07</v>
      </c>
      <c r="H10" s="7">
        <f t="shared" si="3"/>
        <v>44247.68</v>
      </c>
      <c r="I10" s="7">
        <v>0</v>
      </c>
      <c r="J10" s="7">
        <f t="shared" si="11"/>
        <v>0</v>
      </c>
      <c r="K10" s="7"/>
      <c r="L10" s="7">
        <f t="shared" si="5"/>
        <v>11654.07</v>
      </c>
      <c r="M10" s="9">
        <f t="shared" si="6"/>
        <v>11654.07</v>
      </c>
      <c r="N10" s="10">
        <f t="shared" si="7"/>
        <v>0</v>
      </c>
      <c r="O10" s="7"/>
      <c r="P10" s="7"/>
      <c r="Q10" s="7">
        <f t="shared" si="8"/>
        <v>0</v>
      </c>
      <c r="R10" s="7">
        <f t="shared" si="9"/>
        <v>0</v>
      </c>
      <c r="S10" s="7"/>
      <c r="T10" s="7"/>
      <c r="U10" s="7"/>
      <c r="V10" s="7">
        <f t="shared" si="0"/>
        <v>0</v>
      </c>
      <c r="W10" s="7"/>
      <c r="X10" s="10">
        <f t="shared" si="12"/>
        <v>0</v>
      </c>
      <c r="Z10" s="36"/>
      <c r="AA10" s="36"/>
      <c r="AC10" s="2" t="s">
        <v>18</v>
      </c>
    </row>
    <row r="11" spans="1:37">
      <c r="A11" s="1">
        <v>2006</v>
      </c>
      <c r="B11" s="7">
        <v>40656.39</v>
      </c>
      <c r="C11" s="3">
        <v>0</v>
      </c>
      <c r="D11" s="7">
        <f t="shared" si="10"/>
        <v>0</v>
      </c>
      <c r="E11" s="7">
        <v>5523.96</v>
      </c>
      <c r="F11" s="7">
        <v>10043.56</v>
      </c>
      <c r="G11" s="11">
        <f t="shared" si="2"/>
        <v>15567.52</v>
      </c>
      <c r="H11" s="7">
        <f t="shared" si="3"/>
        <v>40656.39</v>
      </c>
      <c r="I11" s="7">
        <v>0</v>
      </c>
      <c r="J11" s="7">
        <f t="shared" si="11"/>
        <v>0</v>
      </c>
      <c r="K11" s="7">
        <f>L11*55%</f>
        <v>5523.9580000000005</v>
      </c>
      <c r="L11" s="7">
        <f t="shared" si="5"/>
        <v>10043.56</v>
      </c>
      <c r="M11" s="9">
        <f t="shared" si="6"/>
        <v>15567.518</v>
      </c>
      <c r="N11" s="10">
        <f t="shared" si="7"/>
        <v>2.0000000004074536E-3</v>
      </c>
      <c r="O11" s="7"/>
      <c r="P11" s="7"/>
      <c r="Q11" s="7">
        <f t="shared" si="8"/>
        <v>0</v>
      </c>
      <c r="R11" s="7">
        <f t="shared" si="9"/>
        <v>0</v>
      </c>
      <c r="S11" s="7"/>
      <c r="T11" s="7"/>
      <c r="U11" s="7"/>
      <c r="V11" s="7">
        <f t="shared" si="0"/>
        <v>0</v>
      </c>
      <c r="W11" s="7"/>
      <c r="X11" s="10">
        <f t="shared" si="12"/>
        <v>2.0000000004074536E-3</v>
      </c>
      <c r="Z11" s="36"/>
      <c r="AA11" s="36"/>
      <c r="AC11" s="2" t="s">
        <v>18</v>
      </c>
    </row>
    <row r="12" spans="1:37">
      <c r="A12" s="1">
        <v>2007</v>
      </c>
      <c r="B12" s="7">
        <v>98516.58</v>
      </c>
      <c r="C12" s="3">
        <v>0</v>
      </c>
      <c r="D12" s="7">
        <f t="shared" si="10"/>
        <v>5523.96</v>
      </c>
      <c r="E12" s="7">
        <v>17546.71</v>
      </c>
      <c r="F12" s="7">
        <v>26379.14</v>
      </c>
      <c r="G12" s="11">
        <f t="shared" si="2"/>
        <v>43925.85</v>
      </c>
      <c r="H12" s="7">
        <f t="shared" si="3"/>
        <v>98516.58</v>
      </c>
      <c r="I12" s="7">
        <v>0</v>
      </c>
      <c r="J12" s="7">
        <f t="shared" si="11"/>
        <v>5523.9580000000005</v>
      </c>
      <c r="K12" s="13">
        <f>E12</f>
        <v>17546.71</v>
      </c>
      <c r="L12" s="7">
        <f t="shared" si="5"/>
        <v>26379.14</v>
      </c>
      <c r="M12" s="9">
        <f t="shared" si="6"/>
        <v>43925.85</v>
      </c>
      <c r="N12" s="10">
        <f t="shared" si="7"/>
        <v>0</v>
      </c>
      <c r="O12" s="7"/>
      <c r="P12" s="7"/>
      <c r="Q12" s="7">
        <f t="shared" si="8"/>
        <v>0</v>
      </c>
      <c r="R12" s="7">
        <f t="shared" si="9"/>
        <v>0</v>
      </c>
      <c r="S12" s="7"/>
      <c r="T12" s="7"/>
      <c r="U12" s="7"/>
      <c r="V12" s="7">
        <f t="shared" si="0"/>
        <v>0</v>
      </c>
      <c r="W12" s="7"/>
      <c r="X12" s="10">
        <f t="shared" si="12"/>
        <v>0</v>
      </c>
      <c r="Z12" s="36"/>
      <c r="AA12" s="36"/>
      <c r="AC12" s="2" t="s">
        <v>19</v>
      </c>
      <c r="AI12" s="14" t="s">
        <v>20</v>
      </c>
    </row>
    <row r="13" spans="1:37">
      <c r="A13" s="1">
        <v>2008</v>
      </c>
      <c r="B13" s="7">
        <v>76048.88</v>
      </c>
      <c r="C13" s="3">
        <v>0</v>
      </c>
      <c r="D13" s="7">
        <f t="shared" si="10"/>
        <v>17546.71</v>
      </c>
      <c r="E13" s="7">
        <v>11876.86</v>
      </c>
      <c r="F13" s="7">
        <v>4047.58</v>
      </c>
      <c r="G13" s="11">
        <f t="shared" si="2"/>
        <v>15924.44</v>
      </c>
      <c r="H13" s="7">
        <f t="shared" si="3"/>
        <v>72958.62000000001</v>
      </c>
      <c r="I13" s="7">
        <v>3090.26</v>
      </c>
      <c r="J13" s="7">
        <f t="shared" si="11"/>
        <v>17546.71</v>
      </c>
      <c r="K13" s="7">
        <f t="shared" ref="K13:K18" si="13">L13*55%</f>
        <v>1904.9557198551777</v>
      </c>
      <c r="L13" s="16">
        <f>F13*H13/B13-419.55</f>
        <v>3463.5558542821409</v>
      </c>
      <c r="M13" s="9">
        <f t="shared" si="6"/>
        <v>5368.5115741373183</v>
      </c>
      <c r="N13" s="10">
        <f t="shared" si="7"/>
        <v>10555.928425862683</v>
      </c>
      <c r="O13" s="7"/>
      <c r="P13" s="7"/>
      <c r="Q13" s="7">
        <f t="shared" si="8"/>
        <v>0</v>
      </c>
      <c r="R13" s="7">
        <f t="shared" si="9"/>
        <v>0</v>
      </c>
      <c r="S13" s="7"/>
      <c r="T13" s="7"/>
      <c r="U13" s="7"/>
      <c r="V13" s="7">
        <f t="shared" si="0"/>
        <v>0</v>
      </c>
      <c r="W13" s="7"/>
      <c r="X13" s="10">
        <f t="shared" si="12"/>
        <v>10555.928425862683</v>
      </c>
      <c r="Z13" s="36">
        <v>81857</v>
      </c>
      <c r="AA13" s="36"/>
      <c r="AC13" s="2" t="s">
        <v>21</v>
      </c>
      <c r="AI13" s="15" t="s">
        <v>22</v>
      </c>
    </row>
    <row r="14" spans="1:37">
      <c r="A14" s="1">
        <v>2009</v>
      </c>
      <c r="B14" s="7">
        <v>51596.639999999999</v>
      </c>
      <c r="C14" s="3">
        <v>0</v>
      </c>
      <c r="D14" s="7">
        <f t="shared" si="10"/>
        <v>11876.86</v>
      </c>
      <c r="E14" s="7">
        <v>6425.75</v>
      </c>
      <c r="F14" s="19">
        <v>-141.34</v>
      </c>
      <c r="G14" s="11">
        <f t="shared" si="2"/>
        <v>6284.41</v>
      </c>
      <c r="H14" s="7">
        <f t="shared" si="3"/>
        <v>39390.699999999997</v>
      </c>
      <c r="I14" s="7">
        <v>12205.94</v>
      </c>
      <c r="J14" s="7">
        <f t="shared" si="11"/>
        <v>1904.9557198551777</v>
      </c>
      <c r="K14" s="17">
        <f t="shared" si="13"/>
        <v>-59.347175434291849</v>
      </c>
      <c r="L14" s="17">
        <f t="shared" si="5"/>
        <v>-107.90395533507608</v>
      </c>
      <c r="M14" s="10">
        <f t="shared" si="6"/>
        <v>-167.25113076936793</v>
      </c>
      <c r="N14" s="10">
        <f>G14+M14</f>
        <v>6117.1588692306323</v>
      </c>
      <c r="O14" s="7"/>
      <c r="P14" s="7"/>
      <c r="Q14" s="7">
        <f t="shared" si="8"/>
        <v>0</v>
      </c>
      <c r="R14" s="7">
        <f t="shared" si="9"/>
        <v>0</v>
      </c>
      <c r="S14" s="7"/>
      <c r="T14" s="7"/>
      <c r="U14" s="7"/>
      <c r="V14" s="7">
        <f t="shared" si="0"/>
        <v>0</v>
      </c>
      <c r="W14" s="7"/>
      <c r="X14" s="10">
        <f t="shared" si="12"/>
        <v>6117.1588692306323</v>
      </c>
      <c r="Z14" s="36">
        <v>43476</v>
      </c>
      <c r="AA14" s="36"/>
      <c r="AC14" s="2" t="s">
        <v>23</v>
      </c>
      <c r="AK14" s="18" t="s">
        <v>28</v>
      </c>
    </row>
    <row r="15" spans="1:37">
      <c r="A15" s="1">
        <v>2010</v>
      </c>
      <c r="B15" s="7">
        <v>71024.289999999994</v>
      </c>
      <c r="C15" s="3">
        <v>0</v>
      </c>
      <c r="D15" s="7">
        <f t="shared" si="10"/>
        <v>6425.75</v>
      </c>
      <c r="E15" s="7">
        <v>10058.75</v>
      </c>
      <c r="F15" s="7">
        <v>12057.13</v>
      </c>
      <c r="G15" s="11">
        <f t="shared" si="2"/>
        <v>22115.879999999997</v>
      </c>
      <c r="H15" s="7">
        <f t="shared" si="3"/>
        <v>65111.169999999991</v>
      </c>
      <c r="I15" s="7">
        <v>5913.12</v>
      </c>
      <c r="J15" s="17">
        <f t="shared" si="11"/>
        <v>-59.347175434291849</v>
      </c>
      <c r="K15" s="7">
        <f t="shared" si="13"/>
        <v>6079.3231812406011</v>
      </c>
      <c r="L15" s="7">
        <f t="shared" si="5"/>
        <v>11053.314874982911</v>
      </c>
      <c r="M15" s="9">
        <f t="shared" si="6"/>
        <v>17132.638056223514</v>
      </c>
      <c r="N15" s="10">
        <f t="shared" si="7"/>
        <v>4983.2419437764838</v>
      </c>
      <c r="O15" s="7">
        <f>O51</f>
        <v>3607.3499999999995</v>
      </c>
      <c r="P15" s="7">
        <f>O52</f>
        <v>2339.88</v>
      </c>
      <c r="Q15" s="7">
        <f t="shared" si="8"/>
        <v>5947.23</v>
      </c>
      <c r="R15" s="7">
        <f t="shared" si="9"/>
        <v>951.55679999999995</v>
      </c>
      <c r="S15" s="7"/>
      <c r="T15" s="7"/>
      <c r="U15" s="7"/>
      <c r="V15" s="7">
        <f t="shared" si="0"/>
        <v>0</v>
      </c>
      <c r="W15" s="7">
        <f>Q15-V15</f>
        <v>5947.23</v>
      </c>
      <c r="X15" s="10">
        <f t="shared" si="12"/>
        <v>5934.7987437764841</v>
      </c>
      <c r="Z15" s="36">
        <v>32434</v>
      </c>
      <c r="AA15" s="36">
        <v>6428</v>
      </c>
      <c r="AC15" s="2" t="s">
        <v>26</v>
      </c>
    </row>
    <row r="16" spans="1:37">
      <c r="A16" s="1">
        <v>2011</v>
      </c>
      <c r="B16" s="7">
        <v>29469.42</v>
      </c>
      <c r="C16" s="3">
        <v>0</v>
      </c>
      <c r="D16" s="7">
        <f t="shared" si="10"/>
        <v>10058.75</v>
      </c>
      <c r="E16" s="7">
        <v>0</v>
      </c>
      <c r="F16" s="19">
        <v>-4296.93</v>
      </c>
      <c r="G16" s="11">
        <f t="shared" si="2"/>
        <v>-4296.93</v>
      </c>
      <c r="H16" s="7">
        <f t="shared" si="3"/>
        <v>23413.339999999997</v>
      </c>
      <c r="I16" s="7">
        <v>6056.08</v>
      </c>
      <c r="J16" s="7">
        <f t="shared" si="11"/>
        <v>6079.3231812406011</v>
      </c>
      <c r="K16" s="7"/>
      <c r="L16" s="17">
        <f t="shared" si="5"/>
        <v>-3413.8942349798535</v>
      </c>
      <c r="M16" s="10">
        <f>K16-L16</f>
        <v>3413.8942349798535</v>
      </c>
      <c r="N16" s="10">
        <v>309.06</v>
      </c>
      <c r="O16" s="7">
        <f>O53</f>
        <v>4304.8</v>
      </c>
      <c r="P16" s="7">
        <f>O54</f>
        <v>3123.18</v>
      </c>
      <c r="Q16" s="7">
        <f t="shared" si="8"/>
        <v>7427.98</v>
      </c>
      <c r="R16" s="7">
        <f t="shared" si="9"/>
        <v>1188.4767999999999</v>
      </c>
      <c r="S16" s="7"/>
      <c r="T16" s="7"/>
      <c r="U16" s="7">
        <v>2000</v>
      </c>
      <c r="V16" s="7">
        <f t="shared" si="0"/>
        <v>2000</v>
      </c>
      <c r="W16" s="7">
        <f>W15+Q16-V16</f>
        <v>11375.21</v>
      </c>
      <c r="X16" s="10">
        <f t="shared" si="12"/>
        <v>1497.5367999999999</v>
      </c>
      <c r="Z16" s="36">
        <v>1842</v>
      </c>
      <c r="AA16" s="36">
        <v>7346</v>
      </c>
      <c r="AC16" s="2" t="s">
        <v>27</v>
      </c>
      <c r="AK16" s="18" t="s">
        <v>29</v>
      </c>
    </row>
    <row r="17" spans="1:36">
      <c r="A17" s="1">
        <v>2012</v>
      </c>
      <c r="B17" s="7">
        <v>9997.43</v>
      </c>
      <c r="C17" s="3">
        <v>0</v>
      </c>
      <c r="D17" s="7">
        <f t="shared" si="10"/>
        <v>0</v>
      </c>
      <c r="E17" s="7">
        <v>240.43</v>
      </c>
      <c r="F17" s="7">
        <v>437.15</v>
      </c>
      <c r="G17" s="11">
        <f t="shared" si="2"/>
        <v>677.57999999999993</v>
      </c>
      <c r="H17" s="7">
        <f t="shared" si="3"/>
        <v>7605.77</v>
      </c>
      <c r="I17" s="7">
        <v>2391.66</v>
      </c>
      <c r="J17" s="7">
        <f t="shared" si="11"/>
        <v>0</v>
      </c>
      <c r="K17" s="7">
        <f t="shared" si="13"/>
        <v>182.91443856321075</v>
      </c>
      <c r="L17" s="7">
        <f t="shared" si="5"/>
        <v>332.57170647856498</v>
      </c>
      <c r="M17" s="9">
        <f t="shared" si="6"/>
        <v>515.48614504177567</v>
      </c>
      <c r="N17" s="10">
        <f t="shared" si="7"/>
        <v>162.09385495822426</v>
      </c>
      <c r="O17" s="7">
        <f>O55</f>
        <v>2580.9899999999998</v>
      </c>
      <c r="P17" s="7">
        <f>O56</f>
        <v>1791.3600000000001</v>
      </c>
      <c r="Q17" s="7">
        <f t="shared" si="8"/>
        <v>4372.3500000000004</v>
      </c>
      <c r="R17" s="7">
        <f t="shared" si="9"/>
        <v>699.57600000000002</v>
      </c>
      <c r="S17" s="7"/>
      <c r="T17" s="7"/>
      <c r="U17" s="7"/>
      <c r="V17" s="7">
        <f t="shared" si="0"/>
        <v>0</v>
      </c>
      <c r="W17" s="7">
        <f>W16+Q17-V17</f>
        <v>15747.56</v>
      </c>
      <c r="X17" s="10">
        <f t="shared" si="12"/>
        <v>861.66985495822428</v>
      </c>
      <c r="Z17" s="36">
        <v>889</v>
      </c>
      <c r="AA17" s="36">
        <v>3970</v>
      </c>
      <c r="AC17" s="2" t="s">
        <v>30</v>
      </c>
    </row>
    <row r="18" spans="1:36">
      <c r="A18" s="1">
        <v>2013</v>
      </c>
      <c r="B18" s="7">
        <v>28603.05</v>
      </c>
      <c r="C18" s="7">
        <v>6903.87</v>
      </c>
      <c r="D18" s="7">
        <f t="shared" si="10"/>
        <v>240.43</v>
      </c>
      <c r="E18" s="7">
        <v>3792.42</v>
      </c>
      <c r="F18" s="7">
        <v>6654.87</v>
      </c>
      <c r="G18" s="11">
        <f t="shared" si="2"/>
        <v>10447.290000000001</v>
      </c>
      <c r="H18" s="7">
        <f t="shared" si="3"/>
        <v>21504.0334</v>
      </c>
      <c r="I18" s="16">
        <f>27303.91*26%</f>
        <v>7099.0165999999999</v>
      </c>
      <c r="J18" s="7">
        <f t="shared" si="11"/>
        <v>182.91443856321075</v>
      </c>
      <c r="K18" s="7">
        <f t="shared" si="13"/>
        <v>2751.7555195673858</v>
      </c>
      <c r="L18" s="7">
        <f t="shared" si="5"/>
        <v>5003.1918537588826</v>
      </c>
      <c r="M18" s="9">
        <f t="shared" si="6"/>
        <v>7754.9473733262685</v>
      </c>
      <c r="N18" s="10">
        <f t="shared" si="7"/>
        <v>2692.3426266737324</v>
      </c>
      <c r="O18" s="7">
        <f>O57</f>
        <v>3867.62</v>
      </c>
      <c r="P18" s="7">
        <f>O58</f>
        <v>2842.5899999999997</v>
      </c>
      <c r="Q18" s="7">
        <f t="shared" si="8"/>
        <v>6710.2099999999991</v>
      </c>
      <c r="R18" s="7">
        <f t="shared" si="9"/>
        <v>1073.6335999999999</v>
      </c>
      <c r="S18" s="7">
        <v>3325.14</v>
      </c>
      <c r="T18" s="7">
        <v>367.12</v>
      </c>
      <c r="U18" s="7">
        <v>24701.63</v>
      </c>
      <c r="V18" s="7">
        <f>SUM(S18:U18)</f>
        <v>28393.89</v>
      </c>
      <c r="W18" s="7"/>
      <c r="X18" s="10">
        <f t="shared" si="12"/>
        <v>3765.9762266737325</v>
      </c>
      <c r="Z18" s="36">
        <v>13667</v>
      </c>
      <c r="AA18" s="36">
        <v>5625</v>
      </c>
      <c r="AC18" s="2" t="s">
        <v>31</v>
      </c>
      <c r="AJ18" s="15" t="s">
        <v>32</v>
      </c>
    </row>
    <row r="19" spans="1:36">
      <c r="A19" s="1">
        <v>2014</v>
      </c>
      <c r="B19" s="7"/>
      <c r="C19" s="7"/>
      <c r="D19" s="7"/>
      <c r="E19" s="7"/>
      <c r="F19" s="7"/>
      <c r="G19" s="11"/>
      <c r="H19" s="7"/>
      <c r="I19" s="7"/>
      <c r="J19" s="7"/>
      <c r="K19" s="7"/>
      <c r="L19" s="7"/>
      <c r="M19" s="9"/>
      <c r="N19" s="10"/>
      <c r="O19" s="7">
        <f>O59</f>
        <v>5667.4500000000007</v>
      </c>
      <c r="P19" s="7">
        <f>O60</f>
        <v>3865.2999999999997</v>
      </c>
      <c r="Q19" s="7">
        <f t="shared" si="8"/>
        <v>9532.75</v>
      </c>
      <c r="R19" s="7">
        <f t="shared" si="9"/>
        <v>1525.24</v>
      </c>
      <c r="S19" s="7">
        <v>5710.09</v>
      </c>
      <c r="T19" s="7">
        <v>3284.85</v>
      </c>
      <c r="U19" s="7">
        <v>1340</v>
      </c>
      <c r="V19" s="7">
        <f t="shared" ref="V19:V34" si="14">SUM(S19:U19)</f>
        <v>10334.94</v>
      </c>
      <c r="W19" s="7"/>
      <c r="X19" s="10">
        <f t="shared" si="12"/>
        <v>1525.24</v>
      </c>
      <c r="Z19" s="36"/>
      <c r="AA19" s="36">
        <v>7420</v>
      </c>
    </row>
    <row r="20" spans="1:36">
      <c r="A20" s="1">
        <v>2015</v>
      </c>
      <c r="B20" s="7"/>
      <c r="C20" s="7"/>
      <c r="D20" s="7"/>
      <c r="E20" s="7"/>
      <c r="F20" s="7"/>
      <c r="G20" s="11"/>
      <c r="H20" s="7"/>
      <c r="I20" s="7"/>
      <c r="J20" s="7"/>
      <c r="K20" s="7"/>
      <c r="L20" s="7"/>
      <c r="M20" s="9"/>
      <c r="N20" s="10"/>
      <c r="O20" s="7">
        <f>O61</f>
        <v>8425.27</v>
      </c>
      <c r="P20" s="7">
        <f>O62</f>
        <v>5913.59</v>
      </c>
      <c r="Q20" s="7">
        <f t="shared" si="8"/>
        <v>14338.86</v>
      </c>
      <c r="R20" s="7">
        <f t="shared" si="9"/>
        <v>2294.2175999999999</v>
      </c>
      <c r="S20" s="7">
        <v>405.36</v>
      </c>
      <c r="T20" s="7">
        <v>1934.71</v>
      </c>
      <c r="U20" s="7">
        <v>6051.11</v>
      </c>
      <c r="V20" s="7">
        <f t="shared" si="14"/>
        <v>8391.18</v>
      </c>
      <c r="W20" s="7">
        <f>W19+Q20-V20</f>
        <v>5947.68</v>
      </c>
      <c r="X20" s="10">
        <f t="shared" si="12"/>
        <v>2294.2175999999999</v>
      </c>
      <c r="Z20" s="36"/>
      <c r="AA20" s="36">
        <v>10378</v>
      </c>
    </row>
    <row r="21" spans="1:36">
      <c r="A21" s="1">
        <v>2016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9"/>
      <c r="N21" s="10"/>
      <c r="O21" s="7">
        <f>O63</f>
        <v>2915.69</v>
      </c>
      <c r="P21" s="7">
        <f>O64</f>
        <v>2032.1799999999998</v>
      </c>
      <c r="Q21" s="7">
        <f t="shared" si="8"/>
        <v>4947.87</v>
      </c>
      <c r="R21" s="7">
        <f t="shared" si="9"/>
        <v>791.65920000000006</v>
      </c>
      <c r="S21" s="7"/>
      <c r="T21" s="7">
        <v>13905.48</v>
      </c>
      <c r="U21" s="7">
        <v>6000</v>
      </c>
      <c r="V21" s="7">
        <f t="shared" si="14"/>
        <v>19905.48</v>
      </c>
      <c r="W21" s="7"/>
      <c r="X21" s="10">
        <f t="shared" si="12"/>
        <v>791.65920000000006</v>
      </c>
      <c r="Z21" s="36"/>
      <c r="AA21" s="36">
        <v>3332</v>
      </c>
    </row>
    <row r="22" spans="1:36">
      <c r="A22" s="1">
        <v>2017</v>
      </c>
      <c r="B22" s="7"/>
      <c r="C22" s="7"/>
      <c r="D22" s="7"/>
      <c r="E22" s="7"/>
      <c r="F22" s="7"/>
      <c r="G22" s="12"/>
      <c r="H22" s="7"/>
      <c r="I22" s="7"/>
      <c r="J22" s="7"/>
      <c r="K22" s="7"/>
      <c r="L22" s="7"/>
      <c r="M22" s="7"/>
      <c r="N22" s="10"/>
      <c r="O22" s="7"/>
      <c r="P22" s="7"/>
      <c r="Q22" s="7">
        <f t="shared" si="8"/>
        <v>0</v>
      </c>
      <c r="R22" s="7">
        <f t="shared" si="9"/>
        <v>0</v>
      </c>
      <c r="S22" s="7"/>
      <c r="T22" s="7">
        <v>4825.12</v>
      </c>
      <c r="U22" s="7"/>
      <c r="V22" s="7">
        <f t="shared" si="14"/>
        <v>4825.12</v>
      </c>
      <c r="W22" s="7"/>
      <c r="X22" s="10">
        <f t="shared" si="12"/>
        <v>0</v>
      </c>
      <c r="Z22" s="36"/>
      <c r="AA22" s="36"/>
    </row>
    <row r="23" spans="1:36">
      <c r="A23" s="1">
        <v>2018</v>
      </c>
      <c r="B23" s="7"/>
      <c r="C23" s="7"/>
      <c r="D23" s="7"/>
      <c r="E23" s="7"/>
      <c r="F23" s="7"/>
      <c r="G23" s="12"/>
      <c r="H23" s="7"/>
      <c r="I23" s="7"/>
      <c r="J23" s="7"/>
      <c r="K23" s="7"/>
      <c r="L23" s="7"/>
      <c r="M23" s="7"/>
      <c r="N23" s="10"/>
      <c r="O23" s="7"/>
      <c r="P23" s="7"/>
      <c r="Q23" s="7">
        <f t="shared" si="8"/>
        <v>0</v>
      </c>
      <c r="R23" s="7">
        <f t="shared" si="9"/>
        <v>0</v>
      </c>
      <c r="S23" s="7"/>
      <c r="T23" s="7"/>
      <c r="U23" s="7"/>
      <c r="V23" s="7">
        <f t="shared" si="14"/>
        <v>0</v>
      </c>
      <c r="W23" s="7"/>
      <c r="X23" s="10">
        <f t="shared" si="12"/>
        <v>0</v>
      </c>
      <c r="Z23" s="36"/>
      <c r="AA23" s="36"/>
    </row>
    <row r="24" spans="1:36">
      <c r="A24" s="1">
        <v>2019</v>
      </c>
      <c r="B24" s="7"/>
      <c r="C24" s="7"/>
      <c r="D24" s="7"/>
      <c r="E24" s="7"/>
      <c r="F24" s="7"/>
      <c r="G24" s="12"/>
      <c r="H24" s="7"/>
      <c r="I24" s="7"/>
      <c r="J24" s="7"/>
      <c r="K24" s="7"/>
      <c r="L24" s="7"/>
      <c r="M24" s="7"/>
      <c r="N24" s="10"/>
      <c r="O24" s="7"/>
      <c r="P24" s="7"/>
      <c r="Q24" s="7">
        <f t="shared" si="8"/>
        <v>0</v>
      </c>
      <c r="R24" s="7">
        <f t="shared" si="9"/>
        <v>0</v>
      </c>
      <c r="S24" s="7"/>
      <c r="T24" s="7"/>
      <c r="U24" s="7">
        <v>9507</v>
      </c>
      <c r="V24" s="7">
        <f t="shared" si="14"/>
        <v>9507</v>
      </c>
      <c r="W24" s="7"/>
      <c r="X24" s="10">
        <f t="shared" si="12"/>
        <v>0</v>
      </c>
      <c r="Z24" s="36"/>
      <c r="AA24" s="36"/>
    </row>
    <row r="25" spans="1:36">
      <c r="A25" s="1">
        <v>2020</v>
      </c>
      <c r="B25" s="7"/>
      <c r="C25" s="7"/>
      <c r="D25" s="7"/>
      <c r="E25" s="7"/>
      <c r="F25" s="7"/>
      <c r="G25" s="12"/>
      <c r="H25" s="7"/>
      <c r="I25" s="7"/>
      <c r="J25" s="7"/>
      <c r="K25" s="7"/>
      <c r="L25" s="7"/>
      <c r="M25" s="7"/>
      <c r="N25" s="10"/>
      <c r="O25" s="7"/>
      <c r="P25" s="7"/>
      <c r="Q25" s="7">
        <f t="shared" si="8"/>
        <v>0</v>
      </c>
      <c r="R25" s="7">
        <f t="shared" si="9"/>
        <v>0</v>
      </c>
      <c r="S25" s="7"/>
      <c r="T25" s="7"/>
      <c r="U25" s="7">
        <v>6340</v>
      </c>
      <c r="V25" s="7">
        <f t="shared" si="14"/>
        <v>6340</v>
      </c>
      <c r="W25" s="7"/>
      <c r="X25" s="10">
        <f t="shared" si="12"/>
        <v>0</v>
      </c>
      <c r="Z25" s="36"/>
      <c r="AA25" s="36"/>
    </row>
    <row r="26" spans="1:36">
      <c r="A26" s="1">
        <v>2021</v>
      </c>
      <c r="B26" s="7"/>
      <c r="C26" s="7"/>
      <c r="D26" s="7"/>
      <c r="E26" s="7"/>
      <c r="F26" s="7"/>
      <c r="G26" s="12"/>
      <c r="H26" s="7"/>
      <c r="I26" s="7"/>
      <c r="J26" s="7"/>
      <c r="K26" s="7"/>
      <c r="L26" s="7"/>
      <c r="M26" s="7"/>
      <c r="N26" s="10"/>
      <c r="O26" s="7"/>
      <c r="P26" s="7"/>
      <c r="Q26" s="7">
        <f t="shared" si="8"/>
        <v>0</v>
      </c>
      <c r="R26" s="7">
        <f t="shared" si="9"/>
        <v>0</v>
      </c>
      <c r="S26" s="7"/>
      <c r="T26" s="7"/>
      <c r="U26" s="7">
        <v>2950</v>
      </c>
      <c r="V26" s="7">
        <f t="shared" si="14"/>
        <v>2950</v>
      </c>
      <c r="W26" s="7"/>
      <c r="X26" s="10">
        <f t="shared" si="12"/>
        <v>0</v>
      </c>
      <c r="Z26" s="36"/>
      <c r="AA26" s="36"/>
    </row>
    <row r="27" spans="1:36">
      <c r="A27" s="1">
        <v>2022</v>
      </c>
      <c r="B27" s="7"/>
      <c r="C27" s="7"/>
      <c r="D27" s="7"/>
      <c r="E27" s="7"/>
      <c r="F27" s="7"/>
      <c r="G27" s="12"/>
      <c r="H27" s="7"/>
      <c r="I27" s="7"/>
      <c r="J27" s="7"/>
      <c r="K27" s="7"/>
      <c r="L27" s="7"/>
      <c r="M27" s="7"/>
      <c r="N27" s="10"/>
      <c r="O27" s="7"/>
      <c r="P27" s="7"/>
      <c r="Q27" s="7">
        <f t="shared" si="8"/>
        <v>0</v>
      </c>
      <c r="R27" s="7">
        <f t="shared" si="9"/>
        <v>0</v>
      </c>
      <c r="S27" s="7"/>
      <c r="T27" s="7"/>
      <c r="U27" s="7">
        <v>3200</v>
      </c>
      <c r="V27" s="7">
        <f t="shared" si="14"/>
        <v>3200</v>
      </c>
      <c r="W27" s="7"/>
      <c r="X27" s="10">
        <f t="shared" si="12"/>
        <v>0</v>
      </c>
      <c r="Z27" s="36"/>
      <c r="AA27" s="36"/>
    </row>
    <row r="28" spans="1:36">
      <c r="A28" s="1">
        <v>2023</v>
      </c>
      <c r="B28" s="7"/>
      <c r="C28" s="7"/>
      <c r="D28" s="7"/>
      <c r="E28" s="7"/>
      <c r="F28" s="7"/>
      <c r="G28" s="12"/>
      <c r="H28" s="7"/>
      <c r="I28" s="7"/>
      <c r="J28" s="7"/>
      <c r="K28" s="7"/>
      <c r="L28" s="7"/>
      <c r="M28" s="7"/>
      <c r="N28" s="10"/>
      <c r="O28" s="7"/>
      <c r="P28" s="7"/>
      <c r="Q28" s="7">
        <f t="shared" si="8"/>
        <v>0</v>
      </c>
      <c r="R28" s="7">
        <f t="shared" si="9"/>
        <v>0</v>
      </c>
      <c r="S28" s="7"/>
      <c r="T28" s="7"/>
      <c r="U28" s="7">
        <v>13490</v>
      </c>
      <c r="V28" s="7">
        <f t="shared" si="14"/>
        <v>13490</v>
      </c>
      <c r="W28" s="7"/>
      <c r="X28" s="10">
        <f t="shared" si="12"/>
        <v>0</v>
      </c>
      <c r="Z28" s="36"/>
      <c r="AA28" s="36"/>
    </row>
    <row r="29" spans="1:36">
      <c r="A29" s="1">
        <v>2024</v>
      </c>
      <c r="B29" s="7"/>
      <c r="C29" s="7"/>
      <c r="D29" s="7"/>
      <c r="E29" s="7"/>
      <c r="F29" s="7"/>
      <c r="G29" s="12"/>
      <c r="H29" s="7"/>
      <c r="I29" s="7"/>
      <c r="J29" s="7"/>
      <c r="K29" s="7"/>
      <c r="L29" s="7"/>
      <c r="M29" s="7"/>
      <c r="N29" s="10"/>
      <c r="O29" s="7"/>
      <c r="P29" s="7"/>
      <c r="Q29" s="7">
        <f t="shared" si="8"/>
        <v>0</v>
      </c>
      <c r="R29" s="7">
        <f t="shared" si="9"/>
        <v>0</v>
      </c>
      <c r="S29" s="7"/>
      <c r="T29" s="7"/>
      <c r="U29" s="7">
        <v>13560</v>
      </c>
      <c r="V29" s="7">
        <f t="shared" si="14"/>
        <v>13560</v>
      </c>
      <c r="W29" s="7"/>
      <c r="X29" s="10">
        <f t="shared" si="12"/>
        <v>0</v>
      </c>
      <c r="Z29" s="36"/>
      <c r="AA29" s="36"/>
    </row>
    <row r="30" spans="1:36">
      <c r="A30" s="1">
        <v>2025</v>
      </c>
      <c r="B30" s="7"/>
      <c r="C30" s="7"/>
      <c r="D30" s="7"/>
      <c r="E30" s="7"/>
      <c r="F30" s="7"/>
      <c r="G30" s="12"/>
      <c r="H30" s="7"/>
      <c r="I30" s="7"/>
      <c r="J30" s="7"/>
      <c r="K30" s="7"/>
      <c r="L30" s="7"/>
      <c r="M30" s="7"/>
      <c r="N30" s="10"/>
      <c r="O30" s="7"/>
      <c r="P30" s="7"/>
      <c r="Q30" s="7">
        <f t="shared" si="8"/>
        <v>0</v>
      </c>
      <c r="R30" s="7">
        <f t="shared" si="9"/>
        <v>0</v>
      </c>
      <c r="S30" s="7"/>
      <c r="T30" s="7"/>
      <c r="U30" s="7">
        <v>12755</v>
      </c>
      <c r="V30" s="7">
        <f t="shared" si="14"/>
        <v>12755</v>
      </c>
      <c r="W30" s="7"/>
      <c r="X30" s="10">
        <f t="shared" si="12"/>
        <v>0</v>
      </c>
      <c r="Z30" s="36"/>
      <c r="AA30" s="36"/>
    </row>
    <row r="31" spans="1:36">
      <c r="A31" s="1">
        <v>2026</v>
      </c>
      <c r="B31" s="7"/>
      <c r="C31" s="7"/>
      <c r="D31" s="7"/>
      <c r="E31" s="7"/>
      <c r="F31" s="7"/>
      <c r="G31" s="12"/>
      <c r="H31" s="7"/>
      <c r="I31" s="7"/>
      <c r="J31" s="7"/>
      <c r="K31" s="7"/>
      <c r="L31" s="7"/>
      <c r="M31" s="7"/>
      <c r="N31" s="10"/>
      <c r="O31" s="7"/>
      <c r="P31" s="7"/>
      <c r="Q31" s="7">
        <f t="shared" si="8"/>
        <v>0</v>
      </c>
      <c r="R31" s="7">
        <f t="shared" si="9"/>
        <v>0</v>
      </c>
      <c r="S31" s="7"/>
      <c r="T31" s="7"/>
      <c r="U31" s="7">
        <v>2500</v>
      </c>
      <c r="V31" s="7">
        <f t="shared" si="14"/>
        <v>2500</v>
      </c>
      <c r="W31" s="7"/>
      <c r="X31" s="10">
        <f t="shared" si="12"/>
        <v>0</v>
      </c>
      <c r="Z31" s="36"/>
      <c r="AA31" s="36"/>
    </row>
    <row r="32" spans="1:36">
      <c r="A32" s="1"/>
      <c r="B32" s="7"/>
      <c r="C32" s="7"/>
      <c r="D32" s="7"/>
      <c r="E32" s="7"/>
      <c r="F32" s="7"/>
      <c r="G32" s="12"/>
      <c r="H32" s="7"/>
      <c r="I32" s="7"/>
      <c r="J32" s="7"/>
      <c r="K32" s="7"/>
      <c r="L32" s="7"/>
      <c r="M32" s="7"/>
      <c r="N32" s="10"/>
      <c r="O32" s="7"/>
      <c r="P32" s="7"/>
      <c r="Q32" s="7">
        <f t="shared" si="8"/>
        <v>0</v>
      </c>
      <c r="R32" s="7">
        <f t="shared" si="9"/>
        <v>0</v>
      </c>
      <c r="S32" s="7"/>
      <c r="T32" s="7"/>
      <c r="U32" s="7"/>
      <c r="V32" s="7">
        <f t="shared" si="14"/>
        <v>0</v>
      </c>
      <c r="W32" s="7"/>
      <c r="X32" s="10">
        <f t="shared" si="12"/>
        <v>0</v>
      </c>
      <c r="Z32" s="36"/>
      <c r="AA32" s="36"/>
    </row>
    <row r="33" spans="1:29">
      <c r="A33" s="1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>
        <f t="shared" si="8"/>
        <v>0</v>
      </c>
      <c r="R33" s="7">
        <f t="shared" si="9"/>
        <v>0</v>
      </c>
      <c r="S33" s="7"/>
      <c r="T33" s="7"/>
      <c r="U33" s="7"/>
      <c r="V33" s="7">
        <f t="shared" si="14"/>
        <v>0</v>
      </c>
      <c r="W33" s="7"/>
      <c r="X33" s="10">
        <f t="shared" si="12"/>
        <v>0</v>
      </c>
      <c r="Z33" s="36"/>
      <c r="AA33" s="36"/>
    </row>
    <row r="34" spans="1:29">
      <c r="A34" s="1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10"/>
      <c r="O34" s="7"/>
      <c r="P34" s="7"/>
      <c r="Q34" s="7">
        <f t="shared" si="8"/>
        <v>0</v>
      </c>
      <c r="R34" s="7">
        <f t="shared" si="9"/>
        <v>0</v>
      </c>
      <c r="S34" s="7"/>
      <c r="T34" s="7"/>
      <c r="U34" s="7"/>
      <c r="V34" s="7">
        <f t="shared" si="14"/>
        <v>0</v>
      </c>
      <c r="W34" s="7"/>
      <c r="X34" s="10">
        <f t="shared" si="12"/>
        <v>0</v>
      </c>
      <c r="Z34" s="36"/>
      <c r="AA34" s="36"/>
    </row>
    <row r="35" spans="1:29" ht="13.5">
      <c r="I35" s="24">
        <f>SUM(I3:I34)</f>
        <v>46029.506600000008</v>
      </c>
      <c r="N35" s="22">
        <f>SUM(N3:N34)</f>
        <v>33152.052542925769</v>
      </c>
      <c r="Q35" s="34">
        <f>SUM(Q3:Q34)</f>
        <v>53277.25</v>
      </c>
      <c r="R35" s="25">
        <f>SUM(R3:R34)</f>
        <v>8524.36</v>
      </c>
      <c r="S35" s="24">
        <f t="shared" ref="S35:T35" si="15">SUM(S13:S33)</f>
        <v>9440.59</v>
      </c>
      <c r="T35" s="24">
        <f t="shared" si="15"/>
        <v>24317.279999999999</v>
      </c>
      <c r="U35" s="24">
        <f>SUM(U13:U33)</f>
        <v>104394.73999999999</v>
      </c>
      <c r="X35" s="25">
        <f>SUM(X6:X34)</f>
        <v>38769.684541636008</v>
      </c>
      <c r="Z35" s="35">
        <f>SUM(Z3:Z34)</f>
        <v>297483</v>
      </c>
      <c r="AA35" s="35">
        <f>SUM(AA3:AA34)</f>
        <v>44499</v>
      </c>
    </row>
    <row r="36" spans="1:29">
      <c r="C36" s="8"/>
      <c r="N36" s="23" t="s">
        <v>34</v>
      </c>
      <c r="U36" s="24">
        <f>S35+T35+U35</f>
        <v>138152.60999999999</v>
      </c>
    </row>
    <row r="37" spans="1:29">
      <c r="B37" s="2" t="s">
        <v>24</v>
      </c>
      <c r="H37" s="2" t="s">
        <v>25</v>
      </c>
    </row>
    <row r="38" spans="1:29">
      <c r="D38" s="2" t="s">
        <v>5</v>
      </c>
      <c r="J38" s="2" t="s">
        <v>11</v>
      </c>
      <c r="T38" s="2" t="s">
        <v>49</v>
      </c>
    </row>
    <row r="39" spans="1:29">
      <c r="E39" s="2" t="s">
        <v>7</v>
      </c>
      <c r="K39" s="2" t="s">
        <v>10</v>
      </c>
      <c r="U39" s="2" t="s">
        <v>54</v>
      </c>
    </row>
    <row r="40" spans="1:29">
      <c r="W40" s="2" t="s">
        <v>56</v>
      </c>
    </row>
    <row r="44" spans="1:29">
      <c r="N44" s="24">
        <f>N35-L45</f>
        <v>13185.712542925769</v>
      </c>
      <c r="AC44" s="24"/>
    </row>
    <row r="45" spans="1:29">
      <c r="B45" s="54" t="s">
        <v>33</v>
      </c>
      <c r="C45" s="54"/>
      <c r="D45" s="54"/>
      <c r="E45" s="54"/>
      <c r="F45" s="54"/>
      <c r="G45" s="54"/>
      <c r="H45" s="54"/>
      <c r="I45" s="54"/>
      <c r="J45" s="54"/>
      <c r="K45" s="21"/>
      <c r="L45" s="20">
        <f>15389.92+4576.42</f>
        <v>19966.34</v>
      </c>
    </row>
    <row r="46" spans="1:29">
      <c r="N46" s="23" t="s">
        <v>59</v>
      </c>
    </row>
    <row r="49" spans="2:20">
      <c r="C49" s="8">
        <v>1</v>
      </c>
      <c r="D49" s="8">
        <v>2</v>
      </c>
      <c r="E49" s="8">
        <v>3</v>
      </c>
      <c r="F49" s="8">
        <v>4</v>
      </c>
      <c r="G49" s="8">
        <v>5</v>
      </c>
      <c r="H49" s="8">
        <v>6</v>
      </c>
      <c r="I49" s="8">
        <v>7</v>
      </c>
      <c r="J49" s="8">
        <v>8</v>
      </c>
      <c r="K49" s="8">
        <v>9</v>
      </c>
      <c r="L49" s="8">
        <v>10</v>
      </c>
      <c r="M49" s="8">
        <v>11</v>
      </c>
      <c r="N49" s="8">
        <v>12</v>
      </c>
      <c r="O49" s="2" t="s">
        <v>3</v>
      </c>
    </row>
    <row r="50" spans="2:20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Q50" s="27"/>
    </row>
    <row r="51" spans="2:20">
      <c r="B51" s="46">
        <v>2010</v>
      </c>
      <c r="C51" s="26"/>
      <c r="D51" s="26"/>
      <c r="E51" s="26"/>
      <c r="F51" s="26"/>
      <c r="G51" s="26"/>
      <c r="H51" s="26"/>
      <c r="I51" s="27">
        <v>408.07</v>
      </c>
      <c r="J51" s="27">
        <v>595.75</v>
      </c>
      <c r="K51" s="27">
        <v>435.98</v>
      </c>
      <c r="L51" s="27">
        <v>392.05</v>
      </c>
      <c r="M51" s="27">
        <v>647.42999999999995</v>
      </c>
      <c r="N51" s="27">
        <v>1128.07</v>
      </c>
      <c r="O51" s="27">
        <f>SUM(I51:N51)</f>
        <v>3607.3499999999995</v>
      </c>
      <c r="Q51" s="27"/>
    </row>
    <row r="52" spans="2:20" ht="15.75" customHeight="1" thickBot="1">
      <c r="B52" s="43"/>
      <c r="C52" s="29"/>
      <c r="D52" s="29"/>
      <c r="E52" s="29"/>
      <c r="F52" s="29"/>
      <c r="G52" s="29"/>
      <c r="H52" s="29"/>
      <c r="I52" s="30">
        <v>218.35</v>
      </c>
      <c r="J52" s="30">
        <v>392.17</v>
      </c>
      <c r="K52" s="30">
        <v>292.73</v>
      </c>
      <c r="L52" s="30">
        <v>249.07</v>
      </c>
      <c r="M52" s="30">
        <v>351.93</v>
      </c>
      <c r="N52" s="30">
        <v>835.63</v>
      </c>
      <c r="O52" s="30">
        <f>SUM(I52:N52)</f>
        <v>2339.88</v>
      </c>
      <c r="P52" s="30">
        <f>O51+O52</f>
        <v>5947.23</v>
      </c>
      <c r="Q52" s="33">
        <v>8653.81</v>
      </c>
    </row>
    <row r="53" spans="2:20">
      <c r="B53" s="44">
        <v>2011</v>
      </c>
      <c r="C53" s="31">
        <v>329.19</v>
      </c>
      <c r="D53" s="31">
        <v>539.02</v>
      </c>
      <c r="E53" s="31">
        <v>234.6</v>
      </c>
      <c r="F53" s="31">
        <v>311.70999999999998</v>
      </c>
      <c r="G53" s="31">
        <v>381.41</v>
      </c>
      <c r="H53" s="31">
        <v>358.77</v>
      </c>
      <c r="I53" s="31">
        <v>294.04000000000002</v>
      </c>
      <c r="J53" s="31">
        <v>578.01</v>
      </c>
      <c r="K53" s="31">
        <v>297.44</v>
      </c>
      <c r="L53" s="31">
        <v>49.92</v>
      </c>
      <c r="M53" s="31">
        <v>261.22000000000003</v>
      </c>
      <c r="N53" s="31">
        <v>669.47</v>
      </c>
      <c r="O53" s="31">
        <f>SUM(C53:N53)</f>
        <v>4304.8</v>
      </c>
      <c r="P53" s="32"/>
      <c r="Q53" s="27"/>
      <c r="T53" s="24"/>
    </row>
    <row r="54" spans="2:20" ht="12" thickBot="1">
      <c r="B54" s="45"/>
      <c r="C54" s="30">
        <v>237.46</v>
      </c>
      <c r="D54" s="30">
        <v>368.02</v>
      </c>
      <c r="E54" s="30">
        <v>171.79</v>
      </c>
      <c r="F54" s="30">
        <v>225.53</v>
      </c>
      <c r="G54" s="30">
        <v>271.58</v>
      </c>
      <c r="H54" s="30">
        <v>262.82</v>
      </c>
      <c r="I54" s="30">
        <v>210.98</v>
      </c>
      <c r="J54" s="30">
        <v>414.73</v>
      </c>
      <c r="K54" s="30">
        <v>234.89</v>
      </c>
      <c r="L54" s="30">
        <v>45.63</v>
      </c>
      <c r="M54" s="30">
        <v>214.73</v>
      </c>
      <c r="N54" s="30">
        <v>465.02</v>
      </c>
      <c r="O54" s="30">
        <f t="shared" ref="O54:O73" si="16">SUM(C54:N54)</f>
        <v>3123.18</v>
      </c>
      <c r="P54" s="30">
        <f>O53+O54</f>
        <v>7427.98</v>
      </c>
      <c r="Q54" s="27"/>
    </row>
    <row r="55" spans="2:20">
      <c r="B55" s="42">
        <v>2012</v>
      </c>
      <c r="C55" s="31">
        <v>53.16</v>
      </c>
      <c r="D55" s="31">
        <v>75.739999999999995</v>
      </c>
      <c r="E55" s="31">
        <v>316.20999999999998</v>
      </c>
      <c r="F55" s="31">
        <v>152.19999999999999</v>
      </c>
      <c r="G55" s="31">
        <v>160.58000000000001</v>
      </c>
      <c r="H55" s="31">
        <v>86</v>
      </c>
      <c r="I55" s="31">
        <v>253.22</v>
      </c>
      <c r="J55" s="31">
        <v>459</v>
      </c>
      <c r="K55" s="31">
        <v>311.13</v>
      </c>
      <c r="L55" s="31">
        <v>137.18</v>
      </c>
      <c r="M55" s="31">
        <v>209.45</v>
      </c>
      <c r="N55" s="31">
        <v>367.12</v>
      </c>
      <c r="O55" s="31">
        <f t="shared" si="16"/>
        <v>2580.9899999999998</v>
      </c>
      <c r="P55" s="32"/>
      <c r="Q55" s="27"/>
    </row>
    <row r="56" spans="2:20" ht="12" thickBot="1">
      <c r="B56" s="43"/>
      <c r="C56" s="30">
        <v>63.19</v>
      </c>
      <c r="D56" s="30">
        <v>64.81</v>
      </c>
      <c r="E56" s="30">
        <v>177.65</v>
      </c>
      <c r="F56" s="30">
        <v>111.63</v>
      </c>
      <c r="G56" s="30">
        <v>110.42</v>
      </c>
      <c r="H56" s="30">
        <v>69.63</v>
      </c>
      <c r="I56" s="30">
        <v>162.87</v>
      </c>
      <c r="J56" s="30">
        <v>279.64</v>
      </c>
      <c r="K56" s="30">
        <v>234.58</v>
      </c>
      <c r="L56" s="30">
        <v>119.65</v>
      </c>
      <c r="M56" s="30">
        <v>136.87</v>
      </c>
      <c r="N56" s="30">
        <v>260.42</v>
      </c>
      <c r="O56" s="30">
        <f t="shared" si="16"/>
        <v>1791.3600000000001</v>
      </c>
      <c r="P56" s="30">
        <f>O55+O56</f>
        <v>4372.3500000000004</v>
      </c>
      <c r="Q56" s="27"/>
    </row>
    <row r="57" spans="2:20">
      <c r="B57" s="47">
        <v>2013</v>
      </c>
      <c r="C57" s="27">
        <v>230.82</v>
      </c>
      <c r="D57" s="27">
        <v>235.26</v>
      </c>
      <c r="E57" s="27">
        <v>277.27</v>
      </c>
      <c r="F57" s="27">
        <v>572.42999999999995</v>
      </c>
      <c r="G57" s="27">
        <v>504.85</v>
      </c>
      <c r="H57" s="27">
        <v>139.51</v>
      </c>
      <c r="I57" s="27">
        <v>151.02000000000001</v>
      </c>
      <c r="J57" s="27">
        <v>457.95</v>
      </c>
      <c r="K57" s="27">
        <v>268.17</v>
      </c>
      <c r="L57" s="27">
        <v>318.7</v>
      </c>
      <c r="M57" s="27">
        <v>270.67</v>
      </c>
      <c r="N57" s="27">
        <v>440.97</v>
      </c>
      <c r="O57" s="27">
        <f t="shared" si="16"/>
        <v>3867.62</v>
      </c>
      <c r="Q57" s="27">
        <f>10000+13536.04+1165.59</f>
        <v>24701.63</v>
      </c>
      <c r="R57" s="2" t="s">
        <v>48</v>
      </c>
    </row>
    <row r="58" spans="2:20" ht="15.75" customHeight="1" thickBot="1">
      <c r="B58" s="45"/>
      <c r="C58" s="30">
        <v>165.51</v>
      </c>
      <c r="D58" s="30">
        <v>169.82</v>
      </c>
      <c r="E58" s="30">
        <v>206.98</v>
      </c>
      <c r="F58" s="30">
        <v>408.44</v>
      </c>
      <c r="G58" s="30">
        <v>361.05</v>
      </c>
      <c r="H58" s="30">
        <v>97.85</v>
      </c>
      <c r="I58" s="30">
        <v>133.88</v>
      </c>
      <c r="J58" s="30">
        <v>342.79</v>
      </c>
      <c r="K58" s="30">
        <v>203.59</v>
      </c>
      <c r="L58" s="30">
        <v>235.08</v>
      </c>
      <c r="M58" s="30">
        <v>198.1</v>
      </c>
      <c r="N58" s="30">
        <v>319.5</v>
      </c>
      <c r="O58" s="30">
        <f t="shared" si="16"/>
        <v>2842.5899999999997</v>
      </c>
      <c r="P58" s="30">
        <f>O57+O58</f>
        <v>6710.2099999999991</v>
      </c>
      <c r="Q58" s="27"/>
    </row>
    <row r="59" spans="2:20">
      <c r="B59" s="42">
        <v>2014</v>
      </c>
      <c r="C59" s="31">
        <v>228.55</v>
      </c>
      <c r="D59" s="31">
        <v>152.76</v>
      </c>
      <c r="E59" s="31">
        <v>593.1</v>
      </c>
      <c r="F59" s="31">
        <v>286.77</v>
      </c>
      <c r="G59" s="31">
        <v>257.81</v>
      </c>
      <c r="H59" s="31">
        <v>173.27</v>
      </c>
      <c r="I59" s="31">
        <v>467.3</v>
      </c>
      <c r="J59" s="31">
        <v>288.35000000000002</v>
      </c>
      <c r="K59" s="31">
        <v>1028.23</v>
      </c>
      <c r="L59" s="31">
        <v>770.71</v>
      </c>
      <c r="M59" s="31">
        <v>529.41</v>
      </c>
      <c r="N59" s="31">
        <v>891.19</v>
      </c>
      <c r="O59" s="31">
        <f t="shared" si="16"/>
        <v>5667.4500000000007</v>
      </c>
      <c r="P59" s="32"/>
      <c r="Q59" s="27">
        <v>1340</v>
      </c>
      <c r="R59" s="2" t="s">
        <v>52</v>
      </c>
    </row>
    <row r="60" spans="2:20" ht="12" thickBot="1">
      <c r="B60" s="43"/>
      <c r="C60" s="30">
        <v>161.96</v>
      </c>
      <c r="D60" s="30">
        <v>127.19</v>
      </c>
      <c r="E60" s="30">
        <v>415.35</v>
      </c>
      <c r="F60" s="30">
        <v>207.62</v>
      </c>
      <c r="G60" s="30">
        <v>182.63</v>
      </c>
      <c r="H60" s="30">
        <v>134.94</v>
      </c>
      <c r="I60" s="30">
        <v>332.68</v>
      </c>
      <c r="J60" s="30">
        <v>223.35</v>
      </c>
      <c r="K60" s="30">
        <v>565.69000000000005</v>
      </c>
      <c r="L60" s="30">
        <v>529.08000000000004</v>
      </c>
      <c r="M60" s="30">
        <v>371.5</v>
      </c>
      <c r="N60" s="30">
        <v>613.30999999999995</v>
      </c>
      <c r="O60" s="30">
        <f t="shared" si="16"/>
        <v>3865.2999999999997</v>
      </c>
      <c r="P60" s="30">
        <f>O59+O60</f>
        <v>9532.75</v>
      </c>
      <c r="Q60" s="27"/>
    </row>
    <row r="61" spans="2:20">
      <c r="B61" s="44">
        <v>2015</v>
      </c>
      <c r="C61" s="31">
        <v>406.36</v>
      </c>
      <c r="D61" s="31">
        <v>713.95</v>
      </c>
      <c r="E61" s="31">
        <v>766.75</v>
      </c>
      <c r="F61" s="31">
        <v>436.96</v>
      </c>
      <c r="G61" s="31">
        <v>550.76</v>
      </c>
      <c r="H61" s="31">
        <v>519.46</v>
      </c>
      <c r="I61" s="31">
        <v>479.17</v>
      </c>
      <c r="J61" s="31">
        <v>552.54</v>
      </c>
      <c r="K61" s="31">
        <v>1236.8399999999999</v>
      </c>
      <c r="L61" s="31">
        <v>877.88</v>
      </c>
      <c r="M61" s="31">
        <v>737.28</v>
      </c>
      <c r="N61" s="31">
        <v>1147.32</v>
      </c>
      <c r="O61" s="31">
        <f t="shared" si="16"/>
        <v>8425.27</v>
      </c>
      <c r="P61" s="32"/>
      <c r="Q61" s="27"/>
    </row>
    <row r="62" spans="2:20" ht="12" thickBot="1">
      <c r="B62" s="45"/>
      <c r="C62" s="28">
        <v>278.92</v>
      </c>
      <c r="D62" s="28">
        <v>499.13</v>
      </c>
      <c r="E62" s="28">
        <v>532.26</v>
      </c>
      <c r="F62" s="28">
        <v>318.70999999999998</v>
      </c>
      <c r="G62" s="28">
        <v>395.79</v>
      </c>
      <c r="H62" s="28">
        <v>362.12</v>
      </c>
      <c r="I62" s="28">
        <v>345.08</v>
      </c>
      <c r="J62" s="28">
        <v>400.9</v>
      </c>
      <c r="K62" s="28">
        <v>857.07</v>
      </c>
      <c r="L62" s="28">
        <v>610.05999999999995</v>
      </c>
      <c r="M62" s="28">
        <v>525.36</v>
      </c>
      <c r="N62" s="28">
        <v>788.19</v>
      </c>
      <c r="O62" s="30">
        <f t="shared" si="16"/>
        <v>5913.59</v>
      </c>
      <c r="P62" s="30">
        <f>O61+O62</f>
        <v>14338.86</v>
      </c>
      <c r="Q62" s="27"/>
    </row>
    <row r="63" spans="2:20">
      <c r="B63" s="42">
        <v>2016</v>
      </c>
      <c r="C63" s="27">
        <v>106.02</v>
      </c>
      <c r="D63" s="27">
        <v>162.19999999999999</v>
      </c>
      <c r="E63" s="27">
        <v>347.73</v>
      </c>
      <c r="F63" s="27">
        <v>1102.8900000000001</v>
      </c>
      <c r="G63" s="27">
        <v>534.79</v>
      </c>
      <c r="H63" s="27">
        <v>662.06</v>
      </c>
      <c r="I63" s="26"/>
      <c r="J63" s="26"/>
      <c r="K63" s="26"/>
      <c r="L63" s="26"/>
      <c r="M63" s="26"/>
      <c r="N63" s="26"/>
      <c r="O63" s="27">
        <f t="shared" si="16"/>
        <v>2915.69</v>
      </c>
      <c r="P63" s="27"/>
      <c r="Q63" s="27">
        <v>3000</v>
      </c>
      <c r="R63" s="2" t="s">
        <v>53</v>
      </c>
    </row>
    <row r="64" spans="2:20" ht="12" thickBot="1">
      <c r="B64" s="43"/>
      <c r="C64" s="30">
        <v>70.89</v>
      </c>
      <c r="D64" s="30">
        <v>115.88</v>
      </c>
      <c r="E64" s="30">
        <v>247.56</v>
      </c>
      <c r="F64" s="30">
        <v>759.38</v>
      </c>
      <c r="G64" s="30">
        <v>377.87</v>
      </c>
      <c r="H64" s="30">
        <v>460.6</v>
      </c>
      <c r="I64" s="29"/>
      <c r="J64" s="29"/>
      <c r="K64" s="29"/>
      <c r="L64" s="29"/>
      <c r="M64" s="29"/>
      <c r="N64" s="29"/>
      <c r="O64" s="30">
        <f t="shared" si="16"/>
        <v>2032.1799999999998</v>
      </c>
      <c r="P64" s="30">
        <f>O63+O64</f>
        <v>4947.87</v>
      </c>
      <c r="Q64" s="27"/>
    </row>
    <row r="65" spans="3:17"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>
        <f t="shared" si="16"/>
        <v>0</v>
      </c>
      <c r="P65" s="27"/>
      <c r="Q65" s="27"/>
    </row>
    <row r="66" spans="3:17"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>
        <f t="shared" si="16"/>
        <v>0</v>
      </c>
      <c r="P66" s="27"/>
      <c r="Q66" s="27"/>
    </row>
    <row r="67" spans="3:17">
      <c r="O67" s="27">
        <f t="shared" si="16"/>
        <v>0</v>
      </c>
    </row>
    <row r="68" spans="3:17">
      <c r="O68" s="27">
        <f t="shared" si="16"/>
        <v>0</v>
      </c>
    </row>
    <row r="69" spans="3:17">
      <c r="O69" s="27">
        <f t="shared" si="16"/>
        <v>0</v>
      </c>
    </row>
    <row r="70" spans="3:17">
      <c r="O70" s="27">
        <f t="shared" si="16"/>
        <v>0</v>
      </c>
    </row>
    <row r="71" spans="3:17">
      <c r="O71" s="27">
        <f t="shared" si="16"/>
        <v>0</v>
      </c>
    </row>
    <row r="72" spans="3:17">
      <c r="O72" s="27">
        <f t="shared" si="16"/>
        <v>0</v>
      </c>
    </row>
    <row r="73" spans="3:17">
      <c r="O73" s="27">
        <f t="shared" si="16"/>
        <v>0</v>
      </c>
    </row>
  </sheetData>
  <mergeCells count="15">
    <mergeCell ref="A1:A2"/>
    <mergeCell ref="C1:G1"/>
    <mergeCell ref="H1:N1"/>
    <mergeCell ref="B45:J45"/>
    <mergeCell ref="O1:R1"/>
    <mergeCell ref="Z1:AA1"/>
    <mergeCell ref="S1:W1"/>
    <mergeCell ref="X1:X2"/>
    <mergeCell ref="B63:B64"/>
    <mergeCell ref="B61:B62"/>
    <mergeCell ref="B51:B52"/>
    <mergeCell ref="B53:B54"/>
    <mergeCell ref="B57:B58"/>
    <mergeCell ref="B59:B60"/>
    <mergeCell ref="B55:B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2026-02-19T06:52:48Z</dcterms:created>
  <dcterms:modified xsi:type="dcterms:W3CDTF">2026-02-27T22:56:52Z</dcterms:modified>
</cp:coreProperties>
</file>