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1998-9ος ... για 8ο παππού" sheetId="52" r:id="rId1"/>
  </sheets>
  <calcPr calcId="125725"/>
</workbook>
</file>

<file path=xl/calcChain.xml><?xml version="1.0" encoding="utf-8"?>
<calcChain xmlns="http://schemas.openxmlformats.org/spreadsheetml/2006/main">
  <c r="I80" i="52"/>
  <c r="N72"/>
  <c r="K72"/>
  <c r="I72"/>
  <c r="J71"/>
  <c r="J73" s="1"/>
  <c r="L71"/>
  <c r="M71"/>
  <c r="H71"/>
  <c r="H73" s="1"/>
  <c r="N70"/>
  <c r="N65"/>
  <c r="N66"/>
  <c r="N67"/>
  <c r="N68"/>
  <c r="N69"/>
  <c r="M74" l="1"/>
  <c r="N74" s="1"/>
  <c r="J74"/>
  <c r="K74" s="1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P65"/>
  <c r="R65" s="1"/>
  <c r="O45"/>
  <c r="O48"/>
  <c r="O49"/>
  <c r="O50"/>
  <c r="O53"/>
  <c r="O57"/>
  <c r="O59"/>
  <c r="O60"/>
  <c r="O64"/>
  <c r="O66"/>
  <c r="P66" s="1"/>
  <c r="O67"/>
  <c r="P67" s="1"/>
  <c r="O68"/>
  <c r="P68" s="1"/>
  <c r="R68" s="1"/>
  <c r="O69"/>
  <c r="P69" s="1"/>
  <c r="R69" s="1"/>
  <c r="O70"/>
  <c r="P70" s="1"/>
  <c r="AV53"/>
  <c r="AW71"/>
  <c r="AX71"/>
  <c r="AY71"/>
  <c r="AV69"/>
  <c r="AV68"/>
  <c r="AV67"/>
  <c r="AV66"/>
  <c r="AV59"/>
  <c r="AV60"/>
  <c r="AV57"/>
  <c r="AV8"/>
  <c r="AH15"/>
  <c r="AH14"/>
  <c r="AD14"/>
  <c r="AH13"/>
  <c r="AD13"/>
  <c r="AH10"/>
  <c r="AD10"/>
  <c r="AH9"/>
  <c r="AD9"/>
  <c r="AH3"/>
  <c r="AD3"/>
  <c r="K4"/>
  <c r="K5"/>
  <c r="K6"/>
  <c r="K7"/>
  <c r="K8"/>
  <c r="K9"/>
  <c r="K10"/>
  <c r="K11"/>
  <c r="K12"/>
  <c r="K13"/>
  <c r="K14"/>
  <c r="K24"/>
  <c r="K25"/>
  <c r="K31"/>
  <c r="K40"/>
  <c r="K43"/>
  <c r="K44"/>
  <c r="K45"/>
  <c r="K48"/>
  <c r="K49"/>
  <c r="K57"/>
  <c r="K59"/>
  <c r="K60"/>
  <c r="K64"/>
  <c r="K66"/>
  <c r="K3"/>
  <c r="I57"/>
  <c r="I59"/>
  <c r="I60"/>
  <c r="I64"/>
  <c r="I66"/>
  <c r="I4"/>
  <c r="I5"/>
  <c r="I6"/>
  <c r="I7"/>
  <c r="I8"/>
  <c r="I9"/>
  <c r="I10"/>
  <c r="I11"/>
  <c r="I12"/>
  <c r="I13"/>
  <c r="I14"/>
  <c r="I24"/>
  <c r="I25"/>
  <c r="I31"/>
  <c r="I40"/>
  <c r="I43"/>
  <c r="I44"/>
  <c r="I45"/>
  <c r="I48"/>
  <c r="I49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3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3"/>
  <c r="Q34"/>
  <c r="Q35"/>
  <c r="Q36"/>
  <c r="Q37"/>
  <c r="Q38"/>
  <c r="Q39"/>
  <c r="Q40"/>
  <c r="Q41"/>
  <c r="Q42"/>
  <c r="Q43"/>
  <c r="O8"/>
  <c r="O9"/>
  <c r="O10"/>
  <c r="O11"/>
  <c r="O13"/>
  <c r="O14"/>
  <c r="O15"/>
  <c r="O20"/>
  <c r="O21"/>
  <c r="O22"/>
  <c r="O24"/>
  <c r="O25"/>
  <c r="O26"/>
  <c r="O31"/>
  <c r="O36"/>
  <c r="O40"/>
  <c r="O43"/>
  <c r="O44"/>
  <c r="P4"/>
  <c r="Q7"/>
  <c r="Q3"/>
  <c r="S31"/>
  <c r="N4"/>
  <c r="N5"/>
  <c r="N6"/>
  <c r="P6" s="1"/>
  <c r="N7"/>
  <c r="Y7" s="1"/>
  <c r="N8"/>
  <c r="N9"/>
  <c r="N10"/>
  <c r="N11"/>
  <c r="P11" s="1"/>
  <c r="N12"/>
  <c r="P12" s="1"/>
  <c r="N13"/>
  <c r="N14"/>
  <c r="P14" s="1"/>
  <c r="N15"/>
  <c r="N16"/>
  <c r="Y16" s="1"/>
  <c r="N17"/>
  <c r="N18"/>
  <c r="N19"/>
  <c r="N20"/>
  <c r="N21"/>
  <c r="N22"/>
  <c r="N23"/>
  <c r="P23" s="1"/>
  <c r="N24"/>
  <c r="N25"/>
  <c r="N26"/>
  <c r="N27"/>
  <c r="N28"/>
  <c r="P28" s="1"/>
  <c r="N29"/>
  <c r="N30"/>
  <c r="P30" s="1"/>
  <c r="N31"/>
  <c r="N32"/>
  <c r="P32" s="1"/>
  <c r="R32" s="1"/>
  <c r="N33"/>
  <c r="P33" s="1"/>
  <c r="N34"/>
  <c r="N35"/>
  <c r="N36"/>
  <c r="N37"/>
  <c r="N38"/>
  <c r="N39"/>
  <c r="N40"/>
  <c r="N41"/>
  <c r="P41" s="1"/>
  <c r="N42"/>
  <c r="N43"/>
  <c r="N44"/>
  <c r="N45"/>
  <c r="N46"/>
  <c r="N47"/>
  <c r="N48"/>
  <c r="N49"/>
  <c r="N50"/>
  <c r="N51"/>
  <c r="N52"/>
  <c r="N53"/>
  <c r="N54"/>
  <c r="N55"/>
  <c r="N56"/>
  <c r="N57"/>
  <c r="N58"/>
  <c r="Y58" s="1"/>
  <c r="N59"/>
  <c r="N60"/>
  <c r="N61"/>
  <c r="N62"/>
  <c r="N63"/>
  <c r="N64"/>
  <c r="N3"/>
  <c r="E3"/>
  <c r="T3" s="1"/>
  <c r="E5"/>
  <c r="E6"/>
  <c r="E7"/>
  <c r="E8"/>
  <c r="V8" s="1"/>
  <c r="E9"/>
  <c r="V9" s="1"/>
  <c r="AK9" s="1"/>
  <c r="E10"/>
  <c r="T10" s="1"/>
  <c r="E11"/>
  <c r="V11" s="1"/>
  <c r="E12"/>
  <c r="E13"/>
  <c r="V13" s="1"/>
  <c r="E14"/>
  <c r="S14" s="1"/>
  <c r="E15"/>
  <c r="V15" s="1"/>
  <c r="E16"/>
  <c r="E17"/>
  <c r="E18"/>
  <c r="E19"/>
  <c r="E20"/>
  <c r="V20" s="1"/>
  <c r="E21"/>
  <c r="E22"/>
  <c r="E23"/>
  <c r="E24"/>
  <c r="V24" s="1"/>
  <c r="E25"/>
  <c r="V25" s="1"/>
  <c r="E26"/>
  <c r="E27"/>
  <c r="E28"/>
  <c r="E29"/>
  <c r="E30"/>
  <c r="E31"/>
  <c r="T31" s="1"/>
  <c r="E32"/>
  <c r="E33"/>
  <c r="E34"/>
  <c r="E35"/>
  <c r="E36"/>
  <c r="V36" s="1"/>
  <c r="E37"/>
  <c r="E38"/>
  <c r="E39"/>
  <c r="E40"/>
  <c r="V40" s="1"/>
  <c r="E41"/>
  <c r="E42"/>
  <c r="E43"/>
  <c r="T43" s="1"/>
  <c r="E44"/>
  <c r="T44" s="1"/>
  <c r="E45"/>
  <c r="E46"/>
  <c r="E47"/>
  <c r="E48"/>
  <c r="V48" s="1"/>
  <c r="E49"/>
  <c r="T49" s="1"/>
  <c r="E50"/>
  <c r="E51"/>
  <c r="E52"/>
  <c r="E53"/>
  <c r="V53" s="1"/>
  <c r="E54"/>
  <c r="E55"/>
  <c r="E56"/>
  <c r="E57"/>
  <c r="T57" s="1"/>
  <c r="E58"/>
  <c r="E59"/>
  <c r="S59" s="1"/>
  <c r="E60"/>
  <c r="V60" s="1"/>
  <c r="E61"/>
  <c r="E62"/>
  <c r="E63"/>
  <c r="E64"/>
  <c r="S64" s="1"/>
  <c r="E65"/>
  <c r="E66"/>
  <c r="V66" s="1"/>
  <c r="E67"/>
  <c r="V67" s="1"/>
  <c r="E68"/>
  <c r="E69"/>
  <c r="V69" s="1"/>
  <c r="E70"/>
  <c r="J81"/>
  <c r="J80"/>
  <c r="S66" l="1"/>
  <c r="R70"/>
  <c r="R66"/>
  <c r="V10"/>
  <c r="AK10" s="1"/>
  <c r="AK13"/>
  <c r="V49"/>
  <c r="K71"/>
  <c r="AD73"/>
  <c r="AD77" s="1"/>
  <c r="V44"/>
  <c r="S60"/>
  <c r="S44"/>
  <c r="V3"/>
  <c r="AK3" s="1"/>
  <c r="Y6"/>
  <c r="Y30"/>
  <c r="S49"/>
  <c r="V57"/>
  <c r="N71"/>
  <c r="P9"/>
  <c r="R9" s="1"/>
  <c r="AH73"/>
  <c r="AH77" s="1"/>
  <c r="T66"/>
  <c r="I71"/>
  <c r="S57"/>
  <c r="V68"/>
  <c r="R67"/>
  <c r="V64"/>
  <c r="T64"/>
  <c r="T60"/>
  <c r="T59"/>
  <c r="V59"/>
  <c r="Y53"/>
  <c r="V50"/>
  <c r="S48"/>
  <c r="T48"/>
  <c r="T45"/>
  <c r="V45"/>
  <c r="S45"/>
  <c r="S43"/>
  <c r="V43"/>
  <c r="P62"/>
  <c r="R62" s="1"/>
  <c r="P54"/>
  <c r="R54" s="1"/>
  <c r="P46"/>
  <c r="R46" s="1"/>
  <c r="P43"/>
  <c r="R43" s="1"/>
  <c r="P63"/>
  <c r="R63" s="1"/>
  <c r="P59"/>
  <c r="R59" s="1"/>
  <c r="P55"/>
  <c r="R55" s="1"/>
  <c r="P51"/>
  <c r="R51" s="1"/>
  <c r="P47"/>
  <c r="R47" s="1"/>
  <c r="P61"/>
  <c r="R61" s="1"/>
  <c r="P57"/>
  <c r="R57" s="1"/>
  <c r="P53"/>
  <c r="R53" s="1"/>
  <c r="P49"/>
  <c r="R49" s="1"/>
  <c r="P45"/>
  <c r="R45" s="1"/>
  <c r="P58"/>
  <c r="R58" s="1"/>
  <c r="P50"/>
  <c r="R50" s="1"/>
  <c r="P64"/>
  <c r="R64" s="1"/>
  <c r="P60"/>
  <c r="R60" s="1"/>
  <c r="P56"/>
  <c r="R56" s="1"/>
  <c r="P52"/>
  <c r="R52" s="1"/>
  <c r="P48"/>
  <c r="R48" s="1"/>
  <c r="P44"/>
  <c r="R44" s="1"/>
  <c r="P39"/>
  <c r="R39" s="1"/>
  <c r="V31"/>
  <c r="V26"/>
  <c r="S25"/>
  <c r="T25"/>
  <c r="T24"/>
  <c r="S24"/>
  <c r="V22"/>
  <c r="V21"/>
  <c r="P19"/>
  <c r="R19" s="1"/>
  <c r="T14"/>
  <c r="AJ14" s="1"/>
  <c r="V14"/>
  <c r="AK14" s="1"/>
  <c r="S13"/>
  <c r="T13"/>
  <c r="Y17"/>
  <c r="Y27"/>
  <c r="Y29"/>
  <c r="Y18"/>
  <c r="S10"/>
  <c r="AJ10" s="1"/>
  <c r="S9"/>
  <c r="T9"/>
  <c r="P18"/>
  <c r="R18" s="1"/>
  <c r="P34"/>
  <c r="R34" s="1"/>
  <c r="Y19"/>
  <c r="P40"/>
  <c r="R40" s="1"/>
  <c r="P36"/>
  <c r="R36" s="1"/>
  <c r="P24"/>
  <c r="R24" s="1"/>
  <c r="P20"/>
  <c r="R20" s="1"/>
  <c r="P16"/>
  <c r="R16" s="1"/>
  <c r="P8"/>
  <c r="R8" s="1"/>
  <c r="P37"/>
  <c r="R37" s="1"/>
  <c r="R33"/>
  <c r="P29"/>
  <c r="R29" s="1"/>
  <c r="P25"/>
  <c r="R25" s="1"/>
  <c r="P21"/>
  <c r="R21" s="1"/>
  <c r="P17"/>
  <c r="R17" s="1"/>
  <c r="P13"/>
  <c r="R13" s="1"/>
  <c r="P42"/>
  <c r="R42" s="1"/>
  <c r="P38"/>
  <c r="R38" s="1"/>
  <c r="P26"/>
  <c r="P22"/>
  <c r="R22" s="1"/>
  <c r="P10"/>
  <c r="R10" s="1"/>
  <c r="P35"/>
  <c r="R35" s="1"/>
  <c r="P31"/>
  <c r="R31" s="1"/>
  <c r="P27"/>
  <c r="R27" s="1"/>
  <c r="P15"/>
  <c r="R15" s="1"/>
  <c r="Q6"/>
  <c r="R6" s="1"/>
  <c r="O3"/>
  <c r="P7"/>
  <c r="R7" s="1"/>
  <c r="Q4"/>
  <c r="R4" s="1"/>
  <c r="R11"/>
  <c r="R23"/>
  <c r="R28"/>
  <c r="R12"/>
  <c r="R41"/>
  <c r="R14"/>
  <c r="R30"/>
  <c r="R26"/>
  <c r="V70"/>
  <c r="S3"/>
  <c r="AJ3" s="1"/>
  <c r="AJ13" l="1"/>
  <c r="AJ9"/>
  <c r="AJ73" s="1"/>
  <c r="AK74" s="1"/>
  <c r="AK73"/>
  <c r="P3"/>
  <c r="R3" s="1"/>
  <c r="O71"/>
  <c r="Y32"/>
  <c r="Y73" s="1"/>
  <c r="X73"/>
  <c r="Q5"/>
  <c r="Q71" s="1"/>
  <c r="P5"/>
  <c r="J82" l="1"/>
  <c r="Q72"/>
  <c r="R72" s="1"/>
  <c r="P71"/>
  <c r="R5"/>
  <c r="R71" l="1"/>
</calcChain>
</file>

<file path=xl/sharedStrings.xml><?xml version="1.0" encoding="utf-8"?>
<sst xmlns="http://schemas.openxmlformats.org/spreadsheetml/2006/main" count="157" uniqueCount="54">
  <si>
    <t>δωρεά</t>
  </si>
  <si>
    <t>αριθμος</t>
  </si>
  <si>
    <t>γονική</t>
  </si>
  <si>
    <t>ποσό</t>
  </si>
  <si>
    <t>ποσο πραξης</t>
  </si>
  <si>
    <t>ευρω</t>
  </si>
  <si>
    <t>αγοραπωλησία</t>
  </si>
  <si>
    <t>αα -εθνικης-1</t>
  </si>
  <si>
    <t>αα -εθνικης-2</t>
  </si>
  <si>
    <t>σε €</t>
  </si>
  <si>
    <t>κ-18</t>
  </si>
  <si>
    <t>υπερΠληρωμή</t>
  </si>
  <si>
    <t>διπλοΠληρωμή ΤΑΣ &amp; αναΣυμβ &amp; μηνιαίως</t>
  </si>
  <si>
    <t>κ-15-17</t>
  </si>
  <si>
    <t>288η1β</t>
  </si>
  <si>
    <t>ημ/νια</t>
  </si>
  <si>
    <t>Ανταλλαγή</t>
  </si>
  <si>
    <t>από 11/11/1996 = [1000+3600+(δ-120.000)*1,20%]*9%</t>
  </si>
  <si>
    <t>[13,5+(Ε-352,16)*1,2%]*9%</t>
  </si>
  <si>
    <t>κληρονομιάς ΑΠΟΔΟΧΗ</t>
  </si>
  <si>
    <t>καθέτου ΣΥΣΤΑΣΗ</t>
  </si>
  <si>
    <t>288η1γ</t>
  </si>
  <si>
    <t>διπλοΠληρωμή κ-15-17 &amp; αναΣυμβ &amp; μηνιαίως 1998/9ος [για 8ο του 1998</t>
  </si>
  <si>
    <t>διπλοΠληρωμή κ-18 &amp; αναΣυμβ &amp; μηνιαίως 1998/9ος [για 8ο του 1998</t>
  </si>
  <si>
    <t>288η1ζ</t>
  </si>
  <si>
    <t>βάσει ΤΑΝ</t>
  </si>
  <si>
    <t>κ-17</t>
  </si>
  <si>
    <t>κ-15</t>
  </si>
  <si>
    <t>κ-18 = 9%</t>
  </si>
  <si>
    <t>κ-18 = 5%</t>
  </si>
  <si>
    <t>ΤΑΣ-1%</t>
  </si>
  <si>
    <t>ΤΑΣ-5%</t>
  </si>
  <si>
    <t>βεβαίωση ένορκος</t>
  </si>
  <si>
    <t>δικαιώματα</t>
  </si>
  <si>
    <t>πληρωμές ΑΝΑ συμβόλαιο</t>
  </si>
  <si>
    <t>από μαμά</t>
  </si>
  <si>
    <t>πληρεξούσιο</t>
  </si>
  <si>
    <t>*πραξη</t>
  </si>
  <si>
    <t>λαθοςΑναφοράΣτοΓραμμάτιο = 14.243 [αντί 14243]</t>
  </si>
  <si>
    <t>απαιτήσεις ελέγχου 2013 ………. ΟΙΕΣ πληρωθήκανε</t>
  </si>
  <si>
    <t>ΟΙΟ σημαίνει πως είχε ΔΕΙ ο έλεγχος τις πληρωμές ΑΝΑ συμβόλαιο , των υπολοίπων</t>
  </si>
  <si>
    <t>ΔΕΝ τα ζητάει ο έλεγχος του 2013 ΑΡΑ είχε δει τις πληρωμές ΑΝΑ συμβόλαιο</t>
  </si>
  <si>
    <t>*γονικής ΠΡΟΤΑΣΗ</t>
  </si>
  <si>
    <t>*αγορ/σία βάσει 14.127 προσυμφ΄αρραβών = 9εκ Δ.Ε.Υ. =17ΕΚ</t>
  </si>
  <si>
    <t>*αγορ/σίας ΠΡΟΣΥΜΦ. τίμ= 2.000.000 , αρρ = 0</t>
  </si>
  <si>
    <t>*διαθήκη</t>
  </si>
  <si>
    <t>*ανταλαγή</t>
  </si>
  <si>
    <t>το ποσό της ανταλλαγής ακινήτων λογίζεται στο ΥΨΗΛΟΤΕΡΟ των δύο = 1.550.000</t>
  </si>
  <si>
    <t>*διόρθωση</t>
  </si>
  <si>
    <t>ΣΥΝΟΛΑ ΑΓΑΠΕ</t>
  </si>
  <si>
    <t>ΚΑΤΑΣΤΑΣΗ σούμα</t>
  </si>
  <si>
    <t>228η1δ</t>
  </si>
  <si>
    <t>zηλ-π.x.-1 βασει R</t>
  </si>
  <si>
    <t>zηλ-π.x.-1 βασει ΤΑΝ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</si>
</sst>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d/m/yyyy;@"/>
    <numFmt numFmtId="166" formatCode="0.000%"/>
    <numFmt numFmtId="167" formatCode="0.0%"/>
  </numFmts>
  <fonts count="23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8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color rgb="FF0070C0"/>
      <name val="Arial"/>
      <family val="2"/>
      <charset val="161"/>
    </font>
    <font>
      <sz val="8"/>
      <name val="Arial"/>
      <family val="2"/>
      <charset val="161"/>
    </font>
    <font>
      <sz val="8"/>
      <color rgb="FF00B050"/>
      <name val="Arial"/>
      <family val="2"/>
      <charset val="161"/>
    </font>
    <font>
      <b/>
      <sz val="8"/>
      <color rgb="FF0070C0"/>
      <name val="Arial"/>
      <family val="2"/>
      <charset val="161"/>
    </font>
    <font>
      <sz val="10"/>
      <color theme="1"/>
      <name val="Arial"/>
      <family val="2"/>
      <charset val="161"/>
    </font>
    <font>
      <sz val="6"/>
      <color theme="1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06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/>
    <xf numFmtId="164" fontId="13" fillId="0" borderId="0" xfId="1" applyNumberFormat="1" applyFont="1"/>
    <xf numFmtId="43" fontId="13" fillId="0" borderId="0" xfId="1" applyFont="1"/>
    <xf numFmtId="43" fontId="13" fillId="0" borderId="0" xfId="1" applyFont="1" applyFill="1"/>
    <xf numFmtId="43" fontId="13" fillId="0" borderId="1" xfId="1" applyFont="1" applyBorder="1"/>
    <xf numFmtId="43" fontId="13" fillId="0" borderId="1" xfId="1" applyFont="1" applyFill="1" applyBorder="1"/>
    <xf numFmtId="0" fontId="13" fillId="0" borderId="0" xfId="0" applyFont="1"/>
    <xf numFmtId="164" fontId="13" fillId="0" borderId="1" xfId="1" applyNumberFormat="1" applyFont="1" applyFill="1" applyBorder="1"/>
    <xf numFmtId="164" fontId="13" fillId="0" borderId="1" xfId="1" applyNumberFormat="1" applyFont="1" applyBorder="1"/>
    <xf numFmtId="164" fontId="13" fillId="3" borderId="1" xfId="1" applyNumberFormat="1" applyFont="1" applyFill="1" applyBorder="1"/>
    <xf numFmtId="43" fontId="15" fillId="0" borderId="0" xfId="1" applyFont="1"/>
    <xf numFmtId="14" fontId="13" fillId="0" borderId="1" xfId="1" applyNumberFormat="1" applyFont="1" applyFill="1" applyBorder="1"/>
    <xf numFmtId="14" fontId="13" fillId="0" borderId="0" xfId="1" applyNumberFormat="1" applyFont="1"/>
    <xf numFmtId="43" fontId="12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/>
    <xf numFmtId="165" fontId="13" fillId="0" borderId="0" xfId="1" applyNumberFormat="1" applyFont="1"/>
    <xf numFmtId="165" fontId="13" fillId="0" borderId="0" xfId="1" applyNumberFormat="1" applyFont="1" applyAlignment="1">
      <alignment horizontal="left"/>
    </xf>
    <xf numFmtId="164" fontId="13" fillId="0" borderId="0" xfId="1" applyNumberFormat="1" applyFont="1" applyAlignment="1">
      <alignment horizontal="left"/>
    </xf>
    <xf numFmtId="14" fontId="12" fillId="3" borderId="1" xfId="1" applyNumberFormat="1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43" fontId="12" fillId="3" borderId="2" xfId="1" applyFont="1" applyFill="1" applyBorder="1" applyAlignment="1">
      <alignment horizontal="center" vertical="center" wrapText="1"/>
    </xf>
    <xf numFmtId="43" fontId="12" fillId="2" borderId="2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/>
    </xf>
    <xf numFmtId="14" fontId="13" fillId="5" borderId="1" xfId="1" applyNumberFormat="1" applyFont="1" applyFill="1" applyBorder="1"/>
    <xf numFmtId="43" fontId="16" fillId="0" borderId="0" xfId="1" applyFont="1" applyFill="1"/>
    <xf numFmtId="164" fontId="13" fillId="8" borderId="1" xfId="1" applyNumberFormat="1" applyFont="1" applyFill="1" applyBorder="1"/>
    <xf numFmtId="43" fontId="16" fillId="0" borderId="0" xfId="1" applyFont="1"/>
    <xf numFmtId="0" fontId="15" fillId="0" borderId="0" xfId="0" applyFont="1"/>
    <xf numFmtId="164" fontId="13" fillId="0" borderId="1" xfId="1" applyNumberFormat="1" applyFont="1" applyFill="1" applyBorder="1" applyAlignment="1">
      <alignment horizontal="left"/>
    </xf>
    <xf numFmtId="0" fontId="13" fillId="0" borderId="0" xfId="0" applyFont="1" applyFill="1"/>
    <xf numFmtId="10" fontId="13" fillId="0" borderId="0" xfId="1" applyNumberFormat="1" applyFont="1" applyFill="1" applyAlignment="1">
      <alignment horizontal="center" wrapText="1"/>
    </xf>
    <xf numFmtId="10" fontId="13" fillId="0" borderId="0" xfId="1" applyNumberFormat="1" applyFont="1" applyFill="1"/>
    <xf numFmtId="14" fontId="12" fillId="2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43" fontId="18" fillId="0" borderId="0" xfId="1" applyFont="1" applyFill="1"/>
    <xf numFmtId="43" fontId="15" fillId="0" borderId="0" xfId="0" applyNumberFormat="1" applyFont="1"/>
    <xf numFmtId="0" fontId="16" fillId="0" borderId="0" xfId="0" applyFont="1"/>
    <xf numFmtId="164" fontId="13" fillId="0" borderId="0" xfId="1" applyNumberFormat="1" applyFont="1" applyFill="1"/>
    <xf numFmtId="166" fontId="13" fillId="0" borderId="0" xfId="1" applyNumberFormat="1" applyFont="1" applyFill="1"/>
    <xf numFmtId="43" fontId="18" fillId="0" borderId="0" xfId="1" applyFont="1"/>
    <xf numFmtId="43" fontId="20" fillId="0" borderId="0" xfId="1" applyFont="1"/>
    <xf numFmtId="43" fontId="13" fillId="0" borderId="0" xfId="0" applyNumberFormat="1" applyFont="1"/>
    <xf numFmtId="164" fontId="18" fillId="0" borderId="0" xfId="0" applyNumberFormat="1" applyFont="1"/>
    <xf numFmtId="43" fontId="13" fillId="0" borderId="0" xfId="1" applyFont="1" applyFill="1" applyAlignment="1">
      <alignment horizontal="center"/>
    </xf>
    <xf numFmtId="0" fontId="17" fillId="0" borderId="0" xfId="0" applyFont="1"/>
    <xf numFmtId="0" fontId="16" fillId="0" borderId="0" xfId="0" applyFont="1" applyFill="1"/>
    <xf numFmtId="164" fontId="18" fillId="0" borderId="0" xfId="1" applyNumberFormat="1" applyFont="1"/>
    <xf numFmtId="164" fontId="13" fillId="0" borderId="0" xfId="1" applyNumberFormat="1" applyFont="1" applyFill="1" applyAlignment="1"/>
    <xf numFmtId="164" fontId="13" fillId="0" borderId="0" xfId="1" applyNumberFormat="1" applyFont="1" applyAlignment="1"/>
    <xf numFmtId="164" fontId="16" fillId="0" borderId="0" xfId="1" applyNumberFormat="1" applyFont="1" applyFill="1"/>
    <xf numFmtId="0" fontId="16" fillId="0" borderId="0" xfId="0" applyFont="1" applyAlignment="1">
      <alignment horizontal="right"/>
    </xf>
    <xf numFmtId="164" fontId="18" fillId="0" borderId="0" xfId="0" applyNumberFormat="1" applyFont="1" applyFill="1"/>
    <xf numFmtId="164" fontId="15" fillId="6" borderId="0" xfId="1" applyNumberFormat="1" applyFont="1" applyFill="1"/>
    <xf numFmtId="0" fontId="13" fillId="6" borderId="0" xfId="0" applyFont="1" applyFill="1"/>
    <xf numFmtId="0" fontId="15" fillId="2" borderId="0" xfId="0" applyFont="1" applyFill="1"/>
    <xf numFmtId="164" fontId="15" fillId="6" borderId="0" xfId="0" applyNumberFormat="1" applyFont="1" applyFill="1"/>
    <xf numFmtId="43" fontId="13" fillId="8" borderId="0" xfId="1" applyFont="1" applyFill="1"/>
    <xf numFmtId="43" fontId="13" fillId="8" borderId="1" xfId="1" applyFont="1" applyFill="1" applyBorder="1"/>
    <xf numFmtId="167" fontId="13" fillId="0" borderId="0" xfId="1" applyNumberFormat="1" applyFont="1" applyFill="1"/>
    <xf numFmtId="164" fontId="13" fillId="0" borderId="0" xfId="1" applyNumberFormat="1" applyFont="1" applyFill="1" applyBorder="1"/>
    <xf numFmtId="165" fontId="13" fillId="0" borderId="0" xfId="1" applyNumberFormat="1" applyFont="1" applyFill="1" applyBorder="1"/>
    <xf numFmtId="43" fontId="13" fillId="0" borderId="0" xfId="1" applyFont="1" applyFill="1" applyBorder="1"/>
    <xf numFmtId="164" fontId="13" fillId="0" borderId="0" xfId="1" applyNumberFormat="1" applyFont="1" applyFill="1" applyBorder="1" applyAlignment="1">
      <alignment horizontal="left"/>
    </xf>
    <xf numFmtId="17" fontId="13" fillId="0" borderId="0" xfId="1" applyNumberFormat="1" applyFont="1" applyFill="1"/>
    <xf numFmtId="164" fontId="22" fillId="0" borderId="1" xfId="1" applyNumberFormat="1" applyFont="1" applyFill="1" applyBorder="1"/>
    <xf numFmtId="43" fontId="18" fillId="0" borderId="0" xfId="0" applyNumberFormat="1" applyFont="1"/>
    <xf numFmtId="0" fontId="20" fillId="0" borderId="0" xfId="0" applyFont="1" applyAlignment="1">
      <alignment horizontal="right"/>
    </xf>
    <xf numFmtId="43" fontId="13" fillId="6" borderId="0" xfId="1" applyFont="1" applyFill="1"/>
    <xf numFmtId="0" fontId="13" fillId="8" borderId="0" xfId="0" applyFont="1" applyFill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164" fontId="12" fillId="2" borderId="3" xfId="1" applyNumberFormat="1" applyFont="1" applyFill="1" applyBorder="1" applyAlignment="1">
      <alignment horizontal="center"/>
    </xf>
    <xf numFmtId="14" fontId="12" fillId="2" borderId="2" xfId="1" applyNumberFormat="1" applyFont="1" applyFill="1" applyBorder="1" applyAlignment="1">
      <alignment horizontal="center" vertical="center" wrapText="1"/>
    </xf>
    <xf numFmtId="14" fontId="12" fillId="2" borderId="3" xfId="1" applyNumberFormat="1" applyFont="1" applyFill="1" applyBorder="1" applyAlignment="1">
      <alignment horizontal="center" vertical="center" wrapText="1"/>
    </xf>
    <xf numFmtId="43" fontId="12" fillId="2" borderId="2" xfId="1" applyFont="1" applyFill="1" applyBorder="1" applyAlignment="1">
      <alignment horizontal="center" vertical="center" wrapText="1"/>
    </xf>
    <xf numFmtId="43" fontId="12" fillId="2" borderId="3" xfId="1" applyFont="1" applyFill="1" applyBorder="1" applyAlignment="1">
      <alignment horizontal="center" vertical="center" wrapText="1"/>
    </xf>
    <xf numFmtId="14" fontId="12" fillId="6" borderId="2" xfId="1" applyNumberFormat="1" applyFont="1" applyFill="1" applyBorder="1" applyAlignment="1">
      <alignment horizontal="center" vertical="center"/>
    </xf>
    <xf numFmtId="14" fontId="12" fillId="6" borderId="3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 wrapText="1"/>
    </xf>
    <xf numFmtId="164" fontId="12" fillId="6" borderId="3" xfId="1" applyNumberFormat="1" applyFont="1" applyFill="1" applyBorder="1" applyAlignment="1">
      <alignment horizontal="center" vertical="center" wrapText="1"/>
    </xf>
    <xf numFmtId="164" fontId="12" fillId="4" borderId="2" xfId="1" applyNumberFormat="1" applyFont="1" applyFill="1" applyBorder="1" applyAlignment="1">
      <alignment horizontal="center" vertical="center" wrapText="1"/>
    </xf>
    <xf numFmtId="164" fontId="12" fillId="4" borderId="3" xfId="1" applyNumberFormat="1" applyFont="1" applyFill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right"/>
    </xf>
    <xf numFmtId="164" fontId="13" fillId="0" borderId="6" xfId="1" applyNumberFormat="1" applyFont="1" applyBorder="1" applyAlignment="1">
      <alignment horizontal="right"/>
    </xf>
    <xf numFmtId="164" fontId="13" fillId="0" borderId="7" xfId="1" applyNumberFormat="1" applyFont="1" applyBorder="1" applyAlignment="1">
      <alignment horizontal="right"/>
    </xf>
    <xf numFmtId="43" fontId="13" fillId="8" borderId="0" xfId="1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164" fontId="12" fillId="7" borderId="2" xfId="1" applyNumberFormat="1" applyFont="1" applyFill="1" applyBorder="1" applyAlignment="1">
      <alignment horizontal="center" vertical="center" wrapText="1"/>
    </xf>
    <xf numFmtId="164" fontId="12" fillId="7" borderId="3" xfId="1" applyNumberFormat="1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wrapText="1"/>
    </xf>
    <xf numFmtId="43" fontId="13" fillId="5" borderId="4" xfId="1" applyFont="1" applyFill="1" applyBorder="1" applyAlignment="1">
      <alignment horizontal="center" wrapText="1"/>
    </xf>
    <xf numFmtId="43" fontId="12" fillId="5" borderId="2" xfId="1" applyFont="1" applyFill="1" applyBorder="1" applyAlignment="1">
      <alignment horizontal="center" vertical="center" wrapText="1"/>
    </xf>
    <xf numFmtId="43" fontId="12" fillId="5" borderId="3" xfId="1" applyFont="1" applyFill="1" applyBorder="1" applyAlignment="1">
      <alignment horizontal="center" vertical="center" wrapText="1"/>
    </xf>
    <xf numFmtId="164" fontId="12" fillId="5" borderId="2" xfId="1" applyNumberFormat="1" applyFont="1" applyFill="1" applyBorder="1" applyAlignment="1">
      <alignment horizontal="center" vertical="center" wrapText="1"/>
    </xf>
    <xf numFmtId="164" fontId="12" fillId="5" borderId="3" xfId="1" applyNumberFormat="1" applyFont="1" applyFill="1" applyBorder="1" applyAlignment="1">
      <alignment horizontal="center" vertical="center" wrapText="1"/>
    </xf>
    <xf numFmtId="14" fontId="12" fillId="7" borderId="2" xfId="1" applyNumberFormat="1" applyFont="1" applyFill="1" applyBorder="1" applyAlignment="1">
      <alignment horizontal="center" vertical="center" wrapText="1"/>
    </xf>
    <xf numFmtId="14" fontId="12" fillId="7" borderId="3" xfId="1" applyNumberFormat="1" applyFont="1" applyFill="1" applyBorder="1" applyAlignment="1">
      <alignment horizontal="center" vertical="center" wrapText="1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00"/>
      <color rgb="FF00FFFF"/>
      <color rgb="FFFF99FF"/>
      <color rgb="FFFFFF00"/>
      <color rgb="FFFF00FF"/>
      <color rgb="FF92D050"/>
      <color rgb="FFFFFFCC"/>
      <color rgb="FFCC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378"/>
  <sheetViews>
    <sheetView tabSelected="1" workbookViewId="0">
      <pane ySplit="2" topLeftCell="A42" activePane="bottomLeft" state="frozen"/>
      <selection pane="bottomLeft" activeCell="B34" sqref="B34"/>
    </sheetView>
  </sheetViews>
  <sheetFormatPr defaultRowHeight="11.25"/>
  <cols>
    <col min="1" max="1" width="8.28515625" style="1" customWidth="1"/>
    <col min="2" max="2" width="7.42578125" style="15" customWidth="1"/>
    <col min="3" max="3" width="19.28515625" style="1" customWidth="1"/>
    <col min="4" max="4" width="12.5703125" style="1" customWidth="1"/>
    <col min="5" max="7" width="11.42578125" style="1" customWidth="1"/>
    <col min="8" max="8" width="11.5703125" style="12" customWidth="1"/>
    <col min="9" max="9" width="11.140625" style="1" customWidth="1"/>
    <col min="10" max="10" width="10.28515625" style="1" customWidth="1"/>
    <col min="11" max="11" width="9.42578125" style="2" customWidth="1"/>
    <col min="12" max="12" width="10.42578125" style="2" customWidth="1"/>
    <col min="13" max="13" width="10.28515625" style="2" customWidth="1"/>
    <col min="14" max="14" width="9.5703125" style="2" customWidth="1"/>
    <col min="15" max="15" width="11.42578125" style="2" customWidth="1"/>
    <col min="16" max="16" width="10.42578125" style="2" customWidth="1"/>
    <col min="17" max="17" width="11.140625" style="2" customWidth="1"/>
    <col min="18" max="18" width="10.28515625" style="2" customWidth="1"/>
    <col min="19" max="19" width="9.42578125" style="6" customWidth="1"/>
    <col min="20" max="20" width="9.5703125" style="6" customWidth="1"/>
    <col min="21" max="21" width="9.28515625" style="6" customWidth="1"/>
    <col min="22" max="22" width="8.7109375" style="6" customWidth="1"/>
    <col min="23" max="23" width="12.5703125" style="6" customWidth="1"/>
    <col min="24" max="24" width="9.42578125" style="6" customWidth="1"/>
    <col min="25" max="25" width="9.140625" style="6" customWidth="1"/>
    <col min="26" max="26" width="7.42578125" style="6" customWidth="1"/>
    <col min="27" max="27" width="11.42578125" style="6" customWidth="1"/>
    <col min="28" max="28" width="10.42578125" style="6" customWidth="1"/>
    <col min="29" max="29" width="10.28515625" style="6" customWidth="1"/>
    <col min="30" max="30" width="9.5703125" style="6" customWidth="1"/>
    <col min="31" max="31" width="11.42578125" style="6" customWidth="1"/>
    <col min="32" max="32" width="10.42578125" style="6" customWidth="1"/>
    <col min="33" max="34" width="10.28515625" style="6" customWidth="1"/>
    <col min="35" max="35" width="12.28515625" style="6" customWidth="1"/>
    <col min="36" max="43" width="9.140625" style="6" customWidth="1"/>
    <col min="44" max="44" width="8.140625" style="6" bestFit="1" customWidth="1"/>
    <col min="45" max="45" width="7.85546875" style="6" bestFit="1" customWidth="1"/>
    <col min="46" max="46" width="12.7109375" style="6" bestFit="1" customWidth="1"/>
    <col min="47" max="48" width="10.28515625" style="6" bestFit="1" customWidth="1"/>
    <col min="49" max="49" width="8.140625" style="6" bestFit="1" customWidth="1"/>
    <col min="50" max="51" width="7.28515625" style="6" bestFit="1" customWidth="1"/>
    <col min="52" max="139" width="9.140625" style="6"/>
    <col min="140" max="140" width="9" style="6" bestFit="1" customWidth="1"/>
    <col min="141" max="141" width="9.85546875" style="6" bestFit="1" customWidth="1"/>
    <col min="142" max="142" width="9.140625" style="6" bestFit="1" customWidth="1"/>
    <col min="143" max="143" width="16" style="6" bestFit="1" customWidth="1"/>
    <col min="144" max="144" width="9" style="6" bestFit="1" customWidth="1"/>
    <col min="145" max="145" width="7.85546875" style="6" bestFit="1" customWidth="1"/>
    <col min="146" max="146" width="11.7109375" style="6" bestFit="1" customWidth="1"/>
    <col min="147" max="147" width="14.28515625" style="6" customWidth="1"/>
    <col min="148" max="148" width="11.7109375" style="6" bestFit="1" customWidth="1"/>
    <col min="149" max="149" width="14.140625" style="6" bestFit="1" customWidth="1"/>
    <col min="150" max="150" width="16.7109375" style="6" customWidth="1"/>
    <col min="151" max="151" width="16.5703125" style="6" customWidth="1"/>
    <col min="152" max="153" width="7.85546875" style="6" bestFit="1" customWidth="1"/>
    <col min="154" max="154" width="8" style="6" bestFit="1" customWidth="1"/>
    <col min="155" max="156" width="7.85546875" style="6" bestFit="1" customWidth="1"/>
    <col min="157" max="157" width="9.7109375" style="6" customWidth="1"/>
    <col min="158" max="158" width="12.85546875" style="6" customWidth="1"/>
    <col min="159" max="395" width="9.140625" style="6"/>
    <col min="396" max="396" width="9" style="6" bestFit="1" customWidth="1"/>
    <col min="397" max="397" width="9.85546875" style="6" bestFit="1" customWidth="1"/>
    <col min="398" max="398" width="9.140625" style="6" bestFit="1" customWidth="1"/>
    <col min="399" max="399" width="16" style="6" bestFit="1" customWidth="1"/>
    <col min="400" max="400" width="9" style="6" bestFit="1" customWidth="1"/>
    <col min="401" max="401" width="7.85546875" style="6" bestFit="1" customWidth="1"/>
    <col min="402" max="402" width="11.7109375" style="6" bestFit="1" customWidth="1"/>
    <col min="403" max="403" width="14.28515625" style="6" customWidth="1"/>
    <col min="404" max="404" width="11.7109375" style="6" bestFit="1" customWidth="1"/>
    <col min="405" max="405" width="14.140625" style="6" bestFit="1" customWidth="1"/>
    <col min="406" max="406" width="16.7109375" style="6" customWidth="1"/>
    <col min="407" max="407" width="16.5703125" style="6" customWidth="1"/>
    <col min="408" max="409" width="7.85546875" style="6" bestFit="1" customWidth="1"/>
    <col min="410" max="410" width="8" style="6" bestFit="1" customWidth="1"/>
    <col min="411" max="412" width="7.85546875" style="6" bestFit="1" customWidth="1"/>
    <col min="413" max="413" width="9.7109375" style="6" customWidth="1"/>
    <col min="414" max="414" width="12.85546875" style="6" customWidth="1"/>
    <col min="415" max="651" width="9.140625" style="6"/>
    <col min="652" max="652" width="9" style="6" bestFit="1" customWidth="1"/>
    <col min="653" max="653" width="9.85546875" style="6" bestFit="1" customWidth="1"/>
    <col min="654" max="654" width="9.140625" style="6" bestFit="1" customWidth="1"/>
    <col min="655" max="655" width="16" style="6" bestFit="1" customWidth="1"/>
    <col min="656" max="656" width="9" style="6" bestFit="1" customWidth="1"/>
    <col min="657" max="657" width="7.85546875" style="6" bestFit="1" customWidth="1"/>
    <col min="658" max="658" width="11.7109375" style="6" bestFit="1" customWidth="1"/>
    <col min="659" max="659" width="14.28515625" style="6" customWidth="1"/>
    <col min="660" max="660" width="11.7109375" style="6" bestFit="1" customWidth="1"/>
    <col min="661" max="661" width="14.140625" style="6" bestFit="1" customWidth="1"/>
    <col min="662" max="662" width="16.7109375" style="6" customWidth="1"/>
    <col min="663" max="663" width="16.5703125" style="6" customWidth="1"/>
    <col min="664" max="665" width="7.85546875" style="6" bestFit="1" customWidth="1"/>
    <col min="666" max="666" width="8" style="6" bestFit="1" customWidth="1"/>
    <col min="667" max="668" width="7.85546875" style="6" bestFit="1" customWidth="1"/>
    <col min="669" max="669" width="9.7109375" style="6" customWidth="1"/>
    <col min="670" max="670" width="12.85546875" style="6" customWidth="1"/>
    <col min="671" max="907" width="9.140625" style="6"/>
    <col min="908" max="908" width="9" style="6" bestFit="1" customWidth="1"/>
    <col min="909" max="909" width="9.85546875" style="6" bestFit="1" customWidth="1"/>
    <col min="910" max="910" width="9.140625" style="6" bestFit="1" customWidth="1"/>
    <col min="911" max="911" width="16" style="6" bestFit="1" customWidth="1"/>
    <col min="912" max="912" width="9" style="6" bestFit="1" customWidth="1"/>
    <col min="913" max="913" width="7.85546875" style="6" bestFit="1" customWidth="1"/>
    <col min="914" max="914" width="11.7109375" style="6" bestFit="1" customWidth="1"/>
    <col min="915" max="915" width="14.28515625" style="6" customWidth="1"/>
    <col min="916" max="916" width="11.7109375" style="6" bestFit="1" customWidth="1"/>
    <col min="917" max="917" width="14.140625" style="6" bestFit="1" customWidth="1"/>
    <col min="918" max="918" width="16.7109375" style="6" customWidth="1"/>
    <col min="919" max="919" width="16.5703125" style="6" customWidth="1"/>
    <col min="920" max="921" width="7.85546875" style="6" bestFit="1" customWidth="1"/>
    <col min="922" max="922" width="8" style="6" bestFit="1" customWidth="1"/>
    <col min="923" max="924" width="7.85546875" style="6" bestFit="1" customWidth="1"/>
    <col min="925" max="925" width="9.7109375" style="6" customWidth="1"/>
    <col min="926" max="926" width="12.85546875" style="6" customWidth="1"/>
    <col min="927" max="1163" width="9.140625" style="6"/>
    <col min="1164" max="1164" width="9" style="6" bestFit="1" customWidth="1"/>
    <col min="1165" max="1165" width="9.85546875" style="6" bestFit="1" customWidth="1"/>
    <col min="1166" max="1166" width="9.140625" style="6" bestFit="1" customWidth="1"/>
    <col min="1167" max="1167" width="16" style="6" bestFit="1" customWidth="1"/>
    <col min="1168" max="1168" width="9" style="6" bestFit="1" customWidth="1"/>
    <col min="1169" max="1169" width="7.85546875" style="6" bestFit="1" customWidth="1"/>
    <col min="1170" max="1170" width="11.7109375" style="6" bestFit="1" customWidth="1"/>
    <col min="1171" max="1171" width="14.28515625" style="6" customWidth="1"/>
    <col min="1172" max="1172" width="11.7109375" style="6" bestFit="1" customWidth="1"/>
    <col min="1173" max="1173" width="14.140625" style="6" bestFit="1" customWidth="1"/>
    <col min="1174" max="1174" width="16.7109375" style="6" customWidth="1"/>
    <col min="1175" max="1175" width="16.5703125" style="6" customWidth="1"/>
    <col min="1176" max="1177" width="7.85546875" style="6" bestFit="1" customWidth="1"/>
    <col min="1178" max="1178" width="8" style="6" bestFit="1" customWidth="1"/>
    <col min="1179" max="1180" width="7.85546875" style="6" bestFit="1" customWidth="1"/>
    <col min="1181" max="1181" width="9.7109375" style="6" customWidth="1"/>
    <col min="1182" max="1182" width="12.85546875" style="6" customWidth="1"/>
    <col min="1183" max="1419" width="9.140625" style="6"/>
    <col min="1420" max="1420" width="9" style="6" bestFit="1" customWidth="1"/>
    <col min="1421" max="1421" width="9.85546875" style="6" bestFit="1" customWidth="1"/>
    <col min="1422" max="1422" width="9.140625" style="6" bestFit="1" customWidth="1"/>
    <col min="1423" max="1423" width="16" style="6" bestFit="1" customWidth="1"/>
    <col min="1424" max="1424" width="9" style="6" bestFit="1" customWidth="1"/>
    <col min="1425" max="1425" width="7.85546875" style="6" bestFit="1" customWidth="1"/>
    <col min="1426" max="1426" width="11.7109375" style="6" bestFit="1" customWidth="1"/>
    <col min="1427" max="1427" width="14.28515625" style="6" customWidth="1"/>
    <col min="1428" max="1428" width="11.7109375" style="6" bestFit="1" customWidth="1"/>
    <col min="1429" max="1429" width="14.140625" style="6" bestFit="1" customWidth="1"/>
    <col min="1430" max="1430" width="16.7109375" style="6" customWidth="1"/>
    <col min="1431" max="1431" width="16.5703125" style="6" customWidth="1"/>
    <col min="1432" max="1433" width="7.85546875" style="6" bestFit="1" customWidth="1"/>
    <col min="1434" max="1434" width="8" style="6" bestFit="1" customWidth="1"/>
    <col min="1435" max="1436" width="7.85546875" style="6" bestFit="1" customWidth="1"/>
    <col min="1437" max="1437" width="9.7109375" style="6" customWidth="1"/>
    <col min="1438" max="1438" width="12.85546875" style="6" customWidth="1"/>
    <col min="1439" max="1675" width="9.140625" style="6"/>
    <col min="1676" max="1676" width="9" style="6" bestFit="1" customWidth="1"/>
    <col min="1677" max="1677" width="9.85546875" style="6" bestFit="1" customWidth="1"/>
    <col min="1678" max="1678" width="9.140625" style="6" bestFit="1" customWidth="1"/>
    <col min="1679" max="1679" width="16" style="6" bestFit="1" customWidth="1"/>
    <col min="1680" max="1680" width="9" style="6" bestFit="1" customWidth="1"/>
    <col min="1681" max="1681" width="7.85546875" style="6" bestFit="1" customWidth="1"/>
    <col min="1682" max="1682" width="11.7109375" style="6" bestFit="1" customWidth="1"/>
    <col min="1683" max="1683" width="14.28515625" style="6" customWidth="1"/>
    <col min="1684" max="1684" width="11.7109375" style="6" bestFit="1" customWidth="1"/>
    <col min="1685" max="1685" width="14.140625" style="6" bestFit="1" customWidth="1"/>
    <col min="1686" max="1686" width="16.7109375" style="6" customWidth="1"/>
    <col min="1687" max="1687" width="16.5703125" style="6" customWidth="1"/>
    <col min="1688" max="1689" width="7.85546875" style="6" bestFit="1" customWidth="1"/>
    <col min="1690" max="1690" width="8" style="6" bestFit="1" customWidth="1"/>
    <col min="1691" max="1692" width="7.85546875" style="6" bestFit="1" customWidth="1"/>
    <col min="1693" max="1693" width="9.7109375" style="6" customWidth="1"/>
    <col min="1694" max="1694" width="12.85546875" style="6" customWidth="1"/>
    <col min="1695" max="1931" width="9.140625" style="6"/>
    <col min="1932" max="1932" width="9" style="6" bestFit="1" customWidth="1"/>
    <col min="1933" max="1933" width="9.85546875" style="6" bestFit="1" customWidth="1"/>
    <col min="1934" max="1934" width="9.140625" style="6" bestFit="1" customWidth="1"/>
    <col min="1935" max="1935" width="16" style="6" bestFit="1" customWidth="1"/>
    <col min="1936" max="1936" width="9" style="6" bestFit="1" customWidth="1"/>
    <col min="1937" max="1937" width="7.85546875" style="6" bestFit="1" customWidth="1"/>
    <col min="1938" max="1938" width="11.7109375" style="6" bestFit="1" customWidth="1"/>
    <col min="1939" max="1939" width="14.28515625" style="6" customWidth="1"/>
    <col min="1940" max="1940" width="11.7109375" style="6" bestFit="1" customWidth="1"/>
    <col min="1941" max="1941" width="14.140625" style="6" bestFit="1" customWidth="1"/>
    <col min="1942" max="1942" width="16.7109375" style="6" customWidth="1"/>
    <col min="1943" max="1943" width="16.5703125" style="6" customWidth="1"/>
    <col min="1944" max="1945" width="7.85546875" style="6" bestFit="1" customWidth="1"/>
    <col min="1946" max="1946" width="8" style="6" bestFit="1" customWidth="1"/>
    <col min="1947" max="1948" width="7.85546875" style="6" bestFit="1" customWidth="1"/>
    <col min="1949" max="1949" width="9.7109375" style="6" customWidth="1"/>
    <col min="1950" max="1950" width="12.85546875" style="6" customWidth="1"/>
    <col min="1951" max="2187" width="9.140625" style="6"/>
    <col min="2188" max="2188" width="9" style="6" bestFit="1" customWidth="1"/>
    <col min="2189" max="2189" width="9.85546875" style="6" bestFit="1" customWidth="1"/>
    <col min="2190" max="2190" width="9.140625" style="6" bestFit="1" customWidth="1"/>
    <col min="2191" max="2191" width="16" style="6" bestFit="1" customWidth="1"/>
    <col min="2192" max="2192" width="9" style="6" bestFit="1" customWidth="1"/>
    <col min="2193" max="2193" width="7.85546875" style="6" bestFit="1" customWidth="1"/>
    <col min="2194" max="2194" width="11.7109375" style="6" bestFit="1" customWidth="1"/>
    <col min="2195" max="2195" width="14.28515625" style="6" customWidth="1"/>
    <col min="2196" max="2196" width="11.7109375" style="6" bestFit="1" customWidth="1"/>
    <col min="2197" max="2197" width="14.140625" style="6" bestFit="1" customWidth="1"/>
    <col min="2198" max="2198" width="16.7109375" style="6" customWidth="1"/>
    <col min="2199" max="2199" width="16.5703125" style="6" customWidth="1"/>
    <col min="2200" max="2201" width="7.85546875" style="6" bestFit="1" customWidth="1"/>
    <col min="2202" max="2202" width="8" style="6" bestFit="1" customWidth="1"/>
    <col min="2203" max="2204" width="7.85546875" style="6" bestFit="1" customWidth="1"/>
    <col min="2205" max="2205" width="9.7109375" style="6" customWidth="1"/>
    <col min="2206" max="2206" width="12.85546875" style="6" customWidth="1"/>
    <col min="2207" max="2443" width="9.140625" style="6"/>
    <col min="2444" max="2444" width="9" style="6" bestFit="1" customWidth="1"/>
    <col min="2445" max="2445" width="9.85546875" style="6" bestFit="1" customWidth="1"/>
    <col min="2446" max="2446" width="9.140625" style="6" bestFit="1" customWidth="1"/>
    <col min="2447" max="2447" width="16" style="6" bestFit="1" customWidth="1"/>
    <col min="2448" max="2448" width="9" style="6" bestFit="1" customWidth="1"/>
    <col min="2449" max="2449" width="7.85546875" style="6" bestFit="1" customWidth="1"/>
    <col min="2450" max="2450" width="11.7109375" style="6" bestFit="1" customWidth="1"/>
    <col min="2451" max="2451" width="14.28515625" style="6" customWidth="1"/>
    <col min="2452" max="2452" width="11.7109375" style="6" bestFit="1" customWidth="1"/>
    <col min="2453" max="2453" width="14.140625" style="6" bestFit="1" customWidth="1"/>
    <col min="2454" max="2454" width="16.7109375" style="6" customWidth="1"/>
    <col min="2455" max="2455" width="16.5703125" style="6" customWidth="1"/>
    <col min="2456" max="2457" width="7.85546875" style="6" bestFit="1" customWidth="1"/>
    <col min="2458" max="2458" width="8" style="6" bestFit="1" customWidth="1"/>
    <col min="2459" max="2460" width="7.85546875" style="6" bestFit="1" customWidth="1"/>
    <col min="2461" max="2461" width="9.7109375" style="6" customWidth="1"/>
    <col min="2462" max="2462" width="12.85546875" style="6" customWidth="1"/>
    <col min="2463" max="2699" width="9.140625" style="6"/>
    <col min="2700" max="2700" width="9" style="6" bestFit="1" customWidth="1"/>
    <col min="2701" max="2701" width="9.85546875" style="6" bestFit="1" customWidth="1"/>
    <col min="2702" max="2702" width="9.140625" style="6" bestFit="1" customWidth="1"/>
    <col min="2703" max="2703" width="16" style="6" bestFit="1" customWidth="1"/>
    <col min="2704" max="2704" width="9" style="6" bestFit="1" customWidth="1"/>
    <col min="2705" max="2705" width="7.85546875" style="6" bestFit="1" customWidth="1"/>
    <col min="2706" max="2706" width="11.7109375" style="6" bestFit="1" customWidth="1"/>
    <col min="2707" max="2707" width="14.28515625" style="6" customWidth="1"/>
    <col min="2708" max="2708" width="11.7109375" style="6" bestFit="1" customWidth="1"/>
    <col min="2709" max="2709" width="14.140625" style="6" bestFit="1" customWidth="1"/>
    <col min="2710" max="2710" width="16.7109375" style="6" customWidth="1"/>
    <col min="2711" max="2711" width="16.5703125" style="6" customWidth="1"/>
    <col min="2712" max="2713" width="7.85546875" style="6" bestFit="1" customWidth="1"/>
    <col min="2714" max="2714" width="8" style="6" bestFit="1" customWidth="1"/>
    <col min="2715" max="2716" width="7.85546875" style="6" bestFit="1" customWidth="1"/>
    <col min="2717" max="2717" width="9.7109375" style="6" customWidth="1"/>
    <col min="2718" max="2718" width="12.85546875" style="6" customWidth="1"/>
    <col min="2719" max="2955" width="9.140625" style="6"/>
    <col min="2956" max="2956" width="9" style="6" bestFit="1" customWidth="1"/>
    <col min="2957" max="2957" width="9.85546875" style="6" bestFit="1" customWidth="1"/>
    <col min="2958" max="2958" width="9.140625" style="6" bestFit="1" customWidth="1"/>
    <col min="2959" max="2959" width="16" style="6" bestFit="1" customWidth="1"/>
    <col min="2960" max="2960" width="9" style="6" bestFit="1" customWidth="1"/>
    <col min="2961" max="2961" width="7.85546875" style="6" bestFit="1" customWidth="1"/>
    <col min="2962" max="2962" width="11.7109375" style="6" bestFit="1" customWidth="1"/>
    <col min="2963" max="2963" width="14.28515625" style="6" customWidth="1"/>
    <col min="2964" max="2964" width="11.7109375" style="6" bestFit="1" customWidth="1"/>
    <col min="2965" max="2965" width="14.140625" style="6" bestFit="1" customWidth="1"/>
    <col min="2966" max="2966" width="16.7109375" style="6" customWidth="1"/>
    <col min="2967" max="2967" width="16.5703125" style="6" customWidth="1"/>
    <col min="2968" max="2969" width="7.85546875" style="6" bestFit="1" customWidth="1"/>
    <col min="2970" max="2970" width="8" style="6" bestFit="1" customWidth="1"/>
    <col min="2971" max="2972" width="7.85546875" style="6" bestFit="1" customWidth="1"/>
    <col min="2973" max="2973" width="9.7109375" style="6" customWidth="1"/>
    <col min="2974" max="2974" width="12.85546875" style="6" customWidth="1"/>
    <col min="2975" max="3211" width="9.140625" style="6"/>
    <col min="3212" max="3212" width="9" style="6" bestFit="1" customWidth="1"/>
    <col min="3213" max="3213" width="9.85546875" style="6" bestFit="1" customWidth="1"/>
    <col min="3214" max="3214" width="9.140625" style="6" bestFit="1" customWidth="1"/>
    <col min="3215" max="3215" width="16" style="6" bestFit="1" customWidth="1"/>
    <col min="3216" max="3216" width="9" style="6" bestFit="1" customWidth="1"/>
    <col min="3217" max="3217" width="7.85546875" style="6" bestFit="1" customWidth="1"/>
    <col min="3218" max="3218" width="11.7109375" style="6" bestFit="1" customWidth="1"/>
    <col min="3219" max="3219" width="14.28515625" style="6" customWidth="1"/>
    <col min="3220" max="3220" width="11.7109375" style="6" bestFit="1" customWidth="1"/>
    <col min="3221" max="3221" width="14.140625" style="6" bestFit="1" customWidth="1"/>
    <col min="3222" max="3222" width="16.7109375" style="6" customWidth="1"/>
    <col min="3223" max="3223" width="16.5703125" style="6" customWidth="1"/>
    <col min="3224" max="3225" width="7.85546875" style="6" bestFit="1" customWidth="1"/>
    <col min="3226" max="3226" width="8" style="6" bestFit="1" customWidth="1"/>
    <col min="3227" max="3228" width="7.85546875" style="6" bestFit="1" customWidth="1"/>
    <col min="3229" max="3229" width="9.7109375" style="6" customWidth="1"/>
    <col min="3230" max="3230" width="12.85546875" style="6" customWidth="1"/>
    <col min="3231" max="3467" width="9.140625" style="6"/>
    <col min="3468" max="3468" width="9" style="6" bestFit="1" customWidth="1"/>
    <col min="3469" max="3469" width="9.85546875" style="6" bestFit="1" customWidth="1"/>
    <col min="3470" max="3470" width="9.140625" style="6" bestFit="1" customWidth="1"/>
    <col min="3471" max="3471" width="16" style="6" bestFit="1" customWidth="1"/>
    <col min="3472" max="3472" width="9" style="6" bestFit="1" customWidth="1"/>
    <col min="3473" max="3473" width="7.85546875" style="6" bestFit="1" customWidth="1"/>
    <col min="3474" max="3474" width="11.7109375" style="6" bestFit="1" customWidth="1"/>
    <col min="3475" max="3475" width="14.28515625" style="6" customWidth="1"/>
    <col min="3476" max="3476" width="11.7109375" style="6" bestFit="1" customWidth="1"/>
    <col min="3477" max="3477" width="14.140625" style="6" bestFit="1" customWidth="1"/>
    <col min="3478" max="3478" width="16.7109375" style="6" customWidth="1"/>
    <col min="3479" max="3479" width="16.5703125" style="6" customWidth="1"/>
    <col min="3480" max="3481" width="7.85546875" style="6" bestFit="1" customWidth="1"/>
    <col min="3482" max="3482" width="8" style="6" bestFit="1" customWidth="1"/>
    <col min="3483" max="3484" width="7.85546875" style="6" bestFit="1" customWidth="1"/>
    <col min="3485" max="3485" width="9.7109375" style="6" customWidth="1"/>
    <col min="3486" max="3486" width="12.85546875" style="6" customWidth="1"/>
    <col min="3487" max="3723" width="9.140625" style="6"/>
    <col min="3724" max="3724" width="9" style="6" bestFit="1" customWidth="1"/>
    <col min="3725" max="3725" width="9.85546875" style="6" bestFit="1" customWidth="1"/>
    <col min="3726" max="3726" width="9.140625" style="6" bestFit="1" customWidth="1"/>
    <col min="3727" max="3727" width="16" style="6" bestFit="1" customWidth="1"/>
    <col min="3728" max="3728" width="9" style="6" bestFit="1" customWidth="1"/>
    <col min="3729" max="3729" width="7.85546875" style="6" bestFit="1" customWidth="1"/>
    <col min="3730" max="3730" width="11.7109375" style="6" bestFit="1" customWidth="1"/>
    <col min="3731" max="3731" width="14.28515625" style="6" customWidth="1"/>
    <col min="3732" max="3732" width="11.7109375" style="6" bestFit="1" customWidth="1"/>
    <col min="3733" max="3733" width="14.140625" style="6" bestFit="1" customWidth="1"/>
    <col min="3734" max="3734" width="16.7109375" style="6" customWidth="1"/>
    <col min="3735" max="3735" width="16.5703125" style="6" customWidth="1"/>
    <col min="3736" max="3737" width="7.85546875" style="6" bestFit="1" customWidth="1"/>
    <col min="3738" max="3738" width="8" style="6" bestFit="1" customWidth="1"/>
    <col min="3739" max="3740" width="7.85546875" style="6" bestFit="1" customWidth="1"/>
    <col min="3741" max="3741" width="9.7109375" style="6" customWidth="1"/>
    <col min="3742" max="3742" width="12.85546875" style="6" customWidth="1"/>
    <col min="3743" max="3979" width="9.140625" style="6"/>
    <col min="3980" max="3980" width="9" style="6" bestFit="1" customWidth="1"/>
    <col min="3981" max="3981" width="9.85546875" style="6" bestFit="1" customWidth="1"/>
    <col min="3982" max="3982" width="9.140625" style="6" bestFit="1" customWidth="1"/>
    <col min="3983" max="3983" width="16" style="6" bestFit="1" customWidth="1"/>
    <col min="3984" max="3984" width="9" style="6" bestFit="1" customWidth="1"/>
    <col min="3985" max="3985" width="7.85546875" style="6" bestFit="1" customWidth="1"/>
    <col min="3986" max="3986" width="11.7109375" style="6" bestFit="1" customWidth="1"/>
    <col min="3987" max="3987" width="14.28515625" style="6" customWidth="1"/>
    <col min="3988" max="3988" width="11.7109375" style="6" bestFit="1" customWidth="1"/>
    <col min="3989" max="3989" width="14.140625" style="6" bestFit="1" customWidth="1"/>
    <col min="3990" max="3990" width="16.7109375" style="6" customWidth="1"/>
    <col min="3991" max="3991" width="16.5703125" style="6" customWidth="1"/>
    <col min="3992" max="3993" width="7.85546875" style="6" bestFit="1" customWidth="1"/>
    <col min="3994" max="3994" width="8" style="6" bestFit="1" customWidth="1"/>
    <col min="3995" max="3996" width="7.85546875" style="6" bestFit="1" customWidth="1"/>
    <col min="3997" max="3997" width="9.7109375" style="6" customWidth="1"/>
    <col min="3998" max="3998" width="12.85546875" style="6" customWidth="1"/>
    <col min="3999" max="4235" width="9.140625" style="6"/>
    <col min="4236" max="4236" width="9" style="6" bestFit="1" customWidth="1"/>
    <col min="4237" max="4237" width="9.85546875" style="6" bestFit="1" customWidth="1"/>
    <col min="4238" max="4238" width="9.140625" style="6" bestFit="1" customWidth="1"/>
    <col min="4239" max="4239" width="16" style="6" bestFit="1" customWidth="1"/>
    <col min="4240" max="4240" width="9" style="6" bestFit="1" customWidth="1"/>
    <col min="4241" max="4241" width="7.85546875" style="6" bestFit="1" customWidth="1"/>
    <col min="4242" max="4242" width="11.7109375" style="6" bestFit="1" customWidth="1"/>
    <col min="4243" max="4243" width="14.28515625" style="6" customWidth="1"/>
    <col min="4244" max="4244" width="11.7109375" style="6" bestFit="1" customWidth="1"/>
    <col min="4245" max="4245" width="14.140625" style="6" bestFit="1" customWidth="1"/>
    <col min="4246" max="4246" width="16.7109375" style="6" customWidth="1"/>
    <col min="4247" max="4247" width="16.5703125" style="6" customWidth="1"/>
    <col min="4248" max="4249" width="7.85546875" style="6" bestFit="1" customWidth="1"/>
    <col min="4250" max="4250" width="8" style="6" bestFit="1" customWidth="1"/>
    <col min="4251" max="4252" width="7.85546875" style="6" bestFit="1" customWidth="1"/>
    <col min="4253" max="4253" width="9.7109375" style="6" customWidth="1"/>
    <col min="4254" max="4254" width="12.85546875" style="6" customWidth="1"/>
    <col min="4255" max="4491" width="9.140625" style="6"/>
    <col min="4492" max="4492" width="9" style="6" bestFit="1" customWidth="1"/>
    <col min="4493" max="4493" width="9.85546875" style="6" bestFit="1" customWidth="1"/>
    <col min="4494" max="4494" width="9.140625" style="6" bestFit="1" customWidth="1"/>
    <col min="4495" max="4495" width="16" style="6" bestFit="1" customWidth="1"/>
    <col min="4496" max="4496" width="9" style="6" bestFit="1" customWidth="1"/>
    <col min="4497" max="4497" width="7.85546875" style="6" bestFit="1" customWidth="1"/>
    <col min="4498" max="4498" width="11.7109375" style="6" bestFit="1" customWidth="1"/>
    <col min="4499" max="4499" width="14.28515625" style="6" customWidth="1"/>
    <col min="4500" max="4500" width="11.7109375" style="6" bestFit="1" customWidth="1"/>
    <col min="4501" max="4501" width="14.140625" style="6" bestFit="1" customWidth="1"/>
    <col min="4502" max="4502" width="16.7109375" style="6" customWidth="1"/>
    <col min="4503" max="4503" width="16.5703125" style="6" customWidth="1"/>
    <col min="4504" max="4505" width="7.85546875" style="6" bestFit="1" customWidth="1"/>
    <col min="4506" max="4506" width="8" style="6" bestFit="1" customWidth="1"/>
    <col min="4507" max="4508" width="7.85546875" style="6" bestFit="1" customWidth="1"/>
    <col min="4509" max="4509" width="9.7109375" style="6" customWidth="1"/>
    <col min="4510" max="4510" width="12.85546875" style="6" customWidth="1"/>
    <col min="4511" max="4747" width="9.140625" style="6"/>
    <col min="4748" max="4748" width="9" style="6" bestFit="1" customWidth="1"/>
    <col min="4749" max="4749" width="9.85546875" style="6" bestFit="1" customWidth="1"/>
    <col min="4750" max="4750" width="9.140625" style="6" bestFit="1" customWidth="1"/>
    <col min="4751" max="4751" width="16" style="6" bestFit="1" customWidth="1"/>
    <col min="4752" max="4752" width="9" style="6" bestFit="1" customWidth="1"/>
    <col min="4753" max="4753" width="7.85546875" style="6" bestFit="1" customWidth="1"/>
    <col min="4754" max="4754" width="11.7109375" style="6" bestFit="1" customWidth="1"/>
    <col min="4755" max="4755" width="14.28515625" style="6" customWidth="1"/>
    <col min="4756" max="4756" width="11.7109375" style="6" bestFit="1" customWidth="1"/>
    <col min="4757" max="4757" width="14.140625" style="6" bestFit="1" customWidth="1"/>
    <col min="4758" max="4758" width="16.7109375" style="6" customWidth="1"/>
    <col min="4759" max="4759" width="16.5703125" style="6" customWidth="1"/>
    <col min="4760" max="4761" width="7.85546875" style="6" bestFit="1" customWidth="1"/>
    <col min="4762" max="4762" width="8" style="6" bestFit="1" customWidth="1"/>
    <col min="4763" max="4764" width="7.85546875" style="6" bestFit="1" customWidth="1"/>
    <col min="4765" max="4765" width="9.7109375" style="6" customWidth="1"/>
    <col min="4766" max="4766" width="12.85546875" style="6" customWidth="1"/>
    <col min="4767" max="5003" width="9.140625" style="6"/>
    <col min="5004" max="5004" width="9" style="6" bestFit="1" customWidth="1"/>
    <col min="5005" max="5005" width="9.85546875" style="6" bestFit="1" customWidth="1"/>
    <col min="5006" max="5006" width="9.140625" style="6" bestFit="1" customWidth="1"/>
    <col min="5007" max="5007" width="16" style="6" bestFit="1" customWidth="1"/>
    <col min="5008" max="5008" width="9" style="6" bestFit="1" customWidth="1"/>
    <col min="5009" max="5009" width="7.85546875" style="6" bestFit="1" customWidth="1"/>
    <col min="5010" max="5010" width="11.7109375" style="6" bestFit="1" customWidth="1"/>
    <col min="5011" max="5011" width="14.28515625" style="6" customWidth="1"/>
    <col min="5012" max="5012" width="11.7109375" style="6" bestFit="1" customWidth="1"/>
    <col min="5013" max="5013" width="14.140625" style="6" bestFit="1" customWidth="1"/>
    <col min="5014" max="5014" width="16.7109375" style="6" customWidth="1"/>
    <col min="5015" max="5015" width="16.5703125" style="6" customWidth="1"/>
    <col min="5016" max="5017" width="7.85546875" style="6" bestFit="1" customWidth="1"/>
    <col min="5018" max="5018" width="8" style="6" bestFit="1" customWidth="1"/>
    <col min="5019" max="5020" width="7.85546875" style="6" bestFit="1" customWidth="1"/>
    <col min="5021" max="5021" width="9.7109375" style="6" customWidth="1"/>
    <col min="5022" max="5022" width="12.85546875" style="6" customWidth="1"/>
    <col min="5023" max="5259" width="9.140625" style="6"/>
    <col min="5260" max="5260" width="9" style="6" bestFit="1" customWidth="1"/>
    <col min="5261" max="5261" width="9.85546875" style="6" bestFit="1" customWidth="1"/>
    <col min="5262" max="5262" width="9.140625" style="6" bestFit="1" customWidth="1"/>
    <col min="5263" max="5263" width="16" style="6" bestFit="1" customWidth="1"/>
    <col min="5264" max="5264" width="9" style="6" bestFit="1" customWidth="1"/>
    <col min="5265" max="5265" width="7.85546875" style="6" bestFit="1" customWidth="1"/>
    <col min="5266" max="5266" width="11.7109375" style="6" bestFit="1" customWidth="1"/>
    <col min="5267" max="5267" width="14.28515625" style="6" customWidth="1"/>
    <col min="5268" max="5268" width="11.7109375" style="6" bestFit="1" customWidth="1"/>
    <col min="5269" max="5269" width="14.140625" style="6" bestFit="1" customWidth="1"/>
    <col min="5270" max="5270" width="16.7109375" style="6" customWidth="1"/>
    <col min="5271" max="5271" width="16.5703125" style="6" customWidth="1"/>
    <col min="5272" max="5273" width="7.85546875" style="6" bestFit="1" customWidth="1"/>
    <col min="5274" max="5274" width="8" style="6" bestFit="1" customWidth="1"/>
    <col min="5275" max="5276" width="7.85546875" style="6" bestFit="1" customWidth="1"/>
    <col min="5277" max="5277" width="9.7109375" style="6" customWidth="1"/>
    <col min="5278" max="5278" width="12.85546875" style="6" customWidth="1"/>
    <col min="5279" max="5515" width="9.140625" style="6"/>
    <col min="5516" max="5516" width="9" style="6" bestFit="1" customWidth="1"/>
    <col min="5517" max="5517" width="9.85546875" style="6" bestFit="1" customWidth="1"/>
    <col min="5518" max="5518" width="9.140625" style="6" bestFit="1" customWidth="1"/>
    <col min="5519" max="5519" width="16" style="6" bestFit="1" customWidth="1"/>
    <col min="5520" max="5520" width="9" style="6" bestFit="1" customWidth="1"/>
    <col min="5521" max="5521" width="7.85546875" style="6" bestFit="1" customWidth="1"/>
    <col min="5522" max="5522" width="11.7109375" style="6" bestFit="1" customWidth="1"/>
    <col min="5523" max="5523" width="14.28515625" style="6" customWidth="1"/>
    <col min="5524" max="5524" width="11.7109375" style="6" bestFit="1" customWidth="1"/>
    <col min="5525" max="5525" width="14.140625" style="6" bestFit="1" customWidth="1"/>
    <col min="5526" max="5526" width="16.7109375" style="6" customWidth="1"/>
    <col min="5527" max="5527" width="16.5703125" style="6" customWidth="1"/>
    <col min="5528" max="5529" width="7.85546875" style="6" bestFit="1" customWidth="1"/>
    <col min="5530" max="5530" width="8" style="6" bestFit="1" customWidth="1"/>
    <col min="5531" max="5532" width="7.85546875" style="6" bestFit="1" customWidth="1"/>
    <col min="5533" max="5533" width="9.7109375" style="6" customWidth="1"/>
    <col min="5534" max="5534" width="12.85546875" style="6" customWidth="1"/>
    <col min="5535" max="5771" width="9.140625" style="6"/>
    <col min="5772" max="5772" width="9" style="6" bestFit="1" customWidth="1"/>
    <col min="5773" max="5773" width="9.85546875" style="6" bestFit="1" customWidth="1"/>
    <col min="5774" max="5774" width="9.140625" style="6" bestFit="1" customWidth="1"/>
    <col min="5775" max="5775" width="16" style="6" bestFit="1" customWidth="1"/>
    <col min="5776" max="5776" width="9" style="6" bestFit="1" customWidth="1"/>
    <col min="5777" max="5777" width="7.85546875" style="6" bestFit="1" customWidth="1"/>
    <col min="5778" max="5778" width="11.7109375" style="6" bestFit="1" customWidth="1"/>
    <col min="5779" max="5779" width="14.28515625" style="6" customWidth="1"/>
    <col min="5780" max="5780" width="11.7109375" style="6" bestFit="1" customWidth="1"/>
    <col min="5781" max="5781" width="14.140625" style="6" bestFit="1" customWidth="1"/>
    <col min="5782" max="5782" width="16.7109375" style="6" customWidth="1"/>
    <col min="5783" max="5783" width="16.5703125" style="6" customWidth="1"/>
    <col min="5784" max="5785" width="7.85546875" style="6" bestFit="1" customWidth="1"/>
    <col min="5786" max="5786" width="8" style="6" bestFit="1" customWidth="1"/>
    <col min="5787" max="5788" width="7.85546875" style="6" bestFit="1" customWidth="1"/>
    <col min="5789" max="5789" width="9.7109375" style="6" customWidth="1"/>
    <col min="5790" max="5790" width="12.85546875" style="6" customWidth="1"/>
    <col min="5791" max="6027" width="9.140625" style="6"/>
    <col min="6028" max="6028" width="9" style="6" bestFit="1" customWidth="1"/>
    <col min="6029" max="6029" width="9.85546875" style="6" bestFit="1" customWidth="1"/>
    <col min="6030" max="6030" width="9.140625" style="6" bestFit="1" customWidth="1"/>
    <col min="6031" max="6031" width="16" style="6" bestFit="1" customWidth="1"/>
    <col min="6032" max="6032" width="9" style="6" bestFit="1" customWidth="1"/>
    <col min="6033" max="6033" width="7.85546875" style="6" bestFit="1" customWidth="1"/>
    <col min="6034" max="6034" width="11.7109375" style="6" bestFit="1" customWidth="1"/>
    <col min="6035" max="6035" width="14.28515625" style="6" customWidth="1"/>
    <col min="6036" max="6036" width="11.7109375" style="6" bestFit="1" customWidth="1"/>
    <col min="6037" max="6037" width="14.140625" style="6" bestFit="1" customWidth="1"/>
    <col min="6038" max="6038" width="16.7109375" style="6" customWidth="1"/>
    <col min="6039" max="6039" width="16.5703125" style="6" customWidth="1"/>
    <col min="6040" max="6041" width="7.85546875" style="6" bestFit="1" customWidth="1"/>
    <col min="6042" max="6042" width="8" style="6" bestFit="1" customWidth="1"/>
    <col min="6043" max="6044" width="7.85546875" style="6" bestFit="1" customWidth="1"/>
    <col min="6045" max="6045" width="9.7109375" style="6" customWidth="1"/>
    <col min="6046" max="6046" width="12.85546875" style="6" customWidth="1"/>
    <col min="6047" max="6283" width="9.140625" style="6"/>
    <col min="6284" max="6284" width="9" style="6" bestFit="1" customWidth="1"/>
    <col min="6285" max="6285" width="9.85546875" style="6" bestFit="1" customWidth="1"/>
    <col min="6286" max="6286" width="9.140625" style="6" bestFit="1" customWidth="1"/>
    <col min="6287" max="6287" width="16" style="6" bestFit="1" customWidth="1"/>
    <col min="6288" max="6288" width="9" style="6" bestFit="1" customWidth="1"/>
    <col min="6289" max="6289" width="7.85546875" style="6" bestFit="1" customWidth="1"/>
    <col min="6290" max="6290" width="11.7109375" style="6" bestFit="1" customWidth="1"/>
    <col min="6291" max="6291" width="14.28515625" style="6" customWidth="1"/>
    <col min="6292" max="6292" width="11.7109375" style="6" bestFit="1" customWidth="1"/>
    <col min="6293" max="6293" width="14.140625" style="6" bestFit="1" customWidth="1"/>
    <col min="6294" max="6294" width="16.7109375" style="6" customWidth="1"/>
    <col min="6295" max="6295" width="16.5703125" style="6" customWidth="1"/>
    <col min="6296" max="6297" width="7.85546875" style="6" bestFit="1" customWidth="1"/>
    <col min="6298" max="6298" width="8" style="6" bestFit="1" customWidth="1"/>
    <col min="6299" max="6300" width="7.85546875" style="6" bestFit="1" customWidth="1"/>
    <col min="6301" max="6301" width="9.7109375" style="6" customWidth="1"/>
    <col min="6302" max="6302" width="12.85546875" style="6" customWidth="1"/>
    <col min="6303" max="6539" width="9.140625" style="6"/>
    <col min="6540" max="6540" width="9" style="6" bestFit="1" customWidth="1"/>
    <col min="6541" max="6541" width="9.85546875" style="6" bestFit="1" customWidth="1"/>
    <col min="6542" max="6542" width="9.140625" style="6" bestFit="1" customWidth="1"/>
    <col min="6543" max="6543" width="16" style="6" bestFit="1" customWidth="1"/>
    <col min="6544" max="6544" width="9" style="6" bestFit="1" customWidth="1"/>
    <col min="6545" max="6545" width="7.85546875" style="6" bestFit="1" customWidth="1"/>
    <col min="6546" max="6546" width="11.7109375" style="6" bestFit="1" customWidth="1"/>
    <col min="6547" max="6547" width="14.28515625" style="6" customWidth="1"/>
    <col min="6548" max="6548" width="11.7109375" style="6" bestFit="1" customWidth="1"/>
    <col min="6549" max="6549" width="14.140625" style="6" bestFit="1" customWidth="1"/>
    <col min="6550" max="6550" width="16.7109375" style="6" customWidth="1"/>
    <col min="6551" max="6551" width="16.5703125" style="6" customWidth="1"/>
    <col min="6552" max="6553" width="7.85546875" style="6" bestFit="1" customWidth="1"/>
    <col min="6554" max="6554" width="8" style="6" bestFit="1" customWidth="1"/>
    <col min="6555" max="6556" width="7.85546875" style="6" bestFit="1" customWidth="1"/>
    <col min="6557" max="6557" width="9.7109375" style="6" customWidth="1"/>
    <col min="6558" max="6558" width="12.85546875" style="6" customWidth="1"/>
    <col min="6559" max="6795" width="9.140625" style="6"/>
    <col min="6796" max="6796" width="9" style="6" bestFit="1" customWidth="1"/>
    <col min="6797" max="6797" width="9.85546875" style="6" bestFit="1" customWidth="1"/>
    <col min="6798" max="6798" width="9.140625" style="6" bestFit="1" customWidth="1"/>
    <col min="6799" max="6799" width="16" style="6" bestFit="1" customWidth="1"/>
    <col min="6800" max="6800" width="9" style="6" bestFit="1" customWidth="1"/>
    <col min="6801" max="6801" width="7.85546875" style="6" bestFit="1" customWidth="1"/>
    <col min="6802" max="6802" width="11.7109375" style="6" bestFit="1" customWidth="1"/>
    <col min="6803" max="6803" width="14.28515625" style="6" customWidth="1"/>
    <col min="6804" max="6804" width="11.7109375" style="6" bestFit="1" customWidth="1"/>
    <col min="6805" max="6805" width="14.140625" style="6" bestFit="1" customWidth="1"/>
    <col min="6806" max="6806" width="16.7109375" style="6" customWidth="1"/>
    <col min="6807" max="6807" width="16.5703125" style="6" customWidth="1"/>
    <col min="6808" max="6809" width="7.85546875" style="6" bestFit="1" customWidth="1"/>
    <col min="6810" max="6810" width="8" style="6" bestFit="1" customWidth="1"/>
    <col min="6811" max="6812" width="7.85546875" style="6" bestFit="1" customWidth="1"/>
    <col min="6813" max="6813" width="9.7109375" style="6" customWidth="1"/>
    <col min="6814" max="6814" width="12.85546875" style="6" customWidth="1"/>
    <col min="6815" max="7051" width="9.140625" style="6"/>
    <col min="7052" max="7052" width="9" style="6" bestFit="1" customWidth="1"/>
    <col min="7053" max="7053" width="9.85546875" style="6" bestFit="1" customWidth="1"/>
    <col min="7054" max="7054" width="9.140625" style="6" bestFit="1" customWidth="1"/>
    <col min="7055" max="7055" width="16" style="6" bestFit="1" customWidth="1"/>
    <col min="7056" max="7056" width="9" style="6" bestFit="1" customWidth="1"/>
    <col min="7057" max="7057" width="7.85546875" style="6" bestFit="1" customWidth="1"/>
    <col min="7058" max="7058" width="11.7109375" style="6" bestFit="1" customWidth="1"/>
    <col min="7059" max="7059" width="14.28515625" style="6" customWidth="1"/>
    <col min="7060" max="7060" width="11.7109375" style="6" bestFit="1" customWidth="1"/>
    <col min="7061" max="7061" width="14.140625" style="6" bestFit="1" customWidth="1"/>
    <col min="7062" max="7062" width="16.7109375" style="6" customWidth="1"/>
    <col min="7063" max="7063" width="16.5703125" style="6" customWidth="1"/>
    <col min="7064" max="7065" width="7.85546875" style="6" bestFit="1" customWidth="1"/>
    <col min="7066" max="7066" width="8" style="6" bestFit="1" customWidth="1"/>
    <col min="7067" max="7068" width="7.85546875" style="6" bestFit="1" customWidth="1"/>
    <col min="7069" max="7069" width="9.7109375" style="6" customWidth="1"/>
    <col min="7070" max="7070" width="12.85546875" style="6" customWidth="1"/>
    <col min="7071" max="7307" width="9.140625" style="6"/>
    <col min="7308" max="7308" width="9" style="6" bestFit="1" customWidth="1"/>
    <col min="7309" max="7309" width="9.85546875" style="6" bestFit="1" customWidth="1"/>
    <col min="7310" max="7310" width="9.140625" style="6" bestFit="1" customWidth="1"/>
    <col min="7311" max="7311" width="16" style="6" bestFit="1" customWidth="1"/>
    <col min="7312" max="7312" width="9" style="6" bestFit="1" customWidth="1"/>
    <col min="7313" max="7313" width="7.85546875" style="6" bestFit="1" customWidth="1"/>
    <col min="7314" max="7314" width="11.7109375" style="6" bestFit="1" customWidth="1"/>
    <col min="7315" max="7315" width="14.28515625" style="6" customWidth="1"/>
    <col min="7316" max="7316" width="11.7109375" style="6" bestFit="1" customWidth="1"/>
    <col min="7317" max="7317" width="14.140625" style="6" bestFit="1" customWidth="1"/>
    <col min="7318" max="7318" width="16.7109375" style="6" customWidth="1"/>
    <col min="7319" max="7319" width="16.5703125" style="6" customWidth="1"/>
    <col min="7320" max="7321" width="7.85546875" style="6" bestFit="1" customWidth="1"/>
    <col min="7322" max="7322" width="8" style="6" bestFit="1" customWidth="1"/>
    <col min="7323" max="7324" width="7.85546875" style="6" bestFit="1" customWidth="1"/>
    <col min="7325" max="7325" width="9.7109375" style="6" customWidth="1"/>
    <col min="7326" max="7326" width="12.85546875" style="6" customWidth="1"/>
    <col min="7327" max="7563" width="9.140625" style="6"/>
    <col min="7564" max="7564" width="9" style="6" bestFit="1" customWidth="1"/>
    <col min="7565" max="7565" width="9.85546875" style="6" bestFit="1" customWidth="1"/>
    <col min="7566" max="7566" width="9.140625" style="6" bestFit="1" customWidth="1"/>
    <col min="7567" max="7567" width="16" style="6" bestFit="1" customWidth="1"/>
    <col min="7568" max="7568" width="9" style="6" bestFit="1" customWidth="1"/>
    <col min="7569" max="7569" width="7.85546875" style="6" bestFit="1" customWidth="1"/>
    <col min="7570" max="7570" width="11.7109375" style="6" bestFit="1" customWidth="1"/>
    <col min="7571" max="7571" width="14.28515625" style="6" customWidth="1"/>
    <col min="7572" max="7572" width="11.7109375" style="6" bestFit="1" customWidth="1"/>
    <col min="7573" max="7573" width="14.140625" style="6" bestFit="1" customWidth="1"/>
    <col min="7574" max="7574" width="16.7109375" style="6" customWidth="1"/>
    <col min="7575" max="7575" width="16.5703125" style="6" customWidth="1"/>
    <col min="7576" max="7577" width="7.85546875" style="6" bestFit="1" customWidth="1"/>
    <col min="7578" max="7578" width="8" style="6" bestFit="1" customWidth="1"/>
    <col min="7579" max="7580" width="7.85546875" style="6" bestFit="1" customWidth="1"/>
    <col min="7581" max="7581" width="9.7109375" style="6" customWidth="1"/>
    <col min="7582" max="7582" width="12.85546875" style="6" customWidth="1"/>
    <col min="7583" max="7819" width="9.140625" style="6"/>
    <col min="7820" max="7820" width="9" style="6" bestFit="1" customWidth="1"/>
    <col min="7821" max="7821" width="9.85546875" style="6" bestFit="1" customWidth="1"/>
    <col min="7822" max="7822" width="9.140625" style="6" bestFit="1" customWidth="1"/>
    <col min="7823" max="7823" width="16" style="6" bestFit="1" customWidth="1"/>
    <col min="7824" max="7824" width="9" style="6" bestFit="1" customWidth="1"/>
    <col min="7825" max="7825" width="7.85546875" style="6" bestFit="1" customWidth="1"/>
    <col min="7826" max="7826" width="11.7109375" style="6" bestFit="1" customWidth="1"/>
    <col min="7827" max="7827" width="14.28515625" style="6" customWidth="1"/>
    <col min="7828" max="7828" width="11.7109375" style="6" bestFit="1" customWidth="1"/>
    <col min="7829" max="7829" width="14.140625" style="6" bestFit="1" customWidth="1"/>
    <col min="7830" max="7830" width="16.7109375" style="6" customWidth="1"/>
    <col min="7831" max="7831" width="16.5703125" style="6" customWidth="1"/>
    <col min="7832" max="7833" width="7.85546875" style="6" bestFit="1" customWidth="1"/>
    <col min="7834" max="7834" width="8" style="6" bestFit="1" customWidth="1"/>
    <col min="7835" max="7836" width="7.85546875" style="6" bestFit="1" customWidth="1"/>
    <col min="7837" max="7837" width="9.7109375" style="6" customWidth="1"/>
    <col min="7838" max="7838" width="12.85546875" style="6" customWidth="1"/>
    <col min="7839" max="8075" width="9.140625" style="6"/>
    <col min="8076" max="8076" width="9" style="6" bestFit="1" customWidth="1"/>
    <col min="8077" max="8077" width="9.85546875" style="6" bestFit="1" customWidth="1"/>
    <col min="8078" max="8078" width="9.140625" style="6" bestFit="1" customWidth="1"/>
    <col min="8079" max="8079" width="16" style="6" bestFit="1" customWidth="1"/>
    <col min="8080" max="8080" width="9" style="6" bestFit="1" customWidth="1"/>
    <col min="8081" max="8081" width="7.85546875" style="6" bestFit="1" customWidth="1"/>
    <col min="8082" max="8082" width="11.7109375" style="6" bestFit="1" customWidth="1"/>
    <col min="8083" max="8083" width="14.28515625" style="6" customWidth="1"/>
    <col min="8084" max="8084" width="11.7109375" style="6" bestFit="1" customWidth="1"/>
    <col min="8085" max="8085" width="14.140625" style="6" bestFit="1" customWidth="1"/>
    <col min="8086" max="8086" width="16.7109375" style="6" customWidth="1"/>
    <col min="8087" max="8087" width="16.5703125" style="6" customWidth="1"/>
    <col min="8088" max="8089" width="7.85546875" style="6" bestFit="1" customWidth="1"/>
    <col min="8090" max="8090" width="8" style="6" bestFit="1" customWidth="1"/>
    <col min="8091" max="8092" width="7.85546875" style="6" bestFit="1" customWidth="1"/>
    <col min="8093" max="8093" width="9.7109375" style="6" customWidth="1"/>
    <col min="8094" max="8094" width="12.85546875" style="6" customWidth="1"/>
    <col min="8095" max="8331" width="9.140625" style="6"/>
    <col min="8332" max="8332" width="9" style="6" bestFit="1" customWidth="1"/>
    <col min="8333" max="8333" width="9.85546875" style="6" bestFit="1" customWidth="1"/>
    <col min="8334" max="8334" width="9.140625" style="6" bestFit="1" customWidth="1"/>
    <col min="8335" max="8335" width="16" style="6" bestFit="1" customWidth="1"/>
    <col min="8336" max="8336" width="9" style="6" bestFit="1" customWidth="1"/>
    <col min="8337" max="8337" width="7.85546875" style="6" bestFit="1" customWidth="1"/>
    <col min="8338" max="8338" width="11.7109375" style="6" bestFit="1" customWidth="1"/>
    <col min="8339" max="8339" width="14.28515625" style="6" customWidth="1"/>
    <col min="8340" max="8340" width="11.7109375" style="6" bestFit="1" customWidth="1"/>
    <col min="8341" max="8341" width="14.140625" style="6" bestFit="1" customWidth="1"/>
    <col min="8342" max="8342" width="16.7109375" style="6" customWidth="1"/>
    <col min="8343" max="8343" width="16.5703125" style="6" customWidth="1"/>
    <col min="8344" max="8345" width="7.85546875" style="6" bestFit="1" customWidth="1"/>
    <col min="8346" max="8346" width="8" style="6" bestFit="1" customWidth="1"/>
    <col min="8347" max="8348" width="7.85546875" style="6" bestFit="1" customWidth="1"/>
    <col min="8349" max="8349" width="9.7109375" style="6" customWidth="1"/>
    <col min="8350" max="8350" width="12.85546875" style="6" customWidth="1"/>
    <col min="8351" max="8587" width="9.140625" style="6"/>
    <col min="8588" max="8588" width="9" style="6" bestFit="1" customWidth="1"/>
    <col min="8589" max="8589" width="9.85546875" style="6" bestFit="1" customWidth="1"/>
    <col min="8590" max="8590" width="9.140625" style="6" bestFit="1" customWidth="1"/>
    <col min="8591" max="8591" width="16" style="6" bestFit="1" customWidth="1"/>
    <col min="8592" max="8592" width="9" style="6" bestFit="1" customWidth="1"/>
    <col min="8593" max="8593" width="7.85546875" style="6" bestFit="1" customWidth="1"/>
    <col min="8594" max="8594" width="11.7109375" style="6" bestFit="1" customWidth="1"/>
    <col min="8595" max="8595" width="14.28515625" style="6" customWidth="1"/>
    <col min="8596" max="8596" width="11.7109375" style="6" bestFit="1" customWidth="1"/>
    <col min="8597" max="8597" width="14.140625" style="6" bestFit="1" customWidth="1"/>
    <col min="8598" max="8598" width="16.7109375" style="6" customWidth="1"/>
    <col min="8599" max="8599" width="16.5703125" style="6" customWidth="1"/>
    <col min="8600" max="8601" width="7.85546875" style="6" bestFit="1" customWidth="1"/>
    <col min="8602" max="8602" width="8" style="6" bestFit="1" customWidth="1"/>
    <col min="8603" max="8604" width="7.85546875" style="6" bestFit="1" customWidth="1"/>
    <col min="8605" max="8605" width="9.7109375" style="6" customWidth="1"/>
    <col min="8606" max="8606" width="12.85546875" style="6" customWidth="1"/>
    <col min="8607" max="8843" width="9.140625" style="6"/>
    <col min="8844" max="8844" width="9" style="6" bestFit="1" customWidth="1"/>
    <col min="8845" max="8845" width="9.85546875" style="6" bestFit="1" customWidth="1"/>
    <col min="8846" max="8846" width="9.140625" style="6" bestFit="1" customWidth="1"/>
    <col min="8847" max="8847" width="16" style="6" bestFit="1" customWidth="1"/>
    <col min="8848" max="8848" width="9" style="6" bestFit="1" customWidth="1"/>
    <col min="8849" max="8849" width="7.85546875" style="6" bestFit="1" customWidth="1"/>
    <col min="8850" max="8850" width="11.7109375" style="6" bestFit="1" customWidth="1"/>
    <col min="8851" max="8851" width="14.28515625" style="6" customWidth="1"/>
    <col min="8852" max="8852" width="11.7109375" style="6" bestFit="1" customWidth="1"/>
    <col min="8853" max="8853" width="14.140625" style="6" bestFit="1" customWidth="1"/>
    <col min="8854" max="8854" width="16.7109375" style="6" customWidth="1"/>
    <col min="8855" max="8855" width="16.5703125" style="6" customWidth="1"/>
    <col min="8856" max="8857" width="7.85546875" style="6" bestFit="1" customWidth="1"/>
    <col min="8858" max="8858" width="8" style="6" bestFit="1" customWidth="1"/>
    <col min="8859" max="8860" width="7.85546875" style="6" bestFit="1" customWidth="1"/>
    <col min="8861" max="8861" width="9.7109375" style="6" customWidth="1"/>
    <col min="8862" max="8862" width="12.85546875" style="6" customWidth="1"/>
    <col min="8863" max="9099" width="9.140625" style="6"/>
    <col min="9100" max="9100" width="9" style="6" bestFit="1" customWidth="1"/>
    <col min="9101" max="9101" width="9.85546875" style="6" bestFit="1" customWidth="1"/>
    <col min="9102" max="9102" width="9.140625" style="6" bestFit="1" customWidth="1"/>
    <col min="9103" max="9103" width="16" style="6" bestFit="1" customWidth="1"/>
    <col min="9104" max="9104" width="9" style="6" bestFit="1" customWidth="1"/>
    <col min="9105" max="9105" width="7.85546875" style="6" bestFit="1" customWidth="1"/>
    <col min="9106" max="9106" width="11.7109375" style="6" bestFit="1" customWidth="1"/>
    <col min="9107" max="9107" width="14.28515625" style="6" customWidth="1"/>
    <col min="9108" max="9108" width="11.7109375" style="6" bestFit="1" customWidth="1"/>
    <col min="9109" max="9109" width="14.140625" style="6" bestFit="1" customWidth="1"/>
    <col min="9110" max="9110" width="16.7109375" style="6" customWidth="1"/>
    <col min="9111" max="9111" width="16.5703125" style="6" customWidth="1"/>
    <col min="9112" max="9113" width="7.85546875" style="6" bestFit="1" customWidth="1"/>
    <col min="9114" max="9114" width="8" style="6" bestFit="1" customWidth="1"/>
    <col min="9115" max="9116" width="7.85546875" style="6" bestFit="1" customWidth="1"/>
    <col min="9117" max="9117" width="9.7109375" style="6" customWidth="1"/>
    <col min="9118" max="9118" width="12.85546875" style="6" customWidth="1"/>
    <col min="9119" max="9355" width="9.140625" style="6"/>
    <col min="9356" max="9356" width="9" style="6" bestFit="1" customWidth="1"/>
    <col min="9357" max="9357" width="9.85546875" style="6" bestFit="1" customWidth="1"/>
    <col min="9358" max="9358" width="9.140625" style="6" bestFit="1" customWidth="1"/>
    <col min="9359" max="9359" width="16" style="6" bestFit="1" customWidth="1"/>
    <col min="9360" max="9360" width="9" style="6" bestFit="1" customWidth="1"/>
    <col min="9361" max="9361" width="7.85546875" style="6" bestFit="1" customWidth="1"/>
    <col min="9362" max="9362" width="11.7109375" style="6" bestFit="1" customWidth="1"/>
    <col min="9363" max="9363" width="14.28515625" style="6" customWidth="1"/>
    <col min="9364" max="9364" width="11.7109375" style="6" bestFit="1" customWidth="1"/>
    <col min="9365" max="9365" width="14.140625" style="6" bestFit="1" customWidth="1"/>
    <col min="9366" max="9366" width="16.7109375" style="6" customWidth="1"/>
    <col min="9367" max="9367" width="16.5703125" style="6" customWidth="1"/>
    <col min="9368" max="9369" width="7.85546875" style="6" bestFit="1" customWidth="1"/>
    <col min="9370" max="9370" width="8" style="6" bestFit="1" customWidth="1"/>
    <col min="9371" max="9372" width="7.85546875" style="6" bestFit="1" customWidth="1"/>
    <col min="9373" max="9373" width="9.7109375" style="6" customWidth="1"/>
    <col min="9374" max="9374" width="12.85546875" style="6" customWidth="1"/>
    <col min="9375" max="9611" width="9.140625" style="6"/>
    <col min="9612" max="9612" width="9" style="6" bestFit="1" customWidth="1"/>
    <col min="9613" max="9613" width="9.85546875" style="6" bestFit="1" customWidth="1"/>
    <col min="9614" max="9614" width="9.140625" style="6" bestFit="1" customWidth="1"/>
    <col min="9615" max="9615" width="16" style="6" bestFit="1" customWidth="1"/>
    <col min="9616" max="9616" width="9" style="6" bestFit="1" customWidth="1"/>
    <col min="9617" max="9617" width="7.85546875" style="6" bestFit="1" customWidth="1"/>
    <col min="9618" max="9618" width="11.7109375" style="6" bestFit="1" customWidth="1"/>
    <col min="9619" max="9619" width="14.28515625" style="6" customWidth="1"/>
    <col min="9620" max="9620" width="11.7109375" style="6" bestFit="1" customWidth="1"/>
    <col min="9621" max="9621" width="14.140625" style="6" bestFit="1" customWidth="1"/>
    <col min="9622" max="9622" width="16.7109375" style="6" customWidth="1"/>
    <col min="9623" max="9623" width="16.5703125" style="6" customWidth="1"/>
    <col min="9624" max="9625" width="7.85546875" style="6" bestFit="1" customWidth="1"/>
    <col min="9626" max="9626" width="8" style="6" bestFit="1" customWidth="1"/>
    <col min="9627" max="9628" width="7.85546875" style="6" bestFit="1" customWidth="1"/>
    <col min="9629" max="9629" width="9.7109375" style="6" customWidth="1"/>
    <col min="9630" max="9630" width="12.85546875" style="6" customWidth="1"/>
    <col min="9631" max="9867" width="9.140625" style="6"/>
    <col min="9868" max="9868" width="9" style="6" bestFit="1" customWidth="1"/>
    <col min="9869" max="9869" width="9.85546875" style="6" bestFit="1" customWidth="1"/>
    <col min="9870" max="9870" width="9.140625" style="6" bestFit="1" customWidth="1"/>
    <col min="9871" max="9871" width="16" style="6" bestFit="1" customWidth="1"/>
    <col min="9872" max="9872" width="9" style="6" bestFit="1" customWidth="1"/>
    <col min="9873" max="9873" width="7.85546875" style="6" bestFit="1" customWidth="1"/>
    <col min="9874" max="9874" width="11.7109375" style="6" bestFit="1" customWidth="1"/>
    <col min="9875" max="9875" width="14.28515625" style="6" customWidth="1"/>
    <col min="9876" max="9876" width="11.7109375" style="6" bestFit="1" customWidth="1"/>
    <col min="9877" max="9877" width="14.140625" style="6" bestFit="1" customWidth="1"/>
    <col min="9878" max="9878" width="16.7109375" style="6" customWidth="1"/>
    <col min="9879" max="9879" width="16.5703125" style="6" customWidth="1"/>
    <col min="9880" max="9881" width="7.85546875" style="6" bestFit="1" customWidth="1"/>
    <col min="9882" max="9882" width="8" style="6" bestFit="1" customWidth="1"/>
    <col min="9883" max="9884" width="7.85546875" style="6" bestFit="1" customWidth="1"/>
    <col min="9885" max="9885" width="9.7109375" style="6" customWidth="1"/>
    <col min="9886" max="9886" width="12.85546875" style="6" customWidth="1"/>
    <col min="9887" max="10123" width="9.140625" style="6"/>
    <col min="10124" max="10124" width="9" style="6" bestFit="1" customWidth="1"/>
    <col min="10125" max="10125" width="9.85546875" style="6" bestFit="1" customWidth="1"/>
    <col min="10126" max="10126" width="9.140625" style="6" bestFit="1" customWidth="1"/>
    <col min="10127" max="10127" width="16" style="6" bestFit="1" customWidth="1"/>
    <col min="10128" max="10128" width="9" style="6" bestFit="1" customWidth="1"/>
    <col min="10129" max="10129" width="7.85546875" style="6" bestFit="1" customWidth="1"/>
    <col min="10130" max="10130" width="11.7109375" style="6" bestFit="1" customWidth="1"/>
    <col min="10131" max="10131" width="14.28515625" style="6" customWidth="1"/>
    <col min="10132" max="10132" width="11.7109375" style="6" bestFit="1" customWidth="1"/>
    <col min="10133" max="10133" width="14.140625" style="6" bestFit="1" customWidth="1"/>
    <col min="10134" max="10134" width="16.7109375" style="6" customWidth="1"/>
    <col min="10135" max="10135" width="16.5703125" style="6" customWidth="1"/>
    <col min="10136" max="10137" width="7.85546875" style="6" bestFit="1" customWidth="1"/>
    <col min="10138" max="10138" width="8" style="6" bestFit="1" customWidth="1"/>
    <col min="10139" max="10140" width="7.85546875" style="6" bestFit="1" customWidth="1"/>
    <col min="10141" max="10141" width="9.7109375" style="6" customWidth="1"/>
    <col min="10142" max="10142" width="12.85546875" style="6" customWidth="1"/>
    <col min="10143" max="10379" width="9.140625" style="6"/>
    <col min="10380" max="10380" width="9" style="6" bestFit="1" customWidth="1"/>
    <col min="10381" max="10381" width="9.85546875" style="6" bestFit="1" customWidth="1"/>
    <col min="10382" max="10382" width="9.140625" style="6" bestFit="1" customWidth="1"/>
    <col min="10383" max="10383" width="16" style="6" bestFit="1" customWidth="1"/>
    <col min="10384" max="10384" width="9" style="6" bestFit="1" customWidth="1"/>
    <col min="10385" max="10385" width="7.85546875" style="6" bestFit="1" customWidth="1"/>
    <col min="10386" max="10386" width="11.7109375" style="6" bestFit="1" customWidth="1"/>
    <col min="10387" max="10387" width="14.28515625" style="6" customWidth="1"/>
    <col min="10388" max="10388" width="11.7109375" style="6" bestFit="1" customWidth="1"/>
    <col min="10389" max="10389" width="14.140625" style="6" bestFit="1" customWidth="1"/>
    <col min="10390" max="10390" width="16.7109375" style="6" customWidth="1"/>
    <col min="10391" max="10391" width="16.5703125" style="6" customWidth="1"/>
    <col min="10392" max="10393" width="7.85546875" style="6" bestFit="1" customWidth="1"/>
    <col min="10394" max="10394" width="8" style="6" bestFit="1" customWidth="1"/>
    <col min="10395" max="10396" width="7.85546875" style="6" bestFit="1" customWidth="1"/>
    <col min="10397" max="10397" width="9.7109375" style="6" customWidth="1"/>
    <col min="10398" max="10398" width="12.85546875" style="6" customWidth="1"/>
    <col min="10399" max="10635" width="9.140625" style="6"/>
    <col min="10636" max="10636" width="9" style="6" bestFit="1" customWidth="1"/>
    <col min="10637" max="10637" width="9.85546875" style="6" bestFit="1" customWidth="1"/>
    <col min="10638" max="10638" width="9.140625" style="6" bestFit="1" customWidth="1"/>
    <col min="10639" max="10639" width="16" style="6" bestFit="1" customWidth="1"/>
    <col min="10640" max="10640" width="9" style="6" bestFit="1" customWidth="1"/>
    <col min="10641" max="10641" width="7.85546875" style="6" bestFit="1" customWidth="1"/>
    <col min="10642" max="10642" width="11.7109375" style="6" bestFit="1" customWidth="1"/>
    <col min="10643" max="10643" width="14.28515625" style="6" customWidth="1"/>
    <col min="10644" max="10644" width="11.7109375" style="6" bestFit="1" customWidth="1"/>
    <col min="10645" max="10645" width="14.140625" style="6" bestFit="1" customWidth="1"/>
    <col min="10646" max="10646" width="16.7109375" style="6" customWidth="1"/>
    <col min="10647" max="10647" width="16.5703125" style="6" customWidth="1"/>
    <col min="10648" max="10649" width="7.85546875" style="6" bestFit="1" customWidth="1"/>
    <col min="10650" max="10650" width="8" style="6" bestFit="1" customWidth="1"/>
    <col min="10651" max="10652" width="7.85546875" style="6" bestFit="1" customWidth="1"/>
    <col min="10653" max="10653" width="9.7109375" style="6" customWidth="1"/>
    <col min="10654" max="10654" width="12.85546875" style="6" customWidth="1"/>
    <col min="10655" max="10891" width="9.140625" style="6"/>
    <col min="10892" max="10892" width="9" style="6" bestFit="1" customWidth="1"/>
    <col min="10893" max="10893" width="9.85546875" style="6" bestFit="1" customWidth="1"/>
    <col min="10894" max="10894" width="9.140625" style="6" bestFit="1" customWidth="1"/>
    <col min="10895" max="10895" width="16" style="6" bestFit="1" customWidth="1"/>
    <col min="10896" max="10896" width="9" style="6" bestFit="1" customWidth="1"/>
    <col min="10897" max="10897" width="7.85546875" style="6" bestFit="1" customWidth="1"/>
    <col min="10898" max="10898" width="11.7109375" style="6" bestFit="1" customWidth="1"/>
    <col min="10899" max="10899" width="14.28515625" style="6" customWidth="1"/>
    <col min="10900" max="10900" width="11.7109375" style="6" bestFit="1" customWidth="1"/>
    <col min="10901" max="10901" width="14.140625" style="6" bestFit="1" customWidth="1"/>
    <col min="10902" max="10902" width="16.7109375" style="6" customWidth="1"/>
    <col min="10903" max="10903" width="16.5703125" style="6" customWidth="1"/>
    <col min="10904" max="10905" width="7.85546875" style="6" bestFit="1" customWidth="1"/>
    <col min="10906" max="10906" width="8" style="6" bestFit="1" customWidth="1"/>
    <col min="10907" max="10908" width="7.85546875" style="6" bestFit="1" customWidth="1"/>
    <col min="10909" max="10909" width="9.7109375" style="6" customWidth="1"/>
    <col min="10910" max="10910" width="12.85546875" style="6" customWidth="1"/>
    <col min="10911" max="11147" width="9.140625" style="6"/>
    <col min="11148" max="11148" width="9" style="6" bestFit="1" customWidth="1"/>
    <col min="11149" max="11149" width="9.85546875" style="6" bestFit="1" customWidth="1"/>
    <col min="11150" max="11150" width="9.140625" style="6" bestFit="1" customWidth="1"/>
    <col min="11151" max="11151" width="16" style="6" bestFit="1" customWidth="1"/>
    <col min="11152" max="11152" width="9" style="6" bestFit="1" customWidth="1"/>
    <col min="11153" max="11153" width="7.85546875" style="6" bestFit="1" customWidth="1"/>
    <col min="11154" max="11154" width="11.7109375" style="6" bestFit="1" customWidth="1"/>
    <col min="11155" max="11155" width="14.28515625" style="6" customWidth="1"/>
    <col min="11156" max="11156" width="11.7109375" style="6" bestFit="1" customWidth="1"/>
    <col min="11157" max="11157" width="14.140625" style="6" bestFit="1" customWidth="1"/>
    <col min="11158" max="11158" width="16.7109375" style="6" customWidth="1"/>
    <col min="11159" max="11159" width="16.5703125" style="6" customWidth="1"/>
    <col min="11160" max="11161" width="7.85546875" style="6" bestFit="1" customWidth="1"/>
    <col min="11162" max="11162" width="8" style="6" bestFit="1" customWidth="1"/>
    <col min="11163" max="11164" width="7.85546875" style="6" bestFit="1" customWidth="1"/>
    <col min="11165" max="11165" width="9.7109375" style="6" customWidth="1"/>
    <col min="11166" max="11166" width="12.85546875" style="6" customWidth="1"/>
    <col min="11167" max="11403" width="9.140625" style="6"/>
    <col min="11404" max="11404" width="9" style="6" bestFit="1" customWidth="1"/>
    <col min="11405" max="11405" width="9.85546875" style="6" bestFit="1" customWidth="1"/>
    <col min="11406" max="11406" width="9.140625" style="6" bestFit="1" customWidth="1"/>
    <col min="11407" max="11407" width="16" style="6" bestFit="1" customWidth="1"/>
    <col min="11408" max="11408" width="9" style="6" bestFit="1" customWidth="1"/>
    <col min="11409" max="11409" width="7.85546875" style="6" bestFit="1" customWidth="1"/>
    <col min="11410" max="11410" width="11.7109375" style="6" bestFit="1" customWidth="1"/>
    <col min="11411" max="11411" width="14.28515625" style="6" customWidth="1"/>
    <col min="11412" max="11412" width="11.7109375" style="6" bestFit="1" customWidth="1"/>
    <col min="11413" max="11413" width="14.140625" style="6" bestFit="1" customWidth="1"/>
    <col min="11414" max="11414" width="16.7109375" style="6" customWidth="1"/>
    <col min="11415" max="11415" width="16.5703125" style="6" customWidth="1"/>
    <col min="11416" max="11417" width="7.85546875" style="6" bestFit="1" customWidth="1"/>
    <col min="11418" max="11418" width="8" style="6" bestFit="1" customWidth="1"/>
    <col min="11419" max="11420" width="7.85546875" style="6" bestFit="1" customWidth="1"/>
    <col min="11421" max="11421" width="9.7109375" style="6" customWidth="1"/>
    <col min="11422" max="11422" width="12.85546875" style="6" customWidth="1"/>
    <col min="11423" max="11659" width="9.140625" style="6"/>
    <col min="11660" max="11660" width="9" style="6" bestFit="1" customWidth="1"/>
    <col min="11661" max="11661" width="9.85546875" style="6" bestFit="1" customWidth="1"/>
    <col min="11662" max="11662" width="9.140625" style="6" bestFit="1" customWidth="1"/>
    <col min="11663" max="11663" width="16" style="6" bestFit="1" customWidth="1"/>
    <col min="11664" max="11664" width="9" style="6" bestFit="1" customWidth="1"/>
    <col min="11665" max="11665" width="7.85546875" style="6" bestFit="1" customWidth="1"/>
    <col min="11666" max="11666" width="11.7109375" style="6" bestFit="1" customWidth="1"/>
    <col min="11667" max="11667" width="14.28515625" style="6" customWidth="1"/>
    <col min="11668" max="11668" width="11.7109375" style="6" bestFit="1" customWidth="1"/>
    <col min="11669" max="11669" width="14.140625" style="6" bestFit="1" customWidth="1"/>
    <col min="11670" max="11670" width="16.7109375" style="6" customWidth="1"/>
    <col min="11671" max="11671" width="16.5703125" style="6" customWidth="1"/>
    <col min="11672" max="11673" width="7.85546875" style="6" bestFit="1" customWidth="1"/>
    <col min="11674" max="11674" width="8" style="6" bestFit="1" customWidth="1"/>
    <col min="11675" max="11676" width="7.85546875" style="6" bestFit="1" customWidth="1"/>
    <col min="11677" max="11677" width="9.7109375" style="6" customWidth="1"/>
    <col min="11678" max="11678" width="12.85546875" style="6" customWidth="1"/>
    <col min="11679" max="11915" width="9.140625" style="6"/>
    <col min="11916" max="11916" width="9" style="6" bestFit="1" customWidth="1"/>
    <col min="11917" max="11917" width="9.85546875" style="6" bestFit="1" customWidth="1"/>
    <col min="11918" max="11918" width="9.140625" style="6" bestFit="1" customWidth="1"/>
    <col min="11919" max="11919" width="16" style="6" bestFit="1" customWidth="1"/>
    <col min="11920" max="11920" width="9" style="6" bestFit="1" customWidth="1"/>
    <col min="11921" max="11921" width="7.85546875" style="6" bestFit="1" customWidth="1"/>
    <col min="11922" max="11922" width="11.7109375" style="6" bestFit="1" customWidth="1"/>
    <col min="11923" max="11923" width="14.28515625" style="6" customWidth="1"/>
    <col min="11924" max="11924" width="11.7109375" style="6" bestFit="1" customWidth="1"/>
    <col min="11925" max="11925" width="14.140625" style="6" bestFit="1" customWidth="1"/>
    <col min="11926" max="11926" width="16.7109375" style="6" customWidth="1"/>
    <col min="11927" max="11927" width="16.5703125" style="6" customWidth="1"/>
    <col min="11928" max="11929" width="7.85546875" style="6" bestFit="1" customWidth="1"/>
    <col min="11930" max="11930" width="8" style="6" bestFit="1" customWidth="1"/>
    <col min="11931" max="11932" width="7.85546875" style="6" bestFit="1" customWidth="1"/>
    <col min="11933" max="11933" width="9.7109375" style="6" customWidth="1"/>
    <col min="11934" max="11934" width="12.85546875" style="6" customWidth="1"/>
    <col min="11935" max="12171" width="9.140625" style="6"/>
    <col min="12172" max="12172" width="9" style="6" bestFit="1" customWidth="1"/>
    <col min="12173" max="12173" width="9.85546875" style="6" bestFit="1" customWidth="1"/>
    <col min="12174" max="12174" width="9.140625" style="6" bestFit="1" customWidth="1"/>
    <col min="12175" max="12175" width="16" style="6" bestFit="1" customWidth="1"/>
    <col min="12176" max="12176" width="9" style="6" bestFit="1" customWidth="1"/>
    <col min="12177" max="12177" width="7.85546875" style="6" bestFit="1" customWidth="1"/>
    <col min="12178" max="12178" width="11.7109375" style="6" bestFit="1" customWidth="1"/>
    <col min="12179" max="12179" width="14.28515625" style="6" customWidth="1"/>
    <col min="12180" max="12180" width="11.7109375" style="6" bestFit="1" customWidth="1"/>
    <col min="12181" max="12181" width="14.140625" style="6" bestFit="1" customWidth="1"/>
    <col min="12182" max="12182" width="16.7109375" style="6" customWidth="1"/>
    <col min="12183" max="12183" width="16.5703125" style="6" customWidth="1"/>
    <col min="12184" max="12185" width="7.85546875" style="6" bestFit="1" customWidth="1"/>
    <col min="12186" max="12186" width="8" style="6" bestFit="1" customWidth="1"/>
    <col min="12187" max="12188" width="7.85546875" style="6" bestFit="1" customWidth="1"/>
    <col min="12189" max="12189" width="9.7109375" style="6" customWidth="1"/>
    <col min="12190" max="12190" width="12.85546875" style="6" customWidth="1"/>
    <col min="12191" max="12427" width="9.140625" style="6"/>
    <col min="12428" max="12428" width="9" style="6" bestFit="1" customWidth="1"/>
    <col min="12429" max="12429" width="9.85546875" style="6" bestFit="1" customWidth="1"/>
    <col min="12430" max="12430" width="9.140625" style="6" bestFit="1" customWidth="1"/>
    <col min="12431" max="12431" width="16" style="6" bestFit="1" customWidth="1"/>
    <col min="12432" max="12432" width="9" style="6" bestFit="1" customWidth="1"/>
    <col min="12433" max="12433" width="7.85546875" style="6" bestFit="1" customWidth="1"/>
    <col min="12434" max="12434" width="11.7109375" style="6" bestFit="1" customWidth="1"/>
    <col min="12435" max="12435" width="14.28515625" style="6" customWidth="1"/>
    <col min="12436" max="12436" width="11.7109375" style="6" bestFit="1" customWidth="1"/>
    <col min="12437" max="12437" width="14.140625" style="6" bestFit="1" customWidth="1"/>
    <col min="12438" max="12438" width="16.7109375" style="6" customWidth="1"/>
    <col min="12439" max="12439" width="16.5703125" style="6" customWidth="1"/>
    <col min="12440" max="12441" width="7.85546875" style="6" bestFit="1" customWidth="1"/>
    <col min="12442" max="12442" width="8" style="6" bestFit="1" customWidth="1"/>
    <col min="12443" max="12444" width="7.85546875" style="6" bestFit="1" customWidth="1"/>
    <col min="12445" max="12445" width="9.7109375" style="6" customWidth="1"/>
    <col min="12446" max="12446" width="12.85546875" style="6" customWidth="1"/>
    <col min="12447" max="12683" width="9.140625" style="6"/>
    <col min="12684" max="12684" width="9" style="6" bestFit="1" customWidth="1"/>
    <col min="12685" max="12685" width="9.85546875" style="6" bestFit="1" customWidth="1"/>
    <col min="12686" max="12686" width="9.140625" style="6" bestFit="1" customWidth="1"/>
    <col min="12687" max="12687" width="16" style="6" bestFit="1" customWidth="1"/>
    <col min="12688" max="12688" width="9" style="6" bestFit="1" customWidth="1"/>
    <col min="12689" max="12689" width="7.85546875" style="6" bestFit="1" customWidth="1"/>
    <col min="12690" max="12690" width="11.7109375" style="6" bestFit="1" customWidth="1"/>
    <col min="12691" max="12691" width="14.28515625" style="6" customWidth="1"/>
    <col min="12692" max="12692" width="11.7109375" style="6" bestFit="1" customWidth="1"/>
    <col min="12693" max="12693" width="14.140625" style="6" bestFit="1" customWidth="1"/>
    <col min="12694" max="12694" width="16.7109375" style="6" customWidth="1"/>
    <col min="12695" max="12695" width="16.5703125" style="6" customWidth="1"/>
    <col min="12696" max="12697" width="7.85546875" style="6" bestFit="1" customWidth="1"/>
    <col min="12698" max="12698" width="8" style="6" bestFit="1" customWidth="1"/>
    <col min="12699" max="12700" width="7.85546875" style="6" bestFit="1" customWidth="1"/>
    <col min="12701" max="12701" width="9.7109375" style="6" customWidth="1"/>
    <col min="12702" max="12702" width="12.85546875" style="6" customWidth="1"/>
    <col min="12703" max="12939" width="9.140625" style="6"/>
    <col min="12940" max="12940" width="9" style="6" bestFit="1" customWidth="1"/>
    <col min="12941" max="12941" width="9.85546875" style="6" bestFit="1" customWidth="1"/>
    <col min="12942" max="12942" width="9.140625" style="6" bestFit="1" customWidth="1"/>
    <col min="12943" max="12943" width="16" style="6" bestFit="1" customWidth="1"/>
    <col min="12944" max="12944" width="9" style="6" bestFit="1" customWidth="1"/>
    <col min="12945" max="12945" width="7.85546875" style="6" bestFit="1" customWidth="1"/>
    <col min="12946" max="12946" width="11.7109375" style="6" bestFit="1" customWidth="1"/>
    <col min="12947" max="12947" width="14.28515625" style="6" customWidth="1"/>
    <col min="12948" max="12948" width="11.7109375" style="6" bestFit="1" customWidth="1"/>
    <col min="12949" max="12949" width="14.140625" style="6" bestFit="1" customWidth="1"/>
    <col min="12950" max="12950" width="16.7109375" style="6" customWidth="1"/>
    <col min="12951" max="12951" width="16.5703125" style="6" customWidth="1"/>
    <col min="12952" max="12953" width="7.85546875" style="6" bestFit="1" customWidth="1"/>
    <col min="12954" max="12954" width="8" style="6" bestFit="1" customWidth="1"/>
    <col min="12955" max="12956" width="7.85546875" style="6" bestFit="1" customWidth="1"/>
    <col min="12957" max="12957" width="9.7109375" style="6" customWidth="1"/>
    <col min="12958" max="12958" width="12.85546875" style="6" customWidth="1"/>
    <col min="12959" max="13195" width="9.140625" style="6"/>
    <col min="13196" max="13196" width="9" style="6" bestFit="1" customWidth="1"/>
    <col min="13197" max="13197" width="9.85546875" style="6" bestFit="1" customWidth="1"/>
    <col min="13198" max="13198" width="9.140625" style="6" bestFit="1" customWidth="1"/>
    <col min="13199" max="13199" width="16" style="6" bestFit="1" customWidth="1"/>
    <col min="13200" max="13200" width="9" style="6" bestFit="1" customWidth="1"/>
    <col min="13201" max="13201" width="7.85546875" style="6" bestFit="1" customWidth="1"/>
    <col min="13202" max="13202" width="11.7109375" style="6" bestFit="1" customWidth="1"/>
    <col min="13203" max="13203" width="14.28515625" style="6" customWidth="1"/>
    <col min="13204" max="13204" width="11.7109375" style="6" bestFit="1" customWidth="1"/>
    <col min="13205" max="13205" width="14.140625" style="6" bestFit="1" customWidth="1"/>
    <col min="13206" max="13206" width="16.7109375" style="6" customWidth="1"/>
    <col min="13207" max="13207" width="16.5703125" style="6" customWidth="1"/>
    <col min="13208" max="13209" width="7.85546875" style="6" bestFit="1" customWidth="1"/>
    <col min="13210" max="13210" width="8" style="6" bestFit="1" customWidth="1"/>
    <col min="13211" max="13212" width="7.85546875" style="6" bestFit="1" customWidth="1"/>
    <col min="13213" max="13213" width="9.7109375" style="6" customWidth="1"/>
    <col min="13214" max="13214" width="12.85546875" style="6" customWidth="1"/>
    <col min="13215" max="13451" width="9.140625" style="6"/>
    <col min="13452" max="13452" width="9" style="6" bestFit="1" customWidth="1"/>
    <col min="13453" max="13453" width="9.85546875" style="6" bestFit="1" customWidth="1"/>
    <col min="13454" max="13454" width="9.140625" style="6" bestFit="1" customWidth="1"/>
    <col min="13455" max="13455" width="16" style="6" bestFit="1" customWidth="1"/>
    <col min="13456" max="13456" width="9" style="6" bestFit="1" customWidth="1"/>
    <col min="13457" max="13457" width="7.85546875" style="6" bestFit="1" customWidth="1"/>
    <col min="13458" max="13458" width="11.7109375" style="6" bestFit="1" customWidth="1"/>
    <col min="13459" max="13459" width="14.28515625" style="6" customWidth="1"/>
    <col min="13460" max="13460" width="11.7109375" style="6" bestFit="1" customWidth="1"/>
    <col min="13461" max="13461" width="14.140625" style="6" bestFit="1" customWidth="1"/>
    <col min="13462" max="13462" width="16.7109375" style="6" customWidth="1"/>
    <col min="13463" max="13463" width="16.5703125" style="6" customWidth="1"/>
    <col min="13464" max="13465" width="7.85546875" style="6" bestFit="1" customWidth="1"/>
    <col min="13466" max="13466" width="8" style="6" bestFit="1" customWidth="1"/>
    <col min="13467" max="13468" width="7.85546875" style="6" bestFit="1" customWidth="1"/>
    <col min="13469" max="13469" width="9.7109375" style="6" customWidth="1"/>
    <col min="13470" max="13470" width="12.85546875" style="6" customWidth="1"/>
    <col min="13471" max="13707" width="9.140625" style="6"/>
    <col min="13708" max="13708" width="9" style="6" bestFit="1" customWidth="1"/>
    <col min="13709" max="13709" width="9.85546875" style="6" bestFit="1" customWidth="1"/>
    <col min="13710" max="13710" width="9.140625" style="6" bestFit="1" customWidth="1"/>
    <col min="13711" max="13711" width="16" style="6" bestFit="1" customWidth="1"/>
    <col min="13712" max="13712" width="9" style="6" bestFit="1" customWidth="1"/>
    <col min="13713" max="13713" width="7.85546875" style="6" bestFit="1" customWidth="1"/>
    <col min="13714" max="13714" width="11.7109375" style="6" bestFit="1" customWidth="1"/>
    <col min="13715" max="13715" width="14.28515625" style="6" customWidth="1"/>
    <col min="13716" max="13716" width="11.7109375" style="6" bestFit="1" customWidth="1"/>
    <col min="13717" max="13717" width="14.140625" style="6" bestFit="1" customWidth="1"/>
    <col min="13718" max="13718" width="16.7109375" style="6" customWidth="1"/>
    <col min="13719" max="13719" width="16.5703125" style="6" customWidth="1"/>
    <col min="13720" max="13721" width="7.85546875" style="6" bestFit="1" customWidth="1"/>
    <col min="13722" max="13722" width="8" style="6" bestFit="1" customWidth="1"/>
    <col min="13723" max="13724" width="7.85546875" style="6" bestFit="1" customWidth="1"/>
    <col min="13725" max="13725" width="9.7109375" style="6" customWidth="1"/>
    <col min="13726" max="13726" width="12.85546875" style="6" customWidth="1"/>
    <col min="13727" max="13963" width="9.140625" style="6"/>
    <col min="13964" max="13964" width="9" style="6" bestFit="1" customWidth="1"/>
    <col min="13965" max="13965" width="9.85546875" style="6" bestFit="1" customWidth="1"/>
    <col min="13966" max="13966" width="9.140625" style="6" bestFit="1" customWidth="1"/>
    <col min="13967" max="13967" width="16" style="6" bestFit="1" customWidth="1"/>
    <col min="13968" max="13968" width="9" style="6" bestFit="1" customWidth="1"/>
    <col min="13969" max="13969" width="7.85546875" style="6" bestFit="1" customWidth="1"/>
    <col min="13970" max="13970" width="11.7109375" style="6" bestFit="1" customWidth="1"/>
    <col min="13971" max="13971" width="14.28515625" style="6" customWidth="1"/>
    <col min="13972" max="13972" width="11.7109375" style="6" bestFit="1" customWidth="1"/>
    <col min="13973" max="13973" width="14.140625" style="6" bestFit="1" customWidth="1"/>
    <col min="13974" max="13974" width="16.7109375" style="6" customWidth="1"/>
    <col min="13975" max="13975" width="16.5703125" style="6" customWidth="1"/>
    <col min="13976" max="13977" width="7.85546875" style="6" bestFit="1" customWidth="1"/>
    <col min="13978" max="13978" width="8" style="6" bestFit="1" customWidth="1"/>
    <col min="13979" max="13980" width="7.85546875" style="6" bestFit="1" customWidth="1"/>
    <col min="13981" max="13981" width="9.7109375" style="6" customWidth="1"/>
    <col min="13982" max="13982" width="12.85546875" style="6" customWidth="1"/>
    <col min="13983" max="14219" width="9.140625" style="6"/>
    <col min="14220" max="14220" width="9" style="6" bestFit="1" customWidth="1"/>
    <col min="14221" max="14221" width="9.85546875" style="6" bestFit="1" customWidth="1"/>
    <col min="14222" max="14222" width="9.140625" style="6" bestFit="1" customWidth="1"/>
    <col min="14223" max="14223" width="16" style="6" bestFit="1" customWidth="1"/>
    <col min="14224" max="14224" width="9" style="6" bestFit="1" customWidth="1"/>
    <col min="14225" max="14225" width="7.85546875" style="6" bestFit="1" customWidth="1"/>
    <col min="14226" max="14226" width="11.7109375" style="6" bestFit="1" customWidth="1"/>
    <col min="14227" max="14227" width="14.28515625" style="6" customWidth="1"/>
    <col min="14228" max="14228" width="11.7109375" style="6" bestFit="1" customWidth="1"/>
    <col min="14229" max="14229" width="14.140625" style="6" bestFit="1" customWidth="1"/>
    <col min="14230" max="14230" width="16.7109375" style="6" customWidth="1"/>
    <col min="14231" max="14231" width="16.5703125" style="6" customWidth="1"/>
    <col min="14232" max="14233" width="7.85546875" style="6" bestFit="1" customWidth="1"/>
    <col min="14234" max="14234" width="8" style="6" bestFit="1" customWidth="1"/>
    <col min="14235" max="14236" width="7.85546875" style="6" bestFit="1" customWidth="1"/>
    <col min="14237" max="14237" width="9.7109375" style="6" customWidth="1"/>
    <col min="14238" max="14238" width="12.85546875" style="6" customWidth="1"/>
    <col min="14239" max="14475" width="9.140625" style="6"/>
    <col min="14476" max="14476" width="9" style="6" bestFit="1" customWidth="1"/>
    <col min="14477" max="14477" width="9.85546875" style="6" bestFit="1" customWidth="1"/>
    <col min="14478" max="14478" width="9.140625" style="6" bestFit="1" customWidth="1"/>
    <col min="14479" max="14479" width="16" style="6" bestFit="1" customWidth="1"/>
    <col min="14480" max="14480" width="9" style="6" bestFit="1" customWidth="1"/>
    <col min="14481" max="14481" width="7.85546875" style="6" bestFit="1" customWidth="1"/>
    <col min="14482" max="14482" width="11.7109375" style="6" bestFit="1" customWidth="1"/>
    <col min="14483" max="14483" width="14.28515625" style="6" customWidth="1"/>
    <col min="14484" max="14484" width="11.7109375" style="6" bestFit="1" customWidth="1"/>
    <col min="14485" max="14485" width="14.140625" style="6" bestFit="1" customWidth="1"/>
    <col min="14486" max="14486" width="16.7109375" style="6" customWidth="1"/>
    <col min="14487" max="14487" width="16.5703125" style="6" customWidth="1"/>
    <col min="14488" max="14489" width="7.85546875" style="6" bestFit="1" customWidth="1"/>
    <col min="14490" max="14490" width="8" style="6" bestFit="1" customWidth="1"/>
    <col min="14491" max="14492" width="7.85546875" style="6" bestFit="1" customWidth="1"/>
    <col min="14493" max="14493" width="9.7109375" style="6" customWidth="1"/>
    <col min="14494" max="14494" width="12.85546875" style="6" customWidth="1"/>
    <col min="14495" max="14731" width="9.140625" style="6"/>
    <col min="14732" max="14732" width="9" style="6" bestFit="1" customWidth="1"/>
    <col min="14733" max="14733" width="9.85546875" style="6" bestFit="1" customWidth="1"/>
    <col min="14734" max="14734" width="9.140625" style="6" bestFit="1" customWidth="1"/>
    <col min="14735" max="14735" width="16" style="6" bestFit="1" customWidth="1"/>
    <col min="14736" max="14736" width="9" style="6" bestFit="1" customWidth="1"/>
    <col min="14737" max="14737" width="7.85546875" style="6" bestFit="1" customWidth="1"/>
    <col min="14738" max="14738" width="11.7109375" style="6" bestFit="1" customWidth="1"/>
    <col min="14739" max="14739" width="14.28515625" style="6" customWidth="1"/>
    <col min="14740" max="14740" width="11.7109375" style="6" bestFit="1" customWidth="1"/>
    <col min="14741" max="14741" width="14.140625" style="6" bestFit="1" customWidth="1"/>
    <col min="14742" max="14742" width="16.7109375" style="6" customWidth="1"/>
    <col min="14743" max="14743" width="16.5703125" style="6" customWidth="1"/>
    <col min="14744" max="14745" width="7.85546875" style="6" bestFit="1" customWidth="1"/>
    <col min="14746" max="14746" width="8" style="6" bestFit="1" customWidth="1"/>
    <col min="14747" max="14748" width="7.85546875" style="6" bestFit="1" customWidth="1"/>
    <col min="14749" max="14749" width="9.7109375" style="6" customWidth="1"/>
    <col min="14750" max="14750" width="12.85546875" style="6" customWidth="1"/>
    <col min="14751" max="14987" width="9.140625" style="6"/>
    <col min="14988" max="14988" width="9" style="6" bestFit="1" customWidth="1"/>
    <col min="14989" max="14989" width="9.85546875" style="6" bestFit="1" customWidth="1"/>
    <col min="14990" max="14990" width="9.140625" style="6" bestFit="1" customWidth="1"/>
    <col min="14991" max="14991" width="16" style="6" bestFit="1" customWidth="1"/>
    <col min="14992" max="14992" width="9" style="6" bestFit="1" customWidth="1"/>
    <col min="14993" max="14993" width="7.85546875" style="6" bestFit="1" customWidth="1"/>
    <col min="14994" max="14994" width="11.7109375" style="6" bestFit="1" customWidth="1"/>
    <col min="14995" max="14995" width="14.28515625" style="6" customWidth="1"/>
    <col min="14996" max="14996" width="11.7109375" style="6" bestFit="1" customWidth="1"/>
    <col min="14997" max="14997" width="14.140625" style="6" bestFit="1" customWidth="1"/>
    <col min="14998" max="14998" width="16.7109375" style="6" customWidth="1"/>
    <col min="14999" max="14999" width="16.5703125" style="6" customWidth="1"/>
    <col min="15000" max="15001" width="7.85546875" style="6" bestFit="1" customWidth="1"/>
    <col min="15002" max="15002" width="8" style="6" bestFit="1" customWidth="1"/>
    <col min="15003" max="15004" width="7.85546875" style="6" bestFit="1" customWidth="1"/>
    <col min="15005" max="15005" width="9.7109375" style="6" customWidth="1"/>
    <col min="15006" max="15006" width="12.85546875" style="6" customWidth="1"/>
    <col min="15007" max="15243" width="9.140625" style="6"/>
    <col min="15244" max="15244" width="9" style="6" bestFit="1" customWidth="1"/>
    <col min="15245" max="15245" width="9.85546875" style="6" bestFit="1" customWidth="1"/>
    <col min="15246" max="15246" width="9.140625" style="6" bestFit="1" customWidth="1"/>
    <col min="15247" max="15247" width="16" style="6" bestFit="1" customWidth="1"/>
    <col min="15248" max="15248" width="9" style="6" bestFit="1" customWidth="1"/>
    <col min="15249" max="15249" width="7.85546875" style="6" bestFit="1" customWidth="1"/>
    <col min="15250" max="15250" width="11.7109375" style="6" bestFit="1" customWidth="1"/>
    <col min="15251" max="15251" width="14.28515625" style="6" customWidth="1"/>
    <col min="15252" max="15252" width="11.7109375" style="6" bestFit="1" customWidth="1"/>
    <col min="15253" max="15253" width="14.140625" style="6" bestFit="1" customWidth="1"/>
    <col min="15254" max="15254" width="16.7109375" style="6" customWidth="1"/>
    <col min="15255" max="15255" width="16.5703125" style="6" customWidth="1"/>
    <col min="15256" max="15257" width="7.85546875" style="6" bestFit="1" customWidth="1"/>
    <col min="15258" max="15258" width="8" style="6" bestFit="1" customWidth="1"/>
    <col min="15259" max="15260" width="7.85546875" style="6" bestFit="1" customWidth="1"/>
    <col min="15261" max="15261" width="9.7109375" style="6" customWidth="1"/>
    <col min="15262" max="15262" width="12.85546875" style="6" customWidth="1"/>
    <col min="15263" max="15499" width="9.140625" style="6"/>
    <col min="15500" max="15500" width="9" style="6" bestFit="1" customWidth="1"/>
    <col min="15501" max="15501" width="9.85546875" style="6" bestFit="1" customWidth="1"/>
    <col min="15502" max="15502" width="9.140625" style="6" bestFit="1" customWidth="1"/>
    <col min="15503" max="15503" width="16" style="6" bestFit="1" customWidth="1"/>
    <col min="15504" max="15504" width="9" style="6" bestFit="1" customWidth="1"/>
    <col min="15505" max="15505" width="7.85546875" style="6" bestFit="1" customWidth="1"/>
    <col min="15506" max="15506" width="11.7109375" style="6" bestFit="1" customWidth="1"/>
    <col min="15507" max="15507" width="14.28515625" style="6" customWidth="1"/>
    <col min="15508" max="15508" width="11.7109375" style="6" bestFit="1" customWidth="1"/>
    <col min="15509" max="15509" width="14.140625" style="6" bestFit="1" customWidth="1"/>
    <col min="15510" max="15510" width="16.7109375" style="6" customWidth="1"/>
    <col min="15511" max="15511" width="16.5703125" style="6" customWidth="1"/>
    <col min="15512" max="15513" width="7.85546875" style="6" bestFit="1" customWidth="1"/>
    <col min="15514" max="15514" width="8" style="6" bestFit="1" customWidth="1"/>
    <col min="15515" max="15516" width="7.85546875" style="6" bestFit="1" customWidth="1"/>
    <col min="15517" max="15517" width="9.7109375" style="6" customWidth="1"/>
    <col min="15518" max="15518" width="12.85546875" style="6" customWidth="1"/>
    <col min="15519" max="15755" width="9.140625" style="6"/>
    <col min="15756" max="15756" width="9" style="6" bestFit="1" customWidth="1"/>
    <col min="15757" max="15757" width="9.85546875" style="6" bestFit="1" customWidth="1"/>
    <col min="15758" max="15758" width="9.140625" style="6" bestFit="1" customWidth="1"/>
    <col min="15759" max="15759" width="16" style="6" bestFit="1" customWidth="1"/>
    <col min="15760" max="15760" width="9" style="6" bestFit="1" customWidth="1"/>
    <col min="15761" max="15761" width="7.85546875" style="6" bestFit="1" customWidth="1"/>
    <col min="15762" max="15762" width="11.7109375" style="6" bestFit="1" customWidth="1"/>
    <col min="15763" max="15763" width="14.28515625" style="6" customWidth="1"/>
    <col min="15764" max="15764" width="11.7109375" style="6" bestFit="1" customWidth="1"/>
    <col min="15765" max="15765" width="14.140625" style="6" bestFit="1" customWidth="1"/>
    <col min="15766" max="15766" width="16.7109375" style="6" customWidth="1"/>
    <col min="15767" max="15767" width="16.5703125" style="6" customWidth="1"/>
    <col min="15768" max="15769" width="7.85546875" style="6" bestFit="1" customWidth="1"/>
    <col min="15770" max="15770" width="8" style="6" bestFit="1" customWidth="1"/>
    <col min="15771" max="15772" width="7.85546875" style="6" bestFit="1" customWidth="1"/>
    <col min="15773" max="15773" width="9.7109375" style="6" customWidth="1"/>
    <col min="15774" max="15774" width="12.85546875" style="6" customWidth="1"/>
    <col min="15775" max="16011" width="9.140625" style="6"/>
    <col min="16012" max="16012" width="9" style="6" bestFit="1" customWidth="1"/>
    <col min="16013" max="16013" width="9.85546875" style="6" bestFit="1" customWidth="1"/>
    <col min="16014" max="16014" width="9.140625" style="6" bestFit="1" customWidth="1"/>
    <col min="16015" max="16015" width="16" style="6" bestFit="1" customWidth="1"/>
    <col min="16016" max="16016" width="9" style="6" bestFit="1" customWidth="1"/>
    <col min="16017" max="16017" width="7.85546875" style="6" bestFit="1" customWidth="1"/>
    <col min="16018" max="16018" width="11.7109375" style="6" bestFit="1" customWidth="1"/>
    <col min="16019" max="16019" width="14.28515625" style="6" customWidth="1"/>
    <col min="16020" max="16020" width="11.7109375" style="6" bestFit="1" customWidth="1"/>
    <col min="16021" max="16021" width="14.140625" style="6" bestFit="1" customWidth="1"/>
    <col min="16022" max="16022" width="16.7109375" style="6" customWidth="1"/>
    <col min="16023" max="16023" width="16.5703125" style="6" customWidth="1"/>
    <col min="16024" max="16025" width="7.85546875" style="6" bestFit="1" customWidth="1"/>
    <col min="16026" max="16026" width="8" style="6" bestFit="1" customWidth="1"/>
    <col min="16027" max="16028" width="7.85546875" style="6" bestFit="1" customWidth="1"/>
    <col min="16029" max="16029" width="9.7109375" style="6" customWidth="1"/>
    <col min="16030" max="16030" width="12.85546875" style="6" customWidth="1"/>
    <col min="16031" max="16384" width="9.140625" style="6"/>
  </cols>
  <sheetData>
    <row r="1" spans="1:51" s="3" customFormat="1">
      <c r="A1" s="69" t="s">
        <v>1</v>
      </c>
      <c r="B1" s="71" t="s">
        <v>15</v>
      </c>
      <c r="C1" s="69" t="s">
        <v>37</v>
      </c>
      <c r="D1" s="69" t="s">
        <v>4</v>
      </c>
      <c r="E1" s="69" t="s">
        <v>5</v>
      </c>
      <c r="F1" s="69" t="s">
        <v>33</v>
      </c>
      <c r="G1" s="73" t="s">
        <v>9</v>
      </c>
      <c r="H1" s="75" t="s">
        <v>27</v>
      </c>
      <c r="I1" s="77" t="s">
        <v>9</v>
      </c>
      <c r="J1" s="79" t="s">
        <v>26</v>
      </c>
      <c r="K1" s="79" t="s">
        <v>9</v>
      </c>
      <c r="L1" s="71" t="s">
        <v>28</v>
      </c>
      <c r="M1" s="73" t="s">
        <v>29</v>
      </c>
      <c r="N1" s="73" t="s">
        <v>9</v>
      </c>
      <c r="O1" s="90" t="s">
        <v>31</v>
      </c>
      <c r="P1" s="92" t="s">
        <v>9</v>
      </c>
      <c r="Q1" s="94" t="s">
        <v>30</v>
      </c>
      <c r="R1" s="86" t="s">
        <v>9</v>
      </c>
      <c r="S1" s="30">
        <v>6.4999999999999997E-3</v>
      </c>
      <c r="T1" s="38">
        <v>1.25E-3</v>
      </c>
      <c r="U1" s="58">
        <v>1.2999999999999999E-2</v>
      </c>
      <c r="V1" s="3" t="s">
        <v>10</v>
      </c>
      <c r="X1" s="43" t="s">
        <v>13</v>
      </c>
      <c r="Y1" s="43" t="s">
        <v>10</v>
      </c>
      <c r="Z1" s="89" t="s">
        <v>35</v>
      </c>
      <c r="AA1" s="88" t="s">
        <v>34</v>
      </c>
      <c r="AB1" s="88"/>
      <c r="AC1" s="88"/>
      <c r="AD1" s="88"/>
      <c r="AE1" s="88"/>
      <c r="AF1" s="88"/>
      <c r="AG1" s="88"/>
      <c r="AH1" s="88"/>
      <c r="AJ1" s="43" t="s">
        <v>13</v>
      </c>
      <c r="AK1" s="43" t="s">
        <v>10</v>
      </c>
      <c r="AR1" s="84" t="s">
        <v>39</v>
      </c>
      <c r="AS1" s="84"/>
      <c r="AT1" s="84"/>
      <c r="AU1" s="84"/>
      <c r="AV1" s="84"/>
    </row>
    <row r="2" spans="1:51" s="3" customFormat="1">
      <c r="A2" s="70"/>
      <c r="B2" s="72"/>
      <c r="C2" s="70"/>
      <c r="D2" s="70"/>
      <c r="E2" s="70"/>
      <c r="F2" s="70"/>
      <c r="G2" s="74"/>
      <c r="H2" s="76"/>
      <c r="I2" s="78"/>
      <c r="J2" s="80"/>
      <c r="K2" s="80"/>
      <c r="L2" s="72"/>
      <c r="M2" s="74"/>
      <c r="N2" s="74"/>
      <c r="O2" s="91"/>
      <c r="P2" s="93"/>
      <c r="Q2" s="95"/>
      <c r="R2" s="87"/>
      <c r="S2" s="30"/>
      <c r="T2" s="38"/>
      <c r="U2" s="31"/>
      <c r="X2" s="43"/>
      <c r="Y2" s="43"/>
      <c r="Z2" s="89"/>
      <c r="AA2" s="13" t="s">
        <v>7</v>
      </c>
      <c r="AB2" s="32" t="s">
        <v>15</v>
      </c>
      <c r="AC2" s="21" t="s">
        <v>3</v>
      </c>
      <c r="AD2" s="21" t="s">
        <v>9</v>
      </c>
      <c r="AE2" s="19" t="s">
        <v>8</v>
      </c>
      <c r="AF2" s="18" t="s">
        <v>15</v>
      </c>
      <c r="AG2" s="20" t="s">
        <v>3</v>
      </c>
      <c r="AH2" s="20" t="s">
        <v>9</v>
      </c>
      <c r="AJ2" s="43"/>
      <c r="AK2" s="43"/>
      <c r="AR2" s="84"/>
      <c r="AS2" s="84"/>
      <c r="AT2" s="84"/>
      <c r="AU2" s="84"/>
      <c r="AV2" s="84"/>
      <c r="AW2" s="63" t="s">
        <v>27</v>
      </c>
      <c r="AX2" s="3" t="s">
        <v>26</v>
      </c>
      <c r="AY2" s="3" t="s">
        <v>10</v>
      </c>
    </row>
    <row r="3" spans="1:51" s="3" customFormat="1">
      <c r="A3" s="7">
        <v>14233</v>
      </c>
      <c r="B3" s="7">
        <v>3</v>
      </c>
      <c r="C3" s="7" t="s">
        <v>2</v>
      </c>
      <c r="D3" s="7">
        <v>3400000</v>
      </c>
      <c r="E3" s="5">
        <f t="shared" ref="E3:E7" si="0">D3/340.75</f>
        <v>9977.9897285399857</v>
      </c>
      <c r="F3" s="7">
        <v>43960</v>
      </c>
      <c r="G3" s="5">
        <f>F3/340.75</f>
        <v>129.00953778429934</v>
      </c>
      <c r="H3" s="7">
        <v>22100</v>
      </c>
      <c r="I3" s="5">
        <f>H3/340.75</f>
        <v>64.856933235509899</v>
      </c>
      <c r="J3" s="7">
        <v>2425</v>
      </c>
      <c r="K3" s="5">
        <f>J3/340.75</f>
        <v>7.1166544387380775</v>
      </c>
      <c r="L3" s="7">
        <v>3956</v>
      </c>
      <c r="M3" s="7"/>
      <c r="N3" s="5">
        <f>(L3+M3)/340.75</f>
        <v>11.609684519442407</v>
      </c>
      <c r="O3" s="22">
        <f>F3*5%</f>
        <v>2198</v>
      </c>
      <c r="P3" s="5">
        <f t="shared" ref="P3:P66" si="1">(N3+O3)/340.75</f>
        <v>6.4845478635933747</v>
      </c>
      <c r="Q3" s="7">
        <f>F3*1%</f>
        <v>439.6</v>
      </c>
      <c r="R3" s="5">
        <f t="shared" ref="R3:R66" si="2">(P3+Q3)/340.75</f>
        <v>1.3091255990127466</v>
      </c>
      <c r="S3" s="3">
        <f t="shared" ref="S3:S66" si="3">E3*0.65%</f>
        <v>64.856933235509914</v>
      </c>
      <c r="T3" s="3">
        <f t="shared" ref="T3:T66" si="4">E3*0.125%</f>
        <v>12.472487160674982</v>
      </c>
      <c r="V3" s="3">
        <f>(13.5+(E3-352.16)*1.2%)*9%</f>
        <v>11.610896106823184</v>
      </c>
      <c r="W3" s="26"/>
      <c r="AA3" s="7">
        <v>147345</v>
      </c>
      <c r="AB3" s="23">
        <v>36133</v>
      </c>
      <c r="AC3" s="7">
        <v>26056</v>
      </c>
      <c r="AD3" s="5">
        <f t="shared" ref="AD3" si="5">AC3/340.75</f>
        <v>76.46661775495231</v>
      </c>
      <c r="AE3" s="7">
        <v>147346</v>
      </c>
      <c r="AF3" s="23">
        <v>36133</v>
      </c>
      <c r="AG3" s="7">
        <v>5525</v>
      </c>
      <c r="AH3" s="5">
        <f t="shared" ref="AH3" si="6">AG3/340.75</f>
        <v>16.214233308877475</v>
      </c>
      <c r="AI3" s="26" t="s">
        <v>11</v>
      </c>
      <c r="AJ3" s="3">
        <f>AD3-S3-T3</f>
        <v>-0.86280264123258554</v>
      </c>
      <c r="AK3" s="3">
        <f>AH3-V3</f>
        <v>4.6033372020542913</v>
      </c>
      <c r="AM3" s="24" t="s">
        <v>38</v>
      </c>
      <c r="AW3" s="56"/>
      <c r="AX3" s="56"/>
      <c r="AY3" s="56"/>
    </row>
    <row r="4" spans="1:51" s="3" customFormat="1">
      <c r="A4" s="7">
        <v>14234</v>
      </c>
      <c r="B4" s="7">
        <v>5</v>
      </c>
      <c r="C4" s="7" t="s">
        <v>32</v>
      </c>
      <c r="D4" s="7"/>
      <c r="E4" s="5"/>
      <c r="F4" s="7">
        <v>3510</v>
      </c>
      <c r="G4" s="5">
        <f t="shared" ref="G4:G67" si="7">F4/340.75</f>
        <v>10.300807043286866</v>
      </c>
      <c r="H4" s="7"/>
      <c r="I4" s="5">
        <f t="shared" ref="I4:I66" si="8">H4/340.75</f>
        <v>0</v>
      </c>
      <c r="J4" s="7"/>
      <c r="K4" s="5">
        <f t="shared" ref="K4:K66" si="9">J4/340.75</f>
        <v>0</v>
      </c>
      <c r="L4" s="7"/>
      <c r="M4" s="7">
        <v>190</v>
      </c>
      <c r="N4" s="5">
        <f t="shared" ref="N4:N67" si="10">(L4+M4)/340.75</f>
        <v>0.55759354365370506</v>
      </c>
      <c r="O4" s="22">
        <v>10</v>
      </c>
      <c r="P4" s="5">
        <f t="shared" si="1"/>
        <v>3.0983399981375514E-2</v>
      </c>
      <c r="Q4" s="7">
        <f t="shared" ref="Q4:Q67" si="11">F4*1%</f>
        <v>35.1</v>
      </c>
      <c r="R4" s="5">
        <f t="shared" si="2"/>
        <v>0.1030989975054479</v>
      </c>
      <c r="V4" s="3">
        <v>0.56000000000000005</v>
      </c>
      <c r="W4" s="26"/>
      <c r="AR4" s="59"/>
      <c r="AS4" s="60"/>
      <c r="AT4" s="59"/>
      <c r="AU4" s="59"/>
      <c r="AV4" s="61"/>
    </row>
    <row r="5" spans="1:51" s="3" customFormat="1">
      <c r="A5" s="7">
        <v>14235</v>
      </c>
      <c r="B5" s="7">
        <v>5</v>
      </c>
      <c r="C5" s="7" t="s">
        <v>32</v>
      </c>
      <c r="D5" s="7"/>
      <c r="E5" s="5">
        <f t="shared" si="0"/>
        <v>0</v>
      </c>
      <c r="F5" s="7">
        <v>3510</v>
      </c>
      <c r="G5" s="5">
        <f t="shared" si="7"/>
        <v>10.300807043286866</v>
      </c>
      <c r="H5" s="7"/>
      <c r="I5" s="5">
        <f t="shared" si="8"/>
        <v>0</v>
      </c>
      <c r="J5" s="7"/>
      <c r="K5" s="5">
        <f t="shared" si="9"/>
        <v>0</v>
      </c>
      <c r="L5" s="7"/>
      <c r="M5" s="7">
        <v>190</v>
      </c>
      <c r="N5" s="5">
        <f t="shared" si="10"/>
        <v>0.55759354365370506</v>
      </c>
      <c r="O5" s="22">
        <v>10</v>
      </c>
      <c r="P5" s="5">
        <f t="shared" si="1"/>
        <v>3.0983399981375514E-2</v>
      </c>
      <c r="Q5" s="7">
        <f t="shared" si="11"/>
        <v>35.1</v>
      </c>
      <c r="R5" s="5">
        <f t="shared" si="2"/>
        <v>0.1030989975054479</v>
      </c>
      <c r="V5" s="3">
        <v>0.56000000000000005</v>
      </c>
      <c r="W5" s="26"/>
      <c r="AR5" s="59"/>
      <c r="AS5" s="60"/>
      <c r="AT5" s="59"/>
      <c r="AU5" s="59"/>
      <c r="AV5" s="61"/>
    </row>
    <row r="6" spans="1:51" s="3" customFormat="1">
      <c r="A6" s="7">
        <v>14236</v>
      </c>
      <c r="B6" s="7">
        <v>5</v>
      </c>
      <c r="C6" s="7" t="s">
        <v>36</v>
      </c>
      <c r="D6" s="7"/>
      <c r="E6" s="5">
        <f t="shared" si="0"/>
        <v>0</v>
      </c>
      <c r="F6" s="7">
        <v>4270</v>
      </c>
      <c r="G6" s="5">
        <f t="shared" si="7"/>
        <v>12.531181217901688</v>
      </c>
      <c r="H6" s="7"/>
      <c r="I6" s="5">
        <f t="shared" si="8"/>
        <v>0</v>
      </c>
      <c r="J6" s="7"/>
      <c r="K6" s="5">
        <f t="shared" si="9"/>
        <v>0</v>
      </c>
      <c r="L6" s="7"/>
      <c r="M6" s="7">
        <v>230</v>
      </c>
      <c r="N6" s="5">
        <f t="shared" si="10"/>
        <v>0.67498165810711663</v>
      </c>
      <c r="O6" s="22">
        <v>10</v>
      </c>
      <c r="P6" s="5">
        <f t="shared" si="1"/>
        <v>3.1327899216748688E-2</v>
      </c>
      <c r="Q6" s="7">
        <f t="shared" si="11"/>
        <v>42.7</v>
      </c>
      <c r="R6" s="5">
        <f t="shared" si="2"/>
        <v>0.12540375025448791</v>
      </c>
      <c r="V6" s="3">
        <v>0.56000000000000005</v>
      </c>
      <c r="W6" s="26" t="s">
        <v>11</v>
      </c>
      <c r="Y6" s="3">
        <f t="shared" ref="Y6:Y58" si="12">N6-V6</f>
        <v>0.11498165810711658</v>
      </c>
      <c r="AR6" s="59"/>
      <c r="AS6" s="60"/>
      <c r="AT6" s="59"/>
      <c r="AU6" s="59"/>
      <c r="AV6" s="61"/>
    </row>
    <row r="7" spans="1:51" s="3" customFormat="1">
      <c r="A7" s="7">
        <v>14237</v>
      </c>
      <c r="B7" s="7">
        <v>5</v>
      </c>
      <c r="C7" s="7" t="s">
        <v>36</v>
      </c>
      <c r="D7" s="7"/>
      <c r="E7" s="5">
        <f t="shared" si="0"/>
        <v>0</v>
      </c>
      <c r="F7" s="7">
        <v>4270</v>
      </c>
      <c r="G7" s="5">
        <f t="shared" si="7"/>
        <v>12.531181217901688</v>
      </c>
      <c r="H7" s="7"/>
      <c r="I7" s="5">
        <f t="shared" si="8"/>
        <v>0</v>
      </c>
      <c r="J7" s="7"/>
      <c r="K7" s="5">
        <f t="shared" si="9"/>
        <v>0</v>
      </c>
      <c r="L7" s="7"/>
      <c r="M7" s="7">
        <v>230</v>
      </c>
      <c r="N7" s="5">
        <f t="shared" si="10"/>
        <v>0.67498165810711663</v>
      </c>
      <c r="O7" s="22">
        <v>10</v>
      </c>
      <c r="P7" s="5">
        <f t="shared" si="1"/>
        <v>3.1327899216748688E-2</v>
      </c>
      <c r="Q7" s="7">
        <f t="shared" si="11"/>
        <v>42.7</v>
      </c>
      <c r="R7" s="5">
        <f t="shared" si="2"/>
        <v>0.12540375025448791</v>
      </c>
      <c r="V7" s="3">
        <v>0.56000000000000005</v>
      </c>
      <c r="W7" s="26" t="s">
        <v>11</v>
      </c>
      <c r="Y7" s="3">
        <f t="shared" si="12"/>
        <v>0.11498165810711658</v>
      </c>
      <c r="AR7" s="59"/>
      <c r="AS7" s="60"/>
      <c r="AT7" s="59"/>
      <c r="AU7" s="59"/>
      <c r="AV7" s="61"/>
    </row>
    <row r="8" spans="1:51" s="3" customFormat="1">
      <c r="A8" s="7">
        <v>14238</v>
      </c>
      <c r="B8" s="7">
        <v>6</v>
      </c>
      <c r="C8" s="7" t="s">
        <v>6</v>
      </c>
      <c r="D8" s="7">
        <v>1500000</v>
      </c>
      <c r="E8" s="5">
        <f t="shared" ref="E8:E69" si="13">D8/340.75</f>
        <v>4402.0542920029347</v>
      </c>
      <c r="F8" s="7">
        <v>21160</v>
      </c>
      <c r="G8" s="5">
        <f t="shared" si="7"/>
        <v>62.098312545854732</v>
      </c>
      <c r="H8" s="7"/>
      <c r="I8" s="5">
        <f t="shared" si="8"/>
        <v>0</v>
      </c>
      <c r="J8" s="7"/>
      <c r="K8" s="5">
        <f t="shared" si="9"/>
        <v>0</v>
      </c>
      <c r="L8" s="7">
        <v>1905</v>
      </c>
      <c r="M8" s="7"/>
      <c r="N8" s="5">
        <f t="shared" si="10"/>
        <v>5.5906089508437269</v>
      </c>
      <c r="O8" s="22">
        <f t="shared" ref="O8:O67" si="14">F8*5%</f>
        <v>1058</v>
      </c>
      <c r="P8" s="5">
        <f t="shared" si="1"/>
        <v>3.1213224033773845</v>
      </c>
      <c r="Q8" s="7">
        <f t="shared" si="11"/>
        <v>211.6</v>
      </c>
      <c r="R8" s="5">
        <f t="shared" si="2"/>
        <v>0.63014327924688884</v>
      </c>
      <c r="V8" s="3">
        <f t="shared" ref="V8:V69" si="15">(13.5+(E8-352.16)*1.2%)*9%</f>
        <v>5.5888858353631701</v>
      </c>
      <c r="W8" s="26"/>
      <c r="AR8" s="7">
        <v>14238</v>
      </c>
      <c r="AS8" s="14">
        <v>36013</v>
      </c>
      <c r="AT8" s="7" t="s">
        <v>6</v>
      </c>
      <c r="AU8" s="7">
        <v>1500000</v>
      </c>
      <c r="AV8" s="5">
        <f t="shared" ref="AV8" si="16">AU8/340.75</f>
        <v>4402.0542920029347</v>
      </c>
      <c r="AW8" s="5"/>
      <c r="AX8" s="5"/>
      <c r="AY8" s="5">
        <v>5.59</v>
      </c>
    </row>
    <row r="9" spans="1:51" s="3" customFormat="1">
      <c r="A9" s="7">
        <v>14239</v>
      </c>
      <c r="B9" s="7">
        <v>6</v>
      </c>
      <c r="C9" s="7" t="s">
        <v>0</v>
      </c>
      <c r="D9" s="7">
        <v>2000000</v>
      </c>
      <c r="E9" s="5">
        <f t="shared" si="13"/>
        <v>5869.40572267058</v>
      </c>
      <c r="F9" s="7">
        <v>27160</v>
      </c>
      <c r="G9" s="5">
        <f t="shared" si="7"/>
        <v>79.706529713866473</v>
      </c>
      <c r="H9" s="7">
        <v>13000</v>
      </c>
      <c r="I9" s="5">
        <f t="shared" si="8"/>
        <v>38.151137197358764</v>
      </c>
      <c r="J9" s="7">
        <v>2500</v>
      </c>
      <c r="K9" s="5">
        <f t="shared" si="9"/>
        <v>7.3367571533382243</v>
      </c>
      <c r="L9" s="7">
        <v>2445</v>
      </c>
      <c r="M9" s="7"/>
      <c r="N9" s="5">
        <f t="shared" si="10"/>
        <v>7.1753484959647835</v>
      </c>
      <c r="O9" s="22">
        <f t="shared" si="14"/>
        <v>1358</v>
      </c>
      <c r="P9" s="5">
        <f t="shared" si="1"/>
        <v>4.0063840014555092</v>
      </c>
      <c r="Q9" s="7">
        <f t="shared" si="11"/>
        <v>271.60000000000002</v>
      </c>
      <c r="R9" s="5">
        <f t="shared" si="2"/>
        <v>0.80882284373134417</v>
      </c>
      <c r="S9" s="3">
        <f t="shared" si="3"/>
        <v>38.151137197358771</v>
      </c>
      <c r="T9" s="3">
        <f t="shared" si="4"/>
        <v>7.3367571533382252</v>
      </c>
      <c r="V9" s="3">
        <f t="shared" si="15"/>
        <v>7.1736253804842267</v>
      </c>
      <c r="W9" s="26"/>
      <c r="AA9" s="7">
        <v>147343</v>
      </c>
      <c r="AB9" s="23">
        <v>36133</v>
      </c>
      <c r="AC9" s="7">
        <v>15444</v>
      </c>
      <c r="AD9" s="5">
        <f t="shared" ref="AD9:AD10" si="17">AC9/340.75</f>
        <v>45.323550990462216</v>
      </c>
      <c r="AE9" s="7">
        <v>147344</v>
      </c>
      <c r="AF9" s="23">
        <v>36133</v>
      </c>
      <c r="AG9" s="7">
        <v>3250</v>
      </c>
      <c r="AH9" s="5">
        <f t="shared" ref="AH9:AH10" si="18">AG9/340.75</f>
        <v>9.5377842993396911</v>
      </c>
      <c r="AJ9" s="3">
        <f t="shared" ref="AJ9:AJ14" si="19">AD9-S9-T9</f>
        <v>-0.16434336023478036</v>
      </c>
      <c r="AK9" s="3">
        <f t="shared" ref="AK9:AK14" si="20">AH9-V9</f>
        <v>2.3641589188554644</v>
      </c>
      <c r="AR9" s="59"/>
      <c r="AS9" s="60"/>
      <c r="AT9" s="59"/>
      <c r="AU9" s="59"/>
      <c r="AV9" s="61"/>
      <c r="AW9" s="56"/>
      <c r="AX9" s="56"/>
      <c r="AY9" s="56"/>
    </row>
    <row r="10" spans="1:51" s="3" customFormat="1">
      <c r="A10" s="7">
        <v>14240</v>
      </c>
      <c r="B10" s="7">
        <v>6</v>
      </c>
      <c r="C10" s="7" t="s">
        <v>2</v>
      </c>
      <c r="D10" s="7">
        <v>10500000</v>
      </c>
      <c r="E10" s="5">
        <f t="shared" si="13"/>
        <v>30814.380044020541</v>
      </c>
      <c r="F10" s="7">
        <v>129160</v>
      </c>
      <c r="G10" s="5">
        <f t="shared" si="7"/>
        <v>379.04622157006605</v>
      </c>
      <c r="H10" s="7">
        <v>68250</v>
      </c>
      <c r="I10" s="5">
        <f t="shared" si="8"/>
        <v>200.29347028613353</v>
      </c>
      <c r="J10" s="7">
        <v>12125</v>
      </c>
      <c r="K10" s="5">
        <f t="shared" si="9"/>
        <v>35.583272193690391</v>
      </c>
      <c r="L10" s="7">
        <v>11624</v>
      </c>
      <c r="M10" s="7"/>
      <c r="N10" s="5">
        <f t="shared" si="10"/>
        <v>34.112986060161411</v>
      </c>
      <c r="O10" s="22">
        <f t="shared" si="14"/>
        <v>6458</v>
      </c>
      <c r="P10" s="5">
        <f t="shared" si="1"/>
        <v>19.052422556302748</v>
      </c>
      <c r="Q10" s="7">
        <f t="shared" si="11"/>
        <v>1291.6000000000001</v>
      </c>
      <c r="R10" s="5">
        <f t="shared" si="2"/>
        <v>3.8463754146920111</v>
      </c>
      <c r="S10" s="3">
        <f t="shared" si="3"/>
        <v>200.29347028613353</v>
      </c>
      <c r="T10" s="3">
        <f t="shared" si="4"/>
        <v>38.51797505502568</v>
      </c>
      <c r="V10" s="3">
        <f t="shared" si="15"/>
        <v>34.114197647542184</v>
      </c>
      <c r="W10" s="26"/>
      <c r="AA10" s="7">
        <v>147342</v>
      </c>
      <c r="AB10" s="23">
        <v>36133</v>
      </c>
      <c r="AC10" s="7">
        <v>78250</v>
      </c>
      <c r="AD10" s="5">
        <f t="shared" si="17"/>
        <v>229.64049889948643</v>
      </c>
      <c r="AE10" s="7">
        <v>147341</v>
      </c>
      <c r="AF10" s="23">
        <v>36133</v>
      </c>
      <c r="AG10" s="7">
        <v>17003</v>
      </c>
      <c r="AH10" s="5">
        <f t="shared" si="18"/>
        <v>49.898752751283929</v>
      </c>
      <c r="AJ10" s="3">
        <f t="shared" si="19"/>
        <v>-9.1709464416727755</v>
      </c>
      <c r="AK10" s="3">
        <f t="shared" si="20"/>
        <v>15.784555103741745</v>
      </c>
      <c r="AR10" s="59"/>
      <c r="AS10" s="60"/>
      <c r="AT10" s="59"/>
      <c r="AU10" s="59"/>
      <c r="AV10" s="61"/>
      <c r="AW10" s="56"/>
      <c r="AX10" s="56"/>
      <c r="AY10" s="56"/>
    </row>
    <row r="11" spans="1:51" s="3" customFormat="1">
      <c r="A11" s="7">
        <v>14241</v>
      </c>
      <c r="B11" s="7">
        <v>7</v>
      </c>
      <c r="C11" s="7" t="s">
        <v>6</v>
      </c>
      <c r="D11" s="7">
        <v>750000</v>
      </c>
      <c r="E11" s="5">
        <f t="shared" si="13"/>
        <v>2201.0271460014674</v>
      </c>
      <c r="F11" s="7">
        <v>12160</v>
      </c>
      <c r="G11" s="5">
        <f t="shared" si="7"/>
        <v>35.685986793837124</v>
      </c>
      <c r="H11" s="7"/>
      <c r="I11" s="5">
        <f t="shared" si="8"/>
        <v>0</v>
      </c>
      <c r="J11" s="7"/>
      <c r="K11" s="5">
        <f t="shared" si="9"/>
        <v>0</v>
      </c>
      <c r="L11" s="7">
        <v>1094</v>
      </c>
      <c r="M11" s="7"/>
      <c r="N11" s="5">
        <f t="shared" si="10"/>
        <v>3.2105649303008073</v>
      </c>
      <c r="O11" s="22">
        <f t="shared" si="14"/>
        <v>608</v>
      </c>
      <c r="P11" s="5">
        <f t="shared" si="1"/>
        <v>1.7937213937793128</v>
      </c>
      <c r="Q11" s="7">
        <f t="shared" si="11"/>
        <v>121.60000000000001</v>
      </c>
      <c r="R11" s="5">
        <f t="shared" si="2"/>
        <v>0.36212390724513371</v>
      </c>
      <c r="V11" s="3">
        <f t="shared" si="15"/>
        <v>3.2117765176815842</v>
      </c>
      <c r="W11" s="26"/>
      <c r="AR11" s="59"/>
      <c r="AS11" s="60"/>
      <c r="AT11" s="59"/>
      <c r="AU11" s="59"/>
      <c r="AV11" s="61"/>
      <c r="AY11" s="56"/>
    </row>
    <row r="12" spans="1:51" s="3" customFormat="1">
      <c r="A12" s="7">
        <v>14242</v>
      </c>
      <c r="B12" s="7">
        <v>10</v>
      </c>
      <c r="C12" s="7" t="s">
        <v>19</v>
      </c>
      <c r="D12" s="7"/>
      <c r="E12" s="5">
        <f t="shared" si="13"/>
        <v>0</v>
      </c>
      <c r="F12" s="7">
        <v>9190</v>
      </c>
      <c r="G12" s="5">
        <f t="shared" si="7"/>
        <v>26.969919295671314</v>
      </c>
      <c r="H12" s="7"/>
      <c r="I12" s="5">
        <f t="shared" si="8"/>
        <v>0</v>
      </c>
      <c r="J12" s="7"/>
      <c r="K12" s="5">
        <f t="shared" si="9"/>
        <v>0</v>
      </c>
      <c r="L12" s="7"/>
      <c r="M12" s="7">
        <v>500</v>
      </c>
      <c r="N12" s="5">
        <f t="shared" si="10"/>
        <v>1.467351430667645</v>
      </c>
      <c r="O12" s="22">
        <v>10</v>
      </c>
      <c r="P12" s="5">
        <f t="shared" si="1"/>
        <v>3.3653269055517666E-2</v>
      </c>
      <c r="Q12" s="7">
        <f t="shared" si="11"/>
        <v>91.9</v>
      </c>
      <c r="R12" s="5">
        <f t="shared" si="2"/>
        <v>0.2697979553017037</v>
      </c>
      <c r="V12" s="3">
        <v>1.47</v>
      </c>
      <c r="W12" s="26"/>
      <c r="AR12" s="59"/>
      <c r="AS12" s="60"/>
      <c r="AT12" s="62"/>
      <c r="AU12" s="59"/>
      <c r="AV12" s="61"/>
    </row>
    <row r="13" spans="1:51" s="3" customFormat="1">
      <c r="A13" s="7">
        <v>14243</v>
      </c>
      <c r="B13" s="7">
        <v>10</v>
      </c>
      <c r="C13" s="7" t="s">
        <v>0</v>
      </c>
      <c r="D13" s="7">
        <v>6000000</v>
      </c>
      <c r="E13" s="5">
        <f t="shared" si="13"/>
        <v>17608.217168011739</v>
      </c>
      <c r="F13" s="7">
        <v>75160</v>
      </c>
      <c r="G13" s="5">
        <f t="shared" si="7"/>
        <v>220.57226705796037</v>
      </c>
      <c r="H13" s="7">
        <v>39000</v>
      </c>
      <c r="I13" s="5">
        <f t="shared" si="8"/>
        <v>114.45341159207631</v>
      </c>
      <c r="J13" s="7"/>
      <c r="K13" s="5">
        <f t="shared" si="9"/>
        <v>0</v>
      </c>
      <c r="L13" s="7">
        <v>6765</v>
      </c>
      <c r="M13" s="7"/>
      <c r="N13" s="5">
        <f t="shared" si="10"/>
        <v>19.853264856933237</v>
      </c>
      <c r="O13" s="22">
        <f t="shared" si="14"/>
        <v>3758</v>
      </c>
      <c r="P13" s="5">
        <f t="shared" si="1"/>
        <v>11.086876786080508</v>
      </c>
      <c r="Q13" s="7">
        <f t="shared" si="11"/>
        <v>751.6</v>
      </c>
      <c r="R13" s="5">
        <f t="shared" si="2"/>
        <v>2.2382593596069862</v>
      </c>
      <c r="S13" s="3">
        <f t="shared" si="3"/>
        <v>114.45341159207631</v>
      </c>
      <c r="T13" s="3">
        <f t="shared" si="4"/>
        <v>22.010271460014675</v>
      </c>
      <c r="V13" s="3">
        <f t="shared" si="15"/>
        <v>19.851541741452678</v>
      </c>
      <c r="W13" s="26"/>
      <c r="AA13" s="7">
        <v>147320</v>
      </c>
      <c r="AB13" s="23">
        <v>36133</v>
      </c>
      <c r="AC13" s="7">
        <v>45765</v>
      </c>
      <c r="AD13" s="5">
        <f t="shared" ref="AD13:AD14" si="21">AC13/340.75</f>
        <v>134.30667644900953</v>
      </c>
      <c r="AE13" s="7">
        <v>147322</v>
      </c>
      <c r="AF13" s="23">
        <v>36133</v>
      </c>
      <c r="AG13" s="7">
        <v>9750</v>
      </c>
      <c r="AH13" s="5">
        <f t="shared" ref="AH13:AH15" si="22">AG13/340.75</f>
        <v>28.613352898019077</v>
      </c>
      <c r="AJ13" s="3">
        <f t="shared" si="19"/>
        <v>-2.1570066030814523</v>
      </c>
      <c r="AK13" s="3">
        <f t="shared" si="20"/>
        <v>8.7618111565663988</v>
      </c>
      <c r="AR13" s="59"/>
      <c r="AS13" s="60"/>
      <c r="AT13" s="59"/>
      <c r="AU13" s="59"/>
      <c r="AV13" s="61"/>
      <c r="AW13" s="56"/>
      <c r="AX13" s="56"/>
      <c r="AY13" s="56"/>
    </row>
    <row r="14" spans="1:51" s="3" customFormat="1">
      <c r="A14" s="7">
        <v>14244</v>
      </c>
      <c r="B14" s="7">
        <v>10</v>
      </c>
      <c r="C14" s="7" t="s">
        <v>0</v>
      </c>
      <c r="D14" s="7">
        <v>4000000</v>
      </c>
      <c r="E14" s="5">
        <f t="shared" si="13"/>
        <v>11738.81144534116</v>
      </c>
      <c r="F14" s="7">
        <v>51167</v>
      </c>
      <c r="G14" s="5">
        <f t="shared" si="7"/>
        <v>150.15994130594277</v>
      </c>
      <c r="H14" s="7">
        <v>26000</v>
      </c>
      <c r="I14" s="5">
        <f t="shared" si="8"/>
        <v>76.302274394717529</v>
      </c>
      <c r="J14" s="7">
        <v>5000</v>
      </c>
      <c r="K14" s="5">
        <f t="shared" si="9"/>
        <v>14.673514306676449</v>
      </c>
      <c r="L14" s="7">
        <v>4604</v>
      </c>
      <c r="M14" s="7"/>
      <c r="N14" s="5">
        <f t="shared" si="10"/>
        <v>13.511371973587675</v>
      </c>
      <c r="O14" s="22">
        <f t="shared" si="14"/>
        <v>2558.3500000000004</v>
      </c>
      <c r="P14" s="5">
        <f t="shared" si="1"/>
        <v>7.5476489272885932</v>
      </c>
      <c r="Q14" s="7">
        <f t="shared" si="11"/>
        <v>511.67</v>
      </c>
      <c r="R14" s="5">
        <f t="shared" si="2"/>
        <v>1.5237495199626958</v>
      </c>
      <c r="S14" s="3">
        <f t="shared" si="3"/>
        <v>76.302274394717543</v>
      </c>
      <c r="T14" s="3">
        <f t="shared" si="4"/>
        <v>14.67351430667645</v>
      </c>
      <c r="V14" s="3">
        <f t="shared" si="15"/>
        <v>13.512583560968453</v>
      </c>
      <c r="W14" s="26"/>
      <c r="AA14" s="7">
        <v>147347</v>
      </c>
      <c r="AB14" s="23">
        <v>36133</v>
      </c>
      <c r="AC14" s="7">
        <v>30604</v>
      </c>
      <c r="AD14" s="5">
        <f t="shared" si="21"/>
        <v>89.813646368305214</v>
      </c>
      <c r="AE14" s="7">
        <v>147348</v>
      </c>
      <c r="AF14" s="23">
        <v>36133</v>
      </c>
      <c r="AG14" s="7">
        <v>6500</v>
      </c>
      <c r="AH14" s="5">
        <f t="shared" si="22"/>
        <v>19.075568598679382</v>
      </c>
      <c r="AJ14" s="3">
        <f t="shared" si="19"/>
        <v>-1.162142333088779</v>
      </c>
      <c r="AK14" s="3">
        <f t="shared" si="20"/>
        <v>5.5629850377109289</v>
      </c>
      <c r="AR14" s="59"/>
      <c r="AS14" s="60"/>
      <c r="AT14" s="59"/>
      <c r="AU14" s="59"/>
      <c r="AV14" s="61"/>
      <c r="AW14" s="56"/>
      <c r="AX14" s="56"/>
      <c r="AY14" s="56"/>
    </row>
    <row r="15" spans="1:51" s="3" customFormat="1">
      <c r="A15" s="7">
        <v>14245</v>
      </c>
      <c r="B15" s="7">
        <v>11</v>
      </c>
      <c r="C15" s="7" t="s">
        <v>6</v>
      </c>
      <c r="D15" s="7">
        <v>3000000</v>
      </c>
      <c r="E15" s="5">
        <f t="shared" si="13"/>
        <v>8804.1085840058695</v>
      </c>
      <c r="F15" s="7">
        <v>39160</v>
      </c>
      <c r="G15" s="5">
        <f t="shared" si="7"/>
        <v>114.92296404988996</v>
      </c>
      <c r="H15" s="7"/>
      <c r="I15" s="5"/>
      <c r="J15" s="7"/>
      <c r="K15" s="5"/>
      <c r="L15" s="7">
        <v>3525</v>
      </c>
      <c r="M15" s="7"/>
      <c r="N15" s="5">
        <f t="shared" si="10"/>
        <v>10.344827586206897</v>
      </c>
      <c r="O15" s="22">
        <f t="shared" si="14"/>
        <v>1958</v>
      </c>
      <c r="P15" s="5">
        <f t="shared" si="1"/>
        <v>5.7765071976117595</v>
      </c>
      <c r="Q15" s="7">
        <f t="shared" si="11"/>
        <v>391.6</v>
      </c>
      <c r="R15" s="5">
        <f t="shared" si="2"/>
        <v>1.1661819727002547</v>
      </c>
      <c r="V15" s="3">
        <f t="shared" si="15"/>
        <v>10.343104470726338</v>
      </c>
      <c r="W15" s="26"/>
      <c r="AA15" s="7"/>
      <c r="AB15" s="11"/>
      <c r="AC15" s="7"/>
      <c r="AD15" s="5"/>
      <c r="AE15" s="7">
        <v>147800</v>
      </c>
      <c r="AF15" s="23">
        <v>36133</v>
      </c>
      <c r="AG15" s="7">
        <v>3524</v>
      </c>
      <c r="AH15" s="5">
        <f t="shared" si="22"/>
        <v>10.341892883345562</v>
      </c>
      <c r="AR15" s="59"/>
      <c r="AS15" s="60"/>
      <c r="AT15" s="59"/>
      <c r="AU15" s="59"/>
      <c r="AV15" s="61"/>
      <c r="AY15" s="56"/>
    </row>
    <row r="16" spans="1:51" s="3" customFormat="1">
      <c r="A16" s="7">
        <v>14246</v>
      </c>
      <c r="B16" s="7">
        <v>11</v>
      </c>
      <c r="C16" s="7" t="s">
        <v>36</v>
      </c>
      <c r="D16" s="7"/>
      <c r="E16" s="5">
        <f t="shared" si="13"/>
        <v>0</v>
      </c>
      <c r="F16" s="7">
        <v>4270</v>
      </c>
      <c r="G16" s="5">
        <f t="shared" si="7"/>
        <v>12.531181217901688</v>
      </c>
      <c r="H16" s="7"/>
      <c r="I16" s="5"/>
      <c r="J16" s="7"/>
      <c r="K16" s="5"/>
      <c r="L16" s="7"/>
      <c r="M16" s="7">
        <v>230</v>
      </c>
      <c r="N16" s="5">
        <f t="shared" si="10"/>
        <v>0.67498165810711663</v>
      </c>
      <c r="O16" s="22">
        <v>10</v>
      </c>
      <c r="P16" s="5">
        <f t="shared" si="1"/>
        <v>3.1327899216748688E-2</v>
      </c>
      <c r="Q16" s="7">
        <f t="shared" si="11"/>
        <v>42.7</v>
      </c>
      <c r="R16" s="5">
        <f t="shared" si="2"/>
        <v>0.12540375025448791</v>
      </c>
      <c r="V16" s="3">
        <v>0.56000000000000005</v>
      </c>
      <c r="W16" s="26" t="s">
        <v>11</v>
      </c>
      <c r="Y16" s="3">
        <f t="shared" si="12"/>
        <v>0.11498165810711658</v>
      </c>
      <c r="AR16" s="59"/>
      <c r="AS16" s="60"/>
      <c r="AT16" s="59"/>
      <c r="AU16" s="59"/>
      <c r="AV16" s="61"/>
    </row>
    <row r="17" spans="1:51" s="3" customFormat="1">
      <c r="A17" s="7">
        <v>14247</v>
      </c>
      <c r="B17" s="7">
        <v>11</v>
      </c>
      <c r="C17" s="7" t="s">
        <v>36</v>
      </c>
      <c r="D17" s="7"/>
      <c r="E17" s="5">
        <f t="shared" si="13"/>
        <v>0</v>
      </c>
      <c r="F17" s="7">
        <v>4270</v>
      </c>
      <c r="G17" s="5">
        <f t="shared" si="7"/>
        <v>12.531181217901688</v>
      </c>
      <c r="H17" s="7"/>
      <c r="I17" s="5"/>
      <c r="J17" s="7"/>
      <c r="K17" s="5"/>
      <c r="L17" s="7"/>
      <c r="M17" s="7">
        <v>230</v>
      </c>
      <c r="N17" s="5">
        <f t="shared" si="10"/>
        <v>0.67498165810711663</v>
      </c>
      <c r="O17" s="22">
        <v>10</v>
      </c>
      <c r="P17" s="5">
        <f t="shared" si="1"/>
        <v>3.1327899216748688E-2</v>
      </c>
      <c r="Q17" s="7">
        <f t="shared" si="11"/>
        <v>42.7</v>
      </c>
      <c r="R17" s="5">
        <f t="shared" si="2"/>
        <v>0.12540375025448791</v>
      </c>
      <c r="V17" s="3">
        <v>0.56000000000000005</v>
      </c>
      <c r="W17" s="26" t="s">
        <v>11</v>
      </c>
      <c r="Y17" s="3">
        <f t="shared" si="12"/>
        <v>0.11498165810711658</v>
      </c>
    </row>
    <row r="18" spans="1:51" s="3" customFormat="1">
      <c r="A18" s="7">
        <v>14248</v>
      </c>
      <c r="B18" s="7">
        <v>11</v>
      </c>
      <c r="C18" s="7" t="s">
        <v>36</v>
      </c>
      <c r="D18" s="7"/>
      <c r="E18" s="5">
        <f t="shared" si="13"/>
        <v>0</v>
      </c>
      <c r="F18" s="7">
        <v>4270</v>
      </c>
      <c r="G18" s="5">
        <f t="shared" si="7"/>
        <v>12.531181217901688</v>
      </c>
      <c r="H18" s="7"/>
      <c r="I18" s="5"/>
      <c r="J18" s="7"/>
      <c r="K18" s="5"/>
      <c r="L18" s="7"/>
      <c r="M18" s="7">
        <v>230</v>
      </c>
      <c r="N18" s="5">
        <f t="shared" si="10"/>
        <v>0.67498165810711663</v>
      </c>
      <c r="O18" s="22">
        <v>10</v>
      </c>
      <c r="P18" s="5">
        <f t="shared" si="1"/>
        <v>3.1327899216748688E-2</v>
      </c>
      <c r="Q18" s="7">
        <f t="shared" si="11"/>
        <v>42.7</v>
      </c>
      <c r="R18" s="5">
        <f t="shared" si="2"/>
        <v>0.12540375025448791</v>
      </c>
      <c r="V18" s="3">
        <v>0.56000000000000005</v>
      </c>
      <c r="W18" s="26" t="s">
        <v>11</v>
      </c>
      <c r="Y18" s="3">
        <f t="shared" si="12"/>
        <v>0.11498165810711658</v>
      </c>
    </row>
    <row r="19" spans="1:51" s="3" customFormat="1">
      <c r="A19" s="7">
        <v>14249</v>
      </c>
      <c r="B19" s="7">
        <v>11</v>
      </c>
      <c r="C19" s="7" t="s">
        <v>36</v>
      </c>
      <c r="D19" s="7"/>
      <c r="E19" s="5">
        <f t="shared" si="13"/>
        <v>0</v>
      </c>
      <c r="F19" s="7">
        <v>5030</v>
      </c>
      <c r="G19" s="5">
        <f t="shared" si="7"/>
        <v>14.761555392516508</v>
      </c>
      <c r="H19" s="7"/>
      <c r="I19" s="5"/>
      <c r="J19" s="7"/>
      <c r="K19" s="5"/>
      <c r="L19" s="7"/>
      <c r="M19" s="7">
        <v>270</v>
      </c>
      <c r="N19" s="5">
        <f t="shared" si="10"/>
        <v>0.79236977256052821</v>
      </c>
      <c r="O19" s="22">
        <v>10</v>
      </c>
      <c r="P19" s="5">
        <f t="shared" si="1"/>
        <v>3.1672398452121872E-2</v>
      </c>
      <c r="Q19" s="7">
        <f t="shared" si="11"/>
        <v>50.300000000000004</v>
      </c>
      <c r="R19" s="5">
        <f t="shared" si="2"/>
        <v>0.14770850300352789</v>
      </c>
      <c r="V19" s="3">
        <v>0.56000000000000005</v>
      </c>
      <c r="W19" s="26" t="s">
        <v>11</v>
      </c>
      <c r="Y19" s="3">
        <f t="shared" si="12"/>
        <v>0.23236977256052815</v>
      </c>
    </row>
    <row r="20" spans="1:51" s="3" customFormat="1">
      <c r="A20" s="7">
        <v>14250</v>
      </c>
      <c r="B20" s="7">
        <v>11</v>
      </c>
      <c r="C20" s="7" t="s">
        <v>6</v>
      </c>
      <c r="D20" s="7">
        <v>670000</v>
      </c>
      <c r="E20" s="5">
        <f t="shared" si="13"/>
        <v>1966.2509170946441</v>
      </c>
      <c r="F20" s="7">
        <v>1018</v>
      </c>
      <c r="G20" s="5">
        <f t="shared" si="7"/>
        <v>2.9875275128393248</v>
      </c>
      <c r="H20" s="7"/>
      <c r="I20" s="5"/>
      <c r="J20" s="7"/>
      <c r="K20" s="5"/>
      <c r="L20" s="7">
        <v>1018</v>
      </c>
      <c r="M20" s="7"/>
      <c r="N20" s="5">
        <f t="shared" si="10"/>
        <v>2.9875275128393248</v>
      </c>
      <c r="O20" s="22">
        <f t="shared" si="14"/>
        <v>50.900000000000006</v>
      </c>
      <c r="P20" s="5">
        <f t="shared" si="1"/>
        <v>0.15814388118221373</v>
      </c>
      <c r="Q20" s="7">
        <f t="shared" si="11"/>
        <v>10.18</v>
      </c>
      <c r="R20" s="5">
        <f t="shared" si="2"/>
        <v>3.0339380429001361E-2</v>
      </c>
      <c r="V20" s="3">
        <f t="shared" si="15"/>
        <v>2.9582181904622153</v>
      </c>
      <c r="W20" s="26"/>
      <c r="AY20" s="56"/>
    </row>
    <row r="21" spans="1:51" s="3" customFormat="1">
      <c r="A21" s="7">
        <v>14251</v>
      </c>
      <c r="B21" s="7">
        <v>11</v>
      </c>
      <c r="C21" s="7" t="s">
        <v>6</v>
      </c>
      <c r="D21" s="7">
        <v>680000</v>
      </c>
      <c r="E21" s="5">
        <f t="shared" si="13"/>
        <v>1995.597945707997</v>
      </c>
      <c r="F21" s="7">
        <v>11320</v>
      </c>
      <c r="G21" s="5">
        <f t="shared" si="7"/>
        <v>33.220836390315483</v>
      </c>
      <c r="H21" s="7"/>
      <c r="I21" s="5"/>
      <c r="J21" s="7"/>
      <c r="K21" s="5"/>
      <c r="L21" s="7">
        <v>1018</v>
      </c>
      <c r="M21" s="7"/>
      <c r="N21" s="5">
        <f t="shared" si="10"/>
        <v>2.9875275128393248</v>
      </c>
      <c r="O21" s="22">
        <f t="shared" si="14"/>
        <v>566</v>
      </c>
      <c r="P21" s="5">
        <f t="shared" si="1"/>
        <v>1.6698093250560213</v>
      </c>
      <c r="Q21" s="7">
        <f t="shared" si="11"/>
        <v>113.2</v>
      </c>
      <c r="R21" s="5">
        <f t="shared" si="2"/>
        <v>0.33710875810728108</v>
      </c>
      <c r="V21" s="3">
        <f t="shared" si="15"/>
        <v>2.989912981364637</v>
      </c>
      <c r="W21" s="26"/>
      <c r="AY21" s="56"/>
    </row>
    <row r="22" spans="1:51" s="3" customFormat="1">
      <c r="A22" s="7">
        <v>14252</v>
      </c>
      <c r="B22" s="7">
        <v>11</v>
      </c>
      <c r="C22" s="7" t="s">
        <v>6</v>
      </c>
      <c r="D22" s="7">
        <v>680000</v>
      </c>
      <c r="E22" s="5">
        <f t="shared" si="13"/>
        <v>1995.597945707997</v>
      </c>
      <c r="F22" s="7">
        <v>11320</v>
      </c>
      <c r="G22" s="5">
        <f t="shared" si="7"/>
        <v>33.220836390315483</v>
      </c>
      <c r="H22" s="7"/>
      <c r="I22" s="5"/>
      <c r="J22" s="7"/>
      <c r="K22" s="5"/>
      <c r="L22" s="7">
        <v>1018</v>
      </c>
      <c r="M22" s="7"/>
      <c r="N22" s="5">
        <f t="shared" si="10"/>
        <v>2.9875275128393248</v>
      </c>
      <c r="O22" s="22">
        <f t="shared" si="14"/>
        <v>566</v>
      </c>
      <c r="P22" s="5">
        <f t="shared" si="1"/>
        <v>1.6698093250560213</v>
      </c>
      <c r="Q22" s="7">
        <f t="shared" si="11"/>
        <v>113.2</v>
      </c>
      <c r="R22" s="5">
        <f t="shared" si="2"/>
        <v>0.33710875810728108</v>
      </c>
      <c r="V22" s="3">
        <f t="shared" si="15"/>
        <v>2.989912981364637</v>
      </c>
      <c r="W22" s="26"/>
    </row>
    <row r="23" spans="1:51" s="3" customFormat="1">
      <c r="A23" s="7">
        <v>14253</v>
      </c>
      <c r="B23" s="7">
        <v>12</v>
      </c>
      <c r="C23" s="7" t="s">
        <v>19</v>
      </c>
      <c r="D23" s="7"/>
      <c r="E23" s="5">
        <f t="shared" si="13"/>
        <v>0</v>
      </c>
      <c r="F23" s="7">
        <v>10000</v>
      </c>
      <c r="G23" s="5">
        <f t="shared" si="7"/>
        <v>29.347028613352897</v>
      </c>
      <c r="H23" s="7"/>
      <c r="I23" s="5"/>
      <c r="J23" s="7"/>
      <c r="K23" s="5"/>
      <c r="L23" s="7"/>
      <c r="M23" s="7">
        <v>500</v>
      </c>
      <c r="N23" s="5">
        <f t="shared" si="10"/>
        <v>1.467351430667645</v>
      </c>
      <c r="O23" s="22">
        <v>10</v>
      </c>
      <c r="P23" s="5">
        <f t="shared" si="1"/>
        <v>3.3653269055517666E-2</v>
      </c>
      <c r="Q23" s="7">
        <f t="shared" si="11"/>
        <v>100</v>
      </c>
      <c r="R23" s="5">
        <f t="shared" si="2"/>
        <v>0.2935690484785195</v>
      </c>
      <c r="V23" s="3">
        <v>1.47</v>
      </c>
      <c r="W23" s="26"/>
    </row>
    <row r="24" spans="1:51" s="3" customFormat="1">
      <c r="A24" s="7">
        <v>14254</v>
      </c>
      <c r="B24" s="7">
        <v>12</v>
      </c>
      <c r="C24" s="7" t="s">
        <v>2</v>
      </c>
      <c r="D24" s="7">
        <v>1800000</v>
      </c>
      <c r="E24" s="5">
        <f t="shared" si="13"/>
        <v>5282.4651504035219</v>
      </c>
      <c r="F24" s="7">
        <v>24760</v>
      </c>
      <c r="G24" s="5">
        <f t="shared" si="7"/>
        <v>72.663242846661774</v>
      </c>
      <c r="H24" s="7">
        <v>11700</v>
      </c>
      <c r="I24" s="5">
        <f t="shared" si="8"/>
        <v>34.336023477622888</v>
      </c>
      <c r="J24" s="7">
        <v>2222</v>
      </c>
      <c r="K24" s="5">
        <f t="shared" si="9"/>
        <v>6.5209097578870141</v>
      </c>
      <c r="L24" s="7">
        <v>2229</v>
      </c>
      <c r="M24" s="7"/>
      <c r="N24" s="5">
        <f t="shared" si="10"/>
        <v>6.5414526779163609</v>
      </c>
      <c r="O24" s="22">
        <f t="shared" si="14"/>
        <v>1238</v>
      </c>
      <c r="P24" s="5">
        <f t="shared" si="1"/>
        <v>3.6523593622242592</v>
      </c>
      <c r="Q24" s="7">
        <f t="shared" si="11"/>
        <v>247.6</v>
      </c>
      <c r="R24" s="5">
        <f t="shared" si="2"/>
        <v>0.73735101793756197</v>
      </c>
      <c r="S24" s="3">
        <f t="shared" si="3"/>
        <v>34.336023477622895</v>
      </c>
      <c r="T24" s="3">
        <f t="shared" si="4"/>
        <v>6.6030814380044021</v>
      </c>
      <c r="V24" s="3">
        <f t="shared" si="15"/>
        <v>6.5397295624358032</v>
      </c>
      <c r="W24" s="26"/>
    </row>
    <row r="25" spans="1:51" s="3" customFormat="1">
      <c r="A25" s="7">
        <v>14255</v>
      </c>
      <c r="B25" s="7">
        <v>12</v>
      </c>
      <c r="C25" s="7" t="s">
        <v>0</v>
      </c>
      <c r="D25" s="7">
        <v>3600000</v>
      </c>
      <c r="E25" s="5">
        <f t="shared" si="13"/>
        <v>10564.930300807044</v>
      </c>
      <c r="F25" s="7">
        <v>46360</v>
      </c>
      <c r="G25" s="5">
        <f t="shared" si="7"/>
        <v>136.05282465150404</v>
      </c>
      <c r="H25" s="7">
        <v>23400</v>
      </c>
      <c r="I25" s="5">
        <f t="shared" si="8"/>
        <v>68.672046955245776</v>
      </c>
      <c r="J25" s="7">
        <v>4500</v>
      </c>
      <c r="K25" s="5">
        <f t="shared" si="9"/>
        <v>13.206162876008804</v>
      </c>
      <c r="L25" s="7">
        <v>4172</v>
      </c>
      <c r="M25" s="7"/>
      <c r="N25" s="5">
        <f t="shared" si="10"/>
        <v>12.24358033749083</v>
      </c>
      <c r="O25" s="22">
        <f t="shared" si="14"/>
        <v>2318</v>
      </c>
      <c r="P25" s="5">
        <f t="shared" si="1"/>
        <v>6.8385725028246256</v>
      </c>
      <c r="Q25" s="7">
        <f t="shared" si="11"/>
        <v>463.6</v>
      </c>
      <c r="R25" s="5">
        <f t="shared" si="2"/>
        <v>1.3805974248065287</v>
      </c>
      <c r="S25" s="3">
        <f t="shared" si="3"/>
        <v>68.67204695524579</v>
      </c>
      <c r="T25" s="3">
        <f t="shared" si="4"/>
        <v>13.206162876008804</v>
      </c>
      <c r="V25" s="3">
        <f t="shared" si="15"/>
        <v>12.244791924871608</v>
      </c>
      <c r="W25" s="26"/>
    </row>
    <row r="26" spans="1:51" s="3" customFormat="1">
      <c r="A26" s="7">
        <v>14256</v>
      </c>
      <c r="B26" s="7">
        <v>13</v>
      </c>
      <c r="C26" s="7" t="s">
        <v>6</v>
      </c>
      <c r="D26" s="7">
        <v>1800000</v>
      </c>
      <c r="E26" s="5">
        <f t="shared" si="13"/>
        <v>5282.4651504035219</v>
      </c>
      <c r="F26" s="7">
        <v>24760</v>
      </c>
      <c r="G26" s="5">
        <f t="shared" si="7"/>
        <v>72.663242846661774</v>
      </c>
      <c r="H26" s="7"/>
      <c r="I26" s="5"/>
      <c r="J26" s="7"/>
      <c r="K26" s="5"/>
      <c r="L26" s="7">
        <v>2229</v>
      </c>
      <c r="M26" s="7"/>
      <c r="N26" s="5">
        <f t="shared" si="10"/>
        <v>6.5414526779163609</v>
      </c>
      <c r="O26" s="22">
        <f t="shared" si="14"/>
        <v>1238</v>
      </c>
      <c r="P26" s="5">
        <f t="shared" si="1"/>
        <v>3.6523593622242592</v>
      </c>
      <c r="Q26" s="7">
        <f t="shared" si="11"/>
        <v>247.6</v>
      </c>
      <c r="R26" s="5">
        <f t="shared" si="2"/>
        <v>0.73735101793756197</v>
      </c>
      <c r="V26" s="3">
        <f t="shared" si="15"/>
        <v>6.5397295624358032</v>
      </c>
      <c r="W26" s="26"/>
    </row>
    <row r="27" spans="1:51" s="3" customFormat="1">
      <c r="A27" s="7">
        <v>14257</v>
      </c>
      <c r="B27" s="7">
        <v>13</v>
      </c>
      <c r="C27" s="7" t="s">
        <v>36</v>
      </c>
      <c r="D27" s="7"/>
      <c r="E27" s="5">
        <f t="shared" si="13"/>
        <v>0</v>
      </c>
      <c r="F27" s="7">
        <v>4270</v>
      </c>
      <c r="G27" s="5">
        <f t="shared" si="7"/>
        <v>12.531181217901688</v>
      </c>
      <c r="H27" s="7"/>
      <c r="I27" s="5"/>
      <c r="J27" s="7"/>
      <c r="K27" s="5"/>
      <c r="L27" s="7"/>
      <c r="M27" s="7">
        <v>230</v>
      </c>
      <c r="N27" s="5">
        <f t="shared" si="10"/>
        <v>0.67498165810711663</v>
      </c>
      <c r="O27" s="22">
        <v>10</v>
      </c>
      <c r="P27" s="5">
        <f t="shared" si="1"/>
        <v>3.1327899216748688E-2</v>
      </c>
      <c r="Q27" s="7">
        <f t="shared" si="11"/>
        <v>42.7</v>
      </c>
      <c r="R27" s="5">
        <f t="shared" si="2"/>
        <v>0.12540375025448791</v>
      </c>
      <c r="V27" s="3">
        <v>0.56000000000000005</v>
      </c>
      <c r="W27" s="26" t="s">
        <v>11</v>
      </c>
      <c r="Y27" s="3">
        <f t="shared" si="12"/>
        <v>0.11498165810711658</v>
      </c>
    </row>
    <row r="28" spans="1:51" s="3" customFormat="1">
      <c r="A28" s="7">
        <v>14258</v>
      </c>
      <c r="B28" s="7">
        <v>13</v>
      </c>
      <c r="C28" s="7" t="s">
        <v>19</v>
      </c>
      <c r="D28" s="7"/>
      <c r="E28" s="5">
        <f t="shared" si="13"/>
        <v>0</v>
      </c>
      <c r="F28" s="7">
        <v>10000</v>
      </c>
      <c r="G28" s="5">
        <f t="shared" si="7"/>
        <v>29.347028613352897</v>
      </c>
      <c r="H28" s="7"/>
      <c r="I28" s="5"/>
      <c r="J28" s="7"/>
      <c r="K28" s="5"/>
      <c r="L28" s="7"/>
      <c r="M28" s="7">
        <v>500</v>
      </c>
      <c r="N28" s="5">
        <f t="shared" si="10"/>
        <v>1.467351430667645</v>
      </c>
      <c r="O28" s="22">
        <v>10</v>
      </c>
      <c r="P28" s="5">
        <f t="shared" si="1"/>
        <v>3.3653269055517666E-2</v>
      </c>
      <c r="Q28" s="7">
        <f t="shared" si="11"/>
        <v>100</v>
      </c>
      <c r="R28" s="5">
        <f t="shared" si="2"/>
        <v>0.2935690484785195</v>
      </c>
      <c r="V28" s="3">
        <v>1.47</v>
      </c>
      <c r="W28" s="26"/>
    </row>
    <row r="29" spans="1:51" s="3" customFormat="1">
      <c r="A29" s="7">
        <v>14259</v>
      </c>
      <c r="B29" s="7">
        <v>13</v>
      </c>
      <c r="C29" s="7" t="s">
        <v>36</v>
      </c>
      <c r="D29" s="7"/>
      <c r="E29" s="5">
        <f t="shared" si="13"/>
        <v>0</v>
      </c>
      <c r="F29" s="7">
        <v>5030</v>
      </c>
      <c r="G29" s="5">
        <f t="shared" si="7"/>
        <v>14.761555392516508</v>
      </c>
      <c r="H29" s="7"/>
      <c r="I29" s="5"/>
      <c r="J29" s="7"/>
      <c r="K29" s="5"/>
      <c r="L29" s="7"/>
      <c r="M29" s="7">
        <v>270</v>
      </c>
      <c r="N29" s="5">
        <f t="shared" si="10"/>
        <v>0.79236977256052821</v>
      </c>
      <c r="O29" s="22">
        <v>10</v>
      </c>
      <c r="P29" s="5">
        <f t="shared" si="1"/>
        <v>3.1672398452121872E-2</v>
      </c>
      <c r="Q29" s="7">
        <f t="shared" si="11"/>
        <v>50.300000000000004</v>
      </c>
      <c r="R29" s="5">
        <f t="shared" si="2"/>
        <v>0.14770850300352789</v>
      </c>
      <c r="V29" s="3">
        <v>0.56000000000000005</v>
      </c>
      <c r="W29" s="26" t="s">
        <v>11</v>
      </c>
      <c r="Y29" s="3">
        <f t="shared" si="12"/>
        <v>0.23236977256052815</v>
      </c>
    </row>
    <row r="30" spans="1:51" s="3" customFormat="1">
      <c r="A30" s="7">
        <v>14260</v>
      </c>
      <c r="B30" s="7">
        <v>13</v>
      </c>
      <c r="C30" s="7" t="s">
        <v>36</v>
      </c>
      <c r="D30" s="7"/>
      <c r="E30" s="5">
        <f t="shared" si="13"/>
        <v>0</v>
      </c>
      <c r="F30" s="7">
        <v>4270</v>
      </c>
      <c r="G30" s="5">
        <f t="shared" si="7"/>
        <v>12.531181217901688</v>
      </c>
      <c r="H30" s="7"/>
      <c r="I30" s="5"/>
      <c r="J30" s="7"/>
      <c r="K30" s="5"/>
      <c r="L30" s="7"/>
      <c r="M30" s="7">
        <v>230</v>
      </c>
      <c r="N30" s="5">
        <f t="shared" si="10"/>
        <v>0.67498165810711663</v>
      </c>
      <c r="O30" s="22">
        <v>10</v>
      </c>
      <c r="P30" s="5">
        <f t="shared" si="1"/>
        <v>3.1327899216748688E-2</v>
      </c>
      <c r="Q30" s="7">
        <f t="shared" si="11"/>
        <v>42.7</v>
      </c>
      <c r="R30" s="5">
        <f t="shared" si="2"/>
        <v>0.12540375025448791</v>
      </c>
      <c r="V30" s="3">
        <v>0.56000000000000005</v>
      </c>
      <c r="W30" s="26" t="s">
        <v>11</v>
      </c>
      <c r="Y30" s="3">
        <f t="shared" si="12"/>
        <v>0.11498165810711658</v>
      </c>
    </row>
    <row r="31" spans="1:51" s="3" customFormat="1">
      <c r="A31" s="7">
        <v>14261</v>
      </c>
      <c r="B31" s="7">
        <v>14</v>
      </c>
      <c r="C31" s="7" t="s">
        <v>2</v>
      </c>
      <c r="D31" s="7">
        <v>1400000</v>
      </c>
      <c r="E31" s="5">
        <f t="shared" si="13"/>
        <v>4108.5840058694057</v>
      </c>
      <c r="F31" s="7">
        <v>19960</v>
      </c>
      <c r="G31" s="5">
        <f t="shared" si="7"/>
        <v>58.576669112252382</v>
      </c>
      <c r="H31" s="7">
        <v>9100</v>
      </c>
      <c r="I31" s="5">
        <f t="shared" si="8"/>
        <v>26.705796038151139</v>
      </c>
      <c r="J31" s="7">
        <v>1750</v>
      </c>
      <c r="K31" s="5">
        <f t="shared" si="9"/>
        <v>5.1357300073367576</v>
      </c>
      <c r="L31" s="7">
        <v>1797</v>
      </c>
      <c r="M31" s="7"/>
      <c r="N31" s="5">
        <f t="shared" si="10"/>
        <v>5.2736610418195156</v>
      </c>
      <c r="O31" s="22">
        <f t="shared" si="14"/>
        <v>998</v>
      </c>
      <c r="P31" s="5">
        <f t="shared" si="1"/>
        <v>2.9443100837617595</v>
      </c>
      <c r="Q31" s="7">
        <f t="shared" si="11"/>
        <v>199.6</v>
      </c>
      <c r="R31" s="5">
        <f t="shared" si="2"/>
        <v>0.5944073663499978</v>
      </c>
      <c r="S31" s="3">
        <f t="shared" si="3"/>
        <v>26.705796038151139</v>
      </c>
      <c r="T31" s="3">
        <f t="shared" si="4"/>
        <v>5.1357300073367576</v>
      </c>
      <c r="V31" s="3">
        <f t="shared" si="15"/>
        <v>5.2719379263389579</v>
      </c>
      <c r="W31" s="26"/>
    </row>
    <row r="32" spans="1:51" s="3" customFormat="1">
      <c r="A32" s="7">
        <v>14262</v>
      </c>
      <c r="B32" s="7">
        <v>14</v>
      </c>
      <c r="C32" s="64" t="s">
        <v>44</v>
      </c>
      <c r="D32" s="7">
        <v>2000000</v>
      </c>
      <c r="E32" s="5">
        <f t="shared" si="13"/>
        <v>5869.40572267058</v>
      </c>
      <c r="F32" s="7">
        <v>27160</v>
      </c>
      <c r="G32" s="5">
        <f t="shared" si="7"/>
        <v>79.706529713866473</v>
      </c>
      <c r="H32" s="7"/>
      <c r="I32" s="5"/>
      <c r="J32" s="7"/>
      <c r="K32" s="5"/>
      <c r="L32" s="7">
        <v>2444</v>
      </c>
      <c r="M32" s="7"/>
      <c r="N32" s="5">
        <f t="shared" si="10"/>
        <v>7.1724137931034484</v>
      </c>
      <c r="O32" s="22">
        <v>10</v>
      </c>
      <c r="P32" s="5">
        <f t="shared" si="1"/>
        <v>5.0395931894654286E-2</v>
      </c>
      <c r="Q32" s="7">
        <v>50</v>
      </c>
      <c r="R32" s="5">
        <f t="shared" si="2"/>
        <v>0.14688304015229539</v>
      </c>
      <c r="V32" s="3">
        <v>0.56000000000000005</v>
      </c>
      <c r="W32" s="26" t="s">
        <v>11</v>
      </c>
      <c r="Y32" s="3">
        <f t="shared" si="12"/>
        <v>6.6124137931034479</v>
      </c>
    </row>
    <row r="33" spans="1:34" s="3" customFormat="1">
      <c r="A33" s="7">
        <v>14263</v>
      </c>
      <c r="B33" s="7">
        <v>14</v>
      </c>
      <c r="C33" s="7" t="s">
        <v>36</v>
      </c>
      <c r="D33" s="7"/>
      <c r="E33" s="5">
        <f t="shared" si="13"/>
        <v>0</v>
      </c>
      <c r="F33" s="7">
        <v>3510</v>
      </c>
      <c r="G33" s="5">
        <f t="shared" si="7"/>
        <v>10.300807043286866</v>
      </c>
      <c r="H33" s="7"/>
      <c r="I33" s="5"/>
      <c r="J33" s="7"/>
      <c r="K33" s="5"/>
      <c r="L33" s="7"/>
      <c r="M33" s="7">
        <v>190</v>
      </c>
      <c r="N33" s="5">
        <f t="shared" si="10"/>
        <v>0.55759354365370506</v>
      </c>
      <c r="O33" s="22">
        <v>10</v>
      </c>
      <c r="P33" s="5">
        <f t="shared" si="1"/>
        <v>3.0983399981375514E-2</v>
      </c>
      <c r="Q33" s="7">
        <f t="shared" si="11"/>
        <v>35.1</v>
      </c>
      <c r="R33" s="5">
        <f t="shared" si="2"/>
        <v>0.1030989975054479</v>
      </c>
      <c r="V33" s="3">
        <v>0.56000000000000005</v>
      </c>
      <c r="W33" s="26"/>
    </row>
    <row r="34" spans="1:34" s="3" customFormat="1">
      <c r="A34" s="7">
        <v>14264</v>
      </c>
      <c r="B34" s="7">
        <v>14</v>
      </c>
      <c r="C34" s="7" t="s">
        <v>19</v>
      </c>
      <c r="D34" s="7"/>
      <c r="E34" s="5">
        <f t="shared" si="13"/>
        <v>0</v>
      </c>
      <c r="F34" s="7">
        <v>10000</v>
      </c>
      <c r="G34" s="5">
        <f t="shared" si="7"/>
        <v>29.347028613352897</v>
      </c>
      <c r="H34" s="7"/>
      <c r="I34" s="5"/>
      <c r="J34" s="7"/>
      <c r="K34" s="5"/>
      <c r="L34" s="7"/>
      <c r="M34" s="7">
        <v>500</v>
      </c>
      <c r="N34" s="5">
        <f t="shared" si="10"/>
        <v>1.467351430667645</v>
      </c>
      <c r="O34" s="22">
        <v>10</v>
      </c>
      <c r="P34" s="5">
        <f t="shared" si="1"/>
        <v>3.3653269055517666E-2</v>
      </c>
      <c r="Q34" s="7">
        <f t="shared" si="11"/>
        <v>100</v>
      </c>
      <c r="R34" s="5">
        <f t="shared" si="2"/>
        <v>0.2935690484785195</v>
      </c>
      <c r="V34" s="3">
        <v>1.47</v>
      </c>
      <c r="W34" s="26"/>
    </row>
    <row r="35" spans="1:34" s="3" customFormat="1">
      <c r="A35" s="7">
        <v>14265</v>
      </c>
      <c r="B35" s="7">
        <v>14</v>
      </c>
      <c r="C35" s="7" t="s">
        <v>20</v>
      </c>
      <c r="D35" s="7"/>
      <c r="E35" s="5">
        <f t="shared" si="13"/>
        <v>0</v>
      </c>
      <c r="F35" s="7">
        <v>20000</v>
      </c>
      <c r="G35" s="5">
        <f t="shared" si="7"/>
        <v>58.694057226705795</v>
      </c>
      <c r="H35" s="7"/>
      <c r="I35" s="5"/>
      <c r="J35" s="7"/>
      <c r="K35" s="5"/>
      <c r="L35" s="7">
        <v>1000</v>
      </c>
      <c r="M35" s="7"/>
      <c r="N35" s="5">
        <f t="shared" si="10"/>
        <v>2.9347028613352899</v>
      </c>
      <c r="O35" s="22">
        <v>10</v>
      </c>
      <c r="P35" s="5">
        <f t="shared" si="1"/>
        <v>3.7959509497682432E-2</v>
      </c>
      <c r="Q35" s="7">
        <f t="shared" si="11"/>
        <v>200</v>
      </c>
      <c r="R35" s="5">
        <f t="shared" si="2"/>
        <v>0.58705197214819571</v>
      </c>
      <c r="V35" s="3">
        <v>2.93</v>
      </c>
      <c r="W35" s="26"/>
    </row>
    <row r="36" spans="1:34" s="3" customFormat="1">
      <c r="A36" s="7">
        <v>14266</v>
      </c>
      <c r="B36" s="7">
        <v>14</v>
      </c>
      <c r="C36" s="64" t="s">
        <v>43</v>
      </c>
      <c r="D36" s="9">
        <v>8000000</v>
      </c>
      <c r="E36" s="5">
        <f t="shared" si="13"/>
        <v>23477.62289068232</v>
      </c>
      <c r="F36" s="7">
        <v>6200</v>
      </c>
      <c r="G36" s="5">
        <f t="shared" si="7"/>
        <v>18.195157740278798</v>
      </c>
      <c r="H36" s="7"/>
      <c r="I36" s="5"/>
      <c r="J36" s="7"/>
      <c r="K36" s="5"/>
      <c r="L36" s="7">
        <v>310</v>
      </c>
      <c r="M36" s="7"/>
      <c r="N36" s="5">
        <f t="shared" si="10"/>
        <v>0.90975788701393989</v>
      </c>
      <c r="O36" s="22">
        <f t="shared" si="14"/>
        <v>310</v>
      </c>
      <c r="P36" s="5">
        <f t="shared" si="1"/>
        <v>0.91242775608808202</v>
      </c>
      <c r="Q36" s="7">
        <f t="shared" si="11"/>
        <v>62</v>
      </c>
      <c r="R36" s="5">
        <f t="shared" si="2"/>
        <v>0.1846292817493414</v>
      </c>
      <c r="V36" s="3">
        <f t="shared" si="15"/>
        <v>26.190499921936905</v>
      </c>
      <c r="W36" s="26"/>
    </row>
    <row r="37" spans="1:34" s="3" customFormat="1">
      <c r="A37" s="7">
        <v>14267</v>
      </c>
      <c r="B37" s="7">
        <v>16</v>
      </c>
      <c r="C37" s="7" t="s">
        <v>36</v>
      </c>
      <c r="D37" s="7"/>
      <c r="E37" s="5">
        <f t="shared" si="13"/>
        <v>0</v>
      </c>
      <c r="F37" s="7">
        <v>3510</v>
      </c>
      <c r="G37" s="5">
        <f t="shared" si="7"/>
        <v>10.300807043286866</v>
      </c>
      <c r="H37" s="7"/>
      <c r="I37" s="5"/>
      <c r="J37" s="7"/>
      <c r="K37" s="5"/>
      <c r="L37" s="7"/>
      <c r="M37" s="7">
        <v>190</v>
      </c>
      <c r="N37" s="5">
        <f t="shared" si="10"/>
        <v>0.55759354365370506</v>
      </c>
      <c r="O37" s="22">
        <v>10</v>
      </c>
      <c r="P37" s="5">
        <f t="shared" si="1"/>
        <v>3.0983399981375514E-2</v>
      </c>
      <c r="Q37" s="7">
        <f t="shared" si="11"/>
        <v>35.1</v>
      </c>
      <c r="R37" s="5">
        <f t="shared" si="2"/>
        <v>0.1030989975054479</v>
      </c>
      <c r="V37" s="3">
        <v>0.56000000000000005</v>
      </c>
      <c r="W37" s="26"/>
    </row>
    <row r="38" spans="1:34" s="3" customFormat="1">
      <c r="A38" s="7">
        <v>14268</v>
      </c>
      <c r="B38" s="7">
        <v>16</v>
      </c>
      <c r="C38" s="7" t="s">
        <v>36</v>
      </c>
      <c r="D38" s="7"/>
      <c r="E38" s="5">
        <f t="shared" si="13"/>
        <v>0</v>
      </c>
      <c r="F38" s="7">
        <v>3510</v>
      </c>
      <c r="G38" s="5">
        <f t="shared" si="7"/>
        <v>10.300807043286866</v>
      </c>
      <c r="H38" s="7"/>
      <c r="I38" s="5"/>
      <c r="J38" s="7"/>
      <c r="K38" s="5"/>
      <c r="L38" s="7"/>
      <c r="M38" s="7">
        <v>190</v>
      </c>
      <c r="N38" s="5">
        <f t="shared" si="10"/>
        <v>0.55759354365370506</v>
      </c>
      <c r="O38" s="22">
        <v>10</v>
      </c>
      <c r="P38" s="5">
        <f t="shared" si="1"/>
        <v>3.0983399981375514E-2</v>
      </c>
      <c r="Q38" s="7">
        <f t="shared" si="11"/>
        <v>35.1</v>
      </c>
      <c r="R38" s="5">
        <f t="shared" si="2"/>
        <v>0.1030989975054479</v>
      </c>
      <c r="V38" s="3">
        <v>0.56000000000000005</v>
      </c>
      <c r="W38" s="26"/>
    </row>
    <row r="39" spans="1:34" s="3" customFormat="1">
      <c r="A39" s="7">
        <v>14269</v>
      </c>
      <c r="B39" s="7">
        <v>17</v>
      </c>
      <c r="C39" s="7" t="s">
        <v>19</v>
      </c>
      <c r="D39" s="7"/>
      <c r="E39" s="5">
        <f t="shared" si="13"/>
        <v>0</v>
      </c>
      <c r="F39" s="7">
        <v>10000</v>
      </c>
      <c r="G39" s="5">
        <f t="shared" si="7"/>
        <v>29.347028613352897</v>
      </c>
      <c r="H39" s="7"/>
      <c r="I39" s="5"/>
      <c r="J39" s="7"/>
      <c r="K39" s="5"/>
      <c r="L39" s="7"/>
      <c r="M39" s="7">
        <v>500</v>
      </c>
      <c r="N39" s="5">
        <f t="shared" si="10"/>
        <v>1.467351430667645</v>
      </c>
      <c r="O39" s="22">
        <v>10</v>
      </c>
      <c r="P39" s="5">
        <f t="shared" si="1"/>
        <v>3.3653269055517666E-2</v>
      </c>
      <c r="Q39" s="7">
        <f t="shared" si="11"/>
        <v>100</v>
      </c>
      <c r="R39" s="5">
        <f t="shared" si="2"/>
        <v>0.2935690484785195</v>
      </c>
      <c r="V39" s="3">
        <v>1.47</v>
      </c>
      <c r="W39" s="26"/>
    </row>
    <row r="40" spans="1:34" s="3" customFormat="1">
      <c r="A40" s="7">
        <v>14270</v>
      </c>
      <c r="B40" s="7">
        <v>17</v>
      </c>
      <c r="C40" s="7" t="s">
        <v>2</v>
      </c>
      <c r="D40" s="7">
        <v>3025000</v>
      </c>
      <c r="E40" s="5">
        <f t="shared" si="13"/>
        <v>8877.4761555392524</v>
      </c>
      <c r="F40" s="7">
        <v>39190</v>
      </c>
      <c r="G40" s="5">
        <f t="shared" si="7"/>
        <v>115.01100513573</v>
      </c>
      <c r="H40" s="25"/>
      <c r="I40" s="5">
        <f t="shared" si="8"/>
        <v>0</v>
      </c>
      <c r="J40" s="25"/>
      <c r="K40" s="5">
        <f t="shared" si="9"/>
        <v>0</v>
      </c>
      <c r="L40" s="7">
        <v>3527</v>
      </c>
      <c r="M40" s="7"/>
      <c r="N40" s="5">
        <f t="shared" si="10"/>
        <v>10.350696991929567</v>
      </c>
      <c r="O40" s="22">
        <f t="shared" si="14"/>
        <v>1959.5</v>
      </c>
      <c r="P40" s="5">
        <f t="shared" si="1"/>
        <v>5.7809264768655302</v>
      </c>
      <c r="Q40" s="7">
        <f t="shared" si="11"/>
        <v>391.90000000000003</v>
      </c>
      <c r="R40" s="5">
        <f t="shared" si="2"/>
        <v>1.1670753528301265</v>
      </c>
      <c r="S40" s="56"/>
      <c r="T40" s="56"/>
      <c r="V40" s="3">
        <f t="shared" si="15"/>
        <v>10.422341447982394</v>
      </c>
      <c r="W40" s="26"/>
      <c r="X40" s="56"/>
      <c r="AA40" s="84" t="s">
        <v>41</v>
      </c>
      <c r="AB40" s="84"/>
      <c r="AC40" s="84"/>
      <c r="AD40" s="84"/>
      <c r="AE40" s="84"/>
      <c r="AF40" s="84"/>
      <c r="AG40" s="84"/>
      <c r="AH40" s="84"/>
    </row>
    <row r="41" spans="1:34" s="3" customFormat="1">
      <c r="A41" s="7">
        <v>14271</v>
      </c>
      <c r="B41" s="7">
        <v>18</v>
      </c>
      <c r="C41" s="7" t="s">
        <v>36</v>
      </c>
      <c r="D41" s="7"/>
      <c r="E41" s="5">
        <f t="shared" si="13"/>
        <v>0</v>
      </c>
      <c r="F41" s="7">
        <v>3510</v>
      </c>
      <c r="G41" s="5">
        <f t="shared" si="7"/>
        <v>10.300807043286866</v>
      </c>
      <c r="H41" s="7"/>
      <c r="I41" s="5"/>
      <c r="J41" s="7"/>
      <c r="K41" s="5"/>
      <c r="L41" s="7"/>
      <c r="M41" s="7">
        <v>190</v>
      </c>
      <c r="N41" s="5">
        <f t="shared" si="10"/>
        <v>0.55759354365370506</v>
      </c>
      <c r="O41" s="22">
        <v>10</v>
      </c>
      <c r="P41" s="5">
        <f t="shared" si="1"/>
        <v>3.0983399981375514E-2</v>
      </c>
      <c r="Q41" s="7">
        <f t="shared" si="11"/>
        <v>35.1</v>
      </c>
      <c r="R41" s="5">
        <f t="shared" si="2"/>
        <v>0.1030989975054479</v>
      </c>
      <c r="V41" s="3">
        <v>0.56000000000000005</v>
      </c>
      <c r="W41" s="26"/>
    </row>
    <row r="42" spans="1:34" s="3" customFormat="1">
      <c r="A42" s="7">
        <v>14272</v>
      </c>
      <c r="B42" s="7">
        <v>18</v>
      </c>
      <c r="C42" s="7" t="s">
        <v>36</v>
      </c>
      <c r="D42" s="7"/>
      <c r="E42" s="5">
        <f t="shared" si="13"/>
        <v>0</v>
      </c>
      <c r="F42" s="7">
        <v>3510</v>
      </c>
      <c r="G42" s="5">
        <f t="shared" si="7"/>
        <v>10.300807043286866</v>
      </c>
      <c r="H42" s="7"/>
      <c r="I42" s="5"/>
      <c r="J42" s="7"/>
      <c r="K42" s="5"/>
      <c r="L42" s="7"/>
      <c r="M42" s="7">
        <v>190</v>
      </c>
      <c r="N42" s="5">
        <f t="shared" si="10"/>
        <v>0.55759354365370506</v>
      </c>
      <c r="O42" s="22">
        <v>10</v>
      </c>
      <c r="P42" s="5">
        <f t="shared" si="1"/>
        <v>3.0983399981375514E-2</v>
      </c>
      <c r="Q42" s="7">
        <f t="shared" si="11"/>
        <v>35.1</v>
      </c>
      <c r="R42" s="5">
        <f t="shared" si="2"/>
        <v>0.1030989975054479</v>
      </c>
      <c r="V42" s="3">
        <v>0.56000000000000005</v>
      </c>
      <c r="W42" s="26"/>
    </row>
    <row r="43" spans="1:34" s="3" customFormat="1">
      <c r="A43" s="7">
        <v>14273</v>
      </c>
      <c r="B43" s="7">
        <v>18</v>
      </c>
      <c r="C43" s="7" t="s">
        <v>42</v>
      </c>
      <c r="D43" s="7">
        <v>4500000</v>
      </c>
      <c r="E43" s="5">
        <f t="shared" si="13"/>
        <v>13206.162876008804</v>
      </c>
      <c r="F43" s="7">
        <v>57160</v>
      </c>
      <c r="G43" s="5">
        <f t="shared" si="7"/>
        <v>167.74761555392516</v>
      </c>
      <c r="H43" s="7">
        <v>29250</v>
      </c>
      <c r="I43" s="5">
        <f t="shared" si="8"/>
        <v>85.84005869405722</v>
      </c>
      <c r="J43" s="7">
        <v>5620</v>
      </c>
      <c r="K43" s="5">
        <f t="shared" si="9"/>
        <v>16.49303008070433</v>
      </c>
      <c r="L43" s="7">
        <v>5145</v>
      </c>
      <c r="M43" s="7"/>
      <c r="N43" s="5">
        <f t="shared" si="10"/>
        <v>15.099046221570067</v>
      </c>
      <c r="O43" s="22">
        <f t="shared" si="14"/>
        <v>2858</v>
      </c>
      <c r="P43" s="5">
        <f t="shared" si="1"/>
        <v>8.431691991846133</v>
      </c>
      <c r="Q43" s="7">
        <f t="shared" si="11"/>
        <v>571.6</v>
      </c>
      <c r="R43" s="5">
        <f t="shared" si="2"/>
        <v>1.7022206661536206</v>
      </c>
      <c r="S43" s="3">
        <f t="shared" si="3"/>
        <v>85.840058694057234</v>
      </c>
      <c r="T43" s="3">
        <f t="shared" si="4"/>
        <v>16.507703595011005</v>
      </c>
      <c r="V43" s="3">
        <f t="shared" si="15"/>
        <v>15.097323106089508</v>
      </c>
      <c r="W43" s="26"/>
    </row>
    <row r="44" spans="1:34" s="3" customFormat="1">
      <c r="A44" s="7">
        <v>14274</v>
      </c>
      <c r="B44" s="7">
        <v>18</v>
      </c>
      <c r="C44" s="7" t="s">
        <v>2</v>
      </c>
      <c r="D44" s="7">
        <v>7000000</v>
      </c>
      <c r="E44" s="5">
        <f t="shared" si="13"/>
        <v>20542.920029347028</v>
      </c>
      <c r="F44" s="7">
        <v>87160</v>
      </c>
      <c r="G44" s="5">
        <f t="shared" si="7"/>
        <v>255.78870139398387</v>
      </c>
      <c r="H44" s="7">
        <v>45500</v>
      </c>
      <c r="I44" s="5">
        <f t="shared" si="8"/>
        <v>133.52898019075568</v>
      </c>
      <c r="J44" s="7">
        <v>8750</v>
      </c>
      <c r="K44" s="5">
        <f t="shared" si="9"/>
        <v>25.678650036683784</v>
      </c>
      <c r="L44" s="7">
        <v>7845</v>
      </c>
      <c r="M44" s="7"/>
      <c r="N44" s="5">
        <f t="shared" si="10"/>
        <v>23.02274394717535</v>
      </c>
      <c r="O44" s="22">
        <f t="shared" si="14"/>
        <v>4358</v>
      </c>
      <c r="P44" s="5">
        <f t="shared" si="1"/>
        <v>12.856999982236758</v>
      </c>
      <c r="Q44" s="7">
        <f t="shared" si="11"/>
        <v>871.6</v>
      </c>
      <c r="R44" s="5">
        <f t="shared" si="2"/>
        <v>2.5956184885758966</v>
      </c>
      <c r="S44" s="3">
        <f t="shared" si="3"/>
        <v>133.5289801907557</v>
      </c>
      <c r="T44" s="3">
        <f t="shared" si="4"/>
        <v>25.678650036683784</v>
      </c>
      <c r="V44" s="3">
        <f t="shared" si="15"/>
        <v>23.021020831694788</v>
      </c>
      <c r="W44" s="26"/>
    </row>
    <row r="45" spans="1:34" s="3" customFormat="1">
      <c r="A45" s="7">
        <v>14275</v>
      </c>
      <c r="B45" s="7">
        <v>18</v>
      </c>
      <c r="C45" s="7" t="s">
        <v>2</v>
      </c>
      <c r="D45" s="7">
        <v>8645000</v>
      </c>
      <c r="E45" s="5">
        <f t="shared" si="13"/>
        <v>25370.506236243582</v>
      </c>
      <c r="F45" s="7">
        <v>106900</v>
      </c>
      <c r="G45" s="5">
        <f t="shared" si="7"/>
        <v>313.7197358767425</v>
      </c>
      <c r="H45" s="7">
        <v>56192</v>
      </c>
      <c r="I45" s="5">
        <f t="shared" si="8"/>
        <v>164.90682318415261</v>
      </c>
      <c r="J45" s="7">
        <v>10800</v>
      </c>
      <c r="K45" s="5">
        <f t="shared" si="9"/>
        <v>31.694790902421129</v>
      </c>
      <c r="L45" s="7">
        <v>9621</v>
      </c>
      <c r="M45" s="7"/>
      <c r="N45" s="5">
        <f t="shared" si="10"/>
        <v>28.234776228906824</v>
      </c>
      <c r="O45" s="22">
        <f t="shared" si="14"/>
        <v>5345</v>
      </c>
      <c r="P45" s="5">
        <f t="shared" si="1"/>
        <v>15.768847472425257</v>
      </c>
      <c r="Q45" s="7">
        <f t="shared" si="11"/>
        <v>1069</v>
      </c>
      <c r="R45" s="5">
        <f t="shared" si="2"/>
        <v>3.1834742405647107</v>
      </c>
      <c r="S45" s="3">
        <f t="shared" si="3"/>
        <v>164.90829053558329</v>
      </c>
      <c r="T45" s="3">
        <f t="shared" si="4"/>
        <v>31.713132795304478</v>
      </c>
      <c r="V45" s="3">
        <f t="shared" si="15"/>
        <v>28.23481393514307</v>
      </c>
      <c r="W45" s="26"/>
    </row>
    <row r="46" spans="1:34" s="3" customFormat="1">
      <c r="A46" s="7">
        <v>14276</v>
      </c>
      <c r="B46" s="7">
        <v>18</v>
      </c>
      <c r="C46" s="7" t="s">
        <v>36</v>
      </c>
      <c r="D46" s="7"/>
      <c r="E46" s="5">
        <f t="shared" si="13"/>
        <v>0</v>
      </c>
      <c r="F46" s="7">
        <v>3510</v>
      </c>
      <c r="G46" s="5">
        <f t="shared" si="7"/>
        <v>10.300807043286866</v>
      </c>
      <c r="H46" s="7"/>
      <c r="I46" s="5"/>
      <c r="J46" s="7"/>
      <c r="K46" s="5"/>
      <c r="L46" s="7"/>
      <c r="M46" s="7">
        <v>190</v>
      </c>
      <c r="N46" s="5">
        <f t="shared" si="10"/>
        <v>0.55759354365370506</v>
      </c>
      <c r="O46" s="22">
        <v>10</v>
      </c>
      <c r="P46" s="5">
        <f t="shared" si="1"/>
        <v>3.0983399981375514E-2</v>
      </c>
      <c r="Q46" s="7">
        <f t="shared" si="11"/>
        <v>35.1</v>
      </c>
      <c r="R46" s="5">
        <f t="shared" si="2"/>
        <v>0.1030989975054479</v>
      </c>
      <c r="V46" s="3">
        <v>0.56000000000000005</v>
      </c>
      <c r="W46" s="26"/>
    </row>
    <row r="47" spans="1:34" s="3" customFormat="1">
      <c r="A47" s="7">
        <v>14277</v>
      </c>
      <c r="B47" s="7">
        <v>18</v>
      </c>
      <c r="C47" s="7" t="s">
        <v>36</v>
      </c>
      <c r="D47" s="7"/>
      <c r="E47" s="5">
        <f t="shared" si="13"/>
        <v>0</v>
      </c>
      <c r="F47" s="7">
        <v>3510</v>
      </c>
      <c r="G47" s="5">
        <f t="shared" si="7"/>
        <v>10.300807043286866</v>
      </c>
      <c r="H47" s="7"/>
      <c r="I47" s="5"/>
      <c r="J47" s="7"/>
      <c r="K47" s="5"/>
      <c r="L47" s="7"/>
      <c r="M47" s="7">
        <v>190</v>
      </c>
      <c r="N47" s="5">
        <f t="shared" si="10"/>
        <v>0.55759354365370506</v>
      </c>
      <c r="O47" s="22">
        <v>10</v>
      </c>
      <c r="P47" s="5">
        <f t="shared" si="1"/>
        <v>3.0983399981375514E-2</v>
      </c>
      <c r="Q47" s="7">
        <f t="shared" si="11"/>
        <v>35.1</v>
      </c>
      <c r="R47" s="5">
        <f t="shared" si="2"/>
        <v>0.1030989975054479</v>
      </c>
      <c r="V47" s="3">
        <v>0.56000000000000005</v>
      </c>
      <c r="W47" s="26"/>
    </row>
    <row r="48" spans="1:34" s="3" customFormat="1">
      <c r="A48" s="7">
        <v>14278</v>
      </c>
      <c r="B48" s="7">
        <v>18</v>
      </c>
      <c r="C48" s="7" t="s">
        <v>2</v>
      </c>
      <c r="D48" s="7">
        <v>3150000</v>
      </c>
      <c r="E48" s="5">
        <f t="shared" si="13"/>
        <v>9244.3140132061635</v>
      </c>
      <c r="F48" s="7">
        <v>40960</v>
      </c>
      <c r="G48" s="5">
        <f t="shared" si="7"/>
        <v>120.20542920029347</v>
      </c>
      <c r="H48" s="7">
        <v>20475</v>
      </c>
      <c r="I48" s="5">
        <f t="shared" si="8"/>
        <v>60.088041085840061</v>
      </c>
      <c r="J48" s="7">
        <v>3930</v>
      </c>
      <c r="K48" s="5">
        <f t="shared" si="9"/>
        <v>11.533382245047688</v>
      </c>
      <c r="L48" s="7">
        <v>3687</v>
      </c>
      <c r="M48" s="7"/>
      <c r="N48" s="5">
        <f t="shared" si="10"/>
        <v>10.820249449743214</v>
      </c>
      <c r="O48" s="22">
        <f t="shared" si="14"/>
        <v>2048</v>
      </c>
      <c r="P48" s="5">
        <f t="shared" si="1"/>
        <v>6.0420256770351966</v>
      </c>
      <c r="Q48" s="7">
        <f t="shared" si="11"/>
        <v>409.6</v>
      </c>
      <c r="R48" s="5">
        <f t="shared" si="2"/>
        <v>1.2197858420455914</v>
      </c>
      <c r="S48" s="3">
        <f t="shared" si="3"/>
        <v>60.088041085840068</v>
      </c>
      <c r="T48" s="3">
        <f t="shared" si="4"/>
        <v>11.555392516507705</v>
      </c>
      <c r="V48" s="3">
        <f t="shared" si="15"/>
        <v>10.818526334262657</v>
      </c>
      <c r="W48" s="26"/>
    </row>
    <row r="49" spans="1:51" s="3" customFormat="1">
      <c r="A49" s="7">
        <v>14279</v>
      </c>
      <c r="B49" s="7">
        <v>18</v>
      </c>
      <c r="C49" s="7" t="s">
        <v>2</v>
      </c>
      <c r="D49" s="7">
        <v>1365000</v>
      </c>
      <c r="E49" s="5">
        <f t="shared" si="13"/>
        <v>4005.8694057226708</v>
      </c>
      <c r="F49" s="7">
        <v>19540</v>
      </c>
      <c r="G49" s="5">
        <f t="shared" si="7"/>
        <v>57.344093910491566</v>
      </c>
      <c r="H49" s="7">
        <v>8872</v>
      </c>
      <c r="I49" s="5">
        <f t="shared" si="8"/>
        <v>26.036683785766691</v>
      </c>
      <c r="J49" s="7">
        <v>1700</v>
      </c>
      <c r="K49" s="5">
        <f t="shared" si="9"/>
        <v>4.9889948642699924</v>
      </c>
      <c r="L49" s="7">
        <v>1759</v>
      </c>
      <c r="M49" s="7"/>
      <c r="N49" s="5">
        <f t="shared" si="10"/>
        <v>5.1621423330887746</v>
      </c>
      <c r="O49" s="22">
        <f t="shared" si="14"/>
        <v>977</v>
      </c>
      <c r="P49" s="5">
        <f t="shared" si="1"/>
        <v>2.8823540494001141</v>
      </c>
      <c r="Q49" s="7">
        <f t="shared" si="11"/>
        <v>195.4</v>
      </c>
      <c r="R49" s="5">
        <f t="shared" si="2"/>
        <v>0.58189979178107154</v>
      </c>
      <c r="S49" s="3">
        <f t="shared" si="3"/>
        <v>26.038151137197364</v>
      </c>
      <c r="T49" s="3">
        <f t="shared" si="4"/>
        <v>5.0073367571533387</v>
      </c>
      <c r="V49" s="3">
        <f t="shared" si="15"/>
        <v>5.1610061581804851</v>
      </c>
      <c r="W49" s="26"/>
    </row>
    <row r="50" spans="1:51" s="3" customFormat="1">
      <c r="A50" s="7">
        <v>14280</v>
      </c>
      <c r="B50" s="7">
        <v>19</v>
      </c>
      <c r="C50" s="7" t="s">
        <v>6</v>
      </c>
      <c r="D50" s="7">
        <v>2500000</v>
      </c>
      <c r="E50" s="5">
        <f t="shared" si="13"/>
        <v>7336.7571533382243</v>
      </c>
      <c r="F50" s="7">
        <v>33160</v>
      </c>
      <c r="G50" s="5">
        <f t="shared" si="7"/>
        <v>97.314746881878207</v>
      </c>
      <c r="H50" s="7"/>
      <c r="I50" s="5"/>
      <c r="J50" s="7"/>
      <c r="K50" s="5"/>
      <c r="L50" s="7">
        <v>2485</v>
      </c>
      <c r="M50" s="7"/>
      <c r="N50" s="5">
        <f t="shared" si="10"/>
        <v>7.2927366104181948</v>
      </c>
      <c r="O50" s="22">
        <f t="shared" si="14"/>
        <v>1658</v>
      </c>
      <c r="P50" s="5">
        <f t="shared" si="1"/>
        <v>4.8871393590914689</v>
      </c>
      <c r="Q50" s="7">
        <f t="shared" si="11"/>
        <v>331.6</v>
      </c>
      <c r="R50" s="5">
        <f t="shared" si="2"/>
        <v>0.98748977067965216</v>
      </c>
      <c r="V50" s="3">
        <f t="shared" si="15"/>
        <v>8.7583649256052816</v>
      </c>
      <c r="W50" s="26"/>
    </row>
    <row r="51" spans="1:51" s="3" customFormat="1">
      <c r="A51" s="7">
        <v>14281</v>
      </c>
      <c r="B51" s="7">
        <v>19</v>
      </c>
      <c r="C51" s="7" t="s">
        <v>45</v>
      </c>
      <c r="D51" s="7"/>
      <c r="E51" s="5">
        <f t="shared" si="13"/>
        <v>0</v>
      </c>
      <c r="F51" s="7">
        <v>4398</v>
      </c>
      <c r="G51" s="5">
        <f t="shared" si="7"/>
        <v>12.906823184152605</v>
      </c>
      <c r="H51" s="7"/>
      <c r="I51" s="5"/>
      <c r="J51" s="7"/>
      <c r="K51" s="5"/>
      <c r="L51" s="7"/>
      <c r="M51" s="7">
        <v>250</v>
      </c>
      <c r="N51" s="5">
        <f t="shared" si="10"/>
        <v>0.73367571533382248</v>
      </c>
      <c r="O51" s="22">
        <v>50</v>
      </c>
      <c r="P51" s="5">
        <f t="shared" si="1"/>
        <v>0.14888826328784688</v>
      </c>
      <c r="Q51" s="7">
        <f t="shared" si="11"/>
        <v>43.980000000000004</v>
      </c>
      <c r="R51" s="5">
        <f t="shared" si="2"/>
        <v>0.12950517465381614</v>
      </c>
      <c r="V51" s="3">
        <v>0.73</v>
      </c>
      <c r="W51" s="26"/>
    </row>
    <row r="52" spans="1:51" s="3" customFormat="1">
      <c r="A52" s="7">
        <v>14282</v>
      </c>
      <c r="B52" s="7">
        <v>19</v>
      </c>
      <c r="C52" s="7" t="s">
        <v>45</v>
      </c>
      <c r="D52" s="7"/>
      <c r="E52" s="5">
        <f t="shared" si="13"/>
        <v>0</v>
      </c>
      <c r="F52" s="7">
        <v>4398</v>
      </c>
      <c r="G52" s="5">
        <f t="shared" si="7"/>
        <v>12.906823184152605</v>
      </c>
      <c r="H52" s="7"/>
      <c r="I52" s="5"/>
      <c r="J52" s="7"/>
      <c r="K52" s="5"/>
      <c r="L52" s="7"/>
      <c r="M52" s="7">
        <v>250</v>
      </c>
      <c r="N52" s="5">
        <f t="shared" si="10"/>
        <v>0.73367571533382248</v>
      </c>
      <c r="O52" s="22">
        <v>50</v>
      </c>
      <c r="P52" s="5">
        <f t="shared" si="1"/>
        <v>0.14888826328784688</v>
      </c>
      <c r="Q52" s="7">
        <f t="shared" si="11"/>
        <v>43.980000000000004</v>
      </c>
      <c r="R52" s="5">
        <f t="shared" si="2"/>
        <v>0.12950517465381614</v>
      </c>
      <c r="V52" s="3">
        <v>0.73</v>
      </c>
      <c r="W52" s="26"/>
    </row>
    <row r="53" spans="1:51" s="3" customFormat="1">
      <c r="A53" s="7">
        <v>14283</v>
      </c>
      <c r="B53" s="7">
        <v>19</v>
      </c>
      <c r="C53" s="7" t="s">
        <v>46</v>
      </c>
      <c r="D53" s="25">
        <v>3100000</v>
      </c>
      <c r="E53" s="5">
        <f t="shared" si="13"/>
        <v>9097.5788701393976</v>
      </c>
      <c r="F53" s="7">
        <v>40300</v>
      </c>
      <c r="G53" s="5">
        <f t="shared" si="7"/>
        <v>118.26852531181218</v>
      </c>
      <c r="H53" s="7"/>
      <c r="I53" s="5"/>
      <c r="J53" s="7"/>
      <c r="K53" s="5"/>
      <c r="L53" s="25">
        <v>3633</v>
      </c>
      <c r="M53" s="7"/>
      <c r="N53" s="57">
        <f t="shared" si="10"/>
        <v>10.661775495231108</v>
      </c>
      <c r="O53" s="22">
        <f t="shared" si="14"/>
        <v>2015</v>
      </c>
      <c r="P53" s="5">
        <f t="shared" si="1"/>
        <v>5.9447154086433782</v>
      </c>
      <c r="Q53" s="7">
        <f t="shared" si="11"/>
        <v>403</v>
      </c>
      <c r="R53" s="5">
        <f t="shared" si="2"/>
        <v>1.2001312264376915</v>
      </c>
      <c r="V53" s="56">
        <f>((13.5+(E53-352.16)*1.2%)*9%)/2</f>
        <v>5.3300261898752748</v>
      </c>
      <c r="W53" s="26" t="s">
        <v>11</v>
      </c>
      <c r="Y53" s="3">
        <f t="shared" si="12"/>
        <v>5.3317493053558334</v>
      </c>
      <c r="AA53" s="84" t="s">
        <v>47</v>
      </c>
      <c r="AB53" s="84"/>
      <c r="AC53" s="84"/>
      <c r="AD53" s="84"/>
      <c r="AE53" s="84"/>
      <c r="AF53" s="84"/>
      <c r="AG53" s="84"/>
      <c r="AH53" s="84"/>
      <c r="AR53" s="7">
        <v>14283</v>
      </c>
      <c r="AS53" s="14">
        <v>36026</v>
      </c>
      <c r="AT53" s="7" t="s">
        <v>16</v>
      </c>
      <c r="AU53" s="7">
        <v>1550000</v>
      </c>
      <c r="AV53" s="5">
        <f t="shared" ref="AV53" si="23">AU53/340.75</f>
        <v>4548.7894350696988</v>
      </c>
      <c r="AW53" s="5"/>
      <c r="AX53" s="5"/>
      <c r="AY53" s="5">
        <v>5.75</v>
      </c>
    </row>
    <row r="54" spans="1:51" s="3" customFormat="1">
      <c r="A54" s="7">
        <v>14284</v>
      </c>
      <c r="B54" s="7">
        <v>20</v>
      </c>
      <c r="C54" s="7" t="s">
        <v>36</v>
      </c>
      <c r="D54" s="7"/>
      <c r="E54" s="5">
        <f t="shared" si="13"/>
        <v>0</v>
      </c>
      <c r="F54" s="7">
        <v>3510</v>
      </c>
      <c r="G54" s="5">
        <f t="shared" si="7"/>
        <v>10.300807043286866</v>
      </c>
      <c r="H54" s="7"/>
      <c r="I54" s="5"/>
      <c r="J54" s="7"/>
      <c r="K54" s="5"/>
      <c r="L54" s="7"/>
      <c r="M54" s="7">
        <v>190</v>
      </c>
      <c r="N54" s="5">
        <f t="shared" si="10"/>
        <v>0.55759354365370506</v>
      </c>
      <c r="O54" s="22">
        <v>10</v>
      </c>
      <c r="P54" s="5">
        <f t="shared" si="1"/>
        <v>3.0983399981375514E-2</v>
      </c>
      <c r="Q54" s="7">
        <f t="shared" si="11"/>
        <v>35.1</v>
      </c>
      <c r="R54" s="5">
        <f t="shared" si="2"/>
        <v>0.1030989975054479</v>
      </c>
      <c r="V54" s="3">
        <v>0.56000000000000005</v>
      </c>
      <c r="W54" s="26"/>
      <c r="AR54" s="59"/>
      <c r="AS54" s="60"/>
      <c r="AT54" s="59"/>
      <c r="AU54" s="59"/>
      <c r="AV54" s="61"/>
    </row>
    <row r="55" spans="1:51" s="3" customFormat="1">
      <c r="A55" s="7">
        <v>14285</v>
      </c>
      <c r="B55" s="7">
        <v>20</v>
      </c>
      <c r="C55" s="7" t="s">
        <v>36</v>
      </c>
      <c r="D55" s="7"/>
      <c r="E55" s="5">
        <f t="shared" si="13"/>
        <v>0</v>
      </c>
      <c r="F55" s="7">
        <v>3510</v>
      </c>
      <c r="G55" s="5">
        <f t="shared" si="7"/>
        <v>10.300807043286866</v>
      </c>
      <c r="H55" s="7"/>
      <c r="I55" s="5"/>
      <c r="J55" s="7"/>
      <c r="K55" s="5"/>
      <c r="L55" s="7"/>
      <c r="M55" s="7">
        <v>190</v>
      </c>
      <c r="N55" s="5">
        <f t="shared" si="10"/>
        <v>0.55759354365370506</v>
      </c>
      <c r="O55" s="22">
        <v>10</v>
      </c>
      <c r="P55" s="5">
        <f t="shared" si="1"/>
        <v>3.0983399981375514E-2</v>
      </c>
      <c r="Q55" s="7">
        <f t="shared" si="11"/>
        <v>35.1</v>
      </c>
      <c r="R55" s="5">
        <f t="shared" si="2"/>
        <v>0.1030989975054479</v>
      </c>
      <c r="V55" s="3">
        <v>0.56000000000000005</v>
      </c>
      <c r="W55" s="26"/>
      <c r="AR55" s="59"/>
      <c r="AS55" s="60"/>
      <c r="AT55" s="59"/>
      <c r="AU55" s="59"/>
      <c r="AV55" s="61"/>
    </row>
    <row r="56" spans="1:51" s="3" customFormat="1">
      <c r="A56" s="7">
        <v>14286</v>
      </c>
      <c r="B56" s="7">
        <v>20</v>
      </c>
      <c r="C56" s="7" t="s">
        <v>32</v>
      </c>
      <c r="D56" s="7"/>
      <c r="E56" s="5">
        <f t="shared" si="13"/>
        <v>0</v>
      </c>
      <c r="F56" s="7">
        <v>3510</v>
      </c>
      <c r="G56" s="5">
        <f t="shared" si="7"/>
        <v>10.300807043286866</v>
      </c>
      <c r="H56" s="7"/>
      <c r="I56" s="5"/>
      <c r="J56" s="7"/>
      <c r="K56" s="5"/>
      <c r="L56" s="7"/>
      <c r="M56" s="7">
        <v>190</v>
      </c>
      <c r="N56" s="5">
        <f t="shared" si="10"/>
        <v>0.55759354365370506</v>
      </c>
      <c r="O56" s="22">
        <v>10</v>
      </c>
      <c r="P56" s="5">
        <f t="shared" si="1"/>
        <v>3.0983399981375514E-2</v>
      </c>
      <c r="Q56" s="7">
        <f t="shared" si="11"/>
        <v>35.1</v>
      </c>
      <c r="R56" s="5">
        <f t="shared" si="2"/>
        <v>0.1030989975054479</v>
      </c>
      <c r="V56" s="3">
        <v>0.56000000000000005</v>
      </c>
      <c r="W56" s="26"/>
      <c r="AR56" s="59"/>
      <c r="AS56" s="60"/>
      <c r="AT56" s="62"/>
      <c r="AU56" s="59"/>
      <c r="AV56" s="61"/>
    </row>
    <row r="57" spans="1:51" s="3" customFormat="1">
      <c r="A57" s="7">
        <v>14287</v>
      </c>
      <c r="B57" s="7">
        <v>20</v>
      </c>
      <c r="C57" s="7" t="s">
        <v>2</v>
      </c>
      <c r="D57" s="7">
        <v>4500000</v>
      </c>
      <c r="E57" s="5">
        <f t="shared" si="13"/>
        <v>13206.162876008804</v>
      </c>
      <c r="F57" s="7">
        <v>57160</v>
      </c>
      <c r="G57" s="5">
        <f t="shared" si="7"/>
        <v>167.74761555392516</v>
      </c>
      <c r="H57" s="7">
        <v>29250</v>
      </c>
      <c r="I57" s="5">
        <f t="shared" si="8"/>
        <v>85.84005869405722</v>
      </c>
      <c r="J57" s="7">
        <v>5625</v>
      </c>
      <c r="K57" s="5">
        <f t="shared" si="9"/>
        <v>16.507703595011005</v>
      </c>
      <c r="L57" s="7">
        <v>5145</v>
      </c>
      <c r="M57" s="7"/>
      <c r="N57" s="5">
        <f t="shared" si="10"/>
        <v>15.099046221570067</v>
      </c>
      <c r="O57" s="22">
        <f t="shared" si="14"/>
        <v>2858</v>
      </c>
      <c r="P57" s="5">
        <f t="shared" si="1"/>
        <v>8.431691991846133</v>
      </c>
      <c r="Q57" s="7">
        <f t="shared" si="11"/>
        <v>571.6</v>
      </c>
      <c r="R57" s="5">
        <f t="shared" si="2"/>
        <v>1.7022206661536206</v>
      </c>
      <c r="S57" s="3">
        <f t="shared" si="3"/>
        <v>85.840058694057234</v>
      </c>
      <c r="T57" s="3">
        <f t="shared" si="4"/>
        <v>16.507703595011005</v>
      </c>
      <c r="V57" s="3">
        <f t="shared" si="15"/>
        <v>15.097323106089508</v>
      </c>
      <c r="W57" s="26"/>
      <c r="AR57" s="7">
        <v>14287</v>
      </c>
      <c r="AS57" s="14">
        <v>36027</v>
      </c>
      <c r="AT57" s="7" t="s">
        <v>2</v>
      </c>
      <c r="AU57" s="7">
        <v>4500000</v>
      </c>
      <c r="AV57" s="5">
        <f t="shared" ref="AV57" si="24">AU57/340.75</f>
        <v>13206.162876008804</v>
      </c>
      <c r="AW57" s="5">
        <v>85.84</v>
      </c>
      <c r="AX57" s="5">
        <v>16.510000000000002</v>
      </c>
      <c r="AY57" s="5">
        <v>15.1</v>
      </c>
    </row>
    <row r="58" spans="1:51" s="3" customFormat="1">
      <c r="A58" s="7">
        <v>14288</v>
      </c>
      <c r="B58" s="7">
        <v>20</v>
      </c>
      <c r="C58" s="7" t="s">
        <v>48</v>
      </c>
      <c r="D58" s="7"/>
      <c r="E58" s="5">
        <f t="shared" si="13"/>
        <v>0</v>
      </c>
      <c r="F58" s="7">
        <v>4270</v>
      </c>
      <c r="G58" s="5">
        <f t="shared" si="7"/>
        <v>12.531181217901688</v>
      </c>
      <c r="H58" s="7"/>
      <c r="I58" s="5"/>
      <c r="J58" s="7"/>
      <c r="K58" s="5"/>
      <c r="L58" s="7"/>
      <c r="M58" s="7">
        <v>230</v>
      </c>
      <c r="N58" s="5">
        <f t="shared" si="10"/>
        <v>0.67498165810711663</v>
      </c>
      <c r="O58" s="22">
        <v>10</v>
      </c>
      <c r="P58" s="5">
        <f t="shared" si="1"/>
        <v>3.1327899216748688E-2</v>
      </c>
      <c r="Q58" s="7">
        <f t="shared" si="11"/>
        <v>42.7</v>
      </c>
      <c r="R58" s="5">
        <f t="shared" si="2"/>
        <v>0.12540375025448791</v>
      </c>
      <c r="V58" s="3">
        <v>0.56000000000000005</v>
      </c>
      <c r="W58" s="26" t="s">
        <v>11</v>
      </c>
      <c r="Y58" s="3">
        <f t="shared" si="12"/>
        <v>0.11498165810711658</v>
      </c>
    </row>
    <row r="59" spans="1:51" s="3" customFormat="1">
      <c r="A59" s="7">
        <v>14289</v>
      </c>
      <c r="B59" s="7">
        <v>20</v>
      </c>
      <c r="C59" s="7" t="s">
        <v>2</v>
      </c>
      <c r="D59" s="7">
        <v>2000000</v>
      </c>
      <c r="E59" s="5">
        <f t="shared" si="13"/>
        <v>5869.40572267058</v>
      </c>
      <c r="F59" s="7">
        <v>7160</v>
      </c>
      <c r="G59" s="5">
        <f t="shared" si="7"/>
        <v>21.012472487160675</v>
      </c>
      <c r="H59" s="7">
        <v>13000</v>
      </c>
      <c r="I59" s="5">
        <f t="shared" si="8"/>
        <v>38.151137197358764</v>
      </c>
      <c r="J59" s="7">
        <v>2500</v>
      </c>
      <c r="K59" s="5">
        <f t="shared" si="9"/>
        <v>7.3367571533382243</v>
      </c>
      <c r="L59" s="7">
        <v>2716</v>
      </c>
      <c r="M59" s="7"/>
      <c r="N59" s="5">
        <f t="shared" si="10"/>
        <v>7.970652971386647</v>
      </c>
      <c r="O59" s="22">
        <f t="shared" si="14"/>
        <v>358</v>
      </c>
      <c r="P59" s="5">
        <f t="shared" si="1"/>
        <v>1.0740151224398728</v>
      </c>
      <c r="Q59" s="7">
        <f t="shared" si="11"/>
        <v>71.600000000000009</v>
      </c>
      <c r="R59" s="5">
        <f t="shared" si="2"/>
        <v>0.21327664012454844</v>
      </c>
      <c r="S59" s="3">
        <f t="shared" si="3"/>
        <v>38.151137197358771</v>
      </c>
      <c r="T59" s="3">
        <f t="shared" si="4"/>
        <v>7.3367571533382252</v>
      </c>
      <c r="V59" s="3">
        <f t="shared" si="15"/>
        <v>7.1736253804842267</v>
      </c>
      <c r="W59" s="26"/>
      <c r="AR59" s="7">
        <v>14289</v>
      </c>
      <c r="AS59" s="14">
        <v>36027</v>
      </c>
      <c r="AT59" s="7" t="s">
        <v>2</v>
      </c>
      <c r="AU59" s="7">
        <v>2000000</v>
      </c>
      <c r="AV59" s="5">
        <f t="shared" ref="AV59:AV60" si="25">AU59/340.75</f>
        <v>5869.40572267058</v>
      </c>
      <c r="AW59" s="5">
        <v>38.15</v>
      </c>
      <c r="AX59" s="5">
        <v>7.34</v>
      </c>
      <c r="AY59" s="5">
        <v>7.17</v>
      </c>
    </row>
    <row r="60" spans="1:51" s="3" customFormat="1">
      <c r="A60" s="7">
        <v>14290</v>
      </c>
      <c r="B60" s="7">
        <v>20</v>
      </c>
      <c r="C60" s="7" t="s">
        <v>0</v>
      </c>
      <c r="D60" s="7">
        <v>800000</v>
      </c>
      <c r="E60" s="5">
        <f t="shared" si="13"/>
        <v>2347.7622890682319</v>
      </c>
      <c r="F60" s="7">
        <v>12160</v>
      </c>
      <c r="G60" s="5">
        <f t="shared" si="7"/>
        <v>35.685986793837124</v>
      </c>
      <c r="H60" s="7">
        <v>5200</v>
      </c>
      <c r="I60" s="5">
        <f t="shared" si="8"/>
        <v>15.260454878943507</v>
      </c>
      <c r="J60" s="7">
        <v>1000</v>
      </c>
      <c r="K60" s="5">
        <f t="shared" si="9"/>
        <v>2.9347028613352899</v>
      </c>
      <c r="L60" s="7">
        <v>1148</v>
      </c>
      <c r="M60" s="7"/>
      <c r="N60" s="5">
        <f t="shared" si="10"/>
        <v>3.3690388848129125</v>
      </c>
      <c r="O60" s="22">
        <f t="shared" si="14"/>
        <v>608</v>
      </c>
      <c r="P60" s="5">
        <f t="shared" si="1"/>
        <v>1.7941864677470665</v>
      </c>
      <c r="Q60" s="7">
        <f t="shared" si="11"/>
        <v>121.60000000000001</v>
      </c>
      <c r="R60" s="5">
        <f t="shared" si="2"/>
        <v>0.36212527209903767</v>
      </c>
      <c r="S60" s="3">
        <f t="shared" si="3"/>
        <v>15.260454878943509</v>
      </c>
      <c r="T60" s="3">
        <f t="shared" si="4"/>
        <v>2.9347028613352899</v>
      </c>
      <c r="V60" s="3">
        <f t="shared" si="15"/>
        <v>3.3702504721936903</v>
      </c>
      <c r="W60" s="26"/>
      <c r="AR60" s="7">
        <v>14290</v>
      </c>
      <c r="AS60" s="14">
        <v>36027</v>
      </c>
      <c r="AT60" s="28" t="s">
        <v>0</v>
      </c>
      <c r="AU60" s="7">
        <v>800000</v>
      </c>
      <c r="AV60" s="5">
        <f t="shared" si="25"/>
        <v>2347.7622890682319</v>
      </c>
      <c r="AW60" s="5">
        <v>15.26</v>
      </c>
      <c r="AX60" s="5">
        <v>2.93</v>
      </c>
      <c r="AY60" s="5">
        <v>3.37</v>
      </c>
    </row>
    <row r="61" spans="1:51" s="3" customFormat="1">
      <c r="A61" s="7">
        <v>14291</v>
      </c>
      <c r="B61" s="7">
        <v>20</v>
      </c>
      <c r="C61" s="7" t="s">
        <v>45</v>
      </c>
      <c r="D61" s="7"/>
      <c r="E61" s="5">
        <f t="shared" si="13"/>
        <v>0</v>
      </c>
      <c r="F61" s="7">
        <v>14398</v>
      </c>
      <c r="G61" s="5">
        <f t="shared" si="7"/>
        <v>42.253851797505504</v>
      </c>
      <c r="H61" s="7"/>
      <c r="I61" s="5"/>
      <c r="J61" s="7"/>
      <c r="K61" s="5"/>
      <c r="L61" s="7"/>
      <c r="M61" s="7">
        <v>250</v>
      </c>
      <c r="N61" s="5">
        <f t="shared" si="10"/>
        <v>0.73367571533382248</v>
      </c>
      <c r="O61" s="22">
        <v>50</v>
      </c>
      <c r="P61" s="5">
        <f t="shared" si="1"/>
        <v>0.14888826328784688</v>
      </c>
      <c r="Q61" s="7">
        <f t="shared" si="11"/>
        <v>143.97999999999999</v>
      </c>
      <c r="R61" s="5">
        <f t="shared" si="2"/>
        <v>0.4229754607873451</v>
      </c>
      <c r="V61" s="3">
        <v>0.73</v>
      </c>
      <c r="W61" s="26"/>
      <c r="AR61" s="59"/>
      <c r="AS61" s="60"/>
      <c r="AT61" s="59"/>
      <c r="AU61" s="59"/>
      <c r="AV61" s="61"/>
    </row>
    <row r="62" spans="1:51" s="3" customFormat="1">
      <c r="A62" s="7">
        <v>14292</v>
      </c>
      <c r="B62" s="7">
        <v>20</v>
      </c>
      <c r="C62" s="7" t="s">
        <v>45</v>
      </c>
      <c r="D62" s="7"/>
      <c r="E62" s="5">
        <f t="shared" si="13"/>
        <v>0</v>
      </c>
      <c r="F62" s="7">
        <v>14398</v>
      </c>
      <c r="G62" s="5">
        <f t="shared" si="7"/>
        <v>42.253851797505504</v>
      </c>
      <c r="H62" s="7"/>
      <c r="I62" s="5"/>
      <c r="J62" s="7"/>
      <c r="K62" s="5"/>
      <c r="L62" s="7"/>
      <c r="M62" s="7">
        <v>250</v>
      </c>
      <c r="N62" s="5">
        <f t="shared" si="10"/>
        <v>0.73367571533382248</v>
      </c>
      <c r="O62" s="22">
        <v>50</v>
      </c>
      <c r="P62" s="5">
        <f t="shared" si="1"/>
        <v>0.14888826328784688</v>
      </c>
      <c r="Q62" s="7">
        <f t="shared" si="11"/>
        <v>143.97999999999999</v>
      </c>
      <c r="R62" s="5">
        <f t="shared" si="2"/>
        <v>0.4229754607873451</v>
      </c>
      <c r="V62" s="3">
        <v>0.73</v>
      </c>
      <c r="W62" s="26"/>
      <c r="AR62" s="59"/>
      <c r="AS62" s="60"/>
      <c r="AT62" s="59"/>
      <c r="AU62" s="59"/>
      <c r="AV62" s="61"/>
    </row>
    <row r="63" spans="1:51" s="3" customFormat="1">
      <c r="A63" s="7">
        <v>14293</v>
      </c>
      <c r="B63" s="7">
        <v>21</v>
      </c>
      <c r="C63" s="7" t="s">
        <v>36</v>
      </c>
      <c r="D63" s="7"/>
      <c r="E63" s="5">
        <f t="shared" si="13"/>
        <v>0</v>
      </c>
      <c r="F63" s="7">
        <v>3510</v>
      </c>
      <c r="G63" s="5">
        <f t="shared" si="7"/>
        <v>10.300807043286866</v>
      </c>
      <c r="H63" s="7"/>
      <c r="I63" s="5"/>
      <c r="J63" s="7"/>
      <c r="K63" s="5"/>
      <c r="L63" s="7"/>
      <c r="M63" s="7">
        <v>190</v>
      </c>
      <c r="N63" s="5">
        <f t="shared" si="10"/>
        <v>0.55759354365370506</v>
      </c>
      <c r="O63" s="22">
        <v>10</v>
      </c>
      <c r="P63" s="5">
        <f t="shared" si="1"/>
        <v>3.0983399981375514E-2</v>
      </c>
      <c r="Q63" s="7">
        <f t="shared" si="11"/>
        <v>35.1</v>
      </c>
      <c r="R63" s="5">
        <f t="shared" si="2"/>
        <v>0.1030989975054479</v>
      </c>
      <c r="V63" s="3">
        <v>0.56000000000000005</v>
      </c>
      <c r="W63" s="26"/>
      <c r="AR63" s="59"/>
      <c r="AS63" s="60"/>
      <c r="AT63" s="59"/>
      <c r="AU63" s="59"/>
      <c r="AV63" s="61"/>
    </row>
    <row r="64" spans="1:51" s="3" customFormat="1">
      <c r="A64" s="7">
        <v>14294</v>
      </c>
      <c r="B64" s="7">
        <v>21</v>
      </c>
      <c r="C64" s="7" t="s">
        <v>2</v>
      </c>
      <c r="D64" s="7">
        <v>5564039</v>
      </c>
      <c r="E64" s="5">
        <f t="shared" si="13"/>
        <v>16328.801173881144</v>
      </c>
      <c r="F64" s="9">
        <v>69920</v>
      </c>
      <c r="G64" s="5">
        <f t="shared" si="7"/>
        <v>205.19442406456346</v>
      </c>
      <c r="H64" s="7">
        <v>36167</v>
      </c>
      <c r="I64" s="5">
        <f t="shared" si="8"/>
        <v>106.13939838591342</v>
      </c>
      <c r="J64" s="7">
        <v>6955</v>
      </c>
      <c r="K64" s="5">
        <f t="shared" si="9"/>
        <v>20.410858400586939</v>
      </c>
      <c r="L64" s="7">
        <v>6294</v>
      </c>
      <c r="M64" s="7"/>
      <c r="N64" s="5">
        <f t="shared" si="10"/>
        <v>18.471019809244314</v>
      </c>
      <c r="O64" s="22">
        <f t="shared" si="14"/>
        <v>3496</v>
      </c>
      <c r="P64" s="5">
        <f t="shared" si="1"/>
        <v>10.313928157914143</v>
      </c>
      <c r="Q64" s="7">
        <f t="shared" si="11"/>
        <v>699.2</v>
      </c>
      <c r="R64" s="5">
        <f t="shared" si="2"/>
        <v>2.0822125551222719</v>
      </c>
      <c r="S64" s="3">
        <f t="shared" si="3"/>
        <v>106.13720763022745</v>
      </c>
      <c r="T64" s="3">
        <f t="shared" si="4"/>
        <v>20.411001467351429</v>
      </c>
      <c r="V64" s="3">
        <f t="shared" si="15"/>
        <v>18.469772467791636</v>
      </c>
      <c r="W64" s="26"/>
      <c r="AR64" s="59"/>
      <c r="AS64" s="60"/>
      <c r="AT64" s="59"/>
      <c r="AU64" s="59"/>
      <c r="AV64" s="61"/>
    </row>
    <row r="65" spans="1:51" s="3" customFormat="1">
      <c r="A65" s="7">
        <v>14295</v>
      </c>
      <c r="B65" s="7">
        <v>21</v>
      </c>
      <c r="C65" s="7" t="s">
        <v>36</v>
      </c>
      <c r="D65" s="7"/>
      <c r="E65" s="5">
        <f t="shared" si="13"/>
        <v>0</v>
      </c>
      <c r="F65" s="7">
        <v>3510</v>
      </c>
      <c r="G65" s="5">
        <f t="shared" si="7"/>
        <v>10.300807043286866</v>
      </c>
      <c r="H65" s="7"/>
      <c r="I65" s="5"/>
      <c r="J65" s="7"/>
      <c r="K65" s="5"/>
      <c r="L65" s="7"/>
      <c r="M65" s="7">
        <v>190</v>
      </c>
      <c r="N65" s="5">
        <f t="shared" si="10"/>
        <v>0.55759354365370506</v>
      </c>
      <c r="O65" s="22">
        <v>10</v>
      </c>
      <c r="P65" s="5">
        <f t="shared" si="1"/>
        <v>3.0983399981375514E-2</v>
      </c>
      <c r="Q65" s="7">
        <f t="shared" si="11"/>
        <v>35.1</v>
      </c>
      <c r="R65" s="5">
        <f t="shared" si="2"/>
        <v>0.1030989975054479</v>
      </c>
      <c r="V65" s="3">
        <v>0.56000000000000005</v>
      </c>
      <c r="W65" s="26"/>
    </row>
    <row r="66" spans="1:51" s="3" customFormat="1">
      <c r="A66" s="7">
        <v>14296</v>
      </c>
      <c r="B66" s="7">
        <v>21</v>
      </c>
      <c r="C66" s="7" t="s">
        <v>2</v>
      </c>
      <c r="D66" s="7">
        <v>3200000</v>
      </c>
      <c r="E66" s="5">
        <f t="shared" si="13"/>
        <v>9391.0491562729276</v>
      </c>
      <c r="F66" s="7">
        <v>41560</v>
      </c>
      <c r="G66" s="5">
        <f t="shared" si="7"/>
        <v>121.96625091709464</v>
      </c>
      <c r="H66" s="7">
        <v>20800</v>
      </c>
      <c r="I66" s="5">
        <f t="shared" si="8"/>
        <v>61.04181951577403</v>
      </c>
      <c r="J66" s="7">
        <v>4000</v>
      </c>
      <c r="K66" s="5">
        <f t="shared" si="9"/>
        <v>11.73881144534116</v>
      </c>
      <c r="L66" s="7">
        <v>3741</v>
      </c>
      <c r="M66" s="7"/>
      <c r="N66" s="5">
        <f t="shared" si="10"/>
        <v>10.978723404255319</v>
      </c>
      <c r="O66" s="22">
        <f t="shared" si="14"/>
        <v>2078</v>
      </c>
      <c r="P66" s="5">
        <f t="shared" si="1"/>
        <v>6.1305318368430086</v>
      </c>
      <c r="Q66" s="7">
        <f t="shared" si="11"/>
        <v>415.6</v>
      </c>
      <c r="R66" s="5">
        <f t="shared" si="2"/>
        <v>1.2376537984940368</v>
      </c>
      <c r="S66" s="3">
        <f t="shared" si="3"/>
        <v>61.041819515774037</v>
      </c>
      <c r="T66" s="3">
        <f t="shared" si="4"/>
        <v>11.73881144534116</v>
      </c>
      <c r="V66" s="3">
        <f t="shared" si="15"/>
        <v>10.977000288774761</v>
      </c>
      <c r="W66" s="26"/>
      <c r="AR66" s="7">
        <v>14296</v>
      </c>
      <c r="AS66" s="14">
        <v>36028</v>
      </c>
      <c r="AT66" s="7" t="s">
        <v>2</v>
      </c>
      <c r="AU66" s="7">
        <v>3200000</v>
      </c>
      <c r="AV66" s="5">
        <f t="shared" ref="AV66:AV69" si="26">AU66/340.75</f>
        <v>9391.0491562729276</v>
      </c>
      <c r="AW66" s="5">
        <v>61.04</v>
      </c>
      <c r="AX66" s="5">
        <v>11.74</v>
      </c>
      <c r="AY66" s="5">
        <v>10.98</v>
      </c>
    </row>
    <row r="67" spans="1:51" s="3" customFormat="1">
      <c r="A67" s="7">
        <v>14297</v>
      </c>
      <c r="B67" s="7">
        <v>21</v>
      </c>
      <c r="C67" s="7" t="s">
        <v>6</v>
      </c>
      <c r="D67" s="7">
        <v>950000</v>
      </c>
      <c r="E67" s="5">
        <f t="shared" si="13"/>
        <v>2787.9677182685255</v>
      </c>
      <c r="F67" s="7">
        <v>14500</v>
      </c>
      <c r="G67" s="5">
        <f t="shared" si="7"/>
        <v>42.553191489361701</v>
      </c>
      <c r="H67" s="7"/>
      <c r="I67" s="5"/>
      <c r="J67" s="7"/>
      <c r="K67" s="5"/>
      <c r="L67" s="7">
        <v>1311</v>
      </c>
      <c r="M67" s="7"/>
      <c r="N67" s="5">
        <f t="shared" si="10"/>
        <v>3.847395451210565</v>
      </c>
      <c r="O67" s="22">
        <f t="shared" si="14"/>
        <v>725</v>
      </c>
      <c r="P67" s="5">
        <f t="shared" ref="P67:P70" si="27">(N67+O67)/340.75</f>
        <v>2.1389505369074411</v>
      </c>
      <c r="Q67" s="7">
        <f t="shared" si="11"/>
        <v>145</v>
      </c>
      <c r="R67" s="5">
        <f t="shared" ref="R67:R70" si="28">(P67+Q67)/340.75</f>
        <v>0.43180909915453392</v>
      </c>
      <c r="V67" s="3">
        <f t="shared" si="15"/>
        <v>3.8456723357300073</v>
      </c>
      <c r="W67" s="26"/>
      <c r="AR67" s="7">
        <v>14297</v>
      </c>
      <c r="AS67" s="14">
        <v>36029</v>
      </c>
      <c r="AT67" s="7" t="s">
        <v>6</v>
      </c>
      <c r="AU67" s="7">
        <v>950000</v>
      </c>
      <c r="AV67" s="5">
        <f t="shared" si="26"/>
        <v>2787.9677182685255</v>
      </c>
      <c r="AW67" s="5"/>
      <c r="AX67" s="5"/>
      <c r="AY67" s="5">
        <v>3.84</v>
      </c>
    </row>
    <row r="68" spans="1:51" s="3" customFormat="1">
      <c r="A68" s="7">
        <v>14298</v>
      </c>
      <c r="B68" s="7">
        <v>21</v>
      </c>
      <c r="C68" s="7" t="s">
        <v>6</v>
      </c>
      <c r="D68" s="7">
        <v>950000</v>
      </c>
      <c r="E68" s="5">
        <f t="shared" si="13"/>
        <v>2787.9677182685255</v>
      </c>
      <c r="F68" s="7">
        <v>14500</v>
      </c>
      <c r="G68" s="5">
        <f t="shared" ref="G68:G70" si="29">F68/340.75</f>
        <v>42.553191489361701</v>
      </c>
      <c r="H68" s="7"/>
      <c r="I68" s="5"/>
      <c r="J68" s="7"/>
      <c r="K68" s="5"/>
      <c r="L68" s="7">
        <v>1311</v>
      </c>
      <c r="M68" s="7"/>
      <c r="N68" s="5">
        <f t="shared" ref="N68:N70" si="30">(L68+M68)/340.75</f>
        <v>3.847395451210565</v>
      </c>
      <c r="O68" s="22">
        <f t="shared" ref="O68:O70" si="31">F68*5%</f>
        <v>725</v>
      </c>
      <c r="P68" s="5">
        <f t="shared" si="27"/>
        <v>2.1389505369074411</v>
      </c>
      <c r="Q68" s="7">
        <f t="shared" ref="Q68:Q70" si="32">F68*1%</f>
        <v>145</v>
      </c>
      <c r="R68" s="5">
        <f t="shared" si="28"/>
        <v>0.43180909915453392</v>
      </c>
      <c r="V68" s="3">
        <f t="shared" si="15"/>
        <v>3.8456723357300073</v>
      </c>
      <c r="W68" s="26"/>
      <c r="AR68" s="7">
        <v>14299</v>
      </c>
      <c r="AS68" s="14">
        <v>36029</v>
      </c>
      <c r="AT68" s="7" t="s">
        <v>6</v>
      </c>
      <c r="AU68" s="7">
        <v>975000</v>
      </c>
      <c r="AV68" s="5">
        <f t="shared" si="26"/>
        <v>2861.3352898019075</v>
      </c>
      <c r="AW68" s="5"/>
      <c r="AX68" s="5"/>
      <c r="AY68" s="5">
        <v>3.92</v>
      </c>
    </row>
    <row r="69" spans="1:51" s="3" customFormat="1">
      <c r="A69" s="7">
        <v>14299</v>
      </c>
      <c r="B69" s="7">
        <v>21</v>
      </c>
      <c r="C69" s="7" t="s">
        <v>6</v>
      </c>
      <c r="D69" s="7">
        <v>975000</v>
      </c>
      <c r="E69" s="5">
        <f t="shared" si="13"/>
        <v>2861.3352898019075</v>
      </c>
      <c r="F69" s="7">
        <v>14860</v>
      </c>
      <c r="G69" s="5">
        <f t="shared" si="29"/>
        <v>43.609684519442403</v>
      </c>
      <c r="H69" s="7"/>
      <c r="I69" s="5"/>
      <c r="J69" s="7"/>
      <c r="K69" s="5"/>
      <c r="L69" s="7">
        <v>1338</v>
      </c>
      <c r="M69" s="7"/>
      <c r="N69" s="5">
        <f t="shared" si="30"/>
        <v>3.9266324284666179</v>
      </c>
      <c r="O69" s="22">
        <f t="shared" si="31"/>
        <v>743</v>
      </c>
      <c r="P69" s="5">
        <f t="shared" si="27"/>
        <v>2.1920077253953534</v>
      </c>
      <c r="Q69" s="7">
        <f t="shared" si="32"/>
        <v>148.6</v>
      </c>
      <c r="R69" s="5">
        <f t="shared" si="28"/>
        <v>0.44252973653821082</v>
      </c>
      <c r="V69" s="3">
        <f t="shared" si="15"/>
        <v>3.9249093129860602</v>
      </c>
      <c r="W69" s="26"/>
      <c r="AR69" s="7">
        <v>14300</v>
      </c>
      <c r="AS69" s="14">
        <v>36029</v>
      </c>
      <c r="AT69" s="7" t="s">
        <v>6</v>
      </c>
      <c r="AU69" s="7">
        <v>1050000</v>
      </c>
      <c r="AV69" s="5">
        <f t="shared" si="26"/>
        <v>3081.4380044020545</v>
      </c>
      <c r="AW69" s="5"/>
      <c r="AX69" s="5"/>
      <c r="AY69" s="5">
        <v>4.16</v>
      </c>
    </row>
    <row r="70" spans="1:51" s="3" customFormat="1">
      <c r="A70" s="7">
        <v>14300</v>
      </c>
      <c r="B70" s="7">
        <v>21</v>
      </c>
      <c r="C70" s="7" t="s">
        <v>6</v>
      </c>
      <c r="D70" s="7">
        <v>1050000</v>
      </c>
      <c r="E70" s="5">
        <f>D70/340.75</f>
        <v>3081.4380044020545</v>
      </c>
      <c r="F70" s="7">
        <v>15760</v>
      </c>
      <c r="G70" s="5">
        <f t="shared" si="29"/>
        <v>46.250917094644166</v>
      </c>
      <c r="H70" s="7"/>
      <c r="I70" s="5"/>
      <c r="J70" s="7"/>
      <c r="K70" s="5"/>
      <c r="L70" s="7">
        <v>1419</v>
      </c>
      <c r="M70" s="7"/>
      <c r="N70" s="5">
        <f t="shared" si="30"/>
        <v>4.1643433602347759</v>
      </c>
      <c r="O70" s="22">
        <f t="shared" si="31"/>
        <v>788</v>
      </c>
      <c r="P70" s="5">
        <f t="shared" si="27"/>
        <v>2.3247669651070719</v>
      </c>
      <c r="Q70" s="7">
        <f t="shared" si="32"/>
        <v>157.6</v>
      </c>
      <c r="R70" s="5">
        <f t="shared" si="28"/>
        <v>0.46933167121087915</v>
      </c>
      <c r="V70" s="34">
        <f t="shared" ref="V70" si="33">(2.93+10.56+(E70*1.2%))*9%</f>
        <v>4.5420530447542191</v>
      </c>
      <c r="W70" s="26" t="s">
        <v>11</v>
      </c>
      <c r="Y70" s="24"/>
    </row>
    <row r="71" spans="1:51">
      <c r="A71" s="81" t="s">
        <v>49</v>
      </c>
      <c r="B71" s="82"/>
      <c r="C71" s="82"/>
      <c r="D71" s="82"/>
      <c r="E71" s="82"/>
      <c r="F71" s="82"/>
      <c r="G71" s="83"/>
      <c r="H71" s="8">
        <f>SUM(H3:H70)</f>
        <v>477256</v>
      </c>
      <c r="I71" s="8">
        <f t="shared" ref="I71:R71" si="34">SUM(I3:I70)</f>
        <v>1400.6045487894351</v>
      </c>
      <c r="J71" s="8">
        <f t="shared" si="34"/>
        <v>81402</v>
      </c>
      <c r="K71" s="8">
        <f t="shared" si="34"/>
        <v>238.89068231841523</v>
      </c>
      <c r="L71" s="8">
        <f t="shared" si="34"/>
        <v>115278</v>
      </c>
      <c r="M71" s="8">
        <f t="shared" si="34"/>
        <v>8540</v>
      </c>
      <c r="N71" s="8">
        <f t="shared" si="34"/>
        <v>363.36903888481288</v>
      </c>
      <c r="O71" s="8">
        <f t="shared" si="34"/>
        <v>61346.75</v>
      </c>
      <c r="P71" s="4">
        <f t="shared" si="34"/>
        <v>181.10086291675668</v>
      </c>
      <c r="Q71" s="8">
        <f t="shared" si="34"/>
        <v>14218.770000000008</v>
      </c>
      <c r="R71" s="8">
        <f t="shared" si="34"/>
        <v>42.259342224260479</v>
      </c>
      <c r="S71" s="3"/>
      <c r="AV71" s="41"/>
      <c r="AW71" s="41">
        <f t="shared" ref="AW71:AY71" si="35">SUM(AW3:AW70)</f>
        <v>200.29</v>
      </c>
      <c r="AX71" s="41">
        <f t="shared" si="35"/>
        <v>38.520000000000003</v>
      </c>
      <c r="AY71" s="41">
        <f t="shared" si="35"/>
        <v>59.879999999999995</v>
      </c>
    </row>
    <row r="72" spans="1:51">
      <c r="F72" s="1" t="s">
        <v>50</v>
      </c>
      <c r="H72" s="1">
        <v>472058</v>
      </c>
      <c r="I72" s="2">
        <f>H72/340.75</f>
        <v>1385.3499633162141</v>
      </c>
      <c r="J72" s="1">
        <v>91480</v>
      </c>
      <c r="K72" s="2">
        <f>J72/340.75</f>
        <v>268.46661775495232</v>
      </c>
      <c r="L72" s="1"/>
      <c r="M72" s="1">
        <v>123778</v>
      </c>
      <c r="N72" s="2">
        <f>M72/340.75</f>
        <v>363.2516507703595</v>
      </c>
      <c r="Q72" s="1">
        <f>O71+Q71</f>
        <v>75565.52</v>
      </c>
      <c r="R72" s="2">
        <f>Q72/340.75</f>
        <v>221.76234776228907</v>
      </c>
      <c r="S72" s="2"/>
      <c r="T72" s="2"/>
      <c r="U72" s="2"/>
      <c r="V72" s="2"/>
      <c r="W72" s="2"/>
      <c r="X72" s="2"/>
      <c r="Y72" s="2"/>
    </row>
    <row r="73" spans="1:51" ht="12.75">
      <c r="F73" s="2"/>
      <c r="H73" s="1">
        <f>H72-H71</f>
        <v>-5198</v>
      </c>
      <c r="J73" s="1">
        <f t="shared" ref="J73" si="36">J72-J71</f>
        <v>10078</v>
      </c>
      <c r="R73" s="52">
        <v>2581</v>
      </c>
      <c r="W73" s="66" t="s">
        <v>51</v>
      </c>
      <c r="X73" s="35">
        <f>SUM(X3:X72)</f>
        <v>0</v>
      </c>
      <c r="Y73" s="35">
        <f>SUM(Y3:Y71)</f>
        <v>13.32875590843727</v>
      </c>
      <c r="Z73" s="41"/>
      <c r="AD73" s="35">
        <f>SUM(AD3:AD71)</f>
        <v>575.55099046221562</v>
      </c>
      <c r="AH73" s="35">
        <f>SUM(AH3:AH71)</f>
        <v>133.68158473954512</v>
      </c>
      <c r="AI73" s="66" t="s">
        <v>51</v>
      </c>
      <c r="AJ73" s="65">
        <f>SUM(AJ3:AJ71)</f>
        <v>-13.517241379310372</v>
      </c>
      <c r="AK73" s="65">
        <f>SUM(AK3:AK71)</f>
        <v>37.076847418928828</v>
      </c>
      <c r="AR73" s="85" t="s">
        <v>40</v>
      </c>
      <c r="AS73" s="85"/>
      <c r="AT73" s="85"/>
      <c r="AU73" s="85"/>
      <c r="AV73" s="85"/>
      <c r="AW73" s="85"/>
      <c r="AX73" s="85"/>
      <c r="AY73" s="85"/>
    </row>
    <row r="74" spans="1:51">
      <c r="A74" s="48"/>
      <c r="B74" s="48"/>
      <c r="C74" s="48"/>
      <c r="D74" s="48"/>
      <c r="E74" s="48"/>
      <c r="F74" s="48"/>
      <c r="G74" s="66" t="s">
        <v>51</v>
      </c>
      <c r="H74" s="26" t="s">
        <v>11</v>
      </c>
      <c r="I74" s="48"/>
      <c r="J74" s="48">
        <f>H73+J73</f>
        <v>4880</v>
      </c>
      <c r="K74" s="26">
        <f>J74/340.75</f>
        <v>14.321349963316214</v>
      </c>
      <c r="M74" s="2">
        <f>L71+M71-M72</f>
        <v>40</v>
      </c>
      <c r="N74" s="26">
        <f>M74/340.75</f>
        <v>0.11738811445341159</v>
      </c>
      <c r="R74" s="6" t="s">
        <v>52</v>
      </c>
      <c r="W74" s="6" t="s">
        <v>52</v>
      </c>
      <c r="X74" s="27"/>
      <c r="Y74" s="52"/>
      <c r="AI74" s="6" t="s">
        <v>52</v>
      </c>
      <c r="AK74" s="35">
        <f>AJ73+AK73</f>
        <v>23.559606039618458</v>
      </c>
    </row>
    <row r="75" spans="1:51">
      <c r="A75" s="17"/>
      <c r="B75" s="16"/>
      <c r="C75" s="17"/>
      <c r="D75" s="17"/>
      <c r="E75" s="17"/>
      <c r="F75" s="17"/>
      <c r="G75" s="17"/>
      <c r="K75" s="67"/>
      <c r="N75" s="67"/>
      <c r="Q75" s="40" t="s">
        <v>24</v>
      </c>
      <c r="AK75" s="53"/>
    </row>
    <row r="76" spans="1:51">
      <c r="A76" s="47"/>
      <c r="B76" s="47"/>
      <c r="C76" s="47"/>
      <c r="D76" s="47"/>
      <c r="E76" s="47"/>
      <c r="F76" s="47"/>
      <c r="G76" s="47"/>
      <c r="H76" s="47"/>
      <c r="I76" s="47"/>
      <c r="J76" s="47"/>
      <c r="Q76" s="26" t="s">
        <v>12</v>
      </c>
      <c r="AA76" s="68" t="s">
        <v>41</v>
      </c>
      <c r="AB76" s="68"/>
      <c r="AC76" s="68"/>
      <c r="AD76" s="68"/>
      <c r="AE76" s="68"/>
      <c r="AF76" s="68"/>
      <c r="AG76" s="68"/>
      <c r="AH76" s="68"/>
    </row>
    <row r="77" spans="1:51">
      <c r="A77" s="2"/>
      <c r="B77" s="2"/>
      <c r="C77" s="2"/>
      <c r="D77" s="2"/>
      <c r="E77" s="2"/>
      <c r="F77" s="2"/>
      <c r="G77" s="2"/>
      <c r="H77" s="2"/>
      <c r="J77" s="39"/>
      <c r="K77" s="1"/>
      <c r="S77" s="1"/>
      <c r="AD77" s="35">
        <f>I72+K72-AD73</f>
        <v>1078.2655906089508</v>
      </c>
      <c r="AH77" s="35">
        <f>N72-AH73</f>
        <v>229.57006603081439</v>
      </c>
    </row>
    <row r="78" spans="1:51">
      <c r="A78" s="2"/>
      <c r="B78" s="2"/>
      <c r="C78" s="2"/>
      <c r="D78" s="2"/>
      <c r="E78" s="2"/>
      <c r="F78" s="2"/>
      <c r="G78" s="2"/>
      <c r="H78" s="2"/>
      <c r="J78" s="39"/>
      <c r="K78" s="1"/>
      <c r="S78" s="1"/>
      <c r="AB78" s="6" t="s">
        <v>53</v>
      </c>
      <c r="AD78" s="53"/>
      <c r="AF78" s="6" t="s">
        <v>53</v>
      </c>
      <c r="AH78" s="53"/>
    </row>
    <row r="79" spans="1:51">
      <c r="A79" s="2"/>
      <c r="B79" s="2"/>
      <c r="C79" s="2"/>
      <c r="D79" s="2"/>
      <c r="E79" s="2"/>
      <c r="F79" s="2"/>
      <c r="G79" s="2"/>
      <c r="H79" s="2"/>
      <c r="J79" s="39"/>
      <c r="K79" s="1"/>
      <c r="S79" s="1"/>
    </row>
    <row r="80" spans="1:51">
      <c r="A80" s="40" t="s">
        <v>14</v>
      </c>
      <c r="B80" s="26" t="s">
        <v>22</v>
      </c>
      <c r="C80" s="2"/>
      <c r="D80" s="2"/>
      <c r="E80" s="2"/>
      <c r="F80" s="2"/>
      <c r="G80" s="2"/>
      <c r="H80" s="12">
        <v>36048</v>
      </c>
      <c r="I80" s="1">
        <f>H72+J72</f>
        <v>563538</v>
      </c>
      <c r="J80" s="10">
        <f>I80/340.75</f>
        <v>1653.8165810711666</v>
      </c>
      <c r="K80" s="52">
        <v>19250</v>
      </c>
      <c r="L80" s="6" t="s">
        <v>52</v>
      </c>
      <c r="S80" s="1"/>
    </row>
    <row r="81" spans="1:25">
      <c r="A81" s="40" t="s">
        <v>21</v>
      </c>
      <c r="B81" s="26" t="s">
        <v>23</v>
      </c>
      <c r="C81" s="2"/>
      <c r="D81" s="2"/>
      <c r="E81" s="2"/>
      <c r="F81" s="2"/>
      <c r="G81" s="2"/>
      <c r="H81" s="12">
        <v>36048</v>
      </c>
      <c r="I81" s="46">
        <v>123778</v>
      </c>
      <c r="J81" s="10">
        <f t="shared" ref="J81" si="37">I81/340.75</f>
        <v>363.2516507703595</v>
      </c>
      <c r="K81" s="52">
        <v>4228</v>
      </c>
      <c r="L81" s="6" t="s">
        <v>52</v>
      </c>
      <c r="S81" s="1"/>
      <c r="Y81" s="10"/>
    </row>
    <row r="82" spans="1:25">
      <c r="A82" s="66" t="s">
        <v>51</v>
      </c>
      <c r="B82" s="26" t="s">
        <v>11</v>
      </c>
      <c r="J82" s="10">
        <f>K74+N74+Y73+AK74</f>
        <v>51.327100025825352</v>
      </c>
      <c r="K82" s="55">
        <v>1172</v>
      </c>
      <c r="L82" s="54" t="s">
        <v>25</v>
      </c>
      <c r="N82" s="6"/>
      <c r="P82" s="6"/>
      <c r="Q82" s="1"/>
      <c r="R82" s="1"/>
      <c r="V82" s="44" t="s">
        <v>17</v>
      </c>
    </row>
    <row r="83" spans="1:25">
      <c r="K83" s="1"/>
      <c r="L83" s="1"/>
      <c r="N83" s="6"/>
      <c r="O83" s="6"/>
      <c r="P83" s="6"/>
      <c r="Q83" s="1"/>
      <c r="R83" s="1"/>
      <c r="V83" s="33" t="s">
        <v>18</v>
      </c>
    </row>
    <row r="84" spans="1:25">
      <c r="K84" s="1"/>
      <c r="L84" s="1"/>
      <c r="N84" s="6"/>
      <c r="O84" s="6"/>
      <c r="P84" s="6"/>
      <c r="Q84" s="1"/>
      <c r="R84" s="1"/>
    </row>
    <row r="85" spans="1:25">
      <c r="K85" s="1"/>
      <c r="L85" s="1"/>
      <c r="N85" s="6"/>
      <c r="O85" s="6"/>
      <c r="P85" s="6"/>
      <c r="Q85" s="1"/>
      <c r="R85" s="1"/>
    </row>
    <row r="86" spans="1:25">
      <c r="K86" s="1"/>
      <c r="L86" s="1"/>
      <c r="N86" s="6"/>
      <c r="P86" s="6"/>
      <c r="Q86" s="1"/>
      <c r="R86" s="1"/>
    </row>
    <row r="87" spans="1:25">
      <c r="K87" s="1"/>
      <c r="L87" s="1"/>
      <c r="M87" s="6"/>
      <c r="N87" s="6"/>
      <c r="O87" s="6"/>
      <c r="P87" s="6"/>
      <c r="Q87" s="1"/>
      <c r="R87" s="1"/>
    </row>
    <row r="88" spans="1:25">
      <c r="K88" s="1"/>
      <c r="L88" s="1"/>
      <c r="M88" s="6"/>
      <c r="N88" s="6"/>
      <c r="O88" s="6"/>
      <c r="P88" s="6"/>
      <c r="Q88" s="1"/>
      <c r="R88" s="1"/>
    </row>
    <row r="89" spans="1:25">
      <c r="K89" s="1"/>
      <c r="L89" s="1"/>
      <c r="M89" s="6"/>
      <c r="N89" s="6"/>
      <c r="O89" s="6"/>
      <c r="P89" s="6"/>
      <c r="Q89" s="1"/>
      <c r="R89" s="1"/>
    </row>
    <row r="90" spans="1:25">
      <c r="K90" s="1"/>
      <c r="L90" s="1"/>
      <c r="M90" s="6"/>
      <c r="N90" s="6"/>
      <c r="O90" s="6"/>
      <c r="P90" s="6"/>
      <c r="Q90" s="1"/>
      <c r="R90" s="1"/>
    </row>
    <row r="91" spans="1:25">
      <c r="K91" s="1"/>
      <c r="L91" s="1"/>
      <c r="M91" s="6"/>
      <c r="N91" s="6"/>
      <c r="O91" s="6"/>
      <c r="P91" s="6"/>
      <c r="Q91" s="1"/>
      <c r="R91" s="1"/>
    </row>
    <row r="92" spans="1:25">
      <c r="K92" s="1"/>
      <c r="L92" s="1"/>
      <c r="M92" s="6"/>
      <c r="N92" s="6"/>
      <c r="O92" s="6"/>
      <c r="P92" s="6"/>
      <c r="Q92" s="1"/>
      <c r="R92" s="1"/>
    </row>
    <row r="93" spans="1:25">
      <c r="K93" s="1"/>
      <c r="L93" s="1"/>
      <c r="M93" s="6"/>
      <c r="N93" s="6"/>
      <c r="O93" s="6"/>
      <c r="P93" s="6"/>
      <c r="Q93" s="1"/>
      <c r="R93" s="1"/>
    </row>
    <row r="94" spans="1:25">
      <c r="K94" s="1"/>
      <c r="L94" s="1"/>
      <c r="M94" s="6"/>
      <c r="N94" s="6"/>
      <c r="O94" s="6"/>
      <c r="P94" s="6"/>
      <c r="Q94" s="1"/>
      <c r="R94" s="1"/>
    </row>
    <row r="95" spans="1:25">
      <c r="K95" s="1"/>
      <c r="L95" s="1"/>
      <c r="M95" s="6"/>
      <c r="N95" s="6"/>
      <c r="O95" s="6"/>
      <c r="P95" s="6"/>
      <c r="Q95" s="1"/>
      <c r="R95" s="1"/>
    </row>
    <row r="96" spans="1:25">
      <c r="K96" s="1"/>
      <c r="L96" s="1"/>
      <c r="M96" s="6"/>
      <c r="N96" s="6"/>
      <c r="O96" s="6"/>
      <c r="P96" s="6"/>
      <c r="Q96" s="1"/>
      <c r="R96" s="1"/>
    </row>
    <row r="97" spans="11:21">
      <c r="K97" s="1"/>
      <c r="L97" s="1"/>
      <c r="M97" s="6"/>
      <c r="N97" s="6"/>
      <c r="O97" s="6"/>
      <c r="P97" s="6"/>
      <c r="Q97" s="1"/>
      <c r="R97" s="1"/>
    </row>
    <row r="98" spans="11:21">
      <c r="K98" s="1"/>
      <c r="L98" s="1"/>
      <c r="M98" s="6"/>
      <c r="N98" s="6"/>
      <c r="O98" s="6"/>
      <c r="P98" s="6"/>
      <c r="Q98" s="1"/>
      <c r="R98" s="1"/>
    </row>
    <row r="99" spans="11:21">
      <c r="K99" s="1"/>
      <c r="L99" s="1"/>
      <c r="M99" s="6"/>
      <c r="N99" s="6"/>
      <c r="O99" s="6"/>
      <c r="P99" s="6"/>
      <c r="Q99" s="1"/>
      <c r="R99" s="1"/>
    </row>
    <row r="100" spans="11:21">
      <c r="K100" s="1"/>
      <c r="L100" s="1"/>
      <c r="M100" s="6"/>
      <c r="N100" s="6"/>
      <c r="O100" s="6"/>
      <c r="P100" s="6"/>
      <c r="Q100" s="1"/>
      <c r="R100" s="1"/>
    </row>
    <row r="101" spans="11:21">
      <c r="K101" s="1"/>
      <c r="L101" s="1"/>
      <c r="M101" s="6"/>
      <c r="N101" s="6"/>
      <c r="O101" s="6"/>
      <c r="P101" s="6"/>
      <c r="Q101" s="1"/>
      <c r="R101" s="1"/>
    </row>
    <row r="102" spans="11:21">
      <c r="K102" s="1"/>
      <c r="L102" s="1"/>
      <c r="M102" s="6"/>
      <c r="N102" s="6"/>
      <c r="O102" s="6"/>
      <c r="P102" s="6"/>
      <c r="Q102" s="1"/>
      <c r="R102" s="1"/>
    </row>
    <row r="103" spans="11:21">
      <c r="K103" s="1"/>
      <c r="L103" s="1"/>
      <c r="M103" s="6"/>
      <c r="N103" s="6"/>
      <c r="O103" s="6"/>
      <c r="P103" s="6"/>
      <c r="Q103" s="1"/>
      <c r="R103" s="1"/>
    </row>
    <row r="104" spans="11:21">
      <c r="K104" s="1"/>
      <c r="L104" s="1"/>
      <c r="M104" s="6"/>
      <c r="N104" s="6"/>
      <c r="O104" s="6"/>
      <c r="P104" s="6"/>
      <c r="Q104" s="1"/>
      <c r="R104" s="1"/>
    </row>
    <row r="105" spans="11:21">
      <c r="K105" s="1"/>
      <c r="L105" s="1"/>
      <c r="M105" s="6"/>
      <c r="N105" s="6"/>
      <c r="O105" s="6"/>
      <c r="P105" s="6"/>
      <c r="Q105" s="1"/>
      <c r="R105" s="1"/>
    </row>
    <row r="106" spans="11:21">
      <c r="K106" s="1"/>
      <c r="L106" s="1"/>
      <c r="M106" s="6"/>
      <c r="N106" s="6"/>
      <c r="O106" s="6"/>
      <c r="P106" s="6"/>
      <c r="Q106" s="1"/>
      <c r="R106" s="1"/>
    </row>
    <row r="107" spans="11:21">
      <c r="K107" s="1"/>
      <c r="L107" s="1"/>
      <c r="M107" s="6"/>
      <c r="N107" s="6"/>
      <c r="O107" s="6"/>
      <c r="P107" s="6"/>
      <c r="Q107" s="1"/>
      <c r="R107" s="1"/>
    </row>
    <row r="108" spans="11:21">
      <c r="K108" s="1"/>
      <c r="L108" s="1"/>
      <c r="M108" s="6"/>
      <c r="N108" s="6"/>
      <c r="O108" s="6"/>
      <c r="P108" s="6"/>
      <c r="Q108" s="1"/>
      <c r="R108" s="1"/>
    </row>
    <row r="109" spans="11:21">
      <c r="K109" s="1"/>
      <c r="L109" s="1"/>
      <c r="M109" s="6"/>
      <c r="N109" s="6"/>
      <c r="O109" s="6"/>
      <c r="P109" s="6"/>
      <c r="Q109" s="1"/>
      <c r="R109" s="1"/>
    </row>
    <row r="110" spans="11:21">
      <c r="K110" s="1"/>
      <c r="L110" s="1"/>
      <c r="M110" s="6"/>
      <c r="N110" s="6"/>
      <c r="O110" s="6"/>
      <c r="P110" s="6"/>
      <c r="Q110" s="1"/>
      <c r="R110" s="1"/>
    </row>
    <row r="111" spans="11:21">
      <c r="K111" s="1"/>
      <c r="L111" s="1"/>
      <c r="M111" s="6"/>
      <c r="N111" s="6"/>
      <c r="O111" s="6"/>
      <c r="P111" s="29"/>
      <c r="Q111" s="37"/>
      <c r="R111" s="37"/>
      <c r="S111" s="29"/>
      <c r="T111" s="29"/>
      <c r="U111" s="29"/>
    </row>
    <row r="112" spans="11:21">
      <c r="K112" s="1"/>
      <c r="L112" s="1"/>
      <c r="M112" s="6"/>
      <c r="N112" s="6"/>
      <c r="O112" s="6"/>
      <c r="P112" s="29"/>
      <c r="Q112" s="37"/>
      <c r="R112" s="37"/>
      <c r="S112" s="29"/>
      <c r="T112" s="29"/>
      <c r="U112" s="29"/>
    </row>
    <row r="113" spans="11:21">
      <c r="K113" s="1"/>
      <c r="L113" s="1"/>
      <c r="M113" s="6"/>
      <c r="N113" s="6"/>
      <c r="O113" s="6"/>
      <c r="P113" s="29"/>
      <c r="Q113" s="37"/>
      <c r="R113" s="37"/>
      <c r="S113" s="29"/>
      <c r="T113" s="29"/>
      <c r="U113" s="29"/>
    </row>
    <row r="114" spans="11:21">
      <c r="K114" s="1"/>
      <c r="L114" s="1"/>
      <c r="M114" s="6"/>
      <c r="N114" s="6"/>
      <c r="O114" s="6"/>
      <c r="P114" s="29"/>
      <c r="Q114" s="37"/>
      <c r="R114" s="37"/>
      <c r="S114" s="29"/>
      <c r="T114" s="29"/>
      <c r="U114" s="29"/>
    </row>
    <row r="115" spans="11:21">
      <c r="K115" s="1"/>
      <c r="L115" s="1"/>
      <c r="M115" s="6"/>
      <c r="N115" s="6"/>
      <c r="O115" s="6"/>
      <c r="P115" s="29"/>
      <c r="Q115" s="37"/>
      <c r="R115" s="37"/>
      <c r="S115" s="29"/>
      <c r="T115" s="29"/>
      <c r="U115" s="29"/>
    </row>
    <row r="116" spans="11:21">
      <c r="K116" s="1"/>
      <c r="L116" s="1"/>
      <c r="M116" s="6"/>
      <c r="N116" s="6"/>
      <c r="O116" s="6"/>
      <c r="P116" s="29"/>
      <c r="Q116" s="37"/>
      <c r="R116" s="37"/>
      <c r="S116" s="29"/>
      <c r="T116" s="29"/>
      <c r="U116" s="29"/>
    </row>
    <row r="117" spans="11:21">
      <c r="K117" s="1"/>
      <c r="L117" s="1"/>
      <c r="M117" s="6"/>
      <c r="N117" s="6"/>
      <c r="O117" s="6"/>
      <c r="P117" s="29"/>
      <c r="Q117" s="37"/>
      <c r="R117" s="37"/>
      <c r="S117" s="29"/>
      <c r="T117" s="29"/>
      <c r="U117" s="29"/>
    </row>
    <row r="118" spans="11:21">
      <c r="K118" s="1"/>
      <c r="L118" s="1"/>
      <c r="M118" s="6"/>
      <c r="N118" s="6"/>
      <c r="O118" s="6"/>
      <c r="P118" s="29"/>
      <c r="Q118" s="37"/>
      <c r="R118" s="37"/>
      <c r="S118" s="29"/>
      <c r="T118" s="29"/>
      <c r="U118" s="29"/>
    </row>
    <row r="119" spans="11:21">
      <c r="K119" s="1"/>
      <c r="L119" s="1"/>
      <c r="M119" s="6"/>
      <c r="N119" s="6"/>
      <c r="O119" s="6"/>
      <c r="P119" s="29"/>
      <c r="Q119" s="37"/>
      <c r="R119" s="37"/>
      <c r="S119" s="29"/>
      <c r="T119" s="29"/>
      <c r="U119" s="29"/>
    </row>
    <row r="120" spans="11:21">
      <c r="K120" s="1"/>
      <c r="L120" s="1"/>
      <c r="M120" s="6"/>
      <c r="N120" s="6"/>
      <c r="O120" s="6"/>
      <c r="P120" s="29"/>
      <c r="Q120" s="37"/>
      <c r="R120" s="37"/>
      <c r="S120" s="29"/>
      <c r="T120" s="29"/>
      <c r="U120" s="29"/>
    </row>
    <row r="121" spans="11:21">
      <c r="K121" s="1"/>
      <c r="L121" s="1"/>
      <c r="M121" s="6"/>
      <c r="N121" s="6"/>
      <c r="O121" s="6"/>
      <c r="P121" s="29"/>
      <c r="Q121" s="37"/>
      <c r="R121" s="37"/>
      <c r="S121" s="29"/>
      <c r="T121" s="29"/>
      <c r="U121" s="29"/>
    </row>
    <row r="122" spans="11:21">
      <c r="K122" s="1"/>
      <c r="L122" s="1"/>
      <c r="M122" s="6"/>
      <c r="N122" s="6"/>
      <c r="O122" s="6"/>
      <c r="P122" s="29"/>
      <c r="Q122" s="37"/>
      <c r="R122" s="37"/>
      <c r="S122" s="29"/>
      <c r="T122" s="29"/>
      <c r="U122" s="29"/>
    </row>
    <row r="123" spans="11:21">
      <c r="K123" s="1"/>
      <c r="L123" s="1"/>
      <c r="M123" s="6"/>
      <c r="N123" s="6"/>
      <c r="O123" s="6"/>
      <c r="P123" s="29"/>
      <c r="Q123" s="37"/>
      <c r="R123" s="37"/>
      <c r="S123" s="29"/>
      <c r="T123" s="29"/>
      <c r="U123" s="29"/>
    </row>
    <row r="124" spans="11:21">
      <c r="K124" s="1"/>
      <c r="L124" s="1"/>
      <c r="M124" s="6"/>
      <c r="N124" s="6"/>
      <c r="O124" s="6"/>
      <c r="P124" s="29"/>
      <c r="Q124" s="37"/>
      <c r="R124" s="37"/>
      <c r="S124" s="29"/>
      <c r="T124" s="29"/>
      <c r="U124" s="29"/>
    </row>
    <row r="125" spans="11:21">
      <c r="K125" s="1"/>
      <c r="L125" s="1"/>
      <c r="M125" s="6"/>
      <c r="N125" s="6"/>
      <c r="O125" s="6"/>
      <c r="P125" s="29"/>
      <c r="Q125" s="37"/>
      <c r="R125" s="37"/>
      <c r="S125" s="29"/>
      <c r="T125" s="29"/>
      <c r="U125" s="29"/>
    </row>
    <row r="126" spans="11:21">
      <c r="K126" s="1"/>
      <c r="L126" s="1"/>
      <c r="M126" s="6"/>
      <c r="N126" s="6"/>
      <c r="O126" s="6"/>
      <c r="P126" s="29"/>
      <c r="Q126" s="37"/>
      <c r="R126" s="37"/>
      <c r="S126" s="29"/>
      <c r="T126" s="29"/>
      <c r="U126" s="29"/>
    </row>
    <row r="127" spans="11:21">
      <c r="K127" s="1"/>
      <c r="L127" s="1"/>
      <c r="M127" s="6"/>
      <c r="N127" s="6"/>
      <c r="O127" s="6"/>
      <c r="P127" s="29"/>
      <c r="Q127" s="37"/>
      <c r="R127" s="37"/>
      <c r="S127" s="29"/>
      <c r="T127" s="29"/>
      <c r="U127" s="29"/>
    </row>
    <row r="128" spans="11:21">
      <c r="K128" s="1"/>
      <c r="L128" s="1"/>
      <c r="M128" s="6"/>
      <c r="N128" s="6"/>
      <c r="O128" s="6"/>
      <c r="P128" s="29"/>
      <c r="Q128" s="37"/>
      <c r="R128" s="37"/>
      <c r="S128" s="29"/>
      <c r="T128" s="29"/>
      <c r="U128" s="29"/>
    </row>
    <row r="129" spans="9:21">
      <c r="K129" s="1"/>
      <c r="L129" s="1"/>
      <c r="M129" s="6"/>
      <c r="N129" s="6"/>
      <c r="O129" s="6"/>
      <c r="P129" s="29"/>
      <c r="Q129" s="37"/>
      <c r="R129" s="37"/>
      <c r="S129" s="29"/>
      <c r="T129" s="29"/>
      <c r="U129" s="29"/>
    </row>
    <row r="130" spans="9:21">
      <c r="K130" s="1"/>
      <c r="L130" s="1"/>
      <c r="M130" s="6"/>
      <c r="N130" s="6"/>
      <c r="O130" s="6"/>
      <c r="P130" s="29"/>
      <c r="Q130" s="37"/>
      <c r="R130" s="37"/>
      <c r="S130" s="29"/>
      <c r="T130" s="29"/>
      <c r="U130" s="29"/>
    </row>
    <row r="131" spans="9:21">
      <c r="K131" s="1"/>
      <c r="L131" s="1"/>
      <c r="M131" s="6"/>
      <c r="N131" s="6"/>
      <c r="O131" s="6"/>
      <c r="P131" s="29"/>
      <c r="Q131" s="37"/>
      <c r="R131" s="37"/>
      <c r="S131" s="29"/>
      <c r="T131" s="29"/>
      <c r="U131" s="29"/>
    </row>
    <row r="132" spans="9:21">
      <c r="K132" s="1"/>
      <c r="L132" s="1"/>
      <c r="M132" s="6"/>
      <c r="N132" s="6"/>
      <c r="O132" s="6"/>
      <c r="P132" s="29"/>
      <c r="Q132" s="37"/>
      <c r="R132" s="37"/>
      <c r="S132" s="29"/>
      <c r="T132" s="29"/>
      <c r="U132" s="29"/>
    </row>
    <row r="133" spans="9:21">
      <c r="K133" s="1"/>
      <c r="L133" s="1"/>
      <c r="M133" s="6"/>
      <c r="N133" s="6"/>
      <c r="O133" s="6"/>
      <c r="P133" s="29"/>
      <c r="Q133" s="37"/>
      <c r="R133" s="37"/>
      <c r="S133" s="29"/>
      <c r="T133" s="29"/>
      <c r="U133" s="29"/>
    </row>
    <row r="134" spans="9:21">
      <c r="K134" s="1"/>
      <c r="L134" s="1"/>
      <c r="M134" s="6"/>
      <c r="N134" s="6"/>
      <c r="O134" s="6"/>
      <c r="P134" s="29"/>
      <c r="Q134" s="37"/>
      <c r="R134" s="37"/>
      <c r="S134" s="29"/>
      <c r="T134" s="29"/>
      <c r="U134" s="29"/>
    </row>
    <row r="135" spans="9:21">
      <c r="K135" s="1"/>
      <c r="L135" s="1"/>
      <c r="M135" s="42"/>
      <c r="N135" s="36"/>
      <c r="O135" s="6"/>
      <c r="P135" s="29"/>
      <c r="Q135" s="37"/>
      <c r="R135" s="37"/>
      <c r="S135" s="51"/>
      <c r="T135" s="45"/>
      <c r="U135" s="29"/>
    </row>
    <row r="136" spans="9:21">
      <c r="I136" s="36"/>
      <c r="J136" s="50"/>
      <c r="K136" s="49"/>
      <c r="L136" s="1"/>
      <c r="M136" s="1"/>
      <c r="N136" s="1"/>
      <c r="O136" s="6"/>
      <c r="P136" s="29"/>
      <c r="Q136" s="49"/>
      <c r="R136" s="37"/>
      <c r="S136" s="37"/>
      <c r="T136" s="45"/>
      <c r="U136" s="29"/>
    </row>
    <row r="137" spans="9:21">
      <c r="K137" s="1"/>
      <c r="L137" s="1"/>
      <c r="M137" s="1"/>
      <c r="N137" s="1"/>
      <c r="O137" s="6"/>
      <c r="P137" s="29"/>
      <c r="Q137" s="37"/>
      <c r="R137" s="37"/>
      <c r="S137" s="29"/>
      <c r="T137" s="29"/>
      <c r="U137" s="29"/>
    </row>
    <row r="138" spans="9:21">
      <c r="K138" s="1"/>
      <c r="L138" s="1"/>
      <c r="M138" s="6"/>
      <c r="N138" s="6"/>
      <c r="O138" s="6"/>
      <c r="P138" s="29"/>
      <c r="Q138" s="37"/>
      <c r="R138" s="37"/>
      <c r="S138" s="29"/>
      <c r="T138" s="29"/>
      <c r="U138" s="29"/>
    </row>
    <row r="139" spans="9:21">
      <c r="K139" s="1"/>
      <c r="L139" s="1"/>
      <c r="M139" s="6"/>
      <c r="N139" s="6"/>
      <c r="O139" s="6"/>
      <c r="P139" s="29"/>
      <c r="Q139" s="37"/>
      <c r="R139" s="37"/>
      <c r="S139" s="29"/>
      <c r="T139" s="29"/>
      <c r="U139" s="29"/>
    </row>
    <row r="140" spans="9:21">
      <c r="K140" s="1"/>
      <c r="L140" s="1"/>
      <c r="M140" s="6"/>
      <c r="N140" s="6"/>
      <c r="O140" s="6"/>
      <c r="P140" s="29"/>
      <c r="Q140" s="37"/>
      <c r="R140" s="37"/>
      <c r="S140" s="29"/>
      <c r="T140" s="29"/>
      <c r="U140" s="29"/>
    </row>
    <row r="141" spans="9:21">
      <c r="K141" s="1"/>
      <c r="L141" s="1"/>
      <c r="M141" s="6"/>
      <c r="N141" s="6"/>
      <c r="O141" s="6"/>
      <c r="P141" s="6"/>
      <c r="Q141" s="1"/>
      <c r="R141" s="1"/>
    </row>
    <row r="142" spans="9:21">
      <c r="K142" s="1"/>
      <c r="L142" s="1"/>
      <c r="M142" s="6"/>
      <c r="N142" s="6"/>
      <c r="O142" s="6"/>
      <c r="P142" s="6"/>
      <c r="Q142" s="1"/>
      <c r="R142" s="1"/>
    </row>
    <row r="143" spans="9:21">
      <c r="K143" s="1"/>
      <c r="L143" s="1"/>
      <c r="M143" s="6"/>
      <c r="N143" s="6"/>
      <c r="O143" s="6"/>
      <c r="P143" s="6"/>
      <c r="Q143" s="1"/>
      <c r="R143" s="1"/>
    </row>
    <row r="144" spans="9:21">
      <c r="K144" s="1"/>
      <c r="L144" s="1"/>
      <c r="M144" s="6"/>
      <c r="N144" s="6"/>
      <c r="O144" s="6"/>
      <c r="P144" s="6"/>
      <c r="Q144" s="1"/>
      <c r="R144" s="1"/>
    </row>
    <row r="145" spans="11:18">
      <c r="K145" s="1"/>
      <c r="L145" s="1"/>
      <c r="M145" s="6"/>
      <c r="N145" s="6"/>
      <c r="O145" s="6"/>
      <c r="P145" s="6"/>
      <c r="Q145" s="1"/>
      <c r="R145" s="1"/>
    </row>
    <row r="146" spans="11:18">
      <c r="K146" s="1"/>
      <c r="L146" s="1"/>
      <c r="M146" s="6"/>
      <c r="N146" s="6"/>
      <c r="O146" s="6"/>
      <c r="P146" s="6"/>
      <c r="Q146" s="1"/>
      <c r="R146" s="1"/>
    </row>
    <row r="147" spans="11:18">
      <c r="K147" s="1"/>
      <c r="L147" s="1"/>
      <c r="M147" s="6"/>
      <c r="N147" s="6"/>
      <c r="O147" s="6"/>
      <c r="P147" s="6"/>
      <c r="Q147" s="1"/>
      <c r="R147" s="1"/>
    </row>
    <row r="148" spans="11:18">
      <c r="K148" s="1"/>
      <c r="L148" s="1"/>
      <c r="M148" s="6"/>
      <c r="N148" s="6"/>
      <c r="O148" s="6"/>
      <c r="P148" s="6"/>
      <c r="Q148" s="1"/>
      <c r="R148" s="1"/>
    </row>
    <row r="149" spans="11:18">
      <c r="K149" s="1"/>
      <c r="L149" s="1"/>
      <c r="M149" s="6"/>
      <c r="N149" s="6"/>
      <c r="O149" s="6"/>
      <c r="P149" s="6"/>
      <c r="Q149" s="1"/>
      <c r="R149" s="1"/>
    </row>
    <row r="150" spans="11:18">
      <c r="K150" s="1"/>
      <c r="L150" s="1"/>
      <c r="M150" s="6"/>
      <c r="N150" s="6"/>
      <c r="O150" s="6"/>
      <c r="P150" s="6"/>
      <c r="Q150" s="1"/>
      <c r="R150" s="1"/>
    </row>
    <row r="151" spans="11:18">
      <c r="K151" s="1"/>
      <c r="L151" s="1"/>
      <c r="M151" s="6"/>
      <c r="N151" s="6"/>
      <c r="O151" s="6"/>
      <c r="P151" s="6"/>
      <c r="Q151" s="1"/>
      <c r="R151" s="1"/>
    </row>
    <row r="152" spans="11:18">
      <c r="K152" s="1"/>
      <c r="L152" s="1"/>
      <c r="M152" s="6"/>
      <c r="N152" s="6"/>
      <c r="O152" s="6"/>
      <c r="P152" s="6"/>
      <c r="Q152" s="1"/>
      <c r="R152" s="1"/>
    </row>
    <row r="153" spans="11:18">
      <c r="K153" s="1"/>
      <c r="L153" s="1"/>
      <c r="M153" s="6"/>
      <c r="N153" s="6"/>
      <c r="O153" s="6"/>
      <c r="P153" s="6"/>
      <c r="Q153" s="1"/>
      <c r="R153" s="1"/>
    </row>
    <row r="154" spans="11:18">
      <c r="K154" s="1"/>
      <c r="L154" s="1"/>
      <c r="M154" s="6"/>
      <c r="N154" s="6"/>
      <c r="O154" s="6"/>
      <c r="P154" s="6"/>
      <c r="Q154" s="1"/>
      <c r="R154" s="1"/>
    </row>
    <row r="155" spans="11:18">
      <c r="K155" s="1"/>
      <c r="L155" s="1"/>
      <c r="M155" s="6"/>
      <c r="N155" s="6"/>
      <c r="O155" s="6"/>
      <c r="P155" s="6"/>
      <c r="Q155" s="1"/>
      <c r="R155" s="1"/>
    </row>
    <row r="156" spans="11:18">
      <c r="K156" s="1"/>
      <c r="L156" s="1"/>
      <c r="M156" s="6"/>
      <c r="N156" s="6"/>
      <c r="O156" s="6"/>
      <c r="P156" s="6"/>
      <c r="Q156" s="1"/>
      <c r="R156" s="1"/>
    </row>
    <row r="157" spans="11:18">
      <c r="K157" s="1"/>
      <c r="L157" s="1"/>
      <c r="M157" s="6"/>
      <c r="N157" s="6"/>
      <c r="O157" s="6"/>
      <c r="P157" s="6"/>
      <c r="Q157" s="1"/>
      <c r="R157" s="1"/>
    </row>
    <row r="158" spans="11:18">
      <c r="K158" s="1"/>
      <c r="L158" s="1"/>
      <c r="M158" s="6"/>
      <c r="N158" s="6"/>
      <c r="O158" s="6"/>
      <c r="P158" s="6"/>
      <c r="Q158" s="1"/>
      <c r="R158" s="1"/>
    </row>
    <row r="159" spans="11:18">
      <c r="K159" s="1"/>
      <c r="L159" s="1"/>
      <c r="M159" s="6"/>
      <c r="N159" s="6"/>
      <c r="O159" s="6"/>
      <c r="P159" s="6"/>
      <c r="Q159" s="1"/>
      <c r="R159" s="1"/>
    </row>
    <row r="160" spans="11:18">
      <c r="K160" s="1"/>
      <c r="L160" s="1"/>
      <c r="M160" s="6"/>
      <c r="N160" s="6"/>
      <c r="O160" s="6"/>
      <c r="P160" s="6"/>
      <c r="Q160" s="1"/>
      <c r="R160" s="1"/>
    </row>
    <row r="161" spans="11:18">
      <c r="K161" s="1"/>
      <c r="L161" s="1"/>
      <c r="M161" s="6"/>
      <c r="N161" s="6"/>
      <c r="O161" s="6"/>
      <c r="P161" s="6"/>
      <c r="Q161" s="1"/>
      <c r="R161" s="1"/>
    </row>
    <row r="162" spans="11:18">
      <c r="K162" s="1"/>
      <c r="L162" s="1"/>
      <c r="M162" s="6"/>
      <c r="N162" s="6"/>
      <c r="O162" s="6"/>
      <c r="P162" s="6"/>
      <c r="Q162" s="1"/>
      <c r="R162" s="1"/>
    </row>
    <row r="163" spans="11:18">
      <c r="K163" s="1"/>
      <c r="L163" s="1"/>
      <c r="M163" s="6"/>
      <c r="N163" s="6"/>
      <c r="O163" s="6"/>
      <c r="P163" s="6"/>
      <c r="Q163" s="1"/>
      <c r="R163" s="1"/>
    </row>
    <row r="164" spans="11:18">
      <c r="K164" s="1"/>
      <c r="L164" s="1"/>
      <c r="M164" s="6"/>
      <c r="N164" s="6"/>
      <c r="O164" s="6"/>
      <c r="P164" s="6"/>
      <c r="Q164" s="1"/>
      <c r="R164" s="1"/>
    </row>
    <row r="165" spans="11:18">
      <c r="K165" s="1"/>
      <c r="L165" s="1"/>
      <c r="M165" s="6"/>
      <c r="N165" s="6"/>
      <c r="O165" s="6"/>
      <c r="P165" s="6"/>
      <c r="Q165" s="1"/>
      <c r="R165" s="1"/>
    </row>
    <row r="166" spans="11:18">
      <c r="K166" s="1"/>
      <c r="L166" s="1"/>
      <c r="M166" s="6"/>
      <c r="N166" s="6"/>
      <c r="O166" s="6"/>
      <c r="P166" s="6"/>
      <c r="Q166" s="1"/>
      <c r="R166" s="1"/>
    </row>
    <row r="167" spans="11:18">
      <c r="K167" s="1"/>
      <c r="L167" s="1"/>
      <c r="M167" s="6"/>
      <c r="N167" s="6"/>
      <c r="O167" s="6"/>
      <c r="P167" s="6"/>
      <c r="Q167" s="1"/>
      <c r="R167" s="1"/>
    </row>
    <row r="168" spans="11:18">
      <c r="K168" s="1"/>
      <c r="L168" s="1"/>
      <c r="M168" s="6"/>
      <c r="N168" s="6"/>
      <c r="O168" s="6"/>
      <c r="P168" s="6"/>
      <c r="Q168" s="1"/>
      <c r="R168" s="1"/>
    </row>
    <row r="169" spans="11:18">
      <c r="K169" s="1"/>
      <c r="L169" s="1"/>
      <c r="M169" s="6"/>
      <c r="N169" s="6"/>
      <c r="O169" s="6"/>
      <c r="P169" s="6"/>
      <c r="Q169" s="1"/>
      <c r="R169" s="1"/>
    </row>
    <row r="170" spans="11:18">
      <c r="K170" s="1"/>
      <c r="L170" s="1"/>
      <c r="M170" s="6"/>
      <c r="N170" s="6"/>
      <c r="O170" s="6"/>
      <c r="P170" s="6"/>
      <c r="Q170" s="1"/>
      <c r="R170" s="1"/>
    </row>
    <row r="171" spans="11:18">
      <c r="K171" s="1"/>
      <c r="L171" s="1"/>
      <c r="M171" s="6"/>
      <c r="N171" s="6"/>
      <c r="O171" s="6"/>
      <c r="P171" s="6"/>
      <c r="Q171" s="1"/>
      <c r="R171" s="1"/>
    </row>
    <row r="172" spans="11:18">
      <c r="K172" s="1"/>
      <c r="L172" s="1"/>
      <c r="M172" s="6"/>
      <c r="N172" s="6"/>
      <c r="O172" s="6"/>
      <c r="P172" s="6"/>
      <c r="Q172" s="1"/>
      <c r="R172" s="1"/>
    </row>
    <row r="173" spans="11:18">
      <c r="K173" s="1"/>
      <c r="L173" s="1"/>
      <c r="M173" s="6"/>
      <c r="N173" s="6"/>
      <c r="O173" s="6"/>
      <c r="P173" s="6"/>
      <c r="Q173" s="1"/>
      <c r="R173" s="1"/>
    </row>
    <row r="174" spans="11:18">
      <c r="K174" s="1"/>
      <c r="L174" s="1"/>
      <c r="M174" s="6"/>
      <c r="N174" s="6"/>
      <c r="O174" s="6"/>
      <c r="P174" s="6"/>
      <c r="Q174" s="1"/>
      <c r="R174" s="1"/>
    </row>
    <row r="175" spans="11:18">
      <c r="K175" s="1"/>
      <c r="L175" s="1"/>
      <c r="M175" s="6"/>
      <c r="N175" s="6"/>
      <c r="O175" s="6"/>
      <c r="P175" s="6"/>
      <c r="Q175" s="1"/>
      <c r="R175" s="1"/>
    </row>
    <row r="176" spans="11:18">
      <c r="K176" s="1"/>
      <c r="L176" s="1"/>
      <c r="M176" s="6"/>
      <c r="N176" s="6"/>
      <c r="O176" s="6"/>
      <c r="P176" s="6"/>
      <c r="Q176" s="1"/>
      <c r="R176" s="1"/>
    </row>
    <row r="177" spans="11:18">
      <c r="K177" s="1"/>
      <c r="L177" s="1"/>
      <c r="M177" s="6"/>
      <c r="N177" s="6"/>
      <c r="O177" s="6"/>
      <c r="P177" s="6"/>
      <c r="Q177" s="1"/>
      <c r="R177" s="1"/>
    </row>
    <row r="178" spans="11:18">
      <c r="K178" s="1"/>
      <c r="L178" s="1"/>
      <c r="M178" s="6"/>
      <c r="N178" s="6"/>
      <c r="O178" s="6"/>
      <c r="P178" s="6"/>
      <c r="Q178" s="1"/>
      <c r="R178" s="1"/>
    </row>
    <row r="179" spans="11:18">
      <c r="K179" s="1"/>
      <c r="L179" s="1"/>
      <c r="M179" s="6"/>
      <c r="N179" s="6"/>
      <c r="O179" s="6"/>
      <c r="P179" s="6"/>
      <c r="Q179" s="1"/>
      <c r="R179" s="1"/>
    </row>
    <row r="180" spans="11:18">
      <c r="K180" s="1"/>
      <c r="L180" s="1"/>
      <c r="M180" s="6"/>
      <c r="N180" s="6"/>
      <c r="O180" s="6"/>
      <c r="P180" s="6"/>
      <c r="Q180" s="1"/>
      <c r="R180" s="1"/>
    </row>
    <row r="181" spans="11:18">
      <c r="K181" s="1"/>
      <c r="L181" s="1"/>
      <c r="M181" s="6"/>
      <c r="N181" s="6"/>
      <c r="O181" s="6"/>
      <c r="P181" s="6"/>
      <c r="Q181" s="1"/>
      <c r="R181" s="1"/>
    </row>
    <row r="182" spans="11:18">
      <c r="K182" s="1"/>
      <c r="L182" s="1"/>
      <c r="M182" s="6"/>
      <c r="N182" s="6"/>
      <c r="O182" s="6"/>
      <c r="P182" s="6"/>
      <c r="Q182" s="1"/>
      <c r="R182" s="1"/>
    </row>
    <row r="183" spans="11:18">
      <c r="K183" s="1"/>
      <c r="L183" s="1"/>
      <c r="M183" s="6"/>
      <c r="N183" s="6"/>
      <c r="O183" s="6"/>
      <c r="P183" s="6"/>
      <c r="Q183" s="1"/>
      <c r="R183" s="1"/>
    </row>
    <row r="184" spans="11:18">
      <c r="K184" s="1"/>
      <c r="L184" s="1"/>
      <c r="M184" s="6"/>
      <c r="N184" s="6"/>
      <c r="O184" s="6"/>
      <c r="P184" s="6"/>
      <c r="Q184" s="1"/>
      <c r="R184" s="1"/>
    </row>
    <row r="185" spans="11:18">
      <c r="K185" s="1"/>
      <c r="L185" s="1"/>
      <c r="M185" s="6"/>
      <c r="N185" s="6"/>
      <c r="O185" s="6"/>
      <c r="P185" s="6"/>
      <c r="Q185" s="1"/>
      <c r="R185" s="1"/>
    </row>
    <row r="186" spans="11:18">
      <c r="K186" s="1"/>
      <c r="L186" s="1"/>
      <c r="M186" s="6"/>
      <c r="N186" s="6"/>
      <c r="O186" s="6"/>
      <c r="P186" s="6"/>
      <c r="Q186" s="1"/>
      <c r="R186" s="1"/>
    </row>
    <row r="187" spans="11:18">
      <c r="K187" s="1"/>
      <c r="L187" s="1"/>
      <c r="M187" s="6"/>
      <c r="N187" s="6"/>
      <c r="O187" s="6"/>
      <c r="P187" s="6"/>
      <c r="Q187" s="1"/>
      <c r="R187" s="1"/>
    </row>
    <row r="188" spans="11:18">
      <c r="K188" s="1"/>
      <c r="L188" s="1"/>
      <c r="M188" s="6"/>
      <c r="N188" s="6"/>
      <c r="O188" s="6"/>
      <c r="P188" s="6"/>
      <c r="Q188" s="1"/>
      <c r="R188" s="1"/>
    </row>
    <row r="189" spans="11:18">
      <c r="K189" s="1"/>
      <c r="L189" s="1"/>
      <c r="M189" s="6"/>
      <c r="N189" s="6"/>
      <c r="O189" s="6"/>
      <c r="P189" s="6"/>
      <c r="Q189" s="1"/>
      <c r="R189" s="1"/>
    </row>
    <row r="190" spans="11:18">
      <c r="K190" s="1"/>
      <c r="L190" s="1"/>
      <c r="M190" s="6"/>
      <c r="N190" s="6"/>
      <c r="O190" s="6"/>
      <c r="P190" s="6"/>
      <c r="Q190" s="1"/>
      <c r="R190" s="1"/>
    </row>
    <row r="191" spans="11:18">
      <c r="K191" s="1"/>
      <c r="L191" s="1"/>
      <c r="M191" s="6"/>
      <c r="N191" s="6"/>
      <c r="O191" s="6"/>
      <c r="P191" s="6"/>
      <c r="Q191" s="1"/>
      <c r="R191" s="1"/>
    </row>
    <row r="192" spans="11:18">
      <c r="K192" s="1"/>
      <c r="L192" s="1"/>
      <c r="M192" s="6"/>
      <c r="N192" s="6"/>
      <c r="O192" s="6"/>
      <c r="P192" s="6"/>
      <c r="Q192" s="1"/>
      <c r="R192" s="1"/>
    </row>
    <row r="193" spans="11:18">
      <c r="K193" s="1"/>
      <c r="L193" s="1"/>
      <c r="M193" s="6"/>
      <c r="N193" s="6"/>
      <c r="O193" s="6"/>
      <c r="P193" s="6"/>
      <c r="Q193" s="1"/>
      <c r="R193" s="1"/>
    </row>
    <row r="194" spans="11:18">
      <c r="K194" s="1"/>
      <c r="L194" s="1"/>
      <c r="M194" s="6"/>
      <c r="N194" s="6"/>
      <c r="O194" s="6"/>
      <c r="P194" s="6"/>
      <c r="Q194" s="1"/>
      <c r="R194" s="1"/>
    </row>
    <row r="195" spans="11:18">
      <c r="K195" s="1"/>
      <c r="L195" s="1"/>
      <c r="M195" s="6"/>
      <c r="N195" s="6"/>
      <c r="O195" s="6"/>
      <c r="P195" s="6"/>
      <c r="Q195" s="1"/>
      <c r="R195" s="1"/>
    </row>
    <row r="196" spans="11:18">
      <c r="K196" s="1"/>
      <c r="L196" s="1"/>
      <c r="M196" s="6"/>
      <c r="N196" s="6"/>
      <c r="O196" s="6"/>
      <c r="P196" s="6"/>
      <c r="Q196" s="1"/>
      <c r="R196" s="1"/>
    </row>
    <row r="197" spans="11:18">
      <c r="K197" s="1"/>
      <c r="L197" s="1"/>
      <c r="M197" s="6"/>
      <c r="N197" s="6"/>
      <c r="O197" s="6"/>
      <c r="P197" s="6"/>
      <c r="Q197" s="1"/>
      <c r="R197" s="1"/>
    </row>
    <row r="198" spans="11:18">
      <c r="K198" s="1"/>
      <c r="L198" s="1"/>
      <c r="M198" s="6"/>
      <c r="N198" s="6"/>
      <c r="O198" s="6"/>
      <c r="P198" s="6"/>
      <c r="Q198" s="1"/>
      <c r="R198" s="1"/>
    </row>
    <row r="199" spans="11:18">
      <c r="K199" s="1"/>
      <c r="L199" s="1"/>
      <c r="M199" s="6"/>
      <c r="N199" s="6"/>
      <c r="O199" s="6"/>
      <c r="P199" s="6"/>
      <c r="Q199" s="1"/>
      <c r="R199" s="1"/>
    </row>
    <row r="200" spans="11:18">
      <c r="K200" s="1"/>
      <c r="L200" s="1"/>
      <c r="M200" s="6"/>
      <c r="N200" s="6"/>
      <c r="O200" s="6"/>
      <c r="P200" s="6"/>
      <c r="Q200" s="1"/>
      <c r="R200" s="1"/>
    </row>
    <row r="201" spans="11:18">
      <c r="K201" s="1"/>
      <c r="L201" s="1"/>
      <c r="M201" s="6"/>
      <c r="N201" s="6"/>
      <c r="O201" s="6"/>
      <c r="P201" s="6"/>
      <c r="Q201" s="1"/>
      <c r="R201" s="1"/>
    </row>
    <row r="202" spans="11:18">
      <c r="K202" s="1"/>
      <c r="L202" s="1"/>
      <c r="M202" s="6"/>
      <c r="N202" s="6"/>
      <c r="O202" s="6"/>
      <c r="P202" s="6"/>
      <c r="Q202" s="1"/>
      <c r="R202" s="1"/>
    </row>
    <row r="203" spans="11:18">
      <c r="K203" s="1"/>
      <c r="L203" s="1"/>
      <c r="M203" s="6"/>
      <c r="N203" s="6"/>
      <c r="O203" s="6"/>
      <c r="P203" s="6"/>
      <c r="Q203" s="1"/>
      <c r="R203" s="1"/>
    </row>
    <row r="204" spans="11:18">
      <c r="K204" s="1"/>
      <c r="L204" s="1"/>
      <c r="M204" s="6"/>
      <c r="N204" s="6"/>
      <c r="O204" s="6"/>
      <c r="P204" s="6"/>
      <c r="Q204" s="1"/>
      <c r="R204" s="1"/>
    </row>
    <row r="205" spans="11:18">
      <c r="K205" s="1"/>
      <c r="L205" s="1"/>
      <c r="M205" s="6"/>
      <c r="N205" s="6"/>
      <c r="O205" s="6"/>
      <c r="P205" s="6"/>
      <c r="Q205" s="1"/>
      <c r="R205" s="1"/>
    </row>
    <row r="206" spans="11:18">
      <c r="K206" s="1"/>
      <c r="L206" s="1"/>
      <c r="M206" s="6"/>
      <c r="N206" s="6"/>
      <c r="O206" s="6"/>
      <c r="P206" s="6"/>
      <c r="Q206" s="1"/>
      <c r="R206" s="1"/>
    </row>
    <row r="207" spans="11:18">
      <c r="K207" s="1"/>
      <c r="L207" s="1"/>
      <c r="M207" s="6"/>
      <c r="N207" s="6"/>
      <c r="O207" s="6"/>
      <c r="P207" s="6"/>
      <c r="Q207" s="1"/>
      <c r="R207" s="1"/>
    </row>
    <row r="208" spans="11:18">
      <c r="K208" s="1"/>
      <c r="L208" s="1"/>
      <c r="M208" s="6"/>
      <c r="N208" s="6"/>
      <c r="O208" s="6"/>
      <c r="P208" s="6"/>
      <c r="Q208" s="1"/>
      <c r="R208" s="1"/>
    </row>
    <row r="209" spans="11:18">
      <c r="K209" s="1"/>
      <c r="L209" s="1"/>
      <c r="M209" s="6"/>
      <c r="N209" s="6"/>
      <c r="O209" s="6"/>
      <c r="P209" s="6"/>
      <c r="Q209" s="1"/>
      <c r="R209" s="1"/>
    </row>
    <row r="210" spans="11:18">
      <c r="K210" s="1"/>
      <c r="L210" s="1"/>
      <c r="M210" s="6"/>
      <c r="N210" s="6"/>
      <c r="O210" s="6"/>
      <c r="P210" s="6"/>
      <c r="Q210" s="1"/>
      <c r="R210" s="1"/>
    </row>
    <row r="211" spans="11:18">
      <c r="K211" s="1"/>
      <c r="L211" s="1"/>
      <c r="M211" s="6"/>
      <c r="N211" s="6"/>
      <c r="O211" s="6"/>
      <c r="P211" s="6"/>
      <c r="Q211" s="1"/>
      <c r="R211" s="1"/>
    </row>
    <row r="212" spans="11:18">
      <c r="K212" s="1"/>
      <c r="L212" s="1"/>
      <c r="M212" s="6"/>
      <c r="N212" s="6"/>
      <c r="O212" s="6"/>
      <c r="P212" s="6"/>
      <c r="Q212" s="1"/>
      <c r="R212" s="1"/>
    </row>
    <row r="213" spans="11:18">
      <c r="K213" s="1"/>
      <c r="L213" s="1"/>
      <c r="M213" s="6"/>
      <c r="N213" s="6"/>
      <c r="O213" s="6"/>
      <c r="P213" s="6"/>
      <c r="Q213" s="1"/>
      <c r="R213" s="1"/>
    </row>
    <row r="214" spans="11:18">
      <c r="K214" s="1"/>
      <c r="L214" s="1"/>
      <c r="M214" s="6"/>
      <c r="N214" s="6"/>
      <c r="O214" s="6"/>
      <c r="P214" s="6"/>
      <c r="Q214" s="1"/>
      <c r="R214" s="1"/>
    </row>
    <row r="215" spans="11:18">
      <c r="K215" s="1"/>
      <c r="L215" s="1"/>
      <c r="M215" s="6"/>
      <c r="N215" s="6"/>
      <c r="O215" s="6"/>
      <c r="P215" s="6"/>
      <c r="Q215" s="1"/>
      <c r="R215" s="1"/>
    </row>
    <row r="216" spans="11:18">
      <c r="K216" s="1"/>
      <c r="L216" s="1"/>
      <c r="M216" s="6"/>
      <c r="N216" s="6"/>
      <c r="O216" s="6"/>
      <c r="P216" s="6"/>
      <c r="Q216" s="1"/>
      <c r="R216" s="1"/>
    </row>
    <row r="217" spans="11:18">
      <c r="K217" s="1"/>
      <c r="L217" s="1"/>
      <c r="M217" s="6"/>
      <c r="N217" s="6"/>
      <c r="O217" s="6"/>
      <c r="P217" s="6"/>
      <c r="Q217" s="1"/>
      <c r="R217" s="1"/>
    </row>
    <row r="218" spans="11:18">
      <c r="K218" s="1"/>
      <c r="L218" s="1"/>
      <c r="M218" s="6"/>
      <c r="N218" s="6"/>
      <c r="O218" s="6"/>
      <c r="P218" s="6"/>
      <c r="Q218" s="1"/>
      <c r="R218" s="1"/>
    </row>
    <row r="219" spans="11:18">
      <c r="K219" s="1"/>
      <c r="L219" s="1"/>
      <c r="M219" s="6"/>
      <c r="N219" s="6"/>
      <c r="O219" s="6"/>
      <c r="P219" s="6"/>
      <c r="Q219" s="1"/>
      <c r="R219" s="1"/>
    </row>
    <row r="220" spans="11:18">
      <c r="K220" s="1"/>
      <c r="L220" s="1"/>
      <c r="M220" s="6"/>
      <c r="N220" s="6"/>
      <c r="O220" s="6"/>
      <c r="P220" s="6"/>
      <c r="Q220" s="1"/>
      <c r="R220" s="1"/>
    </row>
    <row r="221" spans="11:18">
      <c r="K221" s="1"/>
      <c r="L221" s="1"/>
      <c r="M221" s="6"/>
      <c r="N221" s="6"/>
      <c r="O221" s="6"/>
      <c r="P221" s="6"/>
      <c r="Q221" s="1"/>
      <c r="R221" s="1"/>
    </row>
    <row r="222" spans="11:18">
      <c r="K222" s="1"/>
      <c r="L222" s="1"/>
      <c r="M222" s="6"/>
      <c r="N222" s="6"/>
      <c r="O222" s="6"/>
      <c r="P222" s="6"/>
      <c r="Q222" s="1"/>
      <c r="R222" s="1"/>
    </row>
    <row r="223" spans="11:18">
      <c r="K223" s="1"/>
      <c r="L223" s="1"/>
      <c r="M223" s="6"/>
      <c r="N223" s="6"/>
      <c r="O223" s="6"/>
      <c r="P223" s="6"/>
      <c r="Q223" s="1"/>
      <c r="R223" s="1"/>
    </row>
    <row r="224" spans="11:18">
      <c r="K224" s="1"/>
      <c r="L224" s="1"/>
      <c r="M224" s="6"/>
      <c r="N224" s="6"/>
      <c r="O224" s="6"/>
      <c r="P224" s="6"/>
      <c r="Q224" s="1"/>
      <c r="R224" s="1"/>
    </row>
    <row r="225" spans="17:18">
      <c r="Q225" s="1"/>
      <c r="R225" s="1"/>
    </row>
    <row r="226" spans="17:18">
      <c r="Q226" s="1"/>
      <c r="R226" s="1"/>
    </row>
    <row r="227" spans="17:18">
      <c r="Q227" s="1"/>
      <c r="R227" s="1"/>
    </row>
    <row r="228" spans="17:18">
      <c r="Q228" s="1"/>
      <c r="R228" s="1"/>
    </row>
    <row r="229" spans="17:18">
      <c r="Q229" s="1"/>
      <c r="R229" s="1"/>
    </row>
    <row r="230" spans="17:18">
      <c r="Q230" s="1"/>
      <c r="R230" s="1"/>
    </row>
    <row r="231" spans="17:18">
      <c r="Q231" s="1"/>
      <c r="R231" s="1"/>
    </row>
    <row r="232" spans="17:18">
      <c r="Q232" s="1"/>
      <c r="R232" s="1"/>
    </row>
    <row r="233" spans="17:18">
      <c r="Q233" s="1"/>
      <c r="R233" s="1"/>
    </row>
    <row r="234" spans="17:18">
      <c r="Q234" s="1"/>
      <c r="R234" s="1"/>
    </row>
    <row r="235" spans="17:18">
      <c r="Q235" s="1"/>
      <c r="R235" s="1"/>
    </row>
    <row r="236" spans="17:18">
      <c r="Q236" s="1"/>
      <c r="R236" s="1"/>
    </row>
    <row r="237" spans="17:18">
      <c r="Q237" s="1"/>
      <c r="R237" s="1"/>
    </row>
    <row r="238" spans="17:18">
      <c r="Q238" s="1"/>
      <c r="R238" s="1"/>
    </row>
    <row r="239" spans="17:18">
      <c r="Q239" s="1"/>
      <c r="R239" s="1"/>
    </row>
    <row r="240" spans="17:18">
      <c r="Q240" s="1"/>
      <c r="R240" s="1"/>
    </row>
    <row r="241" spans="17:18">
      <c r="Q241" s="1"/>
      <c r="R241" s="1"/>
    </row>
    <row r="242" spans="17:18">
      <c r="Q242" s="1"/>
      <c r="R242" s="1"/>
    </row>
    <row r="243" spans="17:18">
      <c r="Q243" s="1"/>
      <c r="R243" s="1"/>
    </row>
    <row r="244" spans="17:18">
      <c r="Q244" s="1"/>
      <c r="R244" s="1"/>
    </row>
    <row r="245" spans="17:18">
      <c r="Q245" s="1"/>
      <c r="R245" s="1"/>
    </row>
    <row r="246" spans="17:18">
      <c r="Q246" s="1"/>
      <c r="R246" s="1"/>
    </row>
    <row r="247" spans="17:18">
      <c r="Q247" s="1"/>
      <c r="R247" s="1"/>
    </row>
    <row r="248" spans="17:18">
      <c r="Q248" s="1"/>
      <c r="R248" s="1"/>
    </row>
    <row r="249" spans="17:18">
      <c r="Q249" s="1"/>
      <c r="R249" s="1"/>
    </row>
    <row r="250" spans="17:18">
      <c r="Q250" s="1"/>
      <c r="R250" s="1"/>
    </row>
    <row r="251" spans="17:18">
      <c r="Q251" s="1"/>
      <c r="R251" s="1"/>
    </row>
    <row r="252" spans="17:18">
      <c r="Q252" s="1"/>
      <c r="R252" s="1"/>
    </row>
    <row r="253" spans="17:18">
      <c r="Q253" s="1"/>
      <c r="R253" s="1"/>
    </row>
    <row r="254" spans="17:18">
      <c r="Q254" s="1"/>
      <c r="R254" s="1"/>
    </row>
    <row r="255" spans="17:18">
      <c r="Q255" s="1"/>
      <c r="R255" s="1"/>
    </row>
    <row r="256" spans="17:18">
      <c r="Q256" s="1"/>
      <c r="R256" s="1"/>
    </row>
    <row r="257" spans="17:18">
      <c r="Q257" s="1"/>
      <c r="R257" s="1"/>
    </row>
    <row r="258" spans="17:18">
      <c r="Q258" s="1"/>
      <c r="R258" s="1"/>
    </row>
    <row r="259" spans="17:18">
      <c r="Q259" s="1"/>
      <c r="R259" s="1"/>
    </row>
    <row r="260" spans="17:18">
      <c r="Q260" s="1"/>
      <c r="R260" s="1"/>
    </row>
    <row r="261" spans="17:18">
      <c r="Q261" s="1"/>
      <c r="R261" s="1"/>
    </row>
    <row r="262" spans="17:18">
      <c r="Q262" s="1"/>
      <c r="R262" s="1"/>
    </row>
    <row r="263" spans="17:18">
      <c r="Q263" s="1"/>
      <c r="R263" s="1"/>
    </row>
    <row r="264" spans="17:18">
      <c r="Q264" s="1"/>
      <c r="R264" s="1"/>
    </row>
    <row r="265" spans="17:18">
      <c r="Q265" s="1"/>
      <c r="R265" s="1"/>
    </row>
    <row r="266" spans="17:18">
      <c r="Q266" s="1"/>
      <c r="R266" s="1"/>
    </row>
    <row r="267" spans="17:18">
      <c r="Q267" s="1"/>
      <c r="R267" s="1"/>
    </row>
    <row r="268" spans="17:18">
      <c r="Q268" s="1"/>
      <c r="R268" s="1"/>
    </row>
    <row r="269" spans="17:18">
      <c r="Q269" s="1"/>
      <c r="R269" s="1"/>
    </row>
    <row r="270" spans="17:18">
      <c r="Q270" s="1"/>
      <c r="R270" s="1"/>
    </row>
    <row r="271" spans="17:18">
      <c r="Q271" s="1"/>
      <c r="R271" s="1"/>
    </row>
    <row r="272" spans="17:18">
      <c r="Q272" s="1"/>
      <c r="R272" s="1"/>
    </row>
    <row r="273" spans="17:18">
      <c r="Q273" s="1"/>
      <c r="R273" s="1"/>
    </row>
    <row r="274" spans="17:18">
      <c r="Q274" s="1"/>
      <c r="R274" s="1"/>
    </row>
    <row r="275" spans="17:18">
      <c r="Q275" s="1"/>
      <c r="R275" s="1"/>
    </row>
    <row r="276" spans="17:18">
      <c r="Q276" s="1"/>
      <c r="R276" s="1"/>
    </row>
    <row r="277" spans="17:18">
      <c r="Q277" s="1"/>
      <c r="R277" s="1"/>
    </row>
    <row r="278" spans="17:18">
      <c r="Q278" s="1"/>
      <c r="R278" s="1"/>
    </row>
    <row r="279" spans="17:18">
      <c r="Q279" s="1"/>
      <c r="R279" s="1"/>
    </row>
    <row r="280" spans="17:18">
      <c r="Q280" s="1"/>
      <c r="R280" s="1"/>
    </row>
    <row r="281" spans="17:18">
      <c r="Q281" s="1"/>
      <c r="R281" s="1"/>
    </row>
    <row r="282" spans="17:18">
      <c r="Q282" s="1"/>
      <c r="R282" s="1"/>
    </row>
    <row r="283" spans="17:18">
      <c r="Q283" s="1"/>
      <c r="R283" s="1"/>
    </row>
    <row r="284" spans="17:18">
      <c r="Q284" s="1"/>
      <c r="R284" s="1"/>
    </row>
    <row r="285" spans="17:18">
      <c r="Q285" s="1"/>
      <c r="R285" s="1"/>
    </row>
    <row r="286" spans="17:18">
      <c r="Q286" s="1"/>
      <c r="R286" s="1"/>
    </row>
    <row r="287" spans="17:18">
      <c r="Q287" s="1"/>
      <c r="R287" s="1"/>
    </row>
    <row r="288" spans="17:18">
      <c r="Q288" s="1"/>
      <c r="R288" s="1"/>
    </row>
    <row r="289" spans="17:18">
      <c r="Q289" s="1"/>
      <c r="R289" s="1"/>
    </row>
    <row r="290" spans="17:18">
      <c r="Q290" s="1"/>
      <c r="R290" s="1"/>
    </row>
    <row r="291" spans="17:18">
      <c r="Q291" s="1"/>
      <c r="R291" s="1"/>
    </row>
    <row r="292" spans="17:18">
      <c r="Q292" s="1"/>
      <c r="R292" s="1"/>
    </row>
    <row r="293" spans="17:18">
      <c r="Q293" s="1"/>
      <c r="R293" s="1"/>
    </row>
    <row r="294" spans="17:18">
      <c r="Q294" s="1"/>
      <c r="R294" s="1"/>
    </row>
    <row r="295" spans="17:18">
      <c r="Q295" s="1"/>
      <c r="R295" s="1"/>
    </row>
    <row r="296" spans="17:18">
      <c r="Q296" s="1"/>
      <c r="R296" s="1"/>
    </row>
    <row r="297" spans="17:18">
      <c r="Q297" s="1"/>
      <c r="R297" s="1"/>
    </row>
    <row r="298" spans="17:18">
      <c r="Q298" s="1"/>
      <c r="R298" s="1"/>
    </row>
    <row r="299" spans="17:18">
      <c r="Q299" s="1"/>
      <c r="R299" s="1"/>
    </row>
    <row r="300" spans="17:18">
      <c r="Q300" s="1"/>
      <c r="R300" s="1"/>
    </row>
    <row r="301" spans="17:18">
      <c r="Q301" s="1"/>
      <c r="R301" s="1"/>
    </row>
    <row r="302" spans="17:18">
      <c r="Q302" s="1"/>
      <c r="R302" s="1"/>
    </row>
    <row r="303" spans="17:18">
      <c r="Q303" s="1"/>
      <c r="R303" s="1"/>
    </row>
    <row r="304" spans="17:18">
      <c r="Q304" s="1"/>
      <c r="R304" s="1"/>
    </row>
    <row r="305" spans="17:18">
      <c r="Q305" s="1"/>
      <c r="R305" s="1"/>
    </row>
    <row r="306" spans="17:18">
      <c r="Q306" s="1"/>
      <c r="R306" s="1"/>
    </row>
    <row r="307" spans="17:18">
      <c r="Q307" s="1"/>
      <c r="R307" s="1"/>
    </row>
    <row r="308" spans="17:18">
      <c r="Q308" s="1"/>
      <c r="R308" s="1"/>
    </row>
    <row r="309" spans="17:18">
      <c r="Q309" s="1"/>
      <c r="R309" s="1"/>
    </row>
    <row r="310" spans="17:18">
      <c r="Q310" s="1"/>
      <c r="R310" s="1"/>
    </row>
    <row r="311" spans="17:18">
      <c r="Q311" s="1"/>
      <c r="R311" s="1"/>
    </row>
    <row r="312" spans="17:18">
      <c r="Q312" s="1"/>
      <c r="R312" s="1"/>
    </row>
    <row r="313" spans="17:18">
      <c r="Q313" s="1"/>
      <c r="R313" s="1"/>
    </row>
    <row r="314" spans="17:18">
      <c r="Q314" s="1"/>
      <c r="R314" s="1"/>
    </row>
    <row r="315" spans="17:18">
      <c r="Q315" s="1"/>
      <c r="R315" s="1"/>
    </row>
    <row r="316" spans="17:18">
      <c r="Q316" s="1"/>
      <c r="R316" s="1"/>
    </row>
    <row r="317" spans="17:18">
      <c r="Q317" s="1"/>
      <c r="R317" s="1"/>
    </row>
    <row r="318" spans="17:18">
      <c r="Q318" s="1"/>
      <c r="R318" s="1"/>
    </row>
    <row r="319" spans="17:18">
      <c r="Q319" s="1"/>
      <c r="R319" s="1"/>
    </row>
    <row r="320" spans="17:18">
      <c r="Q320" s="1"/>
      <c r="R320" s="1"/>
    </row>
    <row r="321" spans="17:18">
      <c r="Q321" s="1"/>
      <c r="R321" s="1"/>
    </row>
    <row r="322" spans="17:18">
      <c r="Q322" s="1"/>
      <c r="R322" s="1"/>
    </row>
    <row r="323" spans="17:18">
      <c r="Q323" s="1"/>
      <c r="R323" s="1"/>
    </row>
    <row r="324" spans="17:18">
      <c r="Q324" s="1"/>
      <c r="R324" s="1"/>
    </row>
    <row r="325" spans="17:18">
      <c r="Q325" s="1"/>
      <c r="R325" s="1"/>
    </row>
    <row r="326" spans="17:18">
      <c r="Q326" s="1"/>
      <c r="R326" s="1"/>
    </row>
    <row r="327" spans="17:18">
      <c r="Q327" s="1"/>
      <c r="R327" s="1"/>
    </row>
    <row r="328" spans="17:18">
      <c r="Q328" s="1"/>
      <c r="R328" s="1"/>
    </row>
    <row r="329" spans="17:18">
      <c r="Q329" s="1"/>
      <c r="R329" s="1"/>
    </row>
    <row r="330" spans="17:18">
      <c r="Q330" s="1"/>
      <c r="R330" s="1"/>
    </row>
    <row r="331" spans="17:18">
      <c r="Q331" s="1"/>
      <c r="R331" s="1"/>
    </row>
    <row r="332" spans="17:18">
      <c r="Q332" s="1"/>
      <c r="R332" s="1"/>
    </row>
    <row r="333" spans="17:18">
      <c r="Q333" s="1"/>
      <c r="R333" s="1"/>
    </row>
    <row r="334" spans="17:18">
      <c r="Q334" s="1"/>
      <c r="R334" s="1"/>
    </row>
    <row r="335" spans="17:18">
      <c r="Q335" s="1"/>
      <c r="R335" s="1"/>
    </row>
    <row r="336" spans="17:18">
      <c r="Q336" s="1"/>
      <c r="R336" s="1"/>
    </row>
    <row r="337" spans="17:18">
      <c r="Q337" s="1"/>
      <c r="R337" s="1"/>
    </row>
    <row r="338" spans="17:18">
      <c r="Q338" s="1"/>
      <c r="R338" s="1"/>
    </row>
    <row r="339" spans="17:18">
      <c r="Q339" s="1"/>
      <c r="R339" s="1"/>
    </row>
    <row r="340" spans="17:18">
      <c r="Q340" s="1"/>
      <c r="R340" s="1"/>
    </row>
    <row r="341" spans="17:18">
      <c r="Q341" s="1"/>
      <c r="R341" s="1"/>
    </row>
    <row r="342" spans="17:18">
      <c r="Q342" s="1"/>
      <c r="R342" s="1"/>
    </row>
    <row r="343" spans="17:18">
      <c r="Q343" s="1"/>
      <c r="R343" s="1"/>
    </row>
    <row r="344" spans="17:18">
      <c r="Q344" s="1"/>
      <c r="R344" s="1"/>
    </row>
    <row r="345" spans="17:18">
      <c r="Q345" s="1"/>
      <c r="R345" s="1"/>
    </row>
    <row r="346" spans="17:18">
      <c r="Q346" s="1"/>
      <c r="R346" s="1"/>
    </row>
    <row r="347" spans="17:18">
      <c r="Q347" s="1"/>
      <c r="R347" s="1"/>
    </row>
    <row r="348" spans="17:18">
      <c r="Q348" s="1"/>
      <c r="R348" s="1"/>
    </row>
    <row r="349" spans="17:18">
      <c r="Q349" s="1"/>
      <c r="R349" s="1"/>
    </row>
    <row r="350" spans="17:18">
      <c r="Q350" s="1"/>
      <c r="R350" s="1"/>
    </row>
    <row r="351" spans="17:18">
      <c r="Q351" s="1"/>
      <c r="R351" s="1"/>
    </row>
    <row r="352" spans="17:18">
      <c r="Q352" s="1"/>
      <c r="R352" s="1"/>
    </row>
    <row r="353" spans="17:18">
      <c r="Q353" s="1"/>
      <c r="R353" s="1"/>
    </row>
    <row r="354" spans="17:18">
      <c r="Q354" s="1"/>
      <c r="R354" s="1"/>
    </row>
    <row r="355" spans="17:18">
      <c r="Q355" s="1"/>
      <c r="R355" s="1"/>
    </row>
    <row r="356" spans="17:18">
      <c r="Q356" s="1"/>
      <c r="R356" s="1"/>
    </row>
    <row r="357" spans="17:18">
      <c r="Q357" s="1"/>
      <c r="R357" s="1"/>
    </row>
    <row r="358" spans="17:18">
      <c r="Q358" s="1"/>
      <c r="R358" s="1"/>
    </row>
    <row r="359" spans="17:18">
      <c r="Q359" s="1"/>
      <c r="R359" s="1"/>
    </row>
    <row r="360" spans="17:18">
      <c r="Q360" s="1"/>
      <c r="R360" s="1"/>
    </row>
    <row r="361" spans="17:18">
      <c r="Q361" s="1"/>
      <c r="R361" s="1"/>
    </row>
    <row r="362" spans="17:18">
      <c r="Q362" s="1"/>
      <c r="R362" s="1"/>
    </row>
    <row r="363" spans="17:18">
      <c r="Q363" s="1"/>
      <c r="R363" s="1"/>
    </row>
    <row r="364" spans="17:18">
      <c r="Q364" s="1"/>
      <c r="R364" s="1"/>
    </row>
    <row r="365" spans="17:18">
      <c r="Q365" s="1"/>
      <c r="R365" s="1"/>
    </row>
    <row r="366" spans="17:18">
      <c r="Q366" s="1"/>
      <c r="R366" s="1"/>
    </row>
    <row r="367" spans="17:18">
      <c r="Q367" s="1"/>
      <c r="R367" s="1"/>
    </row>
    <row r="368" spans="17:18">
      <c r="Q368" s="1"/>
      <c r="R368" s="1"/>
    </row>
    <row r="369" spans="17:18">
      <c r="Q369" s="1"/>
      <c r="R369" s="1"/>
    </row>
    <row r="370" spans="17:18">
      <c r="Q370" s="1"/>
      <c r="R370" s="1"/>
    </row>
    <row r="371" spans="17:18">
      <c r="Q371" s="1"/>
      <c r="R371" s="1"/>
    </row>
    <row r="372" spans="17:18">
      <c r="Q372" s="1"/>
      <c r="R372" s="1"/>
    </row>
    <row r="373" spans="17:18">
      <c r="Q373" s="1"/>
      <c r="R373" s="1"/>
    </row>
    <row r="374" spans="17:18">
      <c r="Q374" s="1"/>
      <c r="R374" s="1"/>
    </row>
    <row r="375" spans="17:18">
      <c r="Q375" s="1"/>
      <c r="R375" s="1"/>
    </row>
    <row r="376" spans="17:18">
      <c r="Q376" s="1"/>
      <c r="R376" s="1"/>
    </row>
    <row r="377" spans="17:18">
      <c r="Q377" s="1"/>
      <c r="R377" s="1"/>
    </row>
    <row r="378" spans="17:18">
      <c r="Q378" s="1"/>
      <c r="R378" s="1"/>
    </row>
  </sheetData>
  <mergeCells count="26">
    <mergeCell ref="O1:O2"/>
    <mergeCell ref="P1:P2"/>
    <mergeCell ref="Q1:Q2"/>
    <mergeCell ref="AR1:AV2"/>
    <mergeCell ref="AR73:AY73"/>
    <mergeCell ref="R1:R2"/>
    <mergeCell ref="AA1:AH1"/>
    <mergeCell ref="Z1:Z2"/>
    <mergeCell ref="AA40:AH40"/>
    <mergeCell ref="AA53:AH53"/>
    <mergeCell ref="AA76:AH76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A71:G71"/>
    <mergeCell ref="M1:M2"/>
    <mergeCell ref="N1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1998-9ος ... για 8ο παππού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2023-11-16T04:33:53Z</cp:lastPrinted>
  <dcterms:created xsi:type="dcterms:W3CDTF">2015-04-10T19:15:49Z</dcterms:created>
  <dcterms:modified xsi:type="dcterms:W3CDTF">2024-03-16T18:10:19Z</dcterms:modified>
</cp:coreProperties>
</file>