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μηΧρεωση" sheetId="26" r:id="rId1"/>
  </sheets>
  <calcPr calcId="125725"/>
</workbook>
</file>

<file path=xl/calcChain.xml><?xml version="1.0" encoding="utf-8"?>
<calcChain xmlns="http://schemas.openxmlformats.org/spreadsheetml/2006/main">
  <c r="T120" i="26"/>
  <c r="T116"/>
  <c r="U106"/>
  <c r="U108"/>
  <c r="U109"/>
  <c r="U113"/>
  <c r="U114"/>
  <c r="U115"/>
  <c r="U88"/>
  <c r="U80"/>
  <c r="U28"/>
  <c r="P106"/>
  <c r="P108"/>
  <c r="P109"/>
  <c r="P113"/>
  <c r="P114"/>
  <c r="P115"/>
  <c r="P84"/>
  <c r="P88"/>
  <c r="P80"/>
  <c r="P28"/>
  <c r="P5"/>
  <c r="Q116"/>
  <c r="E100"/>
  <c r="E101"/>
  <c r="E97"/>
  <c r="P97" s="1"/>
  <c r="I22" l="1"/>
  <c r="E22"/>
  <c r="U22" l="1"/>
  <c r="P22"/>
  <c r="E107"/>
  <c r="U107" l="1"/>
  <c r="P107"/>
  <c r="I79"/>
  <c r="E79"/>
  <c r="I78"/>
  <c r="E78"/>
  <c r="I83"/>
  <c r="E83"/>
  <c r="I82"/>
  <c r="E82"/>
  <c r="I81"/>
  <c r="E81"/>
  <c r="I85"/>
  <c r="E85"/>
  <c r="I89"/>
  <c r="E89"/>
  <c r="I88"/>
  <c r="E87"/>
  <c r="E86"/>
  <c r="I90"/>
  <c r="E90"/>
  <c r="I93"/>
  <c r="E93"/>
  <c r="I92"/>
  <c r="E92"/>
  <c r="I91"/>
  <c r="E91"/>
  <c r="I94"/>
  <c r="E94"/>
  <c r="U94" l="1"/>
  <c r="P94"/>
  <c r="U92"/>
  <c r="P92"/>
  <c r="U90"/>
  <c r="P90"/>
  <c r="U87"/>
  <c r="P87"/>
  <c r="P85"/>
  <c r="U85"/>
  <c r="U82"/>
  <c r="P82"/>
  <c r="U78"/>
  <c r="P78"/>
  <c r="U91"/>
  <c r="P91"/>
  <c r="U93"/>
  <c r="P93"/>
  <c r="U86"/>
  <c r="P86"/>
  <c r="U89"/>
  <c r="P89"/>
  <c r="P81"/>
  <c r="U81"/>
  <c r="U83"/>
  <c r="P83"/>
  <c r="P79"/>
  <c r="U79"/>
  <c r="I96"/>
  <c r="E96"/>
  <c r="I95"/>
  <c r="E95"/>
  <c r="I99"/>
  <c r="E99"/>
  <c r="I98"/>
  <c r="E98"/>
  <c r="E102"/>
  <c r="I101"/>
  <c r="I103"/>
  <c r="E103"/>
  <c r="E105"/>
  <c r="I104"/>
  <c r="E104"/>
  <c r="I106"/>
  <c r="U99" l="1"/>
  <c r="P99"/>
  <c r="U96"/>
  <c r="P96"/>
  <c r="U104"/>
  <c r="P104"/>
  <c r="U103"/>
  <c r="P103"/>
  <c r="U98"/>
  <c r="P98"/>
  <c r="U95"/>
  <c r="P95"/>
  <c r="P105"/>
  <c r="U105"/>
  <c r="U102"/>
  <c r="P102"/>
  <c r="I111"/>
  <c r="E111"/>
  <c r="U111" l="1"/>
  <c r="P111"/>
  <c r="I112"/>
  <c r="E112"/>
  <c r="U112" l="1"/>
  <c r="P112"/>
  <c r="I114"/>
  <c r="S116" l="1"/>
  <c r="E4" l="1"/>
  <c r="I3"/>
  <c r="E3"/>
  <c r="P3" s="1"/>
  <c r="I14" l="1"/>
  <c r="E14"/>
  <c r="E26"/>
  <c r="I26"/>
  <c r="R26" s="1"/>
  <c r="E6"/>
  <c r="P6" s="1"/>
  <c r="I6"/>
  <c r="E7"/>
  <c r="I7"/>
  <c r="I9"/>
  <c r="I10"/>
  <c r="E10"/>
  <c r="E27"/>
  <c r="I27"/>
  <c r="I29"/>
  <c r="I30"/>
  <c r="E29"/>
  <c r="E30"/>
  <c r="U10" l="1"/>
  <c r="P10"/>
  <c r="U7"/>
  <c r="P7"/>
  <c r="U26"/>
  <c r="P26"/>
  <c r="U29"/>
  <c r="P29"/>
  <c r="P27"/>
  <c r="U27"/>
  <c r="U30"/>
  <c r="P30"/>
  <c r="U14"/>
  <c r="P14"/>
  <c r="R116"/>
  <c r="E21"/>
  <c r="I21"/>
  <c r="E25"/>
  <c r="I25"/>
  <c r="E24"/>
  <c r="I24"/>
  <c r="E23"/>
  <c r="I23"/>
  <c r="L8"/>
  <c r="I11"/>
  <c r="I12"/>
  <c r="I13"/>
  <c r="I15"/>
  <c r="I16"/>
  <c r="F8"/>
  <c r="E8"/>
  <c r="E9"/>
  <c r="P9" s="1"/>
  <c r="E11"/>
  <c r="E12"/>
  <c r="P12" l="1"/>
  <c r="U12"/>
  <c r="P23"/>
  <c r="U23"/>
  <c r="U25"/>
  <c r="P25"/>
  <c r="P8"/>
  <c r="U8"/>
  <c r="U24"/>
  <c r="P24"/>
  <c r="U21"/>
  <c r="P21"/>
  <c r="P11"/>
  <c r="U11"/>
  <c r="I17"/>
  <c r="I18"/>
  <c r="I19"/>
  <c r="I20"/>
  <c r="I31"/>
  <c r="I32"/>
  <c r="I33"/>
  <c r="I34"/>
  <c r="I35"/>
  <c r="E13"/>
  <c r="E15"/>
  <c r="E16"/>
  <c r="E17"/>
  <c r="E18"/>
  <c r="E19"/>
  <c r="E20"/>
  <c r="E31"/>
  <c r="E32"/>
  <c r="E33"/>
  <c r="E34"/>
  <c r="E35"/>
  <c r="U32" l="1"/>
  <c r="P32"/>
  <c r="U13"/>
  <c r="P13"/>
  <c r="U33"/>
  <c r="P33"/>
  <c r="P19"/>
  <c r="U19"/>
  <c r="P15"/>
  <c r="U15"/>
  <c r="U34"/>
  <c r="P34"/>
  <c r="P20"/>
  <c r="U20"/>
  <c r="U16"/>
  <c r="P16"/>
  <c r="P35"/>
  <c r="U35"/>
  <c r="P31"/>
  <c r="U31"/>
  <c r="U17"/>
  <c r="P17"/>
  <c r="U18"/>
  <c r="P18"/>
  <c r="E36"/>
  <c r="E37"/>
  <c r="E38"/>
  <c r="E39"/>
  <c r="E40"/>
  <c r="P40" s="1"/>
  <c r="E41"/>
  <c r="P41" s="1"/>
  <c r="E42"/>
  <c r="E43"/>
  <c r="E44"/>
  <c r="E45"/>
  <c r="E46"/>
  <c r="P46" s="1"/>
  <c r="I36"/>
  <c r="I37"/>
  <c r="I38"/>
  <c r="I39"/>
  <c r="I40"/>
  <c r="I41"/>
  <c r="I42"/>
  <c r="I43"/>
  <c r="I44"/>
  <c r="I46"/>
  <c r="I53"/>
  <c r="E53"/>
  <c r="I48"/>
  <c r="I49"/>
  <c r="I50"/>
  <c r="I51"/>
  <c r="I52"/>
  <c r="E48"/>
  <c r="E49"/>
  <c r="E50"/>
  <c r="E51"/>
  <c r="E52"/>
  <c r="E54"/>
  <c r="E55"/>
  <c r="E56"/>
  <c r="E57"/>
  <c r="E58"/>
  <c r="P58" s="1"/>
  <c r="E59"/>
  <c r="E60"/>
  <c r="U60" s="1"/>
  <c r="I54"/>
  <c r="I55"/>
  <c r="I56"/>
  <c r="I58"/>
  <c r="I59"/>
  <c r="I60"/>
  <c r="E62"/>
  <c r="P62" s="1"/>
  <c r="I66"/>
  <c r="E66"/>
  <c r="P66" s="1"/>
  <c r="I61"/>
  <c r="I63"/>
  <c r="I64"/>
  <c r="I65"/>
  <c r="E61"/>
  <c r="E63"/>
  <c r="P63" s="1"/>
  <c r="E64"/>
  <c r="P64" s="1"/>
  <c r="I67"/>
  <c r="I68"/>
  <c r="I69"/>
  <c r="E65"/>
  <c r="P65" s="1"/>
  <c r="E67"/>
  <c r="E68"/>
  <c r="E69"/>
  <c r="E70"/>
  <c r="I77"/>
  <c r="E77"/>
  <c r="I70"/>
  <c r="I71"/>
  <c r="I72"/>
  <c r="I73"/>
  <c r="I74"/>
  <c r="I75"/>
  <c r="I76"/>
  <c r="E71"/>
  <c r="E72"/>
  <c r="E73"/>
  <c r="E74"/>
  <c r="E75"/>
  <c r="P75" s="1"/>
  <c r="E76"/>
  <c r="U56" l="1"/>
  <c r="P56"/>
  <c r="U43"/>
  <c r="P43"/>
  <c r="U74"/>
  <c r="P74"/>
  <c r="P76"/>
  <c r="U76"/>
  <c r="U72"/>
  <c r="P72"/>
  <c r="U69"/>
  <c r="P69"/>
  <c r="U59"/>
  <c r="P59"/>
  <c r="U55"/>
  <c r="P55"/>
  <c r="U50"/>
  <c r="P50"/>
  <c r="P53"/>
  <c r="U53"/>
  <c r="U42"/>
  <c r="P42"/>
  <c r="U38"/>
  <c r="P38"/>
  <c r="U73"/>
  <c r="P73"/>
  <c r="U70"/>
  <c r="P70"/>
  <c r="U51"/>
  <c r="P51"/>
  <c r="U39"/>
  <c r="P39"/>
  <c r="P67"/>
  <c r="U67"/>
  <c r="P57"/>
  <c r="U57"/>
  <c r="U52"/>
  <c r="P52"/>
  <c r="U48"/>
  <c r="P48"/>
  <c r="U44"/>
  <c r="P44"/>
  <c r="U36"/>
  <c r="P36"/>
  <c r="U71"/>
  <c r="P71"/>
  <c r="P77"/>
  <c r="U77"/>
  <c r="U68"/>
  <c r="P68"/>
  <c r="P61"/>
  <c r="U61"/>
  <c r="P54"/>
  <c r="U54"/>
  <c r="U49"/>
  <c r="P49"/>
  <c r="P45"/>
  <c r="U45"/>
  <c r="U37"/>
  <c r="P37"/>
  <c r="U116" l="1"/>
  <c r="P116"/>
</calcChain>
</file>

<file path=xl/sharedStrings.xml><?xml version="1.0" encoding="utf-8"?>
<sst xmlns="http://schemas.openxmlformats.org/spreadsheetml/2006/main" count="257" uniqueCount="106">
  <si>
    <t>ΕΙΔΟΣ</t>
  </si>
  <si>
    <t>ΑΞΙΑ ΠΡΑΞΗΣ</t>
  </si>
  <si>
    <t>ημερ</t>
  </si>
  <si>
    <t>αρ</t>
  </si>
  <si>
    <t>ελεγχος</t>
  </si>
  <si>
    <t>ΤΑΝ-0,65% =κ15</t>
  </si>
  <si>
    <t>παρατηρήσεις</t>
  </si>
  <si>
    <t>ΤΑΝ-1,3% =κ15</t>
  </si>
  <si>
    <t>ΤΑΝ-0,125% =κ17</t>
  </si>
  <si>
    <t>ραλλου</t>
  </si>
  <si>
    <t>μισθωση ακινήτου</t>
  </si>
  <si>
    <t xml:space="preserve">σύνολο </t>
  </si>
  <si>
    <t>γονική</t>
  </si>
  <si>
    <t>μίσθωση</t>
  </si>
  <si>
    <t>20+D*1</t>
  </si>
  <si>
    <t>12+D*1,2%</t>
  </si>
  <si>
    <t>λύση μίσθωσης</t>
  </si>
  <si>
    <t>σύσταση ΟΕ</t>
  </si>
  <si>
    <t>παραταση μισθώσεως</t>
  </si>
  <si>
    <t>παράταση εκμ μαρμ</t>
  </si>
  <si>
    <t>μισθωση ακιν</t>
  </si>
  <si>
    <t>*21</t>
  </si>
  <si>
    <t>εξαλ. υποθ. 300.000 δρχ</t>
  </si>
  <si>
    <t>εξαλ. υποθ. 9.000.000 δρχ</t>
  </si>
  <si>
    <t>παραταση μίσθωσης</t>
  </si>
  <si>
    <t>3/4/2007 [[[ ?? = 23/06/2007 = ????]]] = οι πολίτες στην τράπεζα ΚΑΙ συννημμένο προς υποθυκοφυλακείο</t>
  </si>
  <si>
    <t>προσύμφ ποσοστών &amp; εργολαβικό</t>
  </si>
  <si>
    <t>εξάλειψη υποθήκης -1.200.000δρχ</t>
  </si>
  <si>
    <t>εξάλειψη υποθήκης -600.000δρχ</t>
  </si>
  <si>
    <t>υποθήκη</t>
  </si>
  <si>
    <t>καταργηση προσυμφ-</t>
  </si>
  <si>
    <t>2,93 + 3%χ + D*1,2%</t>
  </si>
  <si>
    <t>ακυρωση -4476 =αγοραπωλ</t>
  </si>
  <si>
    <t>εξάλειψη υποθήκης -5.495.705δρχ</t>
  </si>
  <si>
    <t>εξάλειψη υποθήκης-12.000.000δρχ</t>
  </si>
  <si>
    <t>εξάλειψη υποθήκης -2.168.354δρχ</t>
  </si>
  <si>
    <t>εξάλειψη υποθήκης -1.674.700δρχ</t>
  </si>
  <si>
    <t>εξάλειψη υποθήκης-1.300.000δρχ</t>
  </si>
  <si>
    <t>277/5/2005</t>
  </si>
  <si>
    <t>33,,75</t>
  </si>
  <si>
    <t>εξάλειψη υποθήκης-1.631.500δρχ</t>
  </si>
  <si>
    <t>εξάλειψη υποθήκης-742.000δρχ</t>
  </si>
  <si>
    <t>εξάλειψη υποθήκης-1.200.000δρχ</t>
  </si>
  <si>
    <t>εξάλειψη υποθήκης-500.000δρχ</t>
  </si>
  <si>
    <t>παράταση μίσθωσης</t>
  </si>
  <si>
    <t>παράταση μίσθωσης -9561κυρου =143.760 δρχ</t>
  </si>
  <si>
    <t>παράταση μίισθωσης</t>
  </si>
  <si>
    <t>*25</t>
  </si>
  <si>
    <t>παράταση μισθωσης</t>
  </si>
  <si>
    <t>τροποποίηση &amp; κωδικοποίηση ΑΕ</t>
  </si>
  <si>
    <t>επανα -μίσθωση ιχθυοτροφίου</t>
  </si>
  <si>
    <t>παράταση μισθωσης λατομείου</t>
  </si>
  <si>
    <t>*24</t>
  </si>
  <si>
    <t>25 = δεν χρέωσε 0,65% &amp; 0,125%</t>
  </si>
  <si>
    <t>24 =δεν χρέωσε 1,3%</t>
  </si>
  <si>
    <t>23 =χρέωσε ως πάγια πράξη</t>
  </si>
  <si>
    <t>21 = το χρέωσε ως χρονομεριστική μίσθωση με 0,65% + 0,125%</t>
  </si>
  <si>
    <t xml:space="preserve">208 = μπερδεύτηκε με τις απαλλαγές των δημοσίων υπαλλήλων από Τ.Π.Δ. . χρέωσε 63.750δρχ = 187,09€ ΚΑΙ ΟΧΙ 183.160δρχ  =534,12€ δικαιώματα ( ΤΑΝ =45,17) . </t>
  </si>
  <si>
    <t>λυση προσυμφ -7770 =</t>
  </si>
  <si>
    <t>λύση προσυμφ -9079=55.000 -[αραβων =10.000</t>
  </si>
  <si>
    <t>λύση προσυμφ -5280-αραβων=</t>
  </si>
  <si>
    <t>λύση προσυμφ -5665 -αραββων =</t>
  </si>
  <si>
    <t>λύση προσυμφ -5846 -αραβων =</t>
  </si>
  <si>
    <t>λύση προσυμφ -6418 -αραβων =</t>
  </si>
  <si>
    <t>λύση προσυμφ-1018 -αραβων =325.000δρχ =</t>
  </si>
  <si>
    <t>λύση προσυμφ -6454 -αραβων =</t>
  </si>
  <si>
    <t>λύση προσυμφ -6573- αραβων =</t>
  </si>
  <si>
    <t>λυση προσυμφ -6999 -αραβων =</t>
  </si>
  <si>
    <t>λυση προσυμφ -7.000 -αραβων =</t>
  </si>
  <si>
    <t>λύση προσυμφ -6859 -αραβων =30.000</t>
  </si>
  <si>
    <t>λύση προσυμφ-5504-αραβων =</t>
  </si>
  <si>
    <t>λύση προσυμφ -7026-αραβων =</t>
  </si>
  <si>
    <t>λύση προσυμφ -7056 -αραβων =</t>
  </si>
  <si>
    <t>λύση προσυμφ -25.083καπολα -αραβων =</t>
  </si>
  <si>
    <t>καταργ προσυμφ -6583 -αραβων =</t>
  </si>
  <si>
    <t>καταργ προσυμφ -6584 -αραβων =</t>
  </si>
  <si>
    <t>λύση προσυμφ -4724 -αραβων =</t>
  </si>
  <si>
    <t>λυση προσυμφ -7770 -αραβων =</t>
  </si>
  <si>
    <t>λυση προσυμφ -9808 αραβων =</t>
  </si>
  <si>
    <t>λύση προσυμφ -9679 -αραβων =20.000</t>
  </si>
  <si>
    <t>δάνειο - υποθήκη δημ υπαλλ από Τ.Π.Δ. =15εκ</t>
  </si>
  <si>
    <t>συστΟριζ &amp;πρόταση γονικης =13,32εκ</t>
  </si>
  <si>
    <t>εξάλειψη υποθήκης -13,63εκ =40.097,77</t>
  </si>
  <si>
    <t>προσύμφΠοσοστών &amp; εργολαβικό =1.500</t>
  </si>
  <si>
    <t>*23</t>
  </si>
  <si>
    <t>μισθωση αγρ γης</t>
  </si>
  <si>
    <t>μίσθωση -1.513,72</t>
  </si>
  <si>
    <t>μίσθωση = 7.643,29</t>
  </si>
  <si>
    <t>21 + 204</t>
  </si>
  <si>
    <t>204 = 10/7 πλήρωσε 0,65 =48,59 + 1,25% =9,34 ΚΑΙ 14/7 πλήρωσε 0,65 =39,25 ΣΥΝΟΟΛΟΝ =97,18 . ΤΑ ΚΑΤΑΧΡΑΤΑΙ ο έλεγχος ΚΑΙ ΤΑ ΞΑΝΑ-ΖΗΤΑΕΙ στο 1,3%</t>
  </si>
  <si>
    <t>265 = 1]ζητάει 232€ { αντί 1.433,04 ΔΗΛΑΔΗ α)δικαιώματα =1.225,04 ,β)τερζίδου =1.041,29 ,γ)ΤΑΣ =73,5 ,δ)ΤΑΝ =110,25 ,ε)αντίγραφα =4*13*4 =208} ,2] ζητάει1,3% υπερ ΤΑΝ =500,43 {αντί 1.301,13}</t>
  </si>
  <si>
    <t>266 = γιατι ζητάει μόνο για 4.810 &amp;4.813 ΚΑΙ όχι για 4.811 &amp;4.812 :::???</t>
  </si>
  <si>
    <t>ΑΓΑΠΕ-23 = Ε-Ε*15%</t>
  </si>
  <si>
    <t>ΤΑΣ-23 = Ε*6%</t>
  </si>
  <si>
    <t>*24*</t>
  </si>
  <si>
    <t>*23*</t>
  </si>
  <si>
    <t>*23-24*</t>
  </si>
  <si>
    <t>21 + 6 +…</t>
  </si>
  <si>
    <t>6 + 203 +21 +……</t>
  </si>
  <si>
    <t>265 +23 +24 +….</t>
  </si>
  <si>
    <t>*21 +……</t>
  </si>
  <si>
    <t>*21 +……….</t>
  </si>
  <si>
    <t>266 +23 +24 +…….</t>
  </si>
  <si>
    <t>*23 +25 +….</t>
  </si>
  <si>
    <t>απόκρυψη λόγω 202 έγγραφο ΑΛΑΛΑ σημείο -3</t>
  </si>
  <si>
    <t>εμφάνιση ΜΟΝΟ στην ΔΙΚΗ και ΜΟΝΟ από εμένα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</si>
</sst>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2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8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sz val="16"/>
      <color rgb="FFFF000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15" fillId="0" borderId="0" xfId="0" applyFont="1" applyFill="1"/>
    <xf numFmtId="0" fontId="14" fillId="0" borderId="1" xfId="0" applyFont="1" applyFill="1" applyBorder="1" applyAlignment="1">
      <alignment vertical="center" wrapText="1"/>
    </xf>
    <xf numFmtId="164" fontId="15" fillId="0" borderId="0" xfId="1" applyNumberFormat="1" applyFont="1"/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0" xfId="0" applyFont="1"/>
    <xf numFmtId="14" fontId="12" fillId="0" borderId="1" xfId="1" applyNumberFormat="1" applyFont="1" applyFill="1" applyBorder="1" applyAlignment="1">
      <alignment horizontal="center" vertical="center"/>
    </xf>
    <xf numFmtId="43" fontId="13" fillId="6" borderId="1" xfId="1" applyFont="1" applyFill="1" applyBorder="1"/>
    <xf numFmtId="43" fontId="13" fillId="0" borderId="1" xfId="1" applyFont="1" applyBorder="1"/>
    <xf numFmtId="43" fontId="12" fillId="0" borderId="1" xfId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43" fontId="13" fillId="3" borderId="1" xfId="1" applyFont="1" applyFill="1" applyBorder="1"/>
    <xf numFmtId="0" fontId="12" fillId="0" borderId="1" xfId="0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4" fontId="12" fillId="0" borderId="5" xfId="1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/>
    </xf>
    <xf numFmtId="164" fontId="12" fillId="10" borderId="1" xfId="1" applyNumberFormat="1" applyFont="1" applyFill="1" applyBorder="1" applyAlignment="1">
      <alignment horizontal="right" vertical="center"/>
    </xf>
    <xf numFmtId="43" fontId="12" fillId="5" borderId="1" xfId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/>
    </xf>
    <xf numFmtId="43" fontId="12" fillId="11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/>
    <xf numFmtId="43" fontId="12" fillId="0" borderId="1" xfId="1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5" borderId="1" xfId="1" applyFont="1" applyFill="1" applyBorder="1" applyAlignment="1">
      <alignment horizontal="right" vertical="center"/>
    </xf>
    <xf numFmtId="14" fontId="12" fillId="5" borderId="5" xfId="0" applyNumberFormat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164" fontId="12" fillId="11" borderId="2" xfId="1" applyNumberFormat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43" fontId="15" fillId="0" borderId="0" xfId="1" applyFont="1"/>
    <xf numFmtId="43" fontId="12" fillId="0" borderId="1" xfId="1" applyFont="1" applyFill="1" applyBorder="1" applyAlignment="1">
      <alignment horizontal="center" vertical="center"/>
    </xf>
    <xf numFmtId="164" fontId="12" fillId="10" borderId="2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right" vertical="center"/>
    </xf>
    <xf numFmtId="43" fontId="12" fillId="10" borderId="1" xfId="1" applyFont="1" applyFill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 vertical="center"/>
    </xf>
    <xf numFmtId="43" fontId="15" fillId="0" borderId="0" xfId="1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 vertical="center"/>
    </xf>
    <xf numFmtId="43" fontId="15" fillId="0" borderId="0" xfId="1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5" fillId="0" borderId="0" xfId="1" applyFont="1"/>
    <xf numFmtId="0" fontId="15" fillId="0" borderId="0" xfId="0" applyFont="1" applyFill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left"/>
    </xf>
    <xf numFmtId="0" fontId="15" fillId="0" borderId="0" xfId="0" applyFont="1"/>
    <xf numFmtId="43" fontId="15" fillId="0" borderId="0" xfId="1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5" fillId="0" borderId="0" xfId="1" applyFont="1" applyFill="1"/>
    <xf numFmtId="43" fontId="15" fillId="0" borderId="1" xfId="1" applyFont="1" applyBorder="1"/>
    <xf numFmtId="43" fontId="15" fillId="0" borderId="1" xfId="1" applyFont="1" applyFill="1" applyBorder="1"/>
    <xf numFmtId="164" fontId="15" fillId="0" borderId="0" xfId="1" applyNumberFormat="1" applyFont="1" applyFill="1"/>
    <xf numFmtId="0" fontId="15" fillId="0" borderId="0" xfId="0" applyFont="1" applyAlignment="1">
      <alignment horizontal="left"/>
    </xf>
    <xf numFmtId="43" fontId="12" fillId="11" borderId="1" xfId="1" applyFont="1" applyFill="1" applyBorder="1" applyAlignment="1">
      <alignment horizontal="left" vertical="center"/>
    </xf>
    <xf numFmtId="43" fontId="12" fillId="10" borderId="1" xfId="1" applyFont="1" applyFill="1" applyBorder="1" applyAlignment="1">
      <alignment horizontal="left"/>
    </xf>
    <xf numFmtId="0" fontId="15" fillId="0" borderId="0" xfId="0" applyFont="1"/>
    <xf numFmtId="0" fontId="12" fillId="0" borderId="1" xfId="0" applyFont="1" applyFill="1" applyBorder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43" fontId="15" fillId="10" borderId="1" xfId="1" applyFont="1" applyFill="1" applyBorder="1"/>
    <xf numFmtId="43" fontId="15" fillId="11" borderId="1" xfId="1" applyFont="1" applyFill="1" applyBorder="1"/>
    <xf numFmtId="43" fontId="12" fillId="2" borderId="1" xfId="1" applyFont="1" applyFill="1" applyBorder="1" applyAlignment="1">
      <alignment horizontal="right" vertical="center"/>
    </xf>
    <xf numFmtId="43" fontId="12" fillId="6" borderId="1" xfId="1" applyFont="1" applyFill="1" applyBorder="1" applyAlignment="1">
      <alignment horizontal="right" vertical="center"/>
    </xf>
    <xf numFmtId="43" fontId="15" fillId="2" borderId="1" xfId="1" applyFont="1" applyFill="1" applyBorder="1"/>
    <xf numFmtId="43" fontId="12" fillId="2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43" fontId="15" fillId="7" borderId="1" xfId="1" applyFont="1" applyFill="1" applyBorder="1"/>
    <xf numFmtId="43" fontId="15" fillId="0" borderId="0" xfId="0" applyNumberFormat="1" applyFont="1"/>
    <xf numFmtId="43" fontId="18" fillId="0" borderId="0" xfId="0" applyNumberFormat="1" applyFont="1"/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center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3" fontId="12" fillId="5" borderId="3" xfId="1" applyFont="1" applyFill="1" applyBorder="1" applyAlignment="1">
      <alignment horizontal="center" vertical="center"/>
    </xf>
    <xf numFmtId="43" fontId="12" fillId="5" borderId="6" xfId="1" applyFont="1" applyFill="1" applyBorder="1" applyAlignment="1">
      <alignment horizontal="center" vertical="center"/>
    </xf>
    <xf numFmtId="43" fontId="12" fillId="5" borderId="5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164" fontId="15" fillId="0" borderId="0" xfId="1" applyNumberFormat="1" applyFont="1" applyFill="1" applyAlignment="1">
      <alignment horizontal="left"/>
    </xf>
    <xf numFmtId="0" fontId="13" fillId="4" borderId="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right"/>
    </xf>
    <xf numFmtId="0" fontId="14" fillId="9" borderId="3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2" fillId="13" borderId="2" xfId="1" applyNumberFormat="1" applyFont="1" applyFill="1" applyBorder="1" applyAlignment="1">
      <alignment horizontal="center" vertical="center"/>
    </xf>
    <xf numFmtId="164" fontId="12" fillId="13" borderId="2" xfId="1" applyNumberFormat="1" applyFont="1" applyFill="1" applyBorder="1" applyAlignment="1">
      <alignment horizontal="right" vertical="center"/>
    </xf>
    <xf numFmtId="164" fontId="12" fillId="13" borderId="5" xfId="1" applyNumberFormat="1" applyFont="1" applyFill="1" applyBorder="1" applyAlignment="1">
      <alignment horizontal="center"/>
    </xf>
    <xf numFmtId="164" fontId="12" fillId="13" borderId="5" xfId="1" applyNumberFormat="1" applyFont="1" applyFill="1" applyBorder="1" applyAlignment="1">
      <alignment horizontal="center" vertical="center"/>
    </xf>
    <xf numFmtId="0" fontId="19" fillId="12" borderId="0" xfId="0" applyFont="1" applyFill="1"/>
    <xf numFmtId="0" fontId="20" fillId="0" borderId="0" xfId="0" applyFont="1" applyAlignment="1">
      <alignment horizontal="left"/>
    </xf>
    <xf numFmtId="0" fontId="15" fillId="10" borderId="0" xfId="0" applyFont="1" applyFill="1"/>
    <xf numFmtId="0" fontId="21" fillId="0" borderId="0" xfId="0" applyFont="1" applyAlignment="1">
      <alignment horizontal="left"/>
    </xf>
    <xf numFmtId="164" fontId="12" fillId="10" borderId="1" xfId="1" applyNumberFormat="1" applyFont="1" applyFill="1" applyBorder="1" applyAlignment="1">
      <alignment horizontal="left"/>
    </xf>
    <xf numFmtId="43" fontId="12" fillId="10" borderId="1" xfId="1" applyFont="1" applyFill="1" applyBorder="1" applyAlignment="1">
      <alignment horizontal="left" vertical="center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FF00FF"/>
      <color rgb="FF00FFFF"/>
      <color rgb="FF00FF00"/>
      <color rgb="FFFFFF00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workbookViewId="0">
      <pane ySplit="2" topLeftCell="A111" activePane="bottomLeft" state="frozen"/>
      <selection pane="bottomLeft" activeCell="I150" sqref="I150"/>
    </sheetView>
  </sheetViews>
  <sheetFormatPr defaultRowHeight="11.25"/>
  <cols>
    <col min="1" max="1" width="3.42578125" style="3" bestFit="1" customWidth="1"/>
    <col min="2" max="2" width="8.7109375" style="6" bestFit="1" customWidth="1"/>
    <col min="3" max="3" width="35.7109375" style="6" bestFit="1" customWidth="1"/>
    <col min="4" max="4" width="11.140625" style="6" bestFit="1" customWidth="1"/>
    <col min="5" max="5" width="10.85546875" style="6" customWidth="1"/>
    <col min="6" max="6" width="8.140625" style="6" bestFit="1" customWidth="1"/>
    <col min="7" max="7" width="7.28515625" style="6" bestFit="1" customWidth="1"/>
    <col min="8" max="8" width="8.140625" style="6" bestFit="1" customWidth="1"/>
    <col min="9" max="9" width="9.42578125" style="6" bestFit="1" customWidth="1"/>
    <col min="10" max="10" width="8.140625" style="6" bestFit="1" customWidth="1"/>
    <col min="11" max="11" width="9.42578125" style="6" bestFit="1" customWidth="1"/>
    <col min="12" max="14" width="7.28515625" style="6" bestFit="1" customWidth="1"/>
    <col min="15" max="15" width="15.7109375" style="76" bestFit="1" customWidth="1"/>
    <col min="16" max="16" width="10.42578125" style="6" customWidth="1"/>
    <col min="17" max="17" width="7.28515625" style="79" bestFit="1" customWidth="1"/>
    <col min="18" max="18" width="9.42578125" style="6" bestFit="1" customWidth="1"/>
    <col min="19" max="19" width="10.28515625" style="6" bestFit="1" customWidth="1"/>
    <col min="20" max="20" width="10.28515625" style="79" customWidth="1"/>
    <col min="21" max="21" width="8.140625" style="6" bestFit="1" customWidth="1"/>
    <col min="22" max="22" width="9.140625" style="64"/>
    <col min="23" max="189" width="9.140625" style="6"/>
    <col min="190" max="190" width="9" style="6" bestFit="1" customWidth="1"/>
    <col min="191" max="191" width="9.85546875" style="6" bestFit="1" customWidth="1"/>
    <col min="192" max="192" width="9.140625" style="6" bestFit="1" customWidth="1"/>
    <col min="193" max="193" width="16" style="6" bestFit="1" customWidth="1"/>
    <col min="194" max="194" width="9" style="6" bestFit="1" customWidth="1"/>
    <col min="195" max="195" width="7.85546875" style="6" bestFit="1" customWidth="1"/>
    <col min="196" max="196" width="11.7109375" style="6" bestFit="1" customWidth="1"/>
    <col min="197" max="197" width="14.28515625" style="6" customWidth="1"/>
    <col min="198" max="198" width="11.7109375" style="6" bestFit="1" customWidth="1"/>
    <col min="199" max="199" width="14.140625" style="6" bestFit="1" customWidth="1"/>
    <col min="200" max="200" width="16.7109375" style="6" customWidth="1"/>
    <col min="201" max="201" width="16.5703125" style="6" customWidth="1"/>
    <col min="202" max="203" width="7.85546875" style="6" bestFit="1" customWidth="1"/>
    <col min="204" max="204" width="8" style="6" bestFit="1" customWidth="1"/>
    <col min="205" max="206" width="7.85546875" style="6" bestFit="1" customWidth="1"/>
    <col min="207" max="207" width="9.7109375" style="6" customWidth="1"/>
    <col min="208" max="208" width="12.85546875" style="6" customWidth="1"/>
    <col min="209" max="445" width="9.140625" style="6"/>
    <col min="446" max="446" width="9" style="6" bestFit="1" customWidth="1"/>
    <col min="447" max="447" width="9.85546875" style="6" bestFit="1" customWidth="1"/>
    <col min="448" max="448" width="9.140625" style="6" bestFit="1" customWidth="1"/>
    <col min="449" max="449" width="16" style="6" bestFit="1" customWidth="1"/>
    <col min="450" max="450" width="9" style="6" bestFit="1" customWidth="1"/>
    <col min="451" max="451" width="7.85546875" style="6" bestFit="1" customWidth="1"/>
    <col min="452" max="452" width="11.7109375" style="6" bestFit="1" customWidth="1"/>
    <col min="453" max="453" width="14.28515625" style="6" customWidth="1"/>
    <col min="454" max="454" width="11.7109375" style="6" bestFit="1" customWidth="1"/>
    <col min="455" max="455" width="14.140625" style="6" bestFit="1" customWidth="1"/>
    <col min="456" max="456" width="16.7109375" style="6" customWidth="1"/>
    <col min="457" max="457" width="16.5703125" style="6" customWidth="1"/>
    <col min="458" max="459" width="7.85546875" style="6" bestFit="1" customWidth="1"/>
    <col min="460" max="460" width="8" style="6" bestFit="1" customWidth="1"/>
    <col min="461" max="462" width="7.85546875" style="6" bestFit="1" customWidth="1"/>
    <col min="463" max="463" width="9.7109375" style="6" customWidth="1"/>
    <col min="464" max="464" width="12.85546875" style="6" customWidth="1"/>
    <col min="465" max="701" width="9.140625" style="6"/>
    <col min="702" max="702" width="9" style="6" bestFit="1" customWidth="1"/>
    <col min="703" max="703" width="9.85546875" style="6" bestFit="1" customWidth="1"/>
    <col min="704" max="704" width="9.140625" style="6" bestFit="1" customWidth="1"/>
    <col min="705" max="705" width="16" style="6" bestFit="1" customWidth="1"/>
    <col min="706" max="706" width="9" style="6" bestFit="1" customWidth="1"/>
    <col min="707" max="707" width="7.85546875" style="6" bestFit="1" customWidth="1"/>
    <col min="708" max="708" width="11.7109375" style="6" bestFit="1" customWidth="1"/>
    <col min="709" max="709" width="14.28515625" style="6" customWidth="1"/>
    <col min="710" max="710" width="11.7109375" style="6" bestFit="1" customWidth="1"/>
    <col min="711" max="711" width="14.140625" style="6" bestFit="1" customWidth="1"/>
    <col min="712" max="712" width="16.7109375" style="6" customWidth="1"/>
    <col min="713" max="713" width="16.5703125" style="6" customWidth="1"/>
    <col min="714" max="715" width="7.85546875" style="6" bestFit="1" customWidth="1"/>
    <col min="716" max="716" width="8" style="6" bestFit="1" customWidth="1"/>
    <col min="717" max="718" width="7.85546875" style="6" bestFit="1" customWidth="1"/>
    <col min="719" max="719" width="9.7109375" style="6" customWidth="1"/>
    <col min="720" max="720" width="12.85546875" style="6" customWidth="1"/>
    <col min="721" max="957" width="9.140625" style="6"/>
    <col min="958" max="958" width="9" style="6" bestFit="1" customWidth="1"/>
    <col min="959" max="959" width="9.85546875" style="6" bestFit="1" customWidth="1"/>
    <col min="960" max="960" width="9.140625" style="6" bestFit="1" customWidth="1"/>
    <col min="961" max="961" width="16" style="6" bestFit="1" customWidth="1"/>
    <col min="962" max="962" width="9" style="6" bestFit="1" customWidth="1"/>
    <col min="963" max="963" width="7.85546875" style="6" bestFit="1" customWidth="1"/>
    <col min="964" max="964" width="11.7109375" style="6" bestFit="1" customWidth="1"/>
    <col min="965" max="965" width="14.28515625" style="6" customWidth="1"/>
    <col min="966" max="966" width="11.7109375" style="6" bestFit="1" customWidth="1"/>
    <col min="967" max="967" width="14.140625" style="6" bestFit="1" customWidth="1"/>
    <col min="968" max="968" width="16.7109375" style="6" customWidth="1"/>
    <col min="969" max="969" width="16.5703125" style="6" customWidth="1"/>
    <col min="970" max="971" width="7.85546875" style="6" bestFit="1" customWidth="1"/>
    <col min="972" max="972" width="8" style="6" bestFit="1" customWidth="1"/>
    <col min="973" max="974" width="7.85546875" style="6" bestFit="1" customWidth="1"/>
    <col min="975" max="975" width="9.7109375" style="6" customWidth="1"/>
    <col min="976" max="976" width="12.85546875" style="6" customWidth="1"/>
    <col min="977" max="1213" width="9.140625" style="6"/>
    <col min="1214" max="1214" width="9" style="6" bestFit="1" customWidth="1"/>
    <col min="1215" max="1215" width="9.85546875" style="6" bestFit="1" customWidth="1"/>
    <col min="1216" max="1216" width="9.140625" style="6" bestFit="1" customWidth="1"/>
    <col min="1217" max="1217" width="16" style="6" bestFit="1" customWidth="1"/>
    <col min="1218" max="1218" width="9" style="6" bestFit="1" customWidth="1"/>
    <col min="1219" max="1219" width="7.85546875" style="6" bestFit="1" customWidth="1"/>
    <col min="1220" max="1220" width="11.7109375" style="6" bestFit="1" customWidth="1"/>
    <col min="1221" max="1221" width="14.28515625" style="6" customWidth="1"/>
    <col min="1222" max="1222" width="11.7109375" style="6" bestFit="1" customWidth="1"/>
    <col min="1223" max="1223" width="14.140625" style="6" bestFit="1" customWidth="1"/>
    <col min="1224" max="1224" width="16.7109375" style="6" customWidth="1"/>
    <col min="1225" max="1225" width="16.5703125" style="6" customWidth="1"/>
    <col min="1226" max="1227" width="7.85546875" style="6" bestFit="1" customWidth="1"/>
    <col min="1228" max="1228" width="8" style="6" bestFit="1" customWidth="1"/>
    <col min="1229" max="1230" width="7.85546875" style="6" bestFit="1" customWidth="1"/>
    <col min="1231" max="1231" width="9.7109375" style="6" customWidth="1"/>
    <col min="1232" max="1232" width="12.85546875" style="6" customWidth="1"/>
    <col min="1233" max="1469" width="9.140625" style="6"/>
    <col min="1470" max="1470" width="9" style="6" bestFit="1" customWidth="1"/>
    <col min="1471" max="1471" width="9.85546875" style="6" bestFit="1" customWidth="1"/>
    <col min="1472" max="1472" width="9.140625" style="6" bestFit="1" customWidth="1"/>
    <col min="1473" max="1473" width="16" style="6" bestFit="1" customWidth="1"/>
    <col min="1474" max="1474" width="9" style="6" bestFit="1" customWidth="1"/>
    <col min="1475" max="1475" width="7.85546875" style="6" bestFit="1" customWidth="1"/>
    <col min="1476" max="1476" width="11.7109375" style="6" bestFit="1" customWidth="1"/>
    <col min="1477" max="1477" width="14.28515625" style="6" customWidth="1"/>
    <col min="1478" max="1478" width="11.7109375" style="6" bestFit="1" customWidth="1"/>
    <col min="1479" max="1479" width="14.140625" style="6" bestFit="1" customWidth="1"/>
    <col min="1480" max="1480" width="16.7109375" style="6" customWidth="1"/>
    <col min="1481" max="1481" width="16.5703125" style="6" customWidth="1"/>
    <col min="1482" max="1483" width="7.85546875" style="6" bestFit="1" customWidth="1"/>
    <col min="1484" max="1484" width="8" style="6" bestFit="1" customWidth="1"/>
    <col min="1485" max="1486" width="7.85546875" style="6" bestFit="1" customWidth="1"/>
    <col min="1487" max="1487" width="9.7109375" style="6" customWidth="1"/>
    <col min="1488" max="1488" width="12.85546875" style="6" customWidth="1"/>
    <col min="1489" max="1725" width="9.140625" style="6"/>
    <col min="1726" max="1726" width="9" style="6" bestFit="1" customWidth="1"/>
    <col min="1727" max="1727" width="9.85546875" style="6" bestFit="1" customWidth="1"/>
    <col min="1728" max="1728" width="9.140625" style="6" bestFit="1" customWidth="1"/>
    <col min="1729" max="1729" width="16" style="6" bestFit="1" customWidth="1"/>
    <col min="1730" max="1730" width="9" style="6" bestFit="1" customWidth="1"/>
    <col min="1731" max="1731" width="7.85546875" style="6" bestFit="1" customWidth="1"/>
    <col min="1732" max="1732" width="11.7109375" style="6" bestFit="1" customWidth="1"/>
    <col min="1733" max="1733" width="14.28515625" style="6" customWidth="1"/>
    <col min="1734" max="1734" width="11.7109375" style="6" bestFit="1" customWidth="1"/>
    <col min="1735" max="1735" width="14.140625" style="6" bestFit="1" customWidth="1"/>
    <col min="1736" max="1736" width="16.7109375" style="6" customWidth="1"/>
    <col min="1737" max="1737" width="16.5703125" style="6" customWidth="1"/>
    <col min="1738" max="1739" width="7.85546875" style="6" bestFit="1" customWidth="1"/>
    <col min="1740" max="1740" width="8" style="6" bestFit="1" customWidth="1"/>
    <col min="1741" max="1742" width="7.85546875" style="6" bestFit="1" customWidth="1"/>
    <col min="1743" max="1743" width="9.7109375" style="6" customWidth="1"/>
    <col min="1744" max="1744" width="12.85546875" style="6" customWidth="1"/>
    <col min="1745" max="1981" width="9.140625" style="6"/>
    <col min="1982" max="1982" width="9" style="6" bestFit="1" customWidth="1"/>
    <col min="1983" max="1983" width="9.85546875" style="6" bestFit="1" customWidth="1"/>
    <col min="1984" max="1984" width="9.140625" style="6" bestFit="1" customWidth="1"/>
    <col min="1985" max="1985" width="16" style="6" bestFit="1" customWidth="1"/>
    <col min="1986" max="1986" width="9" style="6" bestFit="1" customWidth="1"/>
    <col min="1987" max="1987" width="7.85546875" style="6" bestFit="1" customWidth="1"/>
    <col min="1988" max="1988" width="11.7109375" style="6" bestFit="1" customWidth="1"/>
    <col min="1989" max="1989" width="14.28515625" style="6" customWidth="1"/>
    <col min="1990" max="1990" width="11.7109375" style="6" bestFit="1" customWidth="1"/>
    <col min="1991" max="1991" width="14.140625" style="6" bestFit="1" customWidth="1"/>
    <col min="1992" max="1992" width="16.7109375" style="6" customWidth="1"/>
    <col min="1993" max="1993" width="16.5703125" style="6" customWidth="1"/>
    <col min="1994" max="1995" width="7.85546875" style="6" bestFit="1" customWidth="1"/>
    <col min="1996" max="1996" width="8" style="6" bestFit="1" customWidth="1"/>
    <col min="1997" max="1998" width="7.85546875" style="6" bestFit="1" customWidth="1"/>
    <col min="1999" max="1999" width="9.7109375" style="6" customWidth="1"/>
    <col min="2000" max="2000" width="12.85546875" style="6" customWidth="1"/>
    <col min="2001" max="2237" width="9.140625" style="6"/>
    <col min="2238" max="2238" width="9" style="6" bestFit="1" customWidth="1"/>
    <col min="2239" max="2239" width="9.85546875" style="6" bestFit="1" customWidth="1"/>
    <col min="2240" max="2240" width="9.140625" style="6" bestFit="1" customWidth="1"/>
    <col min="2241" max="2241" width="16" style="6" bestFit="1" customWidth="1"/>
    <col min="2242" max="2242" width="9" style="6" bestFit="1" customWidth="1"/>
    <col min="2243" max="2243" width="7.85546875" style="6" bestFit="1" customWidth="1"/>
    <col min="2244" max="2244" width="11.7109375" style="6" bestFit="1" customWidth="1"/>
    <col min="2245" max="2245" width="14.28515625" style="6" customWidth="1"/>
    <col min="2246" max="2246" width="11.7109375" style="6" bestFit="1" customWidth="1"/>
    <col min="2247" max="2247" width="14.140625" style="6" bestFit="1" customWidth="1"/>
    <col min="2248" max="2248" width="16.7109375" style="6" customWidth="1"/>
    <col min="2249" max="2249" width="16.5703125" style="6" customWidth="1"/>
    <col min="2250" max="2251" width="7.85546875" style="6" bestFit="1" customWidth="1"/>
    <col min="2252" max="2252" width="8" style="6" bestFit="1" customWidth="1"/>
    <col min="2253" max="2254" width="7.85546875" style="6" bestFit="1" customWidth="1"/>
    <col min="2255" max="2255" width="9.7109375" style="6" customWidth="1"/>
    <col min="2256" max="2256" width="12.85546875" style="6" customWidth="1"/>
    <col min="2257" max="2493" width="9.140625" style="6"/>
    <col min="2494" max="2494" width="9" style="6" bestFit="1" customWidth="1"/>
    <col min="2495" max="2495" width="9.85546875" style="6" bestFit="1" customWidth="1"/>
    <col min="2496" max="2496" width="9.140625" style="6" bestFit="1" customWidth="1"/>
    <col min="2497" max="2497" width="16" style="6" bestFit="1" customWidth="1"/>
    <col min="2498" max="2498" width="9" style="6" bestFit="1" customWidth="1"/>
    <col min="2499" max="2499" width="7.85546875" style="6" bestFit="1" customWidth="1"/>
    <col min="2500" max="2500" width="11.7109375" style="6" bestFit="1" customWidth="1"/>
    <col min="2501" max="2501" width="14.28515625" style="6" customWidth="1"/>
    <col min="2502" max="2502" width="11.7109375" style="6" bestFit="1" customWidth="1"/>
    <col min="2503" max="2503" width="14.140625" style="6" bestFit="1" customWidth="1"/>
    <col min="2504" max="2504" width="16.7109375" style="6" customWidth="1"/>
    <col min="2505" max="2505" width="16.5703125" style="6" customWidth="1"/>
    <col min="2506" max="2507" width="7.85546875" style="6" bestFit="1" customWidth="1"/>
    <col min="2508" max="2508" width="8" style="6" bestFit="1" customWidth="1"/>
    <col min="2509" max="2510" width="7.85546875" style="6" bestFit="1" customWidth="1"/>
    <col min="2511" max="2511" width="9.7109375" style="6" customWidth="1"/>
    <col min="2512" max="2512" width="12.85546875" style="6" customWidth="1"/>
    <col min="2513" max="2749" width="9.140625" style="6"/>
    <col min="2750" max="2750" width="9" style="6" bestFit="1" customWidth="1"/>
    <col min="2751" max="2751" width="9.85546875" style="6" bestFit="1" customWidth="1"/>
    <col min="2752" max="2752" width="9.140625" style="6" bestFit="1" customWidth="1"/>
    <col min="2753" max="2753" width="16" style="6" bestFit="1" customWidth="1"/>
    <col min="2754" max="2754" width="9" style="6" bestFit="1" customWidth="1"/>
    <col min="2755" max="2755" width="7.85546875" style="6" bestFit="1" customWidth="1"/>
    <col min="2756" max="2756" width="11.7109375" style="6" bestFit="1" customWidth="1"/>
    <col min="2757" max="2757" width="14.28515625" style="6" customWidth="1"/>
    <col min="2758" max="2758" width="11.7109375" style="6" bestFit="1" customWidth="1"/>
    <col min="2759" max="2759" width="14.140625" style="6" bestFit="1" customWidth="1"/>
    <col min="2760" max="2760" width="16.7109375" style="6" customWidth="1"/>
    <col min="2761" max="2761" width="16.5703125" style="6" customWidth="1"/>
    <col min="2762" max="2763" width="7.85546875" style="6" bestFit="1" customWidth="1"/>
    <col min="2764" max="2764" width="8" style="6" bestFit="1" customWidth="1"/>
    <col min="2765" max="2766" width="7.85546875" style="6" bestFit="1" customWidth="1"/>
    <col min="2767" max="2767" width="9.7109375" style="6" customWidth="1"/>
    <col min="2768" max="2768" width="12.85546875" style="6" customWidth="1"/>
    <col min="2769" max="3005" width="9.140625" style="6"/>
    <col min="3006" max="3006" width="9" style="6" bestFit="1" customWidth="1"/>
    <col min="3007" max="3007" width="9.85546875" style="6" bestFit="1" customWidth="1"/>
    <col min="3008" max="3008" width="9.140625" style="6" bestFit="1" customWidth="1"/>
    <col min="3009" max="3009" width="16" style="6" bestFit="1" customWidth="1"/>
    <col min="3010" max="3010" width="9" style="6" bestFit="1" customWidth="1"/>
    <col min="3011" max="3011" width="7.85546875" style="6" bestFit="1" customWidth="1"/>
    <col min="3012" max="3012" width="11.7109375" style="6" bestFit="1" customWidth="1"/>
    <col min="3013" max="3013" width="14.28515625" style="6" customWidth="1"/>
    <col min="3014" max="3014" width="11.7109375" style="6" bestFit="1" customWidth="1"/>
    <col min="3015" max="3015" width="14.140625" style="6" bestFit="1" customWidth="1"/>
    <col min="3016" max="3016" width="16.7109375" style="6" customWidth="1"/>
    <col min="3017" max="3017" width="16.5703125" style="6" customWidth="1"/>
    <col min="3018" max="3019" width="7.85546875" style="6" bestFit="1" customWidth="1"/>
    <col min="3020" max="3020" width="8" style="6" bestFit="1" customWidth="1"/>
    <col min="3021" max="3022" width="7.85546875" style="6" bestFit="1" customWidth="1"/>
    <col min="3023" max="3023" width="9.7109375" style="6" customWidth="1"/>
    <col min="3024" max="3024" width="12.85546875" style="6" customWidth="1"/>
    <col min="3025" max="3261" width="9.140625" style="6"/>
    <col min="3262" max="3262" width="9" style="6" bestFit="1" customWidth="1"/>
    <col min="3263" max="3263" width="9.85546875" style="6" bestFit="1" customWidth="1"/>
    <col min="3264" max="3264" width="9.140625" style="6" bestFit="1" customWidth="1"/>
    <col min="3265" max="3265" width="16" style="6" bestFit="1" customWidth="1"/>
    <col min="3266" max="3266" width="9" style="6" bestFit="1" customWidth="1"/>
    <col min="3267" max="3267" width="7.85546875" style="6" bestFit="1" customWidth="1"/>
    <col min="3268" max="3268" width="11.7109375" style="6" bestFit="1" customWidth="1"/>
    <col min="3269" max="3269" width="14.28515625" style="6" customWidth="1"/>
    <col min="3270" max="3270" width="11.7109375" style="6" bestFit="1" customWidth="1"/>
    <col min="3271" max="3271" width="14.140625" style="6" bestFit="1" customWidth="1"/>
    <col min="3272" max="3272" width="16.7109375" style="6" customWidth="1"/>
    <col min="3273" max="3273" width="16.5703125" style="6" customWidth="1"/>
    <col min="3274" max="3275" width="7.85546875" style="6" bestFit="1" customWidth="1"/>
    <col min="3276" max="3276" width="8" style="6" bestFit="1" customWidth="1"/>
    <col min="3277" max="3278" width="7.85546875" style="6" bestFit="1" customWidth="1"/>
    <col min="3279" max="3279" width="9.7109375" style="6" customWidth="1"/>
    <col min="3280" max="3280" width="12.85546875" style="6" customWidth="1"/>
    <col min="3281" max="3517" width="9.140625" style="6"/>
    <col min="3518" max="3518" width="9" style="6" bestFit="1" customWidth="1"/>
    <col min="3519" max="3519" width="9.85546875" style="6" bestFit="1" customWidth="1"/>
    <col min="3520" max="3520" width="9.140625" style="6" bestFit="1" customWidth="1"/>
    <col min="3521" max="3521" width="16" style="6" bestFit="1" customWidth="1"/>
    <col min="3522" max="3522" width="9" style="6" bestFit="1" customWidth="1"/>
    <col min="3523" max="3523" width="7.85546875" style="6" bestFit="1" customWidth="1"/>
    <col min="3524" max="3524" width="11.7109375" style="6" bestFit="1" customWidth="1"/>
    <col min="3525" max="3525" width="14.28515625" style="6" customWidth="1"/>
    <col min="3526" max="3526" width="11.7109375" style="6" bestFit="1" customWidth="1"/>
    <col min="3527" max="3527" width="14.140625" style="6" bestFit="1" customWidth="1"/>
    <col min="3528" max="3528" width="16.7109375" style="6" customWidth="1"/>
    <col min="3529" max="3529" width="16.5703125" style="6" customWidth="1"/>
    <col min="3530" max="3531" width="7.85546875" style="6" bestFit="1" customWidth="1"/>
    <col min="3532" max="3532" width="8" style="6" bestFit="1" customWidth="1"/>
    <col min="3533" max="3534" width="7.85546875" style="6" bestFit="1" customWidth="1"/>
    <col min="3535" max="3535" width="9.7109375" style="6" customWidth="1"/>
    <col min="3536" max="3536" width="12.85546875" style="6" customWidth="1"/>
    <col min="3537" max="3773" width="9.140625" style="6"/>
    <col min="3774" max="3774" width="9" style="6" bestFit="1" customWidth="1"/>
    <col min="3775" max="3775" width="9.85546875" style="6" bestFit="1" customWidth="1"/>
    <col min="3776" max="3776" width="9.140625" style="6" bestFit="1" customWidth="1"/>
    <col min="3777" max="3777" width="16" style="6" bestFit="1" customWidth="1"/>
    <col min="3778" max="3778" width="9" style="6" bestFit="1" customWidth="1"/>
    <col min="3779" max="3779" width="7.85546875" style="6" bestFit="1" customWidth="1"/>
    <col min="3780" max="3780" width="11.7109375" style="6" bestFit="1" customWidth="1"/>
    <col min="3781" max="3781" width="14.28515625" style="6" customWidth="1"/>
    <col min="3782" max="3782" width="11.7109375" style="6" bestFit="1" customWidth="1"/>
    <col min="3783" max="3783" width="14.140625" style="6" bestFit="1" customWidth="1"/>
    <col min="3784" max="3784" width="16.7109375" style="6" customWidth="1"/>
    <col min="3785" max="3785" width="16.5703125" style="6" customWidth="1"/>
    <col min="3786" max="3787" width="7.85546875" style="6" bestFit="1" customWidth="1"/>
    <col min="3788" max="3788" width="8" style="6" bestFit="1" customWidth="1"/>
    <col min="3789" max="3790" width="7.85546875" style="6" bestFit="1" customWidth="1"/>
    <col min="3791" max="3791" width="9.7109375" style="6" customWidth="1"/>
    <col min="3792" max="3792" width="12.85546875" style="6" customWidth="1"/>
    <col min="3793" max="4029" width="9.140625" style="6"/>
    <col min="4030" max="4030" width="9" style="6" bestFit="1" customWidth="1"/>
    <col min="4031" max="4031" width="9.85546875" style="6" bestFit="1" customWidth="1"/>
    <col min="4032" max="4032" width="9.140625" style="6" bestFit="1" customWidth="1"/>
    <col min="4033" max="4033" width="16" style="6" bestFit="1" customWidth="1"/>
    <col min="4034" max="4034" width="9" style="6" bestFit="1" customWidth="1"/>
    <col min="4035" max="4035" width="7.85546875" style="6" bestFit="1" customWidth="1"/>
    <col min="4036" max="4036" width="11.7109375" style="6" bestFit="1" customWidth="1"/>
    <col min="4037" max="4037" width="14.28515625" style="6" customWidth="1"/>
    <col min="4038" max="4038" width="11.7109375" style="6" bestFit="1" customWidth="1"/>
    <col min="4039" max="4039" width="14.140625" style="6" bestFit="1" customWidth="1"/>
    <col min="4040" max="4040" width="16.7109375" style="6" customWidth="1"/>
    <col min="4041" max="4041" width="16.5703125" style="6" customWidth="1"/>
    <col min="4042" max="4043" width="7.85546875" style="6" bestFit="1" customWidth="1"/>
    <col min="4044" max="4044" width="8" style="6" bestFit="1" customWidth="1"/>
    <col min="4045" max="4046" width="7.85546875" style="6" bestFit="1" customWidth="1"/>
    <col min="4047" max="4047" width="9.7109375" style="6" customWidth="1"/>
    <col min="4048" max="4048" width="12.85546875" style="6" customWidth="1"/>
    <col min="4049" max="4285" width="9.140625" style="6"/>
    <col min="4286" max="4286" width="9" style="6" bestFit="1" customWidth="1"/>
    <col min="4287" max="4287" width="9.85546875" style="6" bestFit="1" customWidth="1"/>
    <col min="4288" max="4288" width="9.140625" style="6" bestFit="1" customWidth="1"/>
    <col min="4289" max="4289" width="16" style="6" bestFit="1" customWidth="1"/>
    <col min="4290" max="4290" width="9" style="6" bestFit="1" customWidth="1"/>
    <col min="4291" max="4291" width="7.85546875" style="6" bestFit="1" customWidth="1"/>
    <col min="4292" max="4292" width="11.7109375" style="6" bestFit="1" customWidth="1"/>
    <col min="4293" max="4293" width="14.28515625" style="6" customWidth="1"/>
    <col min="4294" max="4294" width="11.7109375" style="6" bestFit="1" customWidth="1"/>
    <col min="4295" max="4295" width="14.140625" style="6" bestFit="1" customWidth="1"/>
    <col min="4296" max="4296" width="16.7109375" style="6" customWidth="1"/>
    <col min="4297" max="4297" width="16.5703125" style="6" customWidth="1"/>
    <col min="4298" max="4299" width="7.85546875" style="6" bestFit="1" customWidth="1"/>
    <col min="4300" max="4300" width="8" style="6" bestFit="1" customWidth="1"/>
    <col min="4301" max="4302" width="7.85546875" style="6" bestFit="1" customWidth="1"/>
    <col min="4303" max="4303" width="9.7109375" style="6" customWidth="1"/>
    <col min="4304" max="4304" width="12.85546875" style="6" customWidth="1"/>
    <col min="4305" max="4541" width="9.140625" style="6"/>
    <col min="4542" max="4542" width="9" style="6" bestFit="1" customWidth="1"/>
    <col min="4543" max="4543" width="9.85546875" style="6" bestFit="1" customWidth="1"/>
    <col min="4544" max="4544" width="9.140625" style="6" bestFit="1" customWidth="1"/>
    <col min="4545" max="4545" width="16" style="6" bestFit="1" customWidth="1"/>
    <col min="4546" max="4546" width="9" style="6" bestFit="1" customWidth="1"/>
    <col min="4547" max="4547" width="7.85546875" style="6" bestFit="1" customWidth="1"/>
    <col min="4548" max="4548" width="11.7109375" style="6" bestFit="1" customWidth="1"/>
    <col min="4549" max="4549" width="14.28515625" style="6" customWidth="1"/>
    <col min="4550" max="4550" width="11.7109375" style="6" bestFit="1" customWidth="1"/>
    <col min="4551" max="4551" width="14.140625" style="6" bestFit="1" customWidth="1"/>
    <col min="4552" max="4552" width="16.7109375" style="6" customWidth="1"/>
    <col min="4553" max="4553" width="16.5703125" style="6" customWidth="1"/>
    <col min="4554" max="4555" width="7.85546875" style="6" bestFit="1" customWidth="1"/>
    <col min="4556" max="4556" width="8" style="6" bestFit="1" customWidth="1"/>
    <col min="4557" max="4558" width="7.85546875" style="6" bestFit="1" customWidth="1"/>
    <col min="4559" max="4559" width="9.7109375" style="6" customWidth="1"/>
    <col min="4560" max="4560" width="12.85546875" style="6" customWidth="1"/>
    <col min="4561" max="4797" width="9.140625" style="6"/>
    <col min="4798" max="4798" width="9" style="6" bestFit="1" customWidth="1"/>
    <col min="4799" max="4799" width="9.85546875" style="6" bestFit="1" customWidth="1"/>
    <col min="4800" max="4800" width="9.140625" style="6" bestFit="1" customWidth="1"/>
    <col min="4801" max="4801" width="16" style="6" bestFit="1" customWidth="1"/>
    <col min="4802" max="4802" width="9" style="6" bestFit="1" customWidth="1"/>
    <col min="4803" max="4803" width="7.85546875" style="6" bestFit="1" customWidth="1"/>
    <col min="4804" max="4804" width="11.7109375" style="6" bestFit="1" customWidth="1"/>
    <col min="4805" max="4805" width="14.28515625" style="6" customWidth="1"/>
    <col min="4806" max="4806" width="11.7109375" style="6" bestFit="1" customWidth="1"/>
    <col min="4807" max="4807" width="14.140625" style="6" bestFit="1" customWidth="1"/>
    <col min="4808" max="4808" width="16.7109375" style="6" customWidth="1"/>
    <col min="4809" max="4809" width="16.5703125" style="6" customWidth="1"/>
    <col min="4810" max="4811" width="7.85546875" style="6" bestFit="1" customWidth="1"/>
    <col min="4812" max="4812" width="8" style="6" bestFit="1" customWidth="1"/>
    <col min="4813" max="4814" width="7.85546875" style="6" bestFit="1" customWidth="1"/>
    <col min="4815" max="4815" width="9.7109375" style="6" customWidth="1"/>
    <col min="4816" max="4816" width="12.85546875" style="6" customWidth="1"/>
    <col min="4817" max="5053" width="9.140625" style="6"/>
    <col min="5054" max="5054" width="9" style="6" bestFit="1" customWidth="1"/>
    <col min="5055" max="5055" width="9.85546875" style="6" bestFit="1" customWidth="1"/>
    <col min="5056" max="5056" width="9.140625" style="6" bestFit="1" customWidth="1"/>
    <col min="5057" max="5057" width="16" style="6" bestFit="1" customWidth="1"/>
    <col min="5058" max="5058" width="9" style="6" bestFit="1" customWidth="1"/>
    <col min="5059" max="5059" width="7.85546875" style="6" bestFit="1" customWidth="1"/>
    <col min="5060" max="5060" width="11.7109375" style="6" bestFit="1" customWidth="1"/>
    <col min="5061" max="5061" width="14.28515625" style="6" customWidth="1"/>
    <col min="5062" max="5062" width="11.7109375" style="6" bestFit="1" customWidth="1"/>
    <col min="5063" max="5063" width="14.140625" style="6" bestFit="1" customWidth="1"/>
    <col min="5064" max="5064" width="16.7109375" style="6" customWidth="1"/>
    <col min="5065" max="5065" width="16.5703125" style="6" customWidth="1"/>
    <col min="5066" max="5067" width="7.85546875" style="6" bestFit="1" customWidth="1"/>
    <col min="5068" max="5068" width="8" style="6" bestFit="1" customWidth="1"/>
    <col min="5069" max="5070" width="7.85546875" style="6" bestFit="1" customWidth="1"/>
    <col min="5071" max="5071" width="9.7109375" style="6" customWidth="1"/>
    <col min="5072" max="5072" width="12.85546875" style="6" customWidth="1"/>
    <col min="5073" max="5309" width="9.140625" style="6"/>
    <col min="5310" max="5310" width="9" style="6" bestFit="1" customWidth="1"/>
    <col min="5311" max="5311" width="9.85546875" style="6" bestFit="1" customWidth="1"/>
    <col min="5312" max="5312" width="9.140625" style="6" bestFit="1" customWidth="1"/>
    <col min="5313" max="5313" width="16" style="6" bestFit="1" customWidth="1"/>
    <col min="5314" max="5314" width="9" style="6" bestFit="1" customWidth="1"/>
    <col min="5315" max="5315" width="7.85546875" style="6" bestFit="1" customWidth="1"/>
    <col min="5316" max="5316" width="11.7109375" style="6" bestFit="1" customWidth="1"/>
    <col min="5317" max="5317" width="14.28515625" style="6" customWidth="1"/>
    <col min="5318" max="5318" width="11.7109375" style="6" bestFit="1" customWidth="1"/>
    <col min="5319" max="5319" width="14.140625" style="6" bestFit="1" customWidth="1"/>
    <col min="5320" max="5320" width="16.7109375" style="6" customWidth="1"/>
    <col min="5321" max="5321" width="16.5703125" style="6" customWidth="1"/>
    <col min="5322" max="5323" width="7.85546875" style="6" bestFit="1" customWidth="1"/>
    <col min="5324" max="5324" width="8" style="6" bestFit="1" customWidth="1"/>
    <col min="5325" max="5326" width="7.85546875" style="6" bestFit="1" customWidth="1"/>
    <col min="5327" max="5327" width="9.7109375" style="6" customWidth="1"/>
    <col min="5328" max="5328" width="12.85546875" style="6" customWidth="1"/>
    <col min="5329" max="5565" width="9.140625" style="6"/>
    <col min="5566" max="5566" width="9" style="6" bestFit="1" customWidth="1"/>
    <col min="5567" max="5567" width="9.85546875" style="6" bestFit="1" customWidth="1"/>
    <col min="5568" max="5568" width="9.140625" style="6" bestFit="1" customWidth="1"/>
    <col min="5569" max="5569" width="16" style="6" bestFit="1" customWidth="1"/>
    <col min="5570" max="5570" width="9" style="6" bestFit="1" customWidth="1"/>
    <col min="5571" max="5571" width="7.85546875" style="6" bestFit="1" customWidth="1"/>
    <col min="5572" max="5572" width="11.7109375" style="6" bestFit="1" customWidth="1"/>
    <col min="5573" max="5573" width="14.28515625" style="6" customWidth="1"/>
    <col min="5574" max="5574" width="11.7109375" style="6" bestFit="1" customWidth="1"/>
    <col min="5575" max="5575" width="14.140625" style="6" bestFit="1" customWidth="1"/>
    <col min="5576" max="5576" width="16.7109375" style="6" customWidth="1"/>
    <col min="5577" max="5577" width="16.5703125" style="6" customWidth="1"/>
    <col min="5578" max="5579" width="7.85546875" style="6" bestFit="1" customWidth="1"/>
    <col min="5580" max="5580" width="8" style="6" bestFit="1" customWidth="1"/>
    <col min="5581" max="5582" width="7.85546875" style="6" bestFit="1" customWidth="1"/>
    <col min="5583" max="5583" width="9.7109375" style="6" customWidth="1"/>
    <col min="5584" max="5584" width="12.85546875" style="6" customWidth="1"/>
    <col min="5585" max="5821" width="9.140625" style="6"/>
    <col min="5822" max="5822" width="9" style="6" bestFit="1" customWidth="1"/>
    <col min="5823" max="5823" width="9.85546875" style="6" bestFit="1" customWidth="1"/>
    <col min="5824" max="5824" width="9.140625" style="6" bestFit="1" customWidth="1"/>
    <col min="5825" max="5825" width="16" style="6" bestFit="1" customWidth="1"/>
    <col min="5826" max="5826" width="9" style="6" bestFit="1" customWidth="1"/>
    <col min="5827" max="5827" width="7.85546875" style="6" bestFit="1" customWidth="1"/>
    <col min="5828" max="5828" width="11.7109375" style="6" bestFit="1" customWidth="1"/>
    <col min="5829" max="5829" width="14.28515625" style="6" customWidth="1"/>
    <col min="5830" max="5830" width="11.7109375" style="6" bestFit="1" customWidth="1"/>
    <col min="5831" max="5831" width="14.140625" style="6" bestFit="1" customWidth="1"/>
    <col min="5832" max="5832" width="16.7109375" style="6" customWidth="1"/>
    <col min="5833" max="5833" width="16.5703125" style="6" customWidth="1"/>
    <col min="5834" max="5835" width="7.85546875" style="6" bestFit="1" customWidth="1"/>
    <col min="5836" max="5836" width="8" style="6" bestFit="1" customWidth="1"/>
    <col min="5837" max="5838" width="7.85546875" style="6" bestFit="1" customWidth="1"/>
    <col min="5839" max="5839" width="9.7109375" style="6" customWidth="1"/>
    <col min="5840" max="5840" width="12.85546875" style="6" customWidth="1"/>
    <col min="5841" max="6077" width="9.140625" style="6"/>
    <col min="6078" max="6078" width="9" style="6" bestFit="1" customWidth="1"/>
    <col min="6079" max="6079" width="9.85546875" style="6" bestFit="1" customWidth="1"/>
    <col min="6080" max="6080" width="9.140625" style="6" bestFit="1" customWidth="1"/>
    <col min="6081" max="6081" width="16" style="6" bestFit="1" customWidth="1"/>
    <col min="6082" max="6082" width="9" style="6" bestFit="1" customWidth="1"/>
    <col min="6083" max="6083" width="7.85546875" style="6" bestFit="1" customWidth="1"/>
    <col min="6084" max="6084" width="11.7109375" style="6" bestFit="1" customWidth="1"/>
    <col min="6085" max="6085" width="14.28515625" style="6" customWidth="1"/>
    <col min="6086" max="6086" width="11.7109375" style="6" bestFit="1" customWidth="1"/>
    <col min="6087" max="6087" width="14.140625" style="6" bestFit="1" customWidth="1"/>
    <col min="6088" max="6088" width="16.7109375" style="6" customWidth="1"/>
    <col min="6089" max="6089" width="16.5703125" style="6" customWidth="1"/>
    <col min="6090" max="6091" width="7.85546875" style="6" bestFit="1" customWidth="1"/>
    <col min="6092" max="6092" width="8" style="6" bestFit="1" customWidth="1"/>
    <col min="6093" max="6094" width="7.85546875" style="6" bestFit="1" customWidth="1"/>
    <col min="6095" max="6095" width="9.7109375" style="6" customWidth="1"/>
    <col min="6096" max="6096" width="12.85546875" style="6" customWidth="1"/>
    <col min="6097" max="6333" width="9.140625" style="6"/>
    <col min="6334" max="6334" width="9" style="6" bestFit="1" customWidth="1"/>
    <col min="6335" max="6335" width="9.85546875" style="6" bestFit="1" customWidth="1"/>
    <col min="6336" max="6336" width="9.140625" style="6" bestFit="1" customWidth="1"/>
    <col min="6337" max="6337" width="16" style="6" bestFit="1" customWidth="1"/>
    <col min="6338" max="6338" width="9" style="6" bestFit="1" customWidth="1"/>
    <col min="6339" max="6339" width="7.85546875" style="6" bestFit="1" customWidth="1"/>
    <col min="6340" max="6340" width="11.7109375" style="6" bestFit="1" customWidth="1"/>
    <col min="6341" max="6341" width="14.28515625" style="6" customWidth="1"/>
    <col min="6342" max="6342" width="11.7109375" style="6" bestFit="1" customWidth="1"/>
    <col min="6343" max="6343" width="14.140625" style="6" bestFit="1" customWidth="1"/>
    <col min="6344" max="6344" width="16.7109375" style="6" customWidth="1"/>
    <col min="6345" max="6345" width="16.5703125" style="6" customWidth="1"/>
    <col min="6346" max="6347" width="7.85546875" style="6" bestFit="1" customWidth="1"/>
    <col min="6348" max="6348" width="8" style="6" bestFit="1" customWidth="1"/>
    <col min="6349" max="6350" width="7.85546875" style="6" bestFit="1" customWidth="1"/>
    <col min="6351" max="6351" width="9.7109375" style="6" customWidth="1"/>
    <col min="6352" max="6352" width="12.85546875" style="6" customWidth="1"/>
    <col min="6353" max="6589" width="9.140625" style="6"/>
    <col min="6590" max="6590" width="9" style="6" bestFit="1" customWidth="1"/>
    <col min="6591" max="6591" width="9.85546875" style="6" bestFit="1" customWidth="1"/>
    <col min="6592" max="6592" width="9.140625" style="6" bestFit="1" customWidth="1"/>
    <col min="6593" max="6593" width="16" style="6" bestFit="1" customWidth="1"/>
    <col min="6594" max="6594" width="9" style="6" bestFit="1" customWidth="1"/>
    <col min="6595" max="6595" width="7.85546875" style="6" bestFit="1" customWidth="1"/>
    <col min="6596" max="6596" width="11.7109375" style="6" bestFit="1" customWidth="1"/>
    <col min="6597" max="6597" width="14.28515625" style="6" customWidth="1"/>
    <col min="6598" max="6598" width="11.7109375" style="6" bestFit="1" customWidth="1"/>
    <col min="6599" max="6599" width="14.140625" style="6" bestFit="1" customWidth="1"/>
    <col min="6600" max="6600" width="16.7109375" style="6" customWidth="1"/>
    <col min="6601" max="6601" width="16.5703125" style="6" customWidth="1"/>
    <col min="6602" max="6603" width="7.85546875" style="6" bestFit="1" customWidth="1"/>
    <col min="6604" max="6604" width="8" style="6" bestFit="1" customWidth="1"/>
    <col min="6605" max="6606" width="7.85546875" style="6" bestFit="1" customWidth="1"/>
    <col min="6607" max="6607" width="9.7109375" style="6" customWidth="1"/>
    <col min="6608" max="6608" width="12.85546875" style="6" customWidth="1"/>
    <col min="6609" max="6845" width="9.140625" style="6"/>
    <col min="6846" max="6846" width="9" style="6" bestFit="1" customWidth="1"/>
    <col min="6847" max="6847" width="9.85546875" style="6" bestFit="1" customWidth="1"/>
    <col min="6848" max="6848" width="9.140625" style="6" bestFit="1" customWidth="1"/>
    <col min="6849" max="6849" width="16" style="6" bestFit="1" customWidth="1"/>
    <col min="6850" max="6850" width="9" style="6" bestFit="1" customWidth="1"/>
    <col min="6851" max="6851" width="7.85546875" style="6" bestFit="1" customWidth="1"/>
    <col min="6852" max="6852" width="11.7109375" style="6" bestFit="1" customWidth="1"/>
    <col min="6853" max="6853" width="14.28515625" style="6" customWidth="1"/>
    <col min="6854" max="6854" width="11.7109375" style="6" bestFit="1" customWidth="1"/>
    <col min="6855" max="6855" width="14.140625" style="6" bestFit="1" customWidth="1"/>
    <col min="6856" max="6856" width="16.7109375" style="6" customWidth="1"/>
    <col min="6857" max="6857" width="16.5703125" style="6" customWidth="1"/>
    <col min="6858" max="6859" width="7.85546875" style="6" bestFit="1" customWidth="1"/>
    <col min="6860" max="6860" width="8" style="6" bestFit="1" customWidth="1"/>
    <col min="6861" max="6862" width="7.85546875" style="6" bestFit="1" customWidth="1"/>
    <col min="6863" max="6863" width="9.7109375" style="6" customWidth="1"/>
    <col min="6864" max="6864" width="12.85546875" style="6" customWidth="1"/>
    <col min="6865" max="7101" width="9.140625" style="6"/>
    <col min="7102" max="7102" width="9" style="6" bestFit="1" customWidth="1"/>
    <col min="7103" max="7103" width="9.85546875" style="6" bestFit="1" customWidth="1"/>
    <col min="7104" max="7104" width="9.140625" style="6" bestFit="1" customWidth="1"/>
    <col min="7105" max="7105" width="16" style="6" bestFit="1" customWidth="1"/>
    <col min="7106" max="7106" width="9" style="6" bestFit="1" customWidth="1"/>
    <col min="7107" max="7107" width="7.85546875" style="6" bestFit="1" customWidth="1"/>
    <col min="7108" max="7108" width="11.7109375" style="6" bestFit="1" customWidth="1"/>
    <col min="7109" max="7109" width="14.28515625" style="6" customWidth="1"/>
    <col min="7110" max="7110" width="11.7109375" style="6" bestFit="1" customWidth="1"/>
    <col min="7111" max="7111" width="14.140625" style="6" bestFit="1" customWidth="1"/>
    <col min="7112" max="7112" width="16.7109375" style="6" customWidth="1"/>
    <col min="7113" max="7113" width="16.5703125" style="6" customWidth="1"/>
    <col min="7114" max="7115" width="7.85546875" style="6" bestFit="1" customWidth="1"/>
    <col min="7116" max="7116" width="8" style="6" bestFit="1" customWidth="1"/>
    <col min="7117" max="7118" width="7.85546875" style="6" bestFit="1" customWidth="1"/>
    <col min="7119" max="7119" width="9.7109375" style="6" customWidth="1"/>
    <col min="7120" max="7120" width="12.85546875" style="6" customWidth="1"/>
    <col min="7121" max="7357" width="9.140625" style="6"/>
    <col min="7358" max="7358" width="9" style="6" bestFit="1" customWidth="1"/>
    <col min="7359" max="7359" width="9.85546875" style="6" bestFit="1" customWidth="1"/>
    <col min="7360" max="7360" width="9.140625" style="6" bestFit="1" customWidth="1"/>
    <col min="7361" max="7361" width="16" style="6" bestFit="1" customWidth="1"/>
    <col min="7362" max="7362" width="9" style="6" bestFit="1" customWidth="1"/>
    <col min="7363" max="7363" width="7.85546875" style="6" bestFit="1" customWidth="1"/>
    <col min="7364" max="7364" width="11.7109375" style="6" bestFit="1" customWidth="1"/>
    <col min="7365" max="7365" width="14.28515625" style="6" customWidth="1"/>
    <col min="7366" max="7366" width="11.7109375" style="6" bestFit="1" customWidth="1"/>
    <col min="7367" max="7367" width="14.140625" style="6" bestFit="1" customWidth="1"/>
    <col min="7368" max="7368" width="16.7109375" style="6" customWidth="1"/>
    <col min="7369" max="7369" width="16.5703125" style="6" customWidth="1"/>
    <col min="7370" max="7371" width="7.85546875" style="6" bestFit="1" customWidth="1"/>
    <col min="7372" max="7372" width="8" style="6" bestFit="1" customWidth="1"/>
    <col min="7373" max="7374" width="7.85546875" style="6" bestFit="1" customWidth="1"/>
    <col min="7375" max="7375" width="9.7109375" style="6" customWidth="1"/>
    <col min="7376" max="7376" width="12.85546875" style="6" customWidth="1"/>
    <col min="7377" max="7613" width="9.140625" style="6"/>
    <col min="7614" max="7614" width="9" style="6" bestFit="1" customWidth="1"/>
    <col min="7615" max="7615" width="9.85546875" style="6" bestFit="1" customWidth="1"/>
    <col min="7616" max="7616" width="9.140625" style="6" bestFit="1" customWidth="1"/>
    <col min="7617" max="7617" width="16" style="6" bestFit="1" customWidth="1"/>
    <col min="7618" max="7618" width="9" style="6" bestFit="1" customWidth="1"/>
    <col min="7619" max="7619" width="7.85546875" style="6" bestFit="1" customWidth="1"/>
    <col min="7620" max="7620" width="11.7109375" style="6" bestFit="1" customWidth="1"/>
    <col min="7621" max="7621" width="14.28515625" style="6" customWidth="1"/>
    <col min="7622" max="7622" width="11.7109375" style="6" bestFit="1" customWidth="1"/>
    <col min="7623" max="7623" width="14.140625" style="6" bestFit="1" customWidth="1"/>
    <col min="7624" max="7624" width="16.7109375" style="6" customWidth="1"/>
    <col min="7625" max="7625" width="16.5703125" style="6" customWidth="1"/>
    <col min="7626" max="7627" width="7.85546875" style="6" bestFit="1" customWidth="1"/>
    <col min="7628" max="7628" width="8" style="6" bestFit="1" customWidth="1"/>
    <col min="7629" max="7630" width="7.85546875" style="6" bestFit="1" customWidth="1"/>
    <col min="7631" max="7631" width="9.7109375" style="6" customWidth="1"/>
    <col min="7632" max="7632" width="12.85546875" style="6" customWidth="1"/>
    <col min="7633" max="7869" width="9.140625" style="6"/>
    <col min="7870" max="7870" width="9" style="6" bestFit="1" customWidth="1"/>
    <col min="7871" max="7871" width="9.85546875" style="6" bestFit="1" customWidth="1"/>
    <col min="7872" max="7872" width="9.140625" style="6" bestFit="1" customWidth="1"/>
    <col min="7873" max="7873" width="16" style="6" bestFit="1" customWidth="1"/>
    <col min="7874" max="7874" width="9" style="6" bestFit="1" customWidth="1"/>
    <col min="7875" max="7875" width="7.85546875" style="6" bestFit="1" customWidth="1"/>
    <col min="7876" max="7876" width="11.7109375" style="6" bestFit="1" customWidth="1"/>
    <col min="7877" max="7877" width="14.28515625" style="6" customWidth="1"/>
    <col min="7878" max="7878" width="11.7109375" style="6" bestFit="1" customWidth="1"/>
    <col min="7879" max="7879" width="14.140625" style="6" bestFit="1" customWidth="1"/>
    <col min="7880" max="7880" width="16.7109375" style="6" customWidth="1"/>
    <col min="7881" max="7881" width="16.5703125" style="6" customWidth="1"/>
    <col min="7882" max="7883" width="7.85546875" style="6" bestFit="1" customWidth="1"/>
    <col min="7884" max="7884" width="8" style="6" bestFit="1" customWidth="1"/>
    <col min="7885" max="7886" width="7.85546875" style="6" bestFit="1" customWidth="1"/>
    <col min="7887" max="7887" width="9.7109375" style="6" customWidth="1"/>
    <col min="7888" max="7888" width="12.85546875" style="6" customWidth="1"/>
    <col min="7889" max="8125" width="9.140625" style="6"/>
    <col min="8126" max="8126" width="9" style="6" bestFit="1" customWidth="1"/>
    <col min="8127" max="8127" width="9.85546875" style="6" bestFit="1" customWidth="1"/>
    <col min="8128" max="8128" width="9.140625" style="6" bestFit="1" customWidth="1"/>
    <col min="8129" max="8129" width="16" style="6" bestFit="1" customWidth="1"/>
    <col min="8130" max="8130" width="9" style="6" bestFit="1" customWidth="1"/>
    <col min="8131" max="8131" width="7.85546875" style="6" bestFit="1" customWidth="1"/>
    <col min="8132" max="8132" width="11.7109375" style="6" bestFit="1" customWidth="1"/>
    <col min="8133" max="8133" width="14.28515625" style="6" customWidth="1"/>
    <col min="8134" max="8134" width="11.7109375" style="6" bestFit="1" customWidth="1"/>
    <col min="8135" max="8135" width="14.140625" style="6" bestFit="1" customWidth="1"/>
    <col min="8136" max="8136" width="16.7109375" style="6" customWidth="1"/>
    <col min="8137" max="8137" width="16.5703125" style="6" customWidth="1"/>
    <col min="8138" max="8139" width="7.85546875" style="6" bestFit="1" customWidth="1"/>
    <col min="8140" max="8140" width="8" style="6" bestFit="1" customWidth="1"/>
    <col min="8141" max="8142" width="7.85546875" style="6" bestFit="1" customWidth="1"/>
    <col min="8143" max="8143" width="9.7109375" style="6" customWidth="1"/>
    <col min="8144" max="8144" width="12.85546875" style="6" customWidth="1"/>
    <col min="8145" max="8381" width="9.140625" style="6"/>
    <col min="8382" max="8382" width="9" style="6" bestFit="1" customWidth="1"/>
    <col min="8383" max="8383" width="9.85546875" style="6" bestFit="1" customWidth="1"/>
    <col min="8384" max="8384" width="9.140625" style="6" bestFit="1" customWidth="1"/>
    <col min="8385" max="8385" width="16" style="6" bestFit="1" customWidth="1"/>
    <col min="8386" max="8386" width="9" style="6" bestFit="1" customWidth="1"/>
    <col min="8387" max="8387" width="7.85546875" style="6" bestFit="1" customWidth="1"/>
    <col min="8388" max="8388" width="11.7109375" style="6" bestFit="1" customWidth="1"/>
    <col min="8389" max="8389" width="14.28515625" style="6" customWidth="1"/>
    <col min="8390" max="8390" width="11.7109375" style="6" bestFit="1" customWidth="1"/>
    <col min="8391" max="8391" width="14.140625" style="6" bestFit="1" customWidth="1"/>
    <col min="8392" max="8392" width="16.7109375" style="6" customWidth="1"/>
    <col min="8393" max="8393" width="16.5703125" style="6" customWidth="1"/>
    <col min="8394" max="8395" width="7.85546875" style="6" bestFit="1" customWidth="1"/>
    <col min="8396" max="8396" width="8" style="6" bestFit="1" customWidth="1"/>
    <col min="8397" max="8398" width="7.85546875" style="6" bestFit="1" customWidth="1"/>
    <col min="8399" max="8399" width="9.7109375" style="6" customWidth="1"/>
    <col min="8400" max="8400" width="12.85546875" style="6" customWidth="1"/>
    <col min="8401" max="8637" width="9.140625" style="6"/>
    <col min="8638" max="8638" width="9" style="6" bestFit="1" customWidth="1"/>
    <col min="8639" max="8639" width="9.85546875" style="6" bestFit="1" customWidth="1"/>
    <col min="8640" max="8640" width="9.140625" style="6" bestFit="1" customWidth="1"/>
    <col min="8641" max="8641" width="16" style="6" bestFit="1" customWidth="1"/>
    <col min="8642" max="8642" width="9" style="6" bestFit="1" customWidth="1"/>
    <col min="8643" max="8643" width="7.85546875" style="6" bestFit="1" customWidth="1"/>
    <col min="8644" max="8644" width="11.7109375" style="6" bestFit="1" customWidth="1"/>
    <col min="8645" max="8645" width="14.28515625" style="6" customWidth="1"/>
    <col min="8646" max="8646" width="11.7109375" style="6" bestFit="1" customWidth="1"/>
    <col min="8647" max="8647" width="14.140625" style="6" bestFit="1" customWidth="1"/>
    <col min="8648" max="8648" width="16.7109375" style="6" customWidth="1"/>
    <col min="8649" max="8649" width="16.5703125" style="6" customWidth="1"/>
    <col min="8650" max="8651" width="7.85546875" style="6" bestFit="1" customWidth="1"/>
    <col min="8652" max="8652" width="8" style="6" bestFit="1" customWidth="1"/>
    <col min="8653" max="8654" width="7.85546875" style="6" bestFit="1" customWidth="1"/>
    <col min="8655" max="8655" width="9.7109375" style="6" customWidth="1"/>
    <col min="8656" max="8656" width="12.85546875" style="6" customWidth="1"/>
    <col min="8657" max="8893" width="9.140625" style="6"/>
    <col min="8894" max="8894" width="9" style="6" bestFit="1" customWidth="1"/>
    <col min="8895" max="8895" width="9.85546875" style="6" bestFit="1" customWidth="1"/>
    <col min="8896" max="8896" width="9.140625" style="6" bestFit="1" customWidth="1"/>
    <col min="8897" max="8897" width="16" style="6" bestFit="1" customWidth="1"/>
    <col min="8898" max="8898" width="9" style="6" bestFit="1" customWidth="1"/>
    <col min="8899" max="8899" width="7.85546875" style="6" bestFit="1" customWidth="1"/>
    <col min="8900" max="8900" width="11.7109375" style="6" bestFit="1" customWidth="1"/>
    <col min="8901" max="8901" width="14.28515625" style="6" customWidth="1"/>
    <col min="8902" max="8902" width="11.7109375" style="6" bestFit="1" customWidth="1"/>
    <col min="8903" max="8903" width="14.140625" style="6" bestFit="1" customWidth="1"/>
    <col min="8904" max="8904" width="16.7109375" style="6" customWidth="1"/>
    <col min="8905" max="8905" width="16.5703125" style="6" customWidth="1"/>
    <col min="8906" max="8907" width="7.85546875" style="6" bestFit="1" customWidth="1"/>
    <col min="8908" max="8908" width="8" style="6" bestFit="1" customWidth="1"/>
    <col min="8909" max="8910" width="7.85546875" style="6" bestFit="1" customWidth="1"/>
    <col min="8911" max="8911" width="9.7109375" style="6" customWidth="1"/>
    <col min="8912" max="8912" width="12.85546875" style="6" customWidth="1"/>
    <col min="8913" max="9149" width="9.140625" style="6"/>
    <col min="9150" max="9150" width="9" style="6" bestFit="1" customWidth="1"/>
    <col min="9151" max="9151" width="9.85546875" style="6" bestFit="1" customWidth="1"/>
    <col min="9152" max="9152" width="9.140625" style="6" bestFit="1" customWidth="1"/>
    <col min="9153" max="9153" width="16" style="6" bestFit="1" customWidth="1"/>
    <col min="9154" max="9154" width="9" style="6" bestFit="1" customWidth="1"/>
    <col min="9155" max="9155" width="7.85546875" style="6" bestFit="1" customWidth="1"/>
    <col min="9156" max="9156" width="11.7109375" style="6" bestFit="1" customWidth="1"/>
    <col min="9157" max="9157" width="14.28515625" style="6" customWidth="1"/>
    <col min="9158" max="9158" width="11.7109375" style="6" bestFit="1" customWidth="1"/>
    <col min="9159" max="9159" width="14.140625" style="6" bestFit="1" customWidth="1"/>
    <col min="9160" max="9160" width="16.7109375" style="6" customWidth="1"/>
    <col min="9161" max="9161" width="16.5703125" style="6" customWidth="1"/>
    <col min="9162" max="9163" width="7.85546875" style="6" bestFit="1" customWidth="1"/>
    <col min="9164" max="9164" width="8" style="6" bestFit="1" customWidth="1"/>
    <col min="9165" max="9166" width="7.85546875" style="6" bestFit="1" customWidth="1"/>
    <col min="9167" max="9167" width="9.7109375" style="6" customWidth="1"/>
    <col min="9168" max="9168" width="12.85546875" style="6" customWidth="1"/>
    <col min="9169" max="9405" width="9.140625" style="6"/>
    <col min="9406" max="9406" width="9" style="6" bestFit="1" customWidth="1"/>
    <col min="9407" max="9407" width="9.85546875" style="6" bestFit="1" customWidth="1"/>
    <col min="9408" max="9408" width="9.140625" style="6" bestFit="1" customWidth="1"/>
    <col min="9409" max="9409" width="16" style="6" bestFit="1" customWidth="1"/>
    <col min="9410" max="9410" width="9" style="6" bestFit="1" customWidth="1"/>
    <col min="9411" max="9411" width="7.85546875" style="6" bestFit="1" customWidth="1"/>
    <col min="9412" max="9412" width="11.7109375" style="6" bestFit="1" customWidth="1"/>
    <col min="9413" max="9413" width="14.28515625" style="6" customWidth="1"/>
    <col min="9414" max="9414" width="11.7109375" style="6" bestFit="1" customWidth="1"/>
    <col min="9415" max="9415" width="14.140625" style="6" bestFit="1" customWidth="1"/>
    <col min="9416" max="9416" width="16.7109375" style="6" customWidth="1"/>
    <col min="9417" max="9417" width="16.5703125" style="6" customWidth="1"/>
    <col min="9418" max="9419" width="7.85546875" style="6" bestFit="1" customWidth="1"/>
    <col min="9420" max="9420" width="8" style="6" bestFit="1" customWidth="1"/>
    <col min="9421" max="9422" width="7.85546875" style="6" bestFit="1" customWidth="1"/>
    <col min="9423" max="9423" width="9.7109375" style="6" customWidth="1"/>
    <col min="9424" max="9424" width="12.85546875" style="6" customWidth="1"/>
    <col min="9425" max="9661" width="9.140625" style="6"/>
    <col min="9662" max="9662" width="9" style="6" bestFit="1" customWidth="1"/>
    <col min="9663" max="9663" width="9.85546875" style="6" bestFit="1" customWidth="1"/>
    <col min="9664" max="9664" width="9.140625" style="6" bestFit="1" customWidth="1"/>
    <col min="9665" max="9665" width="16" style="6" bestFit="1" customWidth="1"/>
    <col min="9666" max="9666" width="9" style="6" bestFit="1" customWidth="1"/>
    <col min="9667" max="9667" width="7.85546875" style="6" bestFit="1" customWidth="1"/>
    <col min="9668" max="9668" width="11.7109375" style="6" bestFit="1" customWidth="1"/>
    <col min="9669" max="9669" width="14.28515625" style="6" customWidth="1"/>
    <col min="9670" max="9670" width="11.7109375" style="6" bestFit="1" customWidth="1"/>
    <col min="9671" max="9671" width="14.140625" style="6" bestFit="1" customWidth="1"/>
    <col min="9672" max="9672" width="16.7109375" style="6" customWidth="1"/>
    <col min="9673" max="9673" width="16.5703125" style="6" customWidth="1"/>
    <col min="9674" max="9675" width="7.85546875" style="6" bestFit="1" customWidth="1"/>
    <col min="9676" max="9676" width="8" style="6" bestFit="1" customWidth="1"/>
    <col min="9677" max="9678" width="7.85546875" style="6" bestFit="1" customWidth="1"/>
    <col min="9679" max="9679" width="9.7109375" style="6" customWidth="1"/>
    <col min="9680" max="9680" width="12.85546875" style="6" customWidth="1"/>
    <col min="9681" max="9917" width="9.140625" style="6"/>
    <col min="9918" max="9918" width="9" style="6" bestFit="1" customWidth="1"/>
    <col min="9919" max="9919" width="9.85546875" style="6" bestFit="1" customWidth="1"/>
    <col min="9920" max="9920" width="9.140625" style="6" bestFit="1" customWidth="1"/>
    <col min="9921" max="9921" width="16" style="6" bestFit="1" customWidth="1"/>
    <col min="9922" max="9922" width="9" style="6" bestFit="1" customWidth="1"/>
    <col min="9923" max="9923" width="7.85546875" style="6" bestFit="1" customWidth="1"/>
    <col min="9924" max="9924" width="11.7109375" style="6" bestFit="1" customWidth="1"/>
    <col min="9925" max="9925" width="14.28515625" style="6" customWidth="1"/>
    <col min="9926" max="9926" width="11.7109375" style="6" bestFit="1" customWidth="1"/>
    <col min="9927" max="9927" width="14.140625" style="6" bestFit="1" customWidth="1"/>
    <col min="9928" max="9928" width="16.7109375" style="6" customWidth="1"/>
    <col min="9929" max="9929" width="16.5703125" style="6" customWidth="1"/>
    <col min="9930" max="9931" width="7.85546875" style="6" bestFit="1" customWidth="1"/>
    <col min="9932" max="9932" width="8" style="6" bestFit="1" customWidth="1"/>
    <col min="9933" max="9934" width="7.85546875" style="6" bestFit="1" customWidth="1"/>
    <col min="9935" max="9935" width="9.7109375" style="6" customWidth="1"/>
    <col min="9936" max="9936" width="12.85546875" style="6" customWidth="1"/>
    <col min="9937" max="10173" width="9.140625" style="6"/>
    <col min="10174" max="10174" width="9" style="6" bestFit="1" customWidth="1"/>
    <col min="10175" max="10175" width="9.85546875" style="6" bestFit="1" customWidth="1"/>
    <col min="10176" max="10176" width="9.140625" style="6" bestFit="1" customWidth="1"/>
    <col min="10177" max="10177" width="16" style="6" bestFit="1" customWidth="1"/>
    <col min="10178" max="10178" width="9" style="6" bestFit="1" customWidth="1"/>
    <col min="10179" max="10179" width="7.85546875" style="6" bestFit="1" customWidth="1"/>
    <col min="10180" max="10180" width="11.7109375" style="6" bestFit="1" customWidth="1"/>
    <col min="10181" max="10181" width="14.28515625" style="6" customWidth="1"/>
    <col min="10182" max="10182" width="11.7109375" style="6" bestFit="1" customWidth="1"/>
    <col min="10183" max="10183" width="14.140625" style="6" bestFit="1" customWidth="1"/>
    <col min="10184" max="10184" width="16.7109375" style="6" customWidth="1"/>
    <col min="10185" max="10185" width="16.5703125" style="6" customWidth="1"/>
    <col min="10186" max="10187" width="7.85546875" style="6" bestFit="1" customWidth="1"/>
    <col min="10188" max="10188" width="8" style="6" bestFit="1" customWidth="1"/>
    <col min="10189" max="10190" width="7.85546875" style="6" bestFit="1" customWidth="1"/>
    <col min="10191" max="10191" width="9.7109375" style="6" customWidth="1"/>
    <col min="10192" max="10192" width="12.85546875" style="6" customWidth="1"/>
    <col min="10193" max="10429" width="9.140625" style="6"/>
    <col min="10430" max="10430" width="9" style="6" bestFit="1" customWidth="1"/>
    <col min="10431" max="10431" width="9.85546875" style="6" bestFit="1" customWidth="1"/>
    <col min="10432" max="10432" width="9.140625" style="6" bestFit="1" customWidth="1"/>
    <col min="10433" max="10433" width="16" style="6" bestFit="1" customWidth="1"/>
    <col min="10434" max="10434" width="9" style="6" bestFit="1" customWidth="1"/>
    <col min="10435" max="10435" width="7.85546875" style="6" bestFit="1" customWidth="1"/>
    <col min="10436" max="10436" width="11.7109375" style="6" bestFit="1" customWidth="1"/>
    <col min="10437" max="10437" width="14.28515625" style="6" customWidth="1"/>
    <col min="10438" max="10438" width="11.7109375" style="6" bestFit="1" customWidth="1"/>
    <col min="10439" max="10439" width="14.140625" style="6" bestFit="1" customWidth="1"/>
    <col min="10440" max="10440" width="16.7109375" style="6" customWidth="1"/>
    <col min="10441" max="10441" width="16.5703125" style="6" customWidth="1"/>
    <col min="10442" max="10443" width="7.85546875" style="6" bestFit="1" customWidth="1"/>
    <col min="10444" max="10444" width="8" style="6" bestFit="1" customWidth="1"/>
    <col min="10445" max="10446" width="7.85546875" style="6" bestFit="1" customWidth="1"/>
    <col min="10447" max="10447" width="9.7109375" style="6" customWidth="1"/>
    <col min="10448" max="10448" width="12.85546875" style="6" customWidth="1"/>
    <col min="10449" max="10685" width="9.140625" style="6"/>
    <col min="10686" max="10686" width="9" style="6" bestFit="1" customWidth="1"/>
    <col min="10687" max="10687" width="9.85546875" style="6" bestFit="1" customWidth="1"/>
    <col min="10688" max="10688" width="9.140625" style="6" bestFit="1" customWidth="1"/>
    <col min="10689" max="10689" width="16" style="6" bestFit="1" customWidth="1"/>
    <col min="10690" max="10690" width="9" style="6" bestFit="1" customWidth="1"/>
    <col min="10691" max="10691" width="7.85546875" style="6" bestFit="1" customWidth="1"/>
    <col min="10692" max="10692" width="11.7109375" style="6" bestFit="1" customWidth="1"/>
    <col min="10693" max="10693" width="14.28515625" style="6" customWidth="1"/>
    <col min="10694" max="10694" width="11.7109375" style="6" bestFit="1" customWidth="1"/>
    <col min="10695" max="10695" width="14.140625" style="6" bestFit="1" customWidth="1"/>
    <col min="10696" max="10696" width="16.7109375" style="6" customWidth="1"/>
    <col min="10697" max="10697" width="16.5703125" style="6" customWidth="1"/>
    <col min="10698" max="10699" width="7.85546875" style="6" bestFit="1" customWidth="1"/>
    <col min="10700" max="10700" width="8" style="6" bestFit="1" customWidth="1"/>
    <col min="10701" max="10702" width="7.85546875" style="6" bestFit="1" customWidth="1"/>
    <col min="10703" max="10703" width="9.7109375" style="6" customWidth="1"/>
    <col min="10704" max="10704" width="12.85546875" style="6" customWidth="1"/>
    <col min="10705" max="10941" width="9.140625" style="6"/>
    <col min="10942" max="10942" width="9" style="6" bestFit="1" customWidth="1"/>
    <col min="10943" max="10943" width="9.85546875" style="6" bestFit="1" customWidth="1"/>
    <col min="10944" max="10944" width="9.140625" style="6" bestFit="1" customWidth="1"/>
    <col min="10945" max="10945" width="16" style="6" bestFit="1" customWidth="1"/>
    <col min="10946" max="10946" width="9" style="6" bestFit="1" customWidth="1"/>
    <col min="10947" max="10947" width="7.85546875" style="6" bestFit="1" customWidth="1"/>
    <col min="10948" max="10948" width="11.7109375" style="6" bestFit="1" customWidth="1"/>
    <col min="10949" max="10949" width="14.28515625" style="6" customWidth="1"/>
    <col min="10950" max="10950" width="11.7109375" style="6" bestFit="1" customWidth="1"/>
    <col min="10951" max="10951" width="14.140625" style="6" bestFit="1" customWidth="1"/>
    <col min="10952" max="10952" width="16.7109375" style="6" customWidth="1"/>
    <col min="10953" max="10953" width="16.5703125" style="6" customWidth="1"/>
    <col min="10954" max="10955" width="7.85546875" style="6" bestFit="1" customWidth="1"/>
    <col min="10956" max="10956" width="8" style="6" bestFit="1" customWidth="1"/>
    <col min="10957" max="10958" width="7.85546875" style="6" bestFit="1" customWidth="1"/>
    <col min="10959" max="10959" width="9.7109375" style="6" customWidth="1"/>
    <col min="10960" max="10960" width="12.85546875" style="6" customWidth="1"/>
    <col min="10961" max="11197" width="9.140625" style="6"/>
    <col min="11198" max="11198" width="9" style="6" bestFit="1" customWidth="1"/>
    <col min="11199" max="11199" width="9.85546875" style="6" bestFit="1" customWidth="1"/>
    <col min="11200" max="11200" width="9.140625" style="6" bestFit="1" customWidth="1"/>
    <col min="11201" max="11201" width="16" style="6" bestFit="1" customWidth="1"/>
    <col min="11202" max="11202" width="9" style="6" bestFit="1" customWidth="1"/>
    <col min="11203" max="11203" width="7.85546875" style="6" bestFit="1" customWidth="1"/>
    <col min="11204" max="11204" width="11.7109375" style="6" bestFit="1" customWidth="1"/>
    <col min="11205" max="11205" width="14.28515625" style="6" customWidth="1"/>
    <col min="11206" max="11206" width="11.7109375" style="6" bestFit="1" customWidth="1"/>
    <col min="11207" max="11207" width="14.140625" style="6" bestFit="1" customWidth="1"/>
    <col min="11208" max="11208" width="16.7109375" style="6" customWidth="1"/>
    <col min="11209" max="11209" width="16.5703125" style="6" customWidth="1"/>
    <col min="11210" max="11211" width="7.85546875" style="6" bestFit="1" customWidth="1"/>
    <col min="11212" max="11212" width="8" style="6" bestFit="1" customWidth="1"/>
    <col min="11213" max="11214" width="7.85546875" style="6" bestFit="1" customWidth="1"/>
    <col min="11215" max="11215" width="9.7109375" style="6" customWidth="1"/>
    <col min="11216" max="11216" width="12.85546875" style="6" customWidth="1"/>
    <col min="11217" max="11453" width="9.140625" style="6"/>
    <col min="11454" max="11454" width="9" style="6" bestFit="1" customWidth="1"/>
    <col min="11455" max="11455" width="9.85546875" style="6" bestFit="1" customWidth="1"/>
    <col min="11456" max="11456" width="9.140625" style="6" bestFit="1" customWidth="1"/>
    <col min="11457" max="11457" width="16" style="6" bestFit="1" customWidth="1"/>
    <col min="11458" max="11458" width="9" style="6" bestFit="1" customWidth="1"/>
    <col min="11459" max="11459" width="7.85546875" style="6" bestFit="1" customWidth="1"/>
    <col min="11460" max="11460" width="11.7109375" style="6" bestFit="1" customWidth="1"/>
    <col min="11461" max="11461" width="14.28515625" style="6" customWidth="1"/>
    <col min="11462" max="11462" width="11.7109375" style="6" bestFit="1" customWidth="1"/>
    <col min="11463" max="11463" width="14.140625" style="6" bestFit="1" customWidth="1"/>
    <col min="11464" max="11464" width="16.7109375" style="6" customWidth="1"/>
    <col min="11465" max="11465" width="16.5703125" style="6" customWidth="1"/>
    <col min="11466" max="11467" width="7.85546875" style="6" bestFit="1" customWidth="1"/>
    <col min="11468" max="11468" width="8" style="6" bestFit="1" customWidth="1"/>
    <col min="11469" max="11470" width="7.85546875" style="6" bestFit="1" customWidth="1"/>
    <col min="11471" max="11471" width="9.7109375" style="6" customWidth="1"/>
    <col min="11472" max="11472" width="12.85546875" style="6" customWidth="1"/>
    <col min="11473" max="11709" width="9.140625" style="6"/>
    <col min="11710" max="11710" width="9" style="6" bestFit="1" customWidth="1"/>
    <col min="11711" max="11711" width="9.85546875" style="6" bestFit="1" customWidth="1"/>
    <col min="11712" max="11712" width="9.140625" style="6" bestFit="1" customWidth="1"/>
    <col min="11713" max="11713" width="16" style="6" bestFit="1" customWidth="1"/>
    <col min="11714" max="11714" width="9" style="6" bestFit="1" customWidth="1"/>
    <col min="11715" max="11715" width="7.85546875" style="6" bestFit="1" customWidth="1"/>
    <col min="11716" max="11716" width="11.7109375" style="6" bestFit="1" customWidth="1"/>
    <col min="11717" max="11717" width="14.28515625" style="6" customWidth="1"/>
    <col min="11718" max="11718" width="11.7109375" style="6" bestFit="1" customWidth="1"/>
    <col min="11719" max="11719" width="14.140625" style="6" bestFit="1" customWidth="1"/>
    <col min="11720" max="11720" width="16.7109375" style="6" customWidth="1"/>
    <col min="11721" max="11721" width="16.5703125" style="6" customWidth="1"/>
    <col min="11722" max="11723" width="7.85546875" style="6" bestFit="1" customWidth="1"/>
    <col min="11724" max="11724" width="8" style="6" bestFit="1" customWidth="1"/>
    <col min="11725" max="11726" width="7.85546875" style="6" bestFit="1" customWidth="1"/>
    <col min="11727" max="11727" width="9.7109375" style="6" customWidth="1"/>
    <col min="11728" max="11728" width="12.85546875" style="6" customWidth="1"/>
    <col min="11729" max="11965" width="9.140625" style="6"/>
    <col min="11966" max="11966" width="9" style="6" bestFit="1" customWidth="1"/>
    <col min="11967" max="11967" width="9.85546875" style="6" bestFit="1" customWidth="1"/>
    <col min="11968" max="11968" width="9.140625" style="6" bestFit="1" customWidth="1"/>
    <col min="11969" max="11969" width="16" style="6" bestFit="1" customWidth="1"/>
    <col min="11970" max="11970" width="9" style="6" bestFit="1" customWidth="1"/>
    <col min="11971" max="11971" width="7.85546875" style="6" bestFit="1" customWidth="1"/>
    <col min="11972" max="11972" width="11.7109375" style="6" bestFit="1" customWidth="1"/>
    <col min="11973" max="11973" width="14.28515625" style="6" customWidth="1"/>
    <col min="11974" max="11974" width="11.7109375" style="6" bestFit="1" customWidth="1"/>
    <col min="11975" max="11975" width="14.140625" style="6" bestFit="1" customWidth="1"/>
    <col min="11976" max="11976" width="16.7109375" style="6" customWidth="1"/>
    <col min="11977" max="11977" width="16.5703125" style="6" customWidth="1"/>
    <col min="11978" max="11979" width="7.85546875" style="6" bestFit="1" customWidth="1"/>
    <col min="11980" max="11980" width="8" style="6" bestFit="1" customWidth="1"/>
    <col min="11981" max="11982" width="7.85546875" style="6" bestFit="1" customWidth="1"/>
    <col min="11983" max="11983" width="9.7109375" style="6" customWidth="1"/>
    <col min="11984" max="11984" width="12.85546875" style="6" customWidth="1"/>
    <col min="11985" max="12221" width="9.140625" style="6"/>
    <col min="12222" max="12222" width="9" style="6" bestFit="1" customWidth="1"/>
    <col min="12223" max="12223" width="9.85546875" style="6" bestFit="1" customWidth="1"/>
    <col min="12224" max="12224" width="9.140625" style="6" bestFit="1" customWidth="1"/>
    <col min="12225" max="12225" width="16" style="6" bestFit="1" customWidth="1"/>
    <col min="12226" max="12226" width="9" style="6" bestFit="1" customWidth="1"/>
    <col min="12227" max="12227" width="7.85546875" style="6" bestFit="1" customWidth="1"/>
    <col min="12228" max="12228" width="11.7109375" style="6" bestFit="1" customWidth="1"/>
    <col min="12229" max="12229" width="14.28515625" style="6" customWidth="1"/>
    <col min="12230" max="12230" width="11.7109375" style="6" bestFit="1" customWidth="1"/>
    <col min="12231" max="12231" width="14.140625" style="6" bestFit="1" customWidth="1"/>
    <col min="12232" max="12232" width="16.7109375" style="6" customWidth="1"/>
    <col min="12233" max="12233" width="16.5703125" style="6" customWidth="1"/>
    <col min="12234" max="12235" width="7.85546875" style="6" bestFit="1" customWidth="1"/>
    <col min="12236" max="12236" width="8" style="6" bestFit="1" customWidth="1"/>
    <col min="12237" max="12238" width="7.85546875" style="6" bestFit="1" customWidth="1"/>
    <col min="12239" max="12239" width="9.7109375" style="6" customWidth="1"/>
    <col min="12240" max="12240" width="12.85546875" style="6" customWidth="1"/>
    <col min="12241" max="12477" width="9.140625" style="6"/>
    <col min="12478" max="12478" width="9" style="6" bestFit="1" customWidth="1"/>
    <col min="12479" max="12479" width="9.85546875" style="6" bestFit="1" customWidth="1"/>
    <col min="12480" max="12480" width="9.140625" style="6" bestFit="1" customWidth="1"/>
    <col min="12481" max="12481" width="16" style="6" bestFit="1" customWidth="1"/>
    <col min="12482" max="12482" width="9" style="6" bestFit="1" customWidth="1"/>
    <col min="12483" max="12483" width="7.85546875" style="6" bestFit="1" customWidth="1"/>
    <col min="12484" max="12484" width="11.7109375" style="6" bestFit="1" customWidth="1"/>
    <col min="12485" max="12485" width="14.28515625" style="6" customWidth="1"/>
    <col min="12486" max="12486" width="11.7109375" style="6" bestFit="1" customWidth="1"/>
    <col min="12487" max="12487" width="14.140625" style="6" bestFit="1" customWidth="1"/>
    <col min="12488" max="12488" width="16.7109375" style="6" customWidth="1"/>
    <col min="12489" max="12489" width="16.5703125" style="6" customWidth="1"/>
    <col min="12490" max="12491" width="7.85546875" style="6" bestFit="1" customWidth="1"/>
    <col min="12492" max="12492" width="8" style="6" bestFit="1" customWidth="1"/>
    <col min="12493" max="12494" width="7.85546875" style="6" bestFit="1" customWidth="1"/>
    <col min="12495" max="12495" width="9.7109375" style="6" customWidth="1"/>
    <col min="12496" max="12496" width="12.85546875" style="6" customWidth="1"/>
    <col min="12497" max="12733" width="9.140625" style="6"/>
    <col min="12734" max="12734" width="9" style="6" bestFit="1" customWidth="1"/>
    <col min="12735" max="12735" width="9.85546875" style="6" bestFit="1" customWidth="1"/>
    <col min="12736" max="12736" width="9.140625" style="6" bestFit="1" customWidth="1"/>
    <col min="12737" max="12737" width="16" style="6" bestFit="1" customWidth="1"/>
    <col min="12738" max="12738" width="9" style="6" bestFit="1" customWidth="1"/>
    <col min="12739" max="12739" width="7.85546875" style="6" bestFit="1" customWidth="1"/>
    <col min="12740" max="12740" width="11.7109375" style="6" bestFit="1" customWidth="1"/>
    <col min="12741" max="12741" width="14.28515625" style="6" customWidth="1"/>
    <col min="12742" max="12742" width="11.7109375" style="6" bestFit="1" customWidth="1"/>
    <col min="12743" max="12743" width="14.140625" style="6" bestFit="1" customWidth="1"/>
    <col min="12744" max="12744" width="16.7109375" style="6" customWidth="1"/>
    <col min="12745" max="12745" width="16.5703125" style="6" customWidth="1"/>
    <col min="12746" max="12747" width="7.85546875" style="6" bestFit="1" customWidth="1"/>
    <col min="12748" max="12748" width="8" style="6" bestFit="1" customWidth="1"/>
    <col min="12749" max="12750" width="7.85546875" style="6" bestFit="1" customWidth="1"/>
    <col min="12751" max="12751" width="9.7109375" style="6" customWidth="1"/>
    <col min="12752" max="12752" width="12.85546875" style="6" customWidth="1"/>
    <col min="12753" max="12989" width="9.140625" style="6"/>
    <col min="12990" max="12990" width="9" style="6" bestFit="1" customWidth="1"/>
    <col min="12991" max="12991" width="9.85546875" style="6" bestFit="1" customWidth="1"/>
    <col min="12992" max="12992" width="9.140625" style="6" bestFit="1" customWidth="1"/>
    <col min="12993" max="12993" width="16" style="6" bestFit="1" customWidth="1"/>
    <col min="12994" max="12994" width="9" style="6" bestFit="1" customWidth="1"/>
    <col min="12995" max="12995" width="7.85546875" style="6" bestFit="1" customWidth="1"/>
    <col min="12996" max="12996" width="11.7109375" style="6" bestFit="1" customWidth="1"/>
    <col min="12997" max="12997" width="14.28515625" style="6" customWidth="1"/>
    <col min="12998" max="12998" width="11.7109375" style="6" bestFit="1" customWidth="1"/>
    <col min="12999" max="12999" width="14.140625" style="6" bestFit="1" customWidth="1"/>
    <col min="13000" max="13000" width="16.7109375" style="6" customWidth="1"/>
    <col min="13001" max="13001" width="16.5703125" style="6" customWidth="1"/>
    <col min="13002" max="13003" width="7.85546875" style="6" bestFit="1" customWidth="1"/>
    <col min="13004" max="13004" width="8" style="6" bestFit="1" customWidth="1"/>
    <col min="13005" max="13006" width="7.85546875" style="6" bestFit="1" customWidth="1"/>
    <col min="13007" max="13007" width="9.7109375" style="6" customWidth="1"/>
    <col min="13008" max="13008" width="12.85546875" style="6" customWidth="1"/>
    <col min="13009" max="13245" width="9.140625" style="6"/>
    <col min="13246" max="13246" width="9" style="6" bestFit="1" customWidth="1"/>
    <col min="13247" max="13247" width="9.85546875" style="6" bestFit="1" customWidth="1"/>
    <col min="13248" max="13248" width="9.140625" style="6" bestFit="1" customWidth="1"/>
    <col min="13249" max="13249" width="16" style="6" bestFit="1" customWidth="1"/>
    <col min="13250" max="13250" width="9" style="6" bestFit="1" customWidth="1"/>
    <col min="13251" max="13251" width="7.85546875" style="6" bestFit="1" customWidth="1"/>
    <col min="13252" max="13252" width="11.7109375" style="6" bestFit="1" customWidth="1"/>
    <col min="13253" max="13253" width="14.28515625" style="6" customWidth="1"/>
    <col min="13254" max="13254" width="11.7109375" style="6" bestFit="1" customWidth="1"/>
    <col min="13255" max="13255" width="14.140625" style="6" bestFit="1" customWidth="1"/>
    <col min="13256" max="13256" width="16.7109375" style="6" customWidth="1"/>
    <col min="13257" max="13257" width="16.5703125" style="6" customWidth="1"/>
    <col min="13258" max="13259" width="7.85546875" style="6" bestFit="1" customWidth="1"/>
    <col min="13260" max="13260" width="8" style="6" bestFit="1" customWidth="1"/>
    <col min="13261" max="13262" width="7.85546875" style="6" bestFit="1" customWidth="1"/>
    <col min="13263" max="13263" width="9.7109375" style="6" customWidth="1"/>
    <col min="13264" max="13264" width="12.85546875" style="6" customWidth="1"/>
    <col min="13265" max="13501" width="9.140625" style="6"/>
    <col min="13502" max="13502" width="9" style="6" bestFit="1" customWidth="1"/>
    <col min="13503" max="13503" width="9.85546875" style="6" bestFit="1" customWidth="1"/>
    <col min="13504" max="13504" width="9.140625" style="6" bestFit="1" customWidth="1"/>
    <col min="13505" max="13505" width="16" style="6" bestFit="1" customWidth="1"/>
    <col min="13506" max="13506" width="9" style="6" bestFit="1" customWidth="1"/>
    <col min="13507" max="13507" width="7.85546875" style="6" bestFit="1" customWidth="1"/>
    <col min="13508" max="13508" width="11.7109375" style="6" bestFit="1" customWidth="1"/>
    <col min="13509" max="13509" width="14.28515625" style="6" customWidth="1"/>
    <col min="13510" max="13510" width="11.7109375" style="6" bestFit="1" customWidth="1"/>
    <col min="13511" max="13511" width="14.140625" style="6" bestFit="1" customWidth="1"/>
    <col min="13512" max="13512" width="16.7109375" style="6" customWidth="1"/>
    <col min="13513" max="13513" width="16.5703125" style="6" customWidth="1"/>
    <col min="13514" max="13515" width="7.85546875" style="6" bestFit="1" customWidth="1"/>
    <col min="13516" max="13516" width="8" style="6" bestFit="1" customWidth="1"/>
    <col min="13517" max="13518" width="7.85546875" style="6" bestFit="1" customWidth="1"/>
    <col min="13519" max="13519" width="9.7109375" style="6" customWidth="1"/>
    <col min="13520" max="13520" width="12.85546875" style="6" customWidth="1"/>
    <col min="13521" max="13757" width="9.140625" style="6"/>
    <col min="13758" max="13758" width="9" style="6" bestFit="1" customWidth="1"/>
    <col min="13759" max="13759" width="9.85546875" style="6" bestFit="1" customWidth="1"/>
    <col min="13760" max="13760" width="9.140625" style="6" bestFit="1" customWidth="1"/>
    <col min="13761" max="13761" width="16" style="6" bestFit="1" customWidth="1"/>
    <col min="13762" max="13762" width="9" style="6" bestFit="1" customWidth="1"/>
    <col min="13763" max="13763" width="7.85546875" style="6" bestFit="1" customWidth="1"/>
    <col min="13764" max="13764" width="11.7109375" style="6" bestFit="1" customWidth="1"/>
    <col min="13765" max="13765" width="14.28515625" style="6" customWidth="1"/>
    <col min="13766" max="13766" width="11.7109375" style="6" bestFit="1" customWidth="1"/>
    <col min="13767" max="13767" width="14.140625" style="6" bestFit="1" customWidth="1"/>
    <col min="13768" max="13768" width="16.7109375" style="6" customWidth="1"/>
    <col min="13769" max="13769" width="16.5703125" style="6" customWidth="1"/>
    <col min="13770" max="13771" width="7.85546875" style="6" bestFit="1" customWidth="1"/>
    <col min="13772" max="13772" width="8" style="6" bestFit="1" customWidth="1"/>
    <col min="13773" max="13774" width="7.85546875" style="6" bestFit="1" customWidth="1"/>
    <col min="13775" max="13775" width="9.7109375" style="6" customWidth="1"/>
    <col min="13776" max="13776" width="12.85546875" style="6" customWidth="1"/>
    <col min="13777" max="14013" width="9.140625" style="6"/>
    <col min="14014" max="14014" width="9" style="6" bestFit="1" customWidth="1"/>
    <col min="14015" max="14015" width="9.85546875" style="6" bestFit="1" customWidth="1"/>
    <col min="14016" max="14016" width="9.140625" style="6" bestFit="1" customWidth="1"/>
    <col min="14017" max="14017" width="16" style="6" bestFit="1" customWidth="1"/>
    <col min="14018" max="14018" width="9" style="6" bestFit="1" customWidth="1"/>
    <col min="14019" max="14019" width="7.85546875" style="6" bestFit="1" customWidth="1"/>
    <col min="14020" max="14020" width="11.7109375" style="6" bestFit="1" customWidth="1"/>
    <col min="14021" max="14021" width="14.28515625" style="6" customWidth="1"/>
    <col min="14022" max="14022" width="11.7109375" style="6" bestFit="1" customWidth="1"/>
    <col min="14023" max="14023" width="14.140625" style="6" bestFit="1" customWidth="1"/>
    <col min="14024" max="14024" width="16.7109375" style="6" customWidth="1"/>
    <col min="14025" max="14025" width="16.5703125" style="6" customWidth="1"/>
    <col min="14026" max="14027" width="7.85546875" style="6" bestFit="1" customWidth="1"/>
    <col min="14028" max="14028" width="8" style="6" bestFit="1" customWidth="1"/>
    <col min="14029" max="14030" width="7.85546875" style="6" bestFit="1" customWidth="1"/>
    <col min="14031" max="14031" width="9.7109375" style="6" customWidth="1"/>
    <col min="14032" max="14032" width="12.85546875" style="6" customWidth="1"/>
    <col min="14033" max="14269" width="9.140625" style="6"/>
    <col min="14270" max="14270" width="9" style="6" bestFit="1" customWidth="1"/>
    <col min="14271" max="14271" width="9.85546875" style="6" bestFit="1" customWidth="1"/>
    <col min="14272" max="14272" width="9.140625" style="6" bestFit="1" customWidth="1"/>
    <col min="14273" max="14273" width="16" style="6" bestFit="1" customWidth="1"/>
    <col min="14274" max="14274" width="9" style="6" bestFit="1" customWidth="1"/>
    <col min="14275" max="14275" width="7.85546875" style="6" bestFit="1" customWidth="1"/>
    <col min="14276" max="14276" width="11.7109375" style="6" bestFit="1" customWidth="1"/>
    <col min="14277" max="14277" width="14.28515625" style="6" customWidth="1"/>
    <col min="14278" max="14278" width="11.7109375" style="6" bestFit="1" customWidth="1"/>
    <col min="14279" max="14279" width="14.140625" style="6" bestFit="1" customWidth="1"/>
    <col min="14280" max="14280" width="16.7109375" style="6" customWidth="1"/>
    <col min="14281" max="14281" width="16.5703125" style="6" customWidth="1"/>
    <col min="14282" max="14283" width="7.85546875" style="6" bestFit="1" customWidth="1"/>
    <col min="14284" max="14284" width="8" style="6" bestFit="1" customWidth="1"/>
    <col min="14285" max="14286" width="7.85546875" style="6" bestFit="1" customWidth="1"/>
    <col min="14287" max="14287" width="9.7109375" style="6" customWidth="1"/>
    <col min="14288" max="14288" width="12.85546875" style="6" customWidth="1"/>
    <col min="14289" max="14525" width="9.140625" style="6"/>
    <col min="14526" max="14526" width="9" style="6" bestFit="1" customWidth="1"/>
    <col min="14527" max="14527" width="9.85546875" style="6" bestFit="1" customWidth="1"/>
    <col min="14528" max="14528" width="9.140625" style="6" bestFit="1" customWidth="1"/>
    <col min="14529" max="14529" width="16" style="6" bestFit="1" customWidth="1"/>
    <col min="14530" max="14530" width="9" style="6" bestFit="1" customWidth="1"/>
    <col min="14531" max="14531" width="7.85546875" style="6" bestFit="1" customWidth="1"/>
    <col min="14532" max="14532" width="11.7109375" style="6" bestFit="1" customWidth="1"/>
    <col min="14533" max="14533" width="14.28515625" style="6" customWidth="1"/>
    <col min="14534" max="14534" width="11.7109375" style="6" bestFit="1" customWidth="1"/>
    <col min="14535" max="14535" width="14.140625" style="6" bestFit="1" customWidth="1"/>
    <col min="14536" max="14536" width="16.7109375" style="6" customWidth="1"/>
    <col min="14537" max="14537" width="16.5703125" style="6" customWidth="1"/>
    <col min="14538" max="14539" width="7.85546875" style="6" bestFit="1" customWidth="1"/>
    <col min="14540" max="14540" width="8" style="6" bestFit="1" customWidth="1"/>
    <col min="14541" max="14542" width="7.85546875" style="6" bestFit="1" customWidth="1"/>
    <col min="14543" max="14543" width="9.7109375" style="6" customWidth="1"/>
    <col min="14544" max="14544" width="12.85546875" style="6" customWidth="1"/>
    <col min="14545" max="14781" width="9.140625" style="6"/>
    <col min="14782" max="14782" width="9" style="6" bestFit="1" customWidth="1"/>
    <col min="14783" max="14783" width="9.85546875" style="6" bestFit="1" customWidth="1"/>
    <col min="14784" max="14784" width="9.140625" style="6" bestFit="1" customWidth="1"/>
    <col min="14785" max="14785" width="16" style="6" bestFit="1" customWidth="1"/>
    <col min="14786" max="14786" width="9" style="6" bestFit="1" customWidth="1"/>
    <col min="14787" max="14787" width="7.85546875" style="6" bestFit="1" customWidth="1"/>
    <col min="14788" max="14788" width="11.7109375" style="6" bestFit="1" customWidth="1"/>
    <col min="14789" max="14789" width="14.28515625" style="6" customWidth="1"/>
    <col min="14790" max="14790" width="11.7109375" style="6" bestFit="1" customWidth="1"/>
    <col min="14791" max="14791" width="14.140625" style="6" bestFit="1" customWidth="1"/>
    <col min="14792" max="14792" width="16.7109375" style="6" customWidth="1"/>
    <col min="14793" max="14793" width="16.5703125" style="6" customWidth="1"/>
    <col min="14794" max="14795" width="7.85546875" style="6" bestFit="1" customWidth="1"/>
    <col min="14796" max="14796" width="8" style="6" bestFit="1" customWidth="1"/>
    <col min="14797" max="14798" width="7.85546875" style="6" bestFit="1" customWidth="1"/>
    <col min="14799" max="14799" width="9.7109375" style="6" customWidth="1"/>
    <col min="14800" max="14800" width="12.85546875" style="6" customWidth="1"/>
    <col min="14801" max="15037" width="9.140625" style="6"/>
    <col min="15038" max="15038" width="9" style="6" bestFit="1" customWidth="1"/>
    <col min="15039" max="15039" width="9.85546875" style="6" bestFit="1" customWidth="1"/>
    <col min="15040" max="15040" width="9.140625" style="6" bestFit="1" customWidth="1"/>
    <col min="15041" max="15041" width="16" style="6" bestFit="1" customWidth="1"/>
    <col min="15042" max="15042" width="9" style="6" bestFit="1" customWidth="1"/>
    <col min="15043" max="15043" width="7.85546875" style="6" bestFit="1" customWidth="1"/>
    <col min="15044" max="15044" width="11.7109375" style="6" bestFit="1" customWidth="1"/>
    <col min="15045" max="15045" width="14.28515625" style="6" customWidth="1"/>
    <col min="15046" max="15046" width="11.7109375" style="6" bestFit="1" customWidth="1"/>
    <col min="15047" max="15047" width="14.140625" style="6" bestFit="1" customWidth="1"/>
    <col min="15048" max="15048" width="16.7109375" style="6" customWidth="1"/>
    <col min="15049" max="15049" width="16.5703125" style="6" customWidth="1"/>
    <col min="15050" max="15051" width="7.85546875" style="6" bestFit="1" customWidth="1"/>
    <col min="15052" max="15052" width="8" style="6" bestFit="1" customWidth="1"/>
    <col min="15053" max="15054" width="7.85546875" style="6" bestFit="1" customWidth="1"/>
    <col min="15055" max="15055" width="9.7109375" style="6" customWidth="1"/>
    <col min="15056" max="15056" width="12.85546875" style="6" customWidth="1"/>
    <col min="15057" max="15293" width="9.140625" style="6"/>
    <col min="15294" max="15294" width="9" style="6" bestFit="1" customWidth="1"/>
    <col min="15295" max="15295" width="9.85546875" style="6" bestFit="1" customWidth="1"/>
    <col min="15296" max="15296" width="9.140625" style="6" bestFit="1" customWidth="1"/>
    <col min="15297" max="15297" width="16" style="6" bestFit="1" customWidth="1"/>
    <col min="15298" max="15298" width="9" style="6" bestFit="1" customWidth="1"/>
    <col min="15299" max="15299" width="7.85546875" style="6" bestFit="1" customWidth="1"/>
    <col min="15300" max="15300" width="11.7109375" style="6" bestFit="1" customWidth="1"/>
    <col min="15301" max="15301" width="14.28515625" style="6" customWidth="1"/>
    <col min="15302" max="15302" width="11.7109375" style="6" bestFit="1" customWidth="1"/>
    <col min="15303" max="15303" width="14.140625" style="6" bestFit="1" customWidth="1"/>
    <col min="15304" max="15304" width="16.7109375" style="6" customWidth="1"/>
    <col min="15305" max="15305" width="16.5703125" style="6" customWidth="1"/>
    <col min="15306" max="15307" width="7.85546875" style="6" bestFit="1" customWidth="1"/>
    <col min="15308" max="15308" width="8" style="6" bestFit="1" customWidth="1"/>
    <col min="15309" max="15310" width="7.85546875" style="6" bestFit="1" customWidth="1"/>
    <col min="15311" max="15311" width="9.7109375" style="6" customWidth="1"/>
    <col min="15312" max="15312" width="12.85546875" style="6" customWidth="1"/>
    <col min="15313" max="15549" width="9.140625" style="6"/>
    <col min="15550" max="15550" width="9" style="6" bestFit="1" customWidth="1"/>
    <col min="15551" max="15551" width="9.85546875" style="6" bestFit="1" customWidth="1"/>
    <col min="15552" max="15552" width="9.140625" style="6" bestFit="1" customWidth="1"/>
    <col min="15553" max="15553" width="16" style="6" bestFit="1" customWidth="1"/>
    <col min="15554" max="15554" width="9" style="6" bestFit="1" customWidth="1"/>
    <col min="15555" max="15555" width="7.85546875" style="6" bestFit="1" customWidth="1"/>
    <col min="15556" max="15556" width="11.7109375" style="6" bestFit="1" customWidth="1"/>
    <col min="15557" max="15557" width="14.28515625" style="6" customWidth="1"/>
    <col min="15558" max="15558" width="11.7109375" style="6" bestFit="1" customWidth="1"/>
    <col min="15559" max="15559" width="14.140625" style="6" bestFit="1" customWidth="1"/>
    <col min="15560" max="15560" width="16.7109375" style="6" customWidth="1"/>
    <col min="15561" max="15561" width="16.5703125" style="6" customWidth="1"/>
    <col min="15562" max="15563" width="7.85546875" style="6" bestFit="1" customWidth="1"/>
    <col min="15564" max="15564" width="8" style="6" bestFit="1" customWidth="1"/>
    <col min="15565" max="15566" width="7.85546875" style="6" bestFit="1" customWidth="1"/>
    <col min="15567" max="15567" width="9.7109375" style="6" customWidth="1"/>
    <col min="15568" max="15568" width="12.85546875" style="6" customWidth="1"/>
    <col min="15569" max="15805" width="9.140625" style="6"/>
    <col min="15806" max="15806" width="9" style="6" bestFit="1" customWidth="1"/>
    <col min="15807" max="15807" width="9.85546875" style="6" bestFit="1" customWidth="1"/>
    <col min="15808" max="15808" width="9.140625" style="6" bestFit="1" customWidth="1"/>
    <col min="15809" max="15809" width="16" style="6" bestFit="1" customWidth="1"/>
    <col min="15810" max="15810" width="9" style="6" bestFit="1" customWidth="1"/>
    <col min="15811" max="15811" width="7.85546875" style="6" bestFit="1" customWidth="1"/>
    <col min="15812" max="15812" width="11.7109375" style="6" bestFit="1" customWidth="1"/>
    <col min="15813" max="15813" width="14.28515625" style="6" customWidth="1"/>
    <col min="15814" max="15814" width="11.7109375" style="6" bestFit="1" customWidth="1"/>
    <col min="15815" max="15815" width="14.140625" style="6" bestFit="1" customWidth="1"/>
    <col min="15816" max="15816" width="16.7109375" style="6" customWidth="1"/>
    <col min="15817" max="15817" width="16.5703125" style="6" customWidth="1"/>
    <col min="15818" max="15819" width="7.85546875" style="6" bestFit="1" customWidth="1"/>
    <col min="15820" max="15820" width="8" style="6" bestFit="1" customWidth="1"/>
    <col min="15821" max="15822" width="7.85546875" style="6" bestFit="1" customWidth="1"/>
    <col min="15823" max="15823" width="9.7109375" style="6" customWidth="1"/>
    <col min="15824" max="15824" width="12.85546875" style="6" customWidth="1"/>
    <col min="15825" max="16061" width="9.140625" style="6"/>
    <col min="16062" max="16062" width="9" style="6" bestFit="1" customWidth="1"/>
    <col min="16063" max="16063" width="9.85546875" style="6" bestFit="1" customWidth="1"/>
    <col min="16064" max="16064" width="9.140625" style="6" bestFit="1" customWidth="1"/>
    <col min="16065" max="16065" width="16" style="6" bestFit="1" customWidth="1"/>
    <col min="16066" max="16066" width="9" style="6" bestFit="1" customWidth="1"/>
    <col min="16067" max="16067" width="7.85546875" style="6" bestFit="1" customWidth="1"/>
    <col min="16068" max="16068" width="11.7109375" style="6" bestFit="1" customWidth="1"/>
    <col min="16069" max="16069" width="14.28515625" style="6" customWidth="1"/>
    <col min="16070" max="16070" width="11.7109375" style="6" bestFit="1" customWidth="1"/>
    <col min="16071" max="16071" width="14.140625" style="6" bestFit="1" customWidth="1"/>
    <col min="16072" max="16072" width="16.7109375" style="6" customWidth="1"/>
    <col min="16073" max="16073" width="16.5703125" style="6" customWidth="1"/>
    <col min="16074" max="16075" width="7.85546875" style="6" bestFit="1" customWidth="1"/>
    <col min="16076" max="16076" width="8" style="6" bestFit="1" customWidth="1"/>
    <col min="16077" max="16078" width="7.85546875" style="6" bestFit="1" customWidth="1"/>
    <col min="16079" max="16079" width="9.7109375" style="6" customWidth="1"/>
    <col min="16080" max="16080" width="12.85546875" style="6" customWidth="1"/>
    <col min="16081" max="16384" width="9.140625" style="6"/>
  </cols>
  <sheetData>
    <row r="1" spans="1:22" ht="11.25" customHeight="1">
      <c r="A1" s="99" t="s">
        <v>3</v>
      </c>
      <c r="B1" s="100" t="s">
        <v>2</v>
      </c>
      <c r="C1" s="100" t="s">
        <v>0</v>
      </c>
      <c r="D1" s="101" t="s">
        <v>1</v>
      </c>
      <c r="E1" s="94" t="s">
        <v>31</v>
      </c>
      <c r="F1" s="97" t="s">
        <v>5</v>
      </c>
      <c r="G1" s="98"/>
      <c r="H1" s="98"/>
      <c r="I1" s="97" t="s">
        <v>7</v>
      </c>
      <c r="J1" s="98"/>
      <c r="K1" s="98"/>
      <c r="L1" s="111" t="s">
        <v>8</v>
      </c>
      <c r="M1" s="112"/>
      <c r="N1" s="112"/>
      <c r="O1" s="113" t="s">
        <v>6</v>
      </c>
      <c r="P1" s="105" t="s">
        <v>92</v>
      </c>
      <c r="Q1" s="105" t="s">
        <v>21</v>
      </c>
      <c r="R1" s="105" t="s">
        <v>84</v>
      </c>
      <c r="S1" s="105" t="s">
        <v>52</v>
      </c>
      <c r="T1" s="105" t="s">
        <v>47</v>
      </c>
      <c r="U1" s="105" t="s">
        <v>93</v>
      </c>
    </row>
    <row r="2" spans="1:22">
      <c r="A2" s="99"/>
      <c r="B2" s="100"/>
      <c r="C2" s="100"/>
      <c r="D2" s="101"/>
      <c r="E2" s="95"/>
      <c r="F2" s="2"/>
      <c r="G2" s="4" t="s">
        <v>9</v>
      </c>
      <c r="H2" s="5" t="s">
        <v>4</v>
      </c>
      <c r="I2" s="2"/>
      <c r="J2" s="4" t="s">
        <v>9</v>
      </c>
      <c r="K2" s="5" t="s">
        <v>4</v>
      </c>
      <c r="L2" s="2"/>
      <c r="M2" s="4" t="s">
        <v>9</v>
      </c>
      <c r="N2" s="5" t="s">
        <v>4</v>
      </c>
      <c r="O2" s="113"/>
      <c r="P2" s="105"/>
      <c r="Q2" s="105"/>
      <c r="R2" s="105"/>
      <c r="S2" s="105"/>
      <c r="T2" s="105"/>
      <c r="U2" s="105"/>
    </row>
    <row r="3" spans="1:22" s="72" customFormat="1">
      <c r="A3" s="114"/>
      <c r="B3" s="65">
        <v>36182</v>
      </c>
      <c r="C3" s="66" t="s">
        <v>85</v>
      </c>
      <c r="D3" s="71">
        <v>1173.8800000000001</v>
      </c>
      <c r="E3" s="70">
        <f t="shared" ref="E3:E4" si="0">2.93+10.56+(D3-352.16)*1.2%</f>
        <v>23.350639999999999</v>
      </c>
      <c r="F3" s="71"/>
      <c r="G3" s="71"/>
      <c r="H3" s="71"/>
      <c r="I3" s="70">
        <f t="shared" ref="I3" si="1">D3*1.3%</f>
        <v>15.260440000000003</v>
      </c>
      <c r="J3" s="71"/>
      <c r="K3" s="71">
        <v>15.26</v>
      </c>
      <c r="L3" s="71"/>
      <c r="M3" s="71"/>
      <c r="N3" s="71"/>
      <c r="O3" s="78" t="s">
        <v>94</v>
      </c>
      <c r="P3" s="91">
        <f>E3-E3*15%</f>
        <v>19.848043999999998</v>
      </c>
      <c r="Q3" s="74"/>
      <c r="R3" s="74"/>
      <c r="S3" s="74">
        <v>15.26</v>
      </c>
      <c r="T3" s="74"/>
      <c r="U3" s="74"/>
    </row>
    <row r="4" spans="1:22" s="72" customFormat="1">
      <c r="A4" s="114"/>
      <c r="B4" s="65">
        <v>36187</v>
      </c>
      <c r="C4" s="66" t="s">
        <v>80</v>
      </c>
      <c r="D4" s="71">
        <v>44020.54</v>
      </c>
      <c r="E4" s="70">
        <f t="shared" si="0"/>
        <v>537.51055999999994</v>
      </c>
      <c r="F4" s="71"/>
      <c r="G4" s="71"/>
      <c r="H4" s="71"/>
      <c r="I4" s="70">
        <v>572.27</v>
      </c>
      <c r="J4" s="71"/>
      <c r="K4" s="71">
        <v>534.12</v>
      </c>
      <c r="L4" s="71"/>
      <c r="M4" s="71"/>
      <c r="N4" s="71"/>
      <c r="O4" s="78" t="s">
        <v>94</v>
      </c>
      <c r="P4" s="74">
        <v>356.48</v>
      </c>
      <c r="Q4" s="74"/>
      <c r="R4" s="74">
        <v>25.36</v>
      </c>
      <c r="S4" s="74">
        <v>534.12</v>
      </c>
      <c r="T4" s="74"/>
      <c r="U4" s="74"/>
    </row>
    <row r="5" spans="1:22" s="69" customFormat="1">
      <c r="A5" s="114"/>
      <c r="B5" s="65">
        <v>36227</v>
      </c>
      <c r="C5" s="66" t="s">
        <v>86</v>
      </c>
      <c r="D5" s="71">
        <v>1522.52</v>
      </c>
      <c r="E5" s="70">
        <v>27.44</v>
      </c>
      <c r="F5" s="71"/>
      <c r="G5" s="71"/>
      <c r="H5" s="71"/>
      <c r="I5" s="70">
        <v>19.68</v>
      </c>
      <c r="J5" s="70"/>
      <c r="K5" s="70">
        <v>19.79</v>
      </c>
      <c r="L5" s="71"/>
      <c r="M5" s="71"/>
      <c r="N5" s="71"/>
      <c r="O5" s="78" t="s">
        <v>94</v>
      </c>
      <c r="P5" s="91">
        <f>E5-E5*15%</f>
        <v>23.324000000000002</v>
      </c>
      <c r="Q5" s="73"/>
      <c r="R5" s="73"/>
      <c r="S5" s="73">
        <v>19.79</v>
      </c>
      <c r="T5" s="73"/>
      <c r="U5" s="74"/>
      <c r="V5" s="72"/>
    </row>
    <row r="6" spans="1:22" s="63" customFormat="1">
      <c r="A6" s="114"/>
      <c r="B6" s="20">
        <v>36707</v>
      </c>
      <c r="C6" s="29" t="s">
        <v>51</v>
      </c>
      <c r="D6" s="61">
        <v>178.55</v>
      </c>
      <c r="E6" s="61">
        <f t="shared" ref="E6:E46" si="2">2.93+10.56+(D6-352.16)*1.2%</f>
        <v>11.40668</v>
      </c>
      <c r="F6" s="62"/>
      <c r="G6" s="62"/>
      <c r="H6" s="62"/>
      <c r="I6" s="61">
        <f>D6*1.3%</f>
        <v>2.3211500000000003</v>
      </c>
      <c r="J6" s="61"/>
      <c r="K6" s="61">
        <v>2.3199999999999998</v>
      </c>
      <c r="L6" s="62"/>
      <c r="M6" s="62"/>
      <c r="N6" s="62"/>
      <c r="O6" s="78" t="s">
        <v>94</v>
      </c>
      <c r="P6" s="91">
        <f>E6-E6*15%</f>
        <v>9.6956779999999991</v>
      </c>
      <c r="Q6" s="73"/>
      <c r="R6" s="73"/>
      <c r="S6" s="73">
        <v>2.3199999999999998</v>
      </c>
      <c r="T6" s="73"/>
      <c r="U6" s="74"/>
      <c r="V6" s="72"/>
    </row>
    <row r="7" spans="1:22" s="63" customFormat="1">
      <c r="A7" s="114"/>
      <c r="B7" s="20">
        <v>36809</v>
      </c>
      <c r="C7" s="29" t="s">
        <v>48</v>
      </c>
      <c r="D7" s="61">
        <v>178.55</v>
      </c>
      <c r="E7" s="61">
        <f t="shared" si="2"/>
        <v>11.40668</v>
      </c>
      <c r="F7" s="62"/>
      <c r="G7" s="62"/>
      <c r="H7" s="62"/>
      <c r="I7" s="61">
        <f>D7*1.3%</f>
        <v>2.3211500000000003</v>
      </c>
      <c r="J7" s="61"/>
      <c r="K7" s="61">
        <v>2.3199999999999998</v>
      </c>
      <c r="L7" s="62"/>
      <c r="M7" s="62"/>
      <c r="N7" s="62"/>
      <c r="O7" s="78" t="s">
        <v>96</v>
      </c>
      <c r="P7" s="74">
        <f>E7-E7*15%</f>
        <v>9.6956779999999991</v>
      </c>
      <c r="Q7" s="73"/>
      <c r="R7" s="73">
        <v>2.3199999999999998</v>
      </c>
      <c r="S7" s="73"/>
      <c r="T7" s="73"/>
      <c r="U7" s="74">
        <f t="shared" ref="U7:U67" si="3">E7*6%</f>
        <v>0.68440079999999992</v>
      </c>
      <c r="V7" s="72"/>
    </row>
    <row r="8" spans="1:22" s="56" customFormat="1">
      <c r="A8" s="114"/>
      <c r="B8" s="20">
        <v>36946</v>
      </c>
      <c r="C8" s="67" t="s">
        <v>81</v>
      </c>
      <c r="D8" s="52">
        <v>39118.980000000003</v>
      </c>
      <c r="E8" s="52">
        <f t="shared" si="2"/>
        <v>478.69184000000001</v>
      </c>
      <c r="F8" s="54">
        <f>D8*0.65%</f>
        <v>254.27337000000006</v>
      </c>
      <c r="G8" s="54"/>
      <c r="H8" s="54">
        <v>254.27</v>
      </c>
      <c r="I8" s="52"/>
      <c r="J8" s="52"/>
      <c r="K8" s="52"/>
      <c r="L8" s="54">
        <f>D8*0.125%</f>
        <v>48.898725000000006</v>
      </c>
      <c r="M8" s="54"/>
      <c r="N8" s="54">
        <v>48.9</v>
      </c>
      <c r="O8" s="78" t="s">
        <v>103</v>
      </c>
      <c r="P8" s="74">
        <f>E8-E8*15%</f>
        <v>406.88806399999999</v>
      </c>
      <c r="Q8" s="73"/>
      <c r="R8" s="73">
        <v>477.65</v>
      </c>
      <c r="S8" s="73"/>
      <c r="T8" s="73">
        <v>303.17</v>
      </c>
      <c r="U8" s="74">
        <f t="shared" si="3"/>
        <v>28.7215104</v>
      </c>
      <c r="V8" s="72"/>
    </row>
    <row r="9" spans="1:22" s="56" customFormat="1">
      <c r="A9" s="114"/>
      <c r="B9" s="20">
        <v>37035</v>
      </c>
      <c r="C9" s="29" t="s">
        <v>46</v>
      </c>
      <c r="D9" s="52">
        <v>234.78</v>
      </c>
      <c r="E9" s="52">
        <f t="shared" si="2"/>
        <v>12.081440000000001</v>
      </c>
      <c r="F9" s="54"/>
      <c r="G9" s="54"/>
      <c r="H9" s="54"/>
      <c r="I9" s="52">
        <f t="shared" ref="I9:I21" si="4">D9*1.3%</f>
        <v>3.0521400000000001</v>
      </c>
      <c r="J9" s="52"/>
      <c r="K9" s="52">
        <v>3.05</v>
      </c>
      <c r="L9" s="54"/>
      <c r="M9" s="54"/>
      <c r="N9" s="54"/>
      <c r="O9" s="78" t="s">
        <v>94</v>
      </c>
      <c r="P9" s="91">
        <f t="shared" ref="P9:P59" si="5">E9-E9*15%</f>
        <v>10.269224000000001</v>
      </c>
      <c r="Q9" s="73"/>
      <c r="R9" s="73"/>
      <c r="S9" s="73">
        <v>3.05</v>
      </c>
      <c r="T9" s="73"/>
      <c r="U9" s="74"/>
      <c r="V9" s="72"/>
    </row>
    <row r="10" spans="1:22" s="63" customFormat="1">
      <c r="A10" s="114"/>
      <c r="B10" s="20">
        <v>37335</v>
      </c>
      <c r="C10" s="29" t="s">
        <v>45</v>
      </c>
      <c r="D10" s="61">
        <v>421.89</v>
      </c>
      <c r="E10" s="61">
        <f t="shared" si="2"/>
        <v>14.32676</v>
      </c>
      <c r="F10" s="62"/>
      <c r="G10" s="62"/>
      <c r="H10" s="62"/>
      <c r="I10" s="61">
        <f t="shared" si="4"/>
        <v>5.4845700000000006</v>
      </c>
      <c r="J10" s="61"/>
      <c r="K10" s="61">
        <v>5.48</v>
      </c>
      <c r="L10" s="62"/>
      <c r="M10" s="62"/>
      <c r="N10" s="62"/>
      <c r="O10" s="78" t="s">
        <v>96</v>
      </c>
      <c r="P10" s="74">
        <f t="shared" si="5"/>
        <v>12.177746000000001</v>
      </c>
      <c r="Q10" s="73"/>
      <c r="R10" s="73">
        <v>0.7</v>
      </c>
      <c r="S10" s="73">
        <v>5.48</v>
      </c>
      <c r="T10" s="73"/>
      <c r="U10" s="74">
        <f t="shared" si="3"/>
        <v>0.85960559999999997</v>
      </c>
      <c r="V10" s="72"/>
    </row>
    <row r="11" spans="1:22" s="56" customFormat="1">
      <c r="A11" s="114"/>
      <c r="B11" s="20">
        <v>37370</v>
      </c>
      <c r="C11" s="29" t="s">
        <v>13</v>
      </c>
      <c r="D11" s="52">
        <v>6493.32</v>
      </c>
      <c r="E11" s="52">
        <f t="shared" si="2"/>
        <v>87.183920000000001</v>
      </c>
      <c r="F11" s="54"/>
      <c r="G11" s="71"/>
      <c r="H11" s="54"/>
      <c r="I11" s="52">
        <f t="shared" si="4"/>
        <v>84.413160000000005</v>
      </c>
      <c r="J11" s="52"/>
      <c r="K11" s="62">
        <v>84.41</v>
      </c>
      <c r="L11" s="54"/>
      <c r="M11" s="71"/>
      <c r="N11" s="54"/>
      <c r="O11" s="78" t="s">
        <v>96</v>
      </c>
      <c r="P11" s="74">
        <f t="shared" si="5"/>
        <v>74.106331999999995</v>
      </c>
      <c r="Q11" s="73"/>
      <c r="R11" s="73">
        <v>1.22</v>
      </c>
      <c r="S11" s="73">
        <v>84.41</v>
      </c>
      <c r="T11" s="73"/>
      <c r="U11" s="74">
        <f t="shared" si="3"/>
        <v>5.2310352</v>
      </c>
      <c r="V11" s="72"/>
    </row>
    <row r="12" spans="1:22" s="56" customFormat="1">
      <c r="A12" s="114"/>
      <c r="B12" s="20">
        <v>37370</v>
      </c>
      <c r="C12" s="29" t="s">
        <v>13</v>
      </c>
      <c r="D12" s="52">
        <v>755.39</v>
      </c>
      <c r="E12" s="52">
        <f t="shared" si="2"/>
        <v>18.328759999999999</v>
      </c>
      <c r="F12" s="54"/>
      <c r="G12" s="71"/>
      <c r="H12" s="54"/>
      <c r="I12" s="52">
        <f t="shared" si="4"/>
        <v>9.8200700000000012</v>
      </c>
      <c r="J12" s="52"/>
      <c r="K12" s="62">
        <v>9.82</v>
      </c>
      <c r="L12" s="54"/>
      <c r="M12" s="71"/>
      <c r="N12" s="54"/>
      <c r="O12" s="78" t="s">
        <v>96</v>
      </c>
      <c r="P12" s="74">
        <f t="shared" si="5"/>
        <v>15.579445999999999</v>
      </c>
      <c r="Q12" s="73"/>
      <c r="R12" s="73">
        <v>1.41</v>
      </c>
      <c r="S12" s="73">
        <v>9.82</v>
      </c>
      <c r="T12" s="73"/>
      <c r="U12" s="74">
        <f t="shared" si="3"/>
        <v>1.0997256</v>
      </c>
      <c r="V12" s="72"/>
    </row>
    <row r="13" spans="1:22" s="46" customFormat="1">
      <c r="A13" s="114"/>
      <c r="B13" s="20">
        <v>37434</v>
      </c>
      <c r="C13" s="29" t="s">
        <v>13</v>
      </c>
      <c r="D13" s="43">
        <v>5791.7</v>
      </c>
      <c r="E13" s="43">
        <f t="shared" si="2"/>
        <v>78.764479999999992</v>
      </c>
      <c r="F13" s="62"/>
      <c r="G13" s="45"/>
      <c r="H13" s="45"/>
      <c r="I13" s="52">
        <f t="shared" si="4"/>
        <v>75.292100000000005</v>
      </c>
      <c r="J13" s="43"/>
      <c r="K13" s="43">
        <v>77.63</v>
      </c>
      <c r="L13" s="45"/>
      <c r="M13" s="45"/>
      <c r="N13" s="45"/>
      <c r="O13" s="78" t="s">
        <v>96</v>
      </c>
      <c r="P13" s="74">
        <f t="shared" si="5"/>
        <v>66.94980799999999</v>
      </c>
      <c r="Q13" s="73"/>
      <c r="R13" s="73">
        <v>1.4</v>
      </c>
      <c r="S13" s="73">
        <v>75.290000000000006</v>
      </c>
      <c r="T13" s="73"/>
      <c r="U13" s="74">
        <f t="shared" si="3"/>
        <v>4.7258687999999998</v>
      </c>
      <c r="V13" s="72"/>
    </row>
    <row r="14" spans="1:22" s="63" customFormat="1">
      <c r="A14" s="114"/>
      <c r="B14" s="20">
        <v>37643</v>
      </c>
      <c r="C14" s="29" t="s">
        <v>50</v>
      </c>
      <c r="D14" s="61">
        <v>27645.78</v>
      </c>
      <c r="E14" s="61">
        <f t="shared" si="2"/>
        <v>341.01344</v>
      </c>
      <c r="F14" s="62"/>
      <c r="G14" s="62"/>
      <c r="H14" s="62"/>
      <c r="I14" s="61">
        <f t="shared" si="4"/>
        <v>359.39514000000003</v>
      </c>
      <c r="J14" s="61"/>
      <c r="K14" s="61">
        <v>359.39</v>
      </c>
      <c r="L14" s="62"/>
      <c r="M14" s="62"/>
      <c r="N14" s="62"/>
      <c r="O14" s="78" t="s">
        <v>96</v>
      </c>
      <c r="P14" s="74">
        <f t="shared" si="5"/>
        <v>289.861424</v>
      </c>
      <c r="Q14" s="73"/>
      <c r="R14" s="73">
        <v>30.1</v>
      </c>
      <c r="S14" s="73">
        <v>359.4</v>
      </c>
      <c r="T14" s="73"/>
      <c r="U14" s="74">
        <f t="shared" si="3"/>
        <v>20.460806399999999</v>
      </c>
      <c r="V14" s="72"/>
    </row>
    <row r="15" spans="1:22" s="46" customFormat="1">
      <c r="A15" s="114"/>
      <c r="B15" s="20">
        <v>37719</v>
      </c>
      <c r="C15" s="53" t="s">
        <v>43</v>
      </c>
      <c r="D15" s="59">
        <v>1467.35</v>
      </c>
      <c r="E15" s="43">
        <f t="shared" si="2"/>
        <v>26.872279999999996</v>
      </c>
      <c r="F15" s="62"/>
      <c r="G15" s="45"/>
      <c r="H15" s="45"/>
      <c r="I15" s="52">
        <f t="shared" si="4"/>
        <v>19.07555</v>
      </c>
      <c r="J15" s="43"/>
      <c r="K15" s="43">
        <v>19.079999999999998</v>
      </c>
      <c r="L15" s="62"/>
      <c r="M15" s="45"/>
      <c r="N15" s="45"/>
      <c r="O15" s="78" t="s">
        <v>96</v>
      </c>
      <c r="P15" s="74">
        <f t="shared" si="5"/>
        <v>22.841437999999997</v>
      </c>
      <c r="Q15" s="73"/>
      <c r="R15" s="73">
        <v>1.84</v>
      </c>
      <c r="S15" s="73">
        <v>19.079999999999998</v>
      </c>
      <c r="T15" s="73"/>
      <c r="U15" s="74">
        <f t="shared" si="3"/>
        <v>1.6123367999999998</v>
      </c>
      <c r="V15" s="72"/>
    </row>
    <row r="16" spans="1:22" s="46" customFormat="1">
      <c r="A16" s="114"/>
      <c r="B16" s="20">
        <v>37719</v>
      </c>
      <c r="C16" s="53" t="s">
        <v>43</v>
      </c>
      <c r="D16" s="59">
        <v>1467.35</v>
      </c>
      <c r="E16" s="43">
        <f t="shared" si="2"/>
        <v>26.872279999999996</v>
      </c>
      <c r="F16" s="62"/>
      <c r="G16" s="45"/>
      <c r="H16" s="45"/>
      <c r="I16" s="52">
        <f t="shared" si="4"/>
        <v>19.07555</v>
      </c>
      <c r="J16" s="43"/>
      <c r="K16" s="43">
        <v>19.079999999999998</v>
      </c>
      <c r="L16" s="62"/>
      <c r="M16" s="45"/>
      <c r="N16" s="45"/>
      <c r="O16" s="78" t="s">
        <v>96</v>
      </c>
      <c r="P16" s="74">
        <f t="shared" si="5"/>
        <v>22.841437999999997</v>
      </c>
      <c r="Q16" s="73"/>
      <c r="R16" s="73">
        <v>1.84</v>
      </c>
      <c r="S16" s="73">
        <v>19.079999999999998</v>
      </c>
      <c r="T16" s="73"/>
      <c r="U16" s="74">
        <f t="shared" si="3"/>
        <v>1.6123367999999998</v>
      </c>
      <c r="V16" s="72"/>
    </row>
    <row r="17" spans="1:22" s="46" customFormat="1">
      <c r="A17" s="114"/>
      <c r="B17" s="20">
        <v>37719</v>
      </c>
      <c r="C17" s="53" t="s">
        <v>42</v>
      </c>
      <c r="D17" s="59">
        <v>3521.64</v>
      </c>
      <c r="E17" s="43">
        <f t="shared" si="2"/>
        <v>51.523760000000003</v>
      </c>
      <c r="F17" s="62"/>
      <c r="G17" s="45"/>
      <c r="H17" s="45"/>
      <c r="I17" s="43">
        <f t="shared" si="4"/>
        <v>45.781320000000001</v>
      </c>
      <c r="J17" s="43"/>
      <c r="K17" s="43">
        <v>45.78</v>
      </c>
      <c r="L17" s="62"/>
      <c r="M17" s="45"/>
      <c r="N17" s="45"/>
      <c r="O17" s="78" t="s">
        <v>96</v>
      </c>
      <c r="P17" s="74">
        <f t="shared" si="5"/>
        <v>43.795196000000004</v>
      </c>
      <c r="Q17" s="73"/>
      <c r="R17" s="73">
        <v>4.05</v>
      </c>
      <c r="S17" s="73">
        <v>45.78</v>
      </c>
      <c r="T17" s="73"/>
      <c r="U17" s="74">
        <f t="shared" si="3"/>
        <v>3.0914256</v>
      </c>
      <c r="V17" s="72"/>
    </row>
    <row r="18" spans="1:22" s="46" customFormat="1">
      <c r="A18" s="114"/>
      <c r="B18" s="20">
        <v>37772</v>
      </c>
      <c r="C18" s="51" t="s">
        <v>41</v>
      </c>
      <c r="D18" s="55">
        <v>2177.5500000000002</v>
      </c>
      <c r="E18" s="43">
        <f t="shared" si="2"/>
        <v>35.394680000000001</v>
      </c>
      <c r="F18" s="62"/>
      <c r="G18" s="45"/>
      <c r="H18" s="45"/>
      <c r="I18" s="43">
        <f t="shared" si="4"/>
        <v>28.308150000000005</v>
      </c>
      <c r="J18" s="43"/>
      <c r="K18" s="43">
        <v>28.31</v>
      </c>
      <c r="L18" s="62"/>
      <c r="M18" s="45"/>
      <c r="N18" s="45"/>
      <c r="O18" s="78" t="s">
        <v>96</v>
      </c>
      <c r="P18" s="74">
        <f t="shared" si="5"/>
        <v>30.085478000000002</v>
      </c>
      <c r="Q18" s="73"/>
      <c r="R18" s="73">
        <v>2.59</v>
      </c>
      <c r="S18" s="73">
        <v>28.31</v>
      </c>
      <c r="T18" s="73"/>
      <c r="U18" s="74">
        <f t="shared" si="3"/>
        <v>2.1236807999999998</v>
      </c>
      <c r="V18" s="72"/>
    </row>
    <row r="19" spans="1:22" s="46" customFormat="1">
      <c r="A19" s="114"/>
      <c r="B19" s="20">
        <v>37772</v>
      </c>
      <c r="C19" s="51" t="s">
        <v>40</v>
      </c>
      <c r="D19" s="55">
        <v>4787.97</v>
      </c>
      <c r="E19" s="43">
        <f t="shared" si="2"/>
        <v>66.719720000000009</v>
      </c>
      <c r="F19" s="62"/>
      <c r="G19" s="45"/>
      <c r="H19" s="45"/>
      <c r="I19" s="43">
        <f t="shared" si="4"/>
        <v>62.243610000000011</v>
      </c>
      <c r="J19" s="43"/>
      <c r="K19" s="43">
        <v>62.24</v>
      </c>
      <c r="L19" s="62"/>
      <c r="M19" s="45"/>
      <c r="N19" s="45"/>
      <c r="O19" s="78" t="s">
        <v>96</v>
      </c>
      <c r="P19" s="74">
        <f t="shared" si="5"/>
        <v>56.711762000000007</v>
      </c>
      <c r="Q19" s="73"/>
      <c r="R19" s="73">
        <v>5.41</v>
      </c>
      <c r="S19" s="73">
        <v>62.24</v>
      </c>
      <c r="T19" s="73"/>
      <c r="U19" s="74">
        <f t="shared" si="3"/>
        <v>4.0031832000000005</v>
      </c>
      <c r="V19" s="72"/>
    </row>
    <row r="20" spans="1:22" s="46" customFormat="1">
      <c r="A20" s="114"/>
      <c r="B20" s="20">
        <v>37774</v>
      </c>
      <c r="C20" s="29" t="s">
        <v>13</v>
      </c>
      <c r="D20" s="43">
        <v>1050</v>
      </c>
      <c r="E20" s="43">
        <f t="shared" si="2"/>
        <v>21.864080000000001</v>
      </c>
      <c r="F20" s="62"/>
      <c r="G20" s="45"/>
      <c r="H20" s="45"/>
      <c r="I20" s="43">
        <f t="shared" si="4"/>
        <v>13.65</v>
      </c>
      <c r="J20" s="43"/>
      <c r="K20" s="43">
        <v>13.65</v>
      </c>
      <c r="L20" s="62"/>
      <c r="M20" s="45"/>
      <c r="N20" s="45"/>
      <c r="O20" s="78" t="s">
        <v>96</v>
      </c>
      <c r="P20" s="74">
        <f t="shared" si="5"/>
        <v>18.584468000000001</v>
      </c>
      <c r="Q20" s="73"/>
      <c r="R20" s="73">
        <v>0.83</v>
      </c>
      <c r="S20" s="73">
        <v>13.65</v>
      </c>
      <c r="T20" s="73"/>
      <c r="U20" s="74">
        <f t="shared" si="3"/>
        <v>1.3118448</v>
      </c>
      <c r="V20" s="72"/>
    </row>
    <row r="21" spans="1:22" s="60" customFormat="1">
      <c r="A21" s="114"/>
      <c r="B21" s="20">
        <v>37823</v>
      </c>
      <c r="C21" s="29" t="s">
        <v>13</v>
      </c>
      <c r="D21" s="57">
        <v>899.3</v>
      </c>
      <c r="E21" s="57">
        <f t="shared" si="2"/>
        <v>20.055679999999999</v>
      </c>
      <c r="F21" s="62"/>
      <c r="G21" s="58"/>
      <c r="H21" s="58"/>
      <c r="I21" s="57">
        <f t="shared" si="4"/>
        <v>11.690900000000001</v>
      </c>
      <c r="J21" s="57"/>
      <c r="K21" s="57">
        <v>11.69</v>
      </c>
      <c r="L21" s="62"/>
      <c r="M21" s="58"/>
      <c r="N21" s="58"/>
      <c r="O21" s="78" t="s">
        <v>96</v>
      </c>
      <c r="P21" s="74">
        <f t="shared" si="5"/>
        <v>17.047328</v>
      </c>
      <c r="Q21" s="73"/>
      <c r="R21" s="73">
        <v>1.28</v>
      </c>
      <c r="S21" s="73">
        <v>11.69</v>
      </c>
      <c r="T21" s="73"/>
      <c r="U21" s="74">
        <f t="shared" si="3"/>
        <v>1.2033407999999999</v>
      </c>
      <c r="V21" s="72"/>
    </row>
    <row r="22" spans="1:22" s="60" customFormat="1">
      <c r="A22" s="114"/>
      <c r="B22" s="20">
        <v>37825</v>
      </c>
      <c r="C22" s="67" t="s">
        <v>87</v>
      </c>
      <c r="D22" s="57">
        <v>7043.29</v>
      </c>
      <c r="E22" s="57">
        <f>2.93+10.56+(7043.29-352.16)*1.2%</f>
        <v>93.783559999999994</v>
      </c>
      <c r="F22" s="62"/>
      <c r="G22" s="58"/>
      <c r="H22" s="58"/>
      <c r="I22" s="57">
        <f>7043.29*1.3%</f>
        <v>91.56277</v>
      </c>
      <c r="J22" s="57"/>
      <c r="K22" s="57">
        <v>99.36</v>
      </c>
      <c r="L22" s="62"/>
      <c r="M22" s="58"/>
      <c r="N22" s="58"/>
      <c r="O22" s="78" t="s">
        <v>96</v>
      </c>
      <c r="P22" s="74">
        <f t="shared" si="5"/>
        <v>79.716025999999999</v>
      </c>
      <c r="Q22" s="73"/>
      <c r="R22" s="73">
        <v>1.21</v>
      </c>
      <c r="S22" s="73">
        <v>91.56</v>
      </c>
      <c r="T22" s="73"/>
      <c r="U22" s="74">
        <f t="shared" si="3"/>
        <v>5.6270135999999997</v>
      </c>
      <c r="V22" s="72"/>
    </row>
    <row r="23" spans="1:22" s="60" customFormat="1">
      <c r="A23" s="114"/>
      <c r="B23" s="20">
        <v>37825</v>
      </c>
      <c r="C23" s="29" t="s">
        <v>13</v>
      </c>
      <c r="D23" s="57">
        <v>469.55</v>
      </c>
      <c r="E23" s="57">
        <f t="shared" si="2"/>
        <v>14.898680000000001</v>
      </c>
      <c r="F23" s="62"/>
      <c r="G23" s="58"/>
      <c r="H23" s="58"/>
      <c r="I23" s="57">
        <f>D23*1.3%</f>
        <v>6.1041500000000006</v>
      </c>
      <c r="J23" s="57"/>
      <c r="K23" s="57">
        <v>6.1</v>
      </c>
      <c r="L23" s="62"/>
      <c r="M23" s="58"/>
      <c r="N23" s="58"/>
      <c r="O23" s="78" t="s">
        <v>96</v>
      </c>
      <c r="P23" s="74">
        <f t="shared" si="5"/>
        <v>12.663878</v>
      </c>
      <c r="Q23" s="73"/>
      <c r="R23" s="73">
        <v>0.74</v>
      </c>
      <c r="S23" s="73">
        <v>6.1</v>
      </c>
      <c r="T23" s="73"/>
      <c r="U23" s="74">
        <f t="shared" si="3"/>
        <v>0.89392079999999996</v>
      </c>
      <c r="V23" s="72"/>
    </row>
    <row r="24" spans="1:22" s="60" customFormat="1">
      <c r="A24" s="114"/>
      <c r="B24" s="20">
        <v>37826</v>
      </c>
      <c r="C24" s="29" t="s">
        <v>13</v>
      </c>
      <c r="D24" s="57">
        <v>47.57</v>
      </c>
      <c r="E24" s="57">
        <f t="shared" si="2"/>
        <v>9.8349200000000003</v>
      </c>
      <c r="F24" s="62"/>
      <c r="G24" s="58"/>
      <c r="H24" s="58"/>
      <c r="I24" s="57">
        <f>D24*1.3%</f>
        <v>0.61841000000000002</v>
      </c>
      <c r="J24" s="57"/>
      <c r="K24" s="57">
        <v>0.61</v>
      </c>
      <c r="L24" s="62"/>
      <c r="M24" s="58"/>
      <c r="N24" s="58"/>
      <c r="O24" s="78" t="s">
        <v>96</v>
      </c>
      <c r="P24" s="74">
        <f t="shared" si="5"/>
        <v>8.3596819999999994</v>
      </c>
      <c r="Q24" s="73"/>
      <c r="R24" s="73">
        <v>0.83</v>
      </c>
      <c r="S24" s="73">
        <v>0.61</v>
      </c>
      <c r="T24" s="73"/>
      <c r="U24" s="74">
        <f t="shared" si="3"/>
        <v>0.59009520000000004</v>
      </c>
      <c r="V24" s="72"/>
    </row>
    <row r="25" spans="1:22" s="60" customFormat="1">
      <c r="A25" s="114"/>
      <c r="B25" s="20">
        <v>37826</v>
      </c>
      <c r="C25" s="29" t="s">
        <v>13</v>
      </c>
      <c r="D25" s="57">
        <v>629.6</v>
      </c>
      <c r="E25" s="57">
        <f t="shared" si="2"/>
        <v>16.819279999999999</v>
      </c>
      <c r="F25" s="62"/>
      <c r="G25" s="58"/>
      <c r="H25" s="58"/>
      <c r="I25" s="57">
        <f>D25*1.3%</f>
        <v>8.184800000000001</v>
      </c>
      <c r="J25" s="57"/>
      <c r="K25" s="57">
        <v>8.18</v>
      </c>
      <c r="L25" s="62"/>
      <c r="M25" s="58"/>
      <c r="N25" s="58"/>
      <c r="O25" s="78" t="s">
        <v>96</v>
      </c>
      <c r="P25" s="74">
        <f t="shared" si="5"/>
        <v>14.296388</v>
      </c>
      <c r="Q25" s="73"/>
      <c r="R25" s="73">
        <v>1.2</v>
      </c>
      <c r="S25" s="73">
        <v>8.18</v>
      </c>
      <c r="T25" s="73"/>
      <c r="U25" s="74">
        <f t="shared" si="3"/>
        <v>1.0091568</v>
      </c>
      <c r="V25" s="72"/>
    </row>
    <row r="26" spans="1:22" s="63" customFormat="1">
      <c r="A26" s="114"/>
      <c r="B26" s="20">
        <v>37860</v>
      </c>
      <c r="C26" s="80" t="s">
        <v>82</v>
      </c>
      <c r="D26" s="82">
        <v>8000</v>
      </c>
      <c r="E26" s="61">
        <f t="shared" si="2"/>
        <v>105.26407999999999</v>
      </c>
      <c r="F26" s="62"/>
      <c r="G26" s="62"/>
      <c r="H26" s="62"/>
      <c r="I26" s="61">
        <f>D26*1.3%</f>
        <v>104.00000000000001</v>
      </c>
      <c r="J26" s="61"/>
      <c r="K26" s="61">
        <v>520.13</v>
      </c>
      <c r="L26" s="62"/>
      <c r="M26" s="62"/>
      <c r="N26" s="62"/>
      <c r="O26" s="78" t="s">
        <v>96</v>
      </c>
      <c r="P26" s="74">
        <f t="shared" si="5"/>
        <v>89.474468000000002</v>
      </c>
      <c r="Q26" s="73"/>
      <c r="R26" s="73">
        <f>K26-I26</f>
        <v>416.13</v>
      </c>
      <c r="S26" s="73">
        <v>104</v>
      </c>
      <c r="T26" s="73"/>
      <c r="U26" s="74">
        <f t="shared" si="3"/>
        <v>6.3158447999999989</v>
      </c>
      <c r="V26" s="72"/>
    </row>
    <row r="27" spans="1:22" s="63" customFormat="1">
      <c r="A27" s="114"/>
      <c r="B27" s="20">
        <v>37937</v>
      </c>
      <c r="C27" s="29" t="s">
        <v>44</v>
      </c>
      <c r="D27" s="61">
        <v>178.55</v>
      </c>
      <c r="E27" s="61">
        <f t="shared" si="2"/>
        <v>11.40668</v>
      </c>
      <c r="F27" s="62"/>
      <c r="G27" s="62"/>
      <c r="H27" s="62"/>
      <c r="I27" s="61">
        <f>D27*1.3%</f>
        <v>2.3211500000000003</v>
      </c>
      <c r="J27" s="61"/>
      <c r="K27" s="61">
        <v>2.3199999999999998</v>
      </c>
      <c r="L27" s="62"/>
      <c r="M27" s="62"/>
      <c r="N27" s="62"/>
      <c r="O27" s="78" t="s">
        <v>96</v>
      </c>
      <c r="P27" s="74">
        <f t="shared" si="5"/>
        <v>9.6956779999999991</v>
      </c>
      <c r="Q27" s="73"/>
      <c r="R27" s="73">
        <v>0.57999999999999996</v>
      </c>
      <c r="S27" s="73">
        <v>2.3199999999999998</v>
      </c>
      <c r="T27" s="73"/>
      <c r="U27" s="74">
        <f t="shared" si="3"/>
        <v>0.68440079999999992</v>
      </c>
      <c r="V27" s="72"/>
    </row>
    <row r="28" spans="1:22" s="63" customFormat="1">
      <c r="A28" s="114"/>
      <c r="B28" s="20">
        <v>37970</v>
      </c>
      <c r="C28" s="29" t="s">
        <v>49</v>
      </c>
      <c r="D28" s="61"/>
      <c r="E28" s="61"/>
      <c r="F28" s="62"/>
      <c r="G28" s="62"/>
      <c r="H28" s="62"/>
      <c r="I28" s="61"/>
      <c r="J28" s="61"/>
      <c r="K28" s="61"/>
      <c r="L28" s="62"/>
      <c r="M28" s="62"/>
      <c r="N28" s="62"/>
      <c r="O28" s="78" t="s">
        <v>95</v>
      </c>
      <c r="P28" s="91">
        <f t="shared" si="5"/>
        <v>0</v>
      </c>
      <c r="Q28" s="73"/>
      <c r="R28" s="73">
        <v>183.95</v>
      </c>
      <c r="S28" s="73"/>
      <c r="T28" s="73"/>
      <c r="U28" s="74">
        <f t="shared" si="3"/>
        <v>0</v>
      </c>
      <c r="V28" s="72"/>
    </row>
    <row r="29" spans="1:22" s="60" customFormat="1">
      <c r="A29" s="114"/>
      <c r="B29" s="20">
        <v>37977</v>
      </c>
      <c r="C29" s="29" t="s">
        <v>13</v>
      </c>
      <c r="D29" s="61">
        <v>7890.2</v>
      </c>
      <c r="E29" s="61">
        <f t="shared" si="2"/>
        <v>103.94647999999999</v>
      </c>
      <c r="F29" s="62"/>
      <c r="G29" s="58"/>
      <c r="H29" s="58"/>
      <c r="I29" s="61">
        <f t="shared" ref="I29:I44" si="6">D29*1.3%</f>
        <v>102.57260000000001</v>
      </c>
      <c r="J29" s="57"/>
      <c r="K29" s="57">
        <v>102.57</v>
      </c>
      <c r="L29" s="58"/>
      <c r="M29" s="58"/>
      <c r="N29" s="58"/>
      <c r="O29" s="78" t="s">
        <v>96</v>
      </c>
      <c r="P29" s="74">
        <f t="shared" si="5"/>
        <v>88.354507999999996</v>
      </c>
      <c r="Q29" s="73"/>
      <c r="R29" s="73">
        <v>1.21</v>
      </c>
      <c r="S29" s="73">
        <v>102.57</v>
      </c>
      <c r="T29" s="73"/>
      <c r="U29" s="74">
        <f t="shared" si="3"/>
        <v>6.2367887999999994</v>
      </c>
      <c r="V29" s="72"/>
    </row>
    <row r="30" spans="1:22" s="60" customFormat="1">
      <c r="A30" s="114"/>
      <c r="B30" s="20">
        <v>37977</v>
      </c>
      <c r="C30" s="29" t="s">
        <v>13</v>
      </c>
      <c r="D30" s="61">
        <v>8773.4</v>
      </c>
      <c r="E30" s="61">
        <f t="shared" si="2"/>
        <v>114.54487999999999</v>
      </c>
      <c r="F30" s="62"/>
      <c r="G30" s="58"/>
      <c r="H30" s="58"/>
      <c r="I30" s="61">
        <f t="shared" si="6"/>
        <v>114.05420000000001</v>
      </c>
      <c r="J30" s="57"/>
      <c r="K30" s="57">
        <v>114.05</v>
      </c>
      <c r="L30" s="58"/>
      <c r="M30" s="58"/>
      <c r="N30" s="58"/>
      <c r="O30" s="78" t="s">
        <v>96</v>
      </c>
      <c r="P30" s="74">
        <f t="shared" si="5"/>
        <v>97.363147999999995</v>
      </c>
      <c r="Q30" s="73"/>
      <c r="R30" s="73">
        <v>1.21</v>
      </c>
      <c r="S30" s="73">
        <v>114.05</v>
      </c>
      <c r="T30" s="73"/>
      <c r="U30" s="74">
        <f t="shared" si="3"/>
        <v>6.8726927999999994</v>
      </c>
      <c r="V30" s="72"/>
    </row>
    <row r="31" spans="1:22" s="46" customFormat="1">
      <c r="A31" s="114"/>
      <c r="B31" s="20">
        <v>38001</v>
      </c>
      <c r="C31" s="29" t="s">
        <v>13</v>
      </c>
      <c r="D31" s="43">
        <v>3849.45</v>
      </c>
      <c r="E31" s="43">
        <f t="shared" si="2"/>
        <v>55.457480000000004</v>
      </c>
      <c r="F31" s="62"/>
      <c r="G31" s="45"/>
      <c r="H31" s="45"/>
      <c r="I31" s="43">
        <f t="shared" si="6"/>
        <v>50.042850000000001</v>
      </c>
      <c r="J31" s="43"/>
      <c r="K31" s="43">
        <v>50.04</v>
      </c>
      <c r="L31" s="45"/>
      <c r="M31" s="45"/>
      <c r="N31" s="45"/>
      <c r="O31" s="78" t="s">
        <v>96</v>
      </c>
      <c r="P31" s="74">
        <f t="shared" si="5"/>
        <v>47.138858000000006</v>
      </c>
      <c r="Q31" s="73"/>
      <c r="R31" s="73">
        <v>1.2</v>
      </c>
      <c r="S31" s="73">
        <v>50.04</v>
      </c>
      <c r="T31" s="73"/>
      <c r="U31" s="74">
        <f t="shared" si="3"/>
        <v>3.3274488</v>
      </c>
      <c r="V31" s="72"/>
    </row>
    <row r="32" spans="1:22" s="46" customFormat="1">
      <c r="A32" s="114"/>
      <c r="B32" s="20">
        <v>38001</v>
      </c>
      <c r="C32" s="29" t="s">
        <v>13</v>
      </c>
      <c r="D32" s="43">
        <v>5037.6000000000004</v>
      </c>
      <c r="E32" s="43">
        <f t="shared" si="2"/>
        <v>69.715280000000007</v>
      </c>
      <c r="F32" s="45"/>
      <c r="G32" s="45"/>
      <c r="H32" s="45"/>
      <c r="I32" s="43">
        <f t="shared" si="6"/>
        <v>65.488800000000012</v>
      </c>
      <c r="J32" s="43"/>
      <c r="K32" s="43">
        <v>65.48</v>
      </c>
      <c r="L32" s="45"/>
      <c r="M32" s="45"/>
      <c r="N32" s="45"/>
      <c r="O32" s="78" t="s">
        <v>96</v>
      </c>
      <c r="P32" s="74">
        <f t="shared" si="5"/>
        <v>59.257988000000005</v>
      </c>
      <c r="Q32" s="73"/>
      <c r="R32" s="73">
        <v>1.21</v>
      </c>
      <c r="S32" s="73">
        <v>65.48</v>
      </c>
      <c r="T32" s="73"/>
      <c r="U32" s="74">
        <f t="shared" si="3"/>
        <v>4.1829168000000001</v>
      </c>
      <c r="V32" s="72"/>
    </row>
    <row r="33" spans="1:22" s="46" customFormat="1">
      <c r="A33" s="114"/>
      <c r="B33" s="20">
        <v>38007</v>
      </c>
      <c r="C33" s="29" t="s">
        <v>13</v>
      </c>
      <c r="D33" s="43">
        <v>8109</v>
      </c>
      <c r="E33" s="43">
        <f t="shared" si="2"/>
        <v>106.57208</v>
      </c>
      <c r="F33" s="45"/>
      <c r="G33" s="45"/>
      <c r="H33" s="45"/>
      <c r="I33" s="43">
        <f t="shared" si="6"/>
        <v>105.41700000000002</v>
      </c>
      <c r="J33" s="43"/>
      <c r="K33" s="43">
        <v>105.41</v>
      </c>
      <c r="L33" s="45"/>
      <c r="M33" s="45"/>
      <c r="N33" s="45"/>
      <c r="O33" s="78" t="s">
        <v>96</v>
      </c>
      <c r="P33" s="74">
        <f t="shared" si="5"/>
        <v>90.586268000000004</v>
      </c>
      <c r="Q33" s="73"/>
      <c r="R33" s="73">
        <v>0.7</v>
      </c>
      <c r="S33" s="73">
        <v>105.41</v>
      </c>
      <c r="T33" s="73"/>
      <c r="U33" s="74">
        <f t="shared" si="3"/>
        <v>6.3943247999999997</v>
      </c>
      <c r="V33" s="72"/>
    </row>
    <row r="34" spans="1:22" s="46" customFormat="1">
      <c r="A34" s="114"/>
      <c r="B34" s="20">
        <v>38022</v>
      </c>
      <c r="C34" s="29" t="s">
        <v>13</v>
      </c>
      <c r="D34" s="43">
        <v>8135.05</v>
      </c>
      <c r="E34" s="43">
        <f t="shared" si="2"/>
        <v>106.88468</v>
      </c>
      <c r="F34" s="45"/>
      <c r="G34" s="45"/>
      <c r="H34" s="45"/>
      <c r="I34" s="43">
        <f t="shared" si="6"/>
        <v>105.75565000000002</v>
      </c>
      <c r="J34" s="43"/>
      <c r="K34" s="43">
        <v>105.75</v>
      </c>
      <c r="L34" s="45"/>
      <c r="M34" s="45"/>
      <c r="N34" s="45"/>
      <c r="O34" s="78" t="s">
        <v>96</v>
      </c>
      <c r="P34" s="74">
        <f t="shared" si="5"/>
        <v>90.851978000000003</v>
      </c>
      <c r="Q34" s="73"/>
      <c r="R34" s="73">
        <v>1.2</v>
      </c>
      <c r="S34" s="73">
        <v>105.75</v>
      </c>
      <c r="T34" s="73"/>
      <c r="U34" s="74">
        <f t="shared" si="3"/>
        <v>6.4130808000000004</v>
      </c>
      <c r="V34" s="72"/>
    </row>
    <row r="35" spans="1:22" s="46" customFormat="1">
      <c r="A35" s="114"/>
      <c r="B35" s="20">
        <v>38043</v>
      </c>
      <c r="C35" s="29" t="s">
        <v>13</v>
      </c>
      <c r="D35" s="43">
        <v>7471.05</v>
      </c>
      <c r="E35" s="43">
        <f t="shared" si="2"/>
        <v>98.916679999999999</v>
      </c>
      <c r="F35" s="45"/>
      <c r="G35" s="45"/>
      <c r="H35" s="45"/>
      <c r="I35" s="43">
        <f t="shared" si="6"/>
        <v>97.123650000000012</v>
      </c>
      <c r="J35" s="43"/>
      <c r="K35" s="43">
        <v>97.12</v>
      </c>
      <c r="L35" s="45"/>
      <c r="M35" s="45"/>
      <c r="N35" s="45"/>
      <c r="O35" s="78" t="s">
        <v>96</v>
      </c>
      <c r="P35" s="74">
        <f t="shared" si="5"/>
        <v>84.079177999999999</v>
      </c>
      <c r="Q35" s="73"/>
      <c r="R35" s="73">
        <v>1.2</v>
      </c>
      <c r="S35" s="73">
        <v>97.12</v>
      </c>
      <c r="T35" s="73"/>
      <c r="U35" s="74">
        <f t="shared" si="3"/>
        <v>5.9350008000000001</v>
      </c>
      <c r="V35" s="72"/>
    </row>
    <row r="36" spans="1:22" s="46" customFormat="1">
      <c r="A36" s="114"/>
      <c r="B36" s="20">
        <v>38044</v>
      </c>
      <c r="C36" s="29" t="s">
        <v>13</v>
      </c>
      <c r="D36" s="49">
        <v>6374.1</v>
      </c>
      <c r="E36" s="43">
        <f t="shared" si="2"/>
        <v>85.753280000000004</v>
      </c>
      <c r="F36" s="45"/>
      <c r="G36" s="45"/>
      <c r="H36" s="45"/>
      <c r="I36" s="43">
        <f t="shared" si="6"/>
        <v>82.86330000000001</v>
      </c>
      <c r="J36" s="43"/>
      <c r="K36" s="43">
        <v>82.86</v>
      </c>
      <c r="L36" s="45"/>
      <c r="M36" s="45"/>
      <c r="N36" s="45"/>
      <c r="O36" s="78" t="s">
        <v>96</v>
      </c>
      <c r="P36" s="74">
        <f t="shared" si="5"/>
        <v>72.890287999999998</v>
      </c>
      <c r="Q36" s="73"/>
      <c r="R36" s="73">
        <v>1.21</v>
      </c>
      <c r="S36" s="73">
        <v>82.86</v>
      </c>
      <c r="T36" s="73"/>
      <c r="U36" s="74">
        <f t="shared" si="3"/>
        <v>5.1451967999999999</v>
      </c>
      <c r="V36" s="72"/>
    </row>
    <row r="37" spans="1:22" s="46" customFormat="1">
      <c r="A37" s="114"/>
      <c r="B37" s="20">
        <v>38044</v>
      </c>
      <c r="C37" s="29" t="s">
        <v>13</v>
      </c>
      <c r="D37" s="49">
        <v>3217.35</v>
      </c>
      <c r="E37" s="43">
        <f t="shared" si="2"/>
        <v>47.872280000000003</v>
      </c>
      <c r="F37" s="45"/>
      <c r="G37" s="45"/>
      <c r="H37" s="45"/>
      <c r="I37" s="43">
        <f t="shared" si="6"/>
        <v>41.82555</v>
      </c>
      <c r="J37" s="43"/>
      <c r="K37" s="43">
        <v>41.82</v>
      </c>
      <c r="L37" s="45"/>
      <c r="M37" s="45"/>
      <c r="N37" s="45"/>
      <c r="O37" s="78" t="s">
        <v>96</v>
      </c>
      <c r="P37" s="74">
        <f t="shared" si="5"/>
        <v>40.691438000000005</v>
      </c>
      <c r="Q37" s="73"/>
      <c r="R37" s="73">
        <v>1.22</v>
      </c>
      <c r="S37" s="73">
        <v>41.82</v>
      </c>
      <c r="T37" s="73"/>
      <c r="U37" s="74">
        <f t="shared" si="3"/>
        <v>2.8723368000000002</v>
      </c>
      <c r="V37" s="72"/>
    </row>
    <row r="38" spans="1:22" s="46" customFormat="1">
      <c r="A38" s="114"/>
      <c r="B38" s="20">
        <v>38120</v>
      </c>
      <c r="C38" s="29" t="s">
        <v>13</v>
      </c>
      <c r="D38" s="43">
        <v>4342.28</v>
      </c>
      <c r="E38" s="43">
        <f t="shared" si="2"/>
        <v>61.37144</v>
      </c>
      <c r="F38" s="45"/>
      <c r="G38" s="45"/>
      <c r="H38" s="45"/>
      <c r="I38" s="43">
        <f t="shared" si="6"/>
        <v>56.449640000000002</v>
      </c>
      <c r="J38" s="43"/>
      <c r="K38" s="43">
        <v>56.44</v>
      </c>
      <c r="L38" s="45"/>
      <c r="M38" s="45"/>
      <c r="N38" s="45"/>
      <c r="O38" s="78" t="s">
        <v>96</v>
      </c>
      <c r="P38" s="74">
        <f t="shared" si="5"/>
        <v>52.165723999999997</v>
      </c>
      <c r="Q38" s="73"/>
      <c r="R38" s="73">
        <v>1.2</v>
      </c>
      <c r="S38" s="73">
        <v>56.44</v>
      </c>
      <c r="T38" s="73"/>
      <c r="U38" s="74">
        <f t="shared" si="3"/>
        <v>3.6822863999999997</v>
      </c>
      <c r="V38" s="72"/>
    </row>
    <row r="39" spans="1:22" s="46" customFormat="1">
      <c r="A39" s="114"/>
      <c r="B39" s="20">
        <v>38128</v>
      </c>
      <c r="C39" s="29" t="s">
        <v>13</v>
      </c>
      <c r="D39" s="43">
        <v>359.4</v>
      </c>
      <c r="E39" s="43">
        <f t="shared" si="2"/>
        <v>13.576879999999999</v>
      </c>
      <c r="F39" s="45"/>
      <c r="G39" s="45"/>
      <c r="H39" s="45"/>
      <c r="I39" s="43">
        <f t="shared" si="6"/>
        <v>4.6722000000000001</v>
      </c>
      <c r="J39" s="43"/>
      <c r="K39" s="43">
        <v>4.67</v>
      </c>
      <c r="L39" s="45"/>
      <c r="M39" s="45"/>
      <c r="N39" s="45"/>
      <c r="O39" s="78" t="s">
        <v>94</v>
      </c>
      <c r="P39" s="91">
        <f t="shared" si="5"/>
        <v>11.540348</v>
      </c>
      <c r="Q39" s="73"/>
      <c r="R39" s="73"/>
      <c r="S39" s="73">
        <v>4.67</v>
      </c>
      <c r="T39" s="73"/>
      <c r="U39" s="74">
        <f t="shared" si="3"/>
        <v>0.81461279999999991</v>
      </c>
      <c r="V39" s="72"/>
    </row>
    <row r="40" spans="1:22" s="46" customFormat="1">
      <c r="A40" s="114"/>
      <c r="B40" s="20">
        <v>38128</v>
      </c>
      <c r="C40" s="29" t="s">
        <v>13</v>
      </c>
      <c r="D40" s="43">
        <v>2596.8000000000002</v>
      </c>
      <c r="E40" s="43">
        <f t="shared" si="2"/>
        <v>40.425680000000007</v>
      </c>
      <c r="F40" s="45"/>
      <c r="G40" s="45"/>
      <c r="H40" s="45"/>
      <c r="I40" s="43">
        <f t="shared" si="6"/>
        <v>33.758400000000009</v>
      </c>
      <c r="J40" s="43"/>
      <c r="K40" s="43" t="s">
        <v>39</v>
      </c>
      <c r="L40" s="45"/>
      <c r="M40" s="45"/>
      <c r="N40" s="71"/>
      <c r="O40" s="78" t="s">
        <v>94</v>
      </c>
      <c r="P40" s="91">
        <f t="shared" si="5"/>
        <v>34.361828000000003</v>
      </c>
      <c r="Q40" s="73"/>
      <c r="R40" s="73"/>
      <c r="S40" s="73">
        <v>33.75</v>
      </c>
      <c r="T40" s="73"/>
      <c r="U40" s="74"/>
      <c r="V40" s="72"/>
    </row>
    <row r="41" spans="1:22" s="46" customFormat="1">
      <c r="A41" s="114"/>
      <c r="B41" s="20">
        <v>38195</v>
      </c>
      <c r="C41" s="29" t="s">
        <v>13</v>
      </c>
      <c r="D41" s="43">
        <v>612</v>
      </c>
      <c r="E41" s="43">
        <f t="shared" si="2"/>
        <v>16.608080000000001</v>
      </c>
      <c r="F41" s="45"/>
      <c r="G41" s="45"/>
      <c r="H41" s="45"/>
      <c r="I41" s="43">
        <f t="shared" si="6"/>
        <v>7.9560000000000004</v>
      </c>
      <c r="J41" s="43"/>
      <c r="K41" s="43">
        <v>7.95</v>
      </c>
      <c r="L41" s="45"/>
      <c r="M41" s="45"/>
      <c r="N41" s="71"/>
      <c r="O41" s="78" t="s">
        <v>94</v>
      </c>
      <c r="P41" s="91">
        <f t="shared" si="5"/>
        <v>14.116868</v>
      </c>
      <c r="Q41" s="73"/>
      <c r="R41" s="73"/>
      <c r="S41" s="73">
        <v>7.96</v>
      </c>
      <c r="T41" s="73"/>
      <c r="U41" s="74"/>
      <c r="V41" s="72"/>
    </row>
    <row r="42" spans="1:22" s="46" customFormat="1">
      <c r="A42" s="114"/>
      <c r="B42" s="20">
        <v>38203</v>
      </c>
      <c r="C42" s="29" t="s">
        <v>13</v>
      </c>
      <c r="D42" s="43">
        <v>2500</v>
      </c>
      <c r="E42" s="43">
        <f t="shared" si="2"/>
        <v>39.26408</v>
      </c>
      <c r="F42" s="45"/>
      <c r="G42" s="45"/>
      <c r="H42" s="71"/>
      <c r="I42" s="43">
        <f t="shared" si="6"/>
        <v>32.5</v>
      </c>
      <c r="J42" s="43"/>
      <c r="K42" s="43">
        <v>32.5</v>
      </c>
      <c r="L42" s="45"/>
      <c r="M42" s="45"/>
      <c r="N42" s="71"/>
      <c r="O42" s="78" t="s">
        <v>96</v>
      </c>
      <c r="P42" s="74">
        <f t="shared" si="5"/>
        <v>33.374468</v>
      </c>
      <c r="Q42" s="73"/>
      <c r="R42" s="73">
        <v>1.21</v>
      </c>
      <c r="S42" s="73">
        <v>32.5</v>
      </c>
      <c r="T42" s="73"/>
      <c r="U42" s="74">
        <f t="shared" si="3"/>
        <v>2.3558447999999999</v>
      </c>
      <c r="V42" s="72"/>
    </row>
    <row r="43" spans="1:22" s="46" customFormat="1">
      <c r="A43" s="114"/>
      <c r="B43" s="20">
        <v>38244</v>
      </c>
      <c r="C43" s="29" t="s">
        <v>13</v>
      </c>
      <c r="D43" s="43">
        <v>2500</v>
      </c>
      <c r="E43" s="43">
        <f t="shared" si="2"/>
        <v>39.26408</v>
      </c>
      <c r="F43" s="45"/>
      <c r="G43" s="45"/>
      <c r="H43" s="71"/>
      <c r="I43" s="45">
        <f t="shared" si="6"/>
        <v>32.5</v>
      </c>
      <c r="J43" s="45"/>
      <c r="K43" s="45">
        <v>32.5</v>
      </c>
      <c r="L43" s="45"/>
      <c r="M43" s="45"/>
      <c r="N43" s="71"/>
      <c r="O43" s="78" t="s">
        <v>96</v>
      </c>
      <c r="P43" s="74">
        <f t="shared" si="5"/>
        <v>33.374468</v>
      </c>
      <c r="Q43" s="73"/>
      <c r="R43" s="73">
        <v>1.21</v>
      </c>
      <c r="S43" s="73">
        <v>32.5</v>
      </c>
      <c r="T43" s="73"/>
      <c r="U43" s="74">
        <f t="shared" si="3"/>
        <v>2.3558447999999999</v>
      </c>
      <c r="V43" s="72"/>
    </row>
    <row r="44" spans="1:22" s="46" customFormat="1">
      <c r="A44" s="114"/>
      <c r="B44" s="20">
        <v>38300</v>
      </c>
      <c r="C44" s="29" t="s">
        <v>13</v>
      </c>
      <c r="D44" s="43">
        <v>3440.97</v>
      </c>
      <c r="E44" s="43">
        <f t="shared" si="2"/>
        <v>50.555720000000001</v>
      </c>
      <c r="F44" s="45"/>
      <c r="G44" s="45"/>
      <c r="H44" s="71"/>
      <c r="I44" s="43">
        <f t="shared" si="6"/>
        <v>44.732610000000001</v>
      </c>
      <c r="J44" s="43"/>
      <c r="K44" s="43">
        <v>44.73</v>
      </c>
      <c r="L44" s="45"/>
      <c r="M44" s="45"/>
      <c r="N44" s="71"/>
      <c r="O44" s="78" t="s">
        <v>94</v>
      </c>
      <c r="P44" s="74">
        <f t="shared" si="5"/>
        <v>42.972362000000004</v>
      </c>
      <c r="Q44" s="73"/>
      <c r="R44" s="73"/>
      <c r="S44" s="73">
        <v>44.73</v>
      </c>
      <c r="T44" s="73"/>
      <c r="U44" s="74">
        <f t="shared" si="3"/>
        <v>3.0333432</v>
      </c>
      <c r="V44" s="72"/>
    </row>
    <row r="45" spans="1:22" s="46" customFormat="1">
      <c r="A45" s="114"/>
      <c r="B45" s="20">
        <v>38316</v>
      </c>
      <c r="C45" s="29" t="s">
        <v>13</v>
      </c>
      <c r="D45" s="43">
        <v>4610.2</v>
      </c>
      <c r="E45" s="43">
        <f t="shared" si="2"/>
        <v>64.586479999999995</v>
      </c>
      <c r="F45" s="45"/>
      <c r="G45" s="45"/>
      <c r="H45" s="71">
        <v>29.96</v>
      </c>
      <c r="I45" s="43"/>
      <c r="J45" s="43"/>
      <c r="K45" s="71"/>
      <c r="L45" s="45"/>
      <c r="M45" s="45"/>
      <c r="N45" s="71">
        <v>5.76</v>
      </c>
      <c r="O45" s="78" t="s">
        <v>96</v>
      </c>
      <c r="P45" s="74">
        <f t="shared" si="5"/>
        <v>54.898507999999993</v>
      </c>
      <c r="Q45" s="73"/>
      <c r="R45" s="73">
        <v>1.2</v>
      </c>
      <c r="S45" s="73">
        <v>35.72</v>
      </c>
      <c r="T45" s="73"/>
      <c r="U45" s="74">
        <f t="shared" si="3"/>
        <v>3.8751887999999997</v>
      </c>
      <c r="V45" s="72"/>
    </row>
    <row r="46" spans="1:22" s="46" customFormat="1">
      <c r="A46" s="114"/>
      <c r="B46" s="20">
        <v>38321</v>
      </c>
      <c r="C46" s="29" t="s">
        <v>13</v>
      </c>
      <c r="D46" s="43">
        <v>1815.24</v>
      </c>
      <c r="E46" s="43">
        <f t="shared" si="2"/>
        <v>31.046959999999999</v>
      </c>
      <c r="F46" s="45"/>
      <c r="G46" s="45"/>
      <c r="H46" s="45"/>
      <c r="I46" s="43">
        <f>D46*1.3%</f>
        <v>23.598120000000002</v>
      </c>
      <c r="J46" s="43"/>
      <c r="K46" s="43">
        <v>23.59</v>
      </c>
      <c r="L46" s="45"/>
      <c r="M46" s="45"/>
      <c r="N46" s="45"/>
      <c r="O46" s="78" t="s">
        <v>94</v>
      </c>
      <c r="P46" s="91">
        <f t="shared" si="5"/>
        <v>26.389915999999999</v>
      </c>
      <c r="Q46" s="73"/>
      <c r="R46" s="73"/>
      <c r="S46" s="73">
        <v>23.59</v>
      </c>
      <c r="T46" s="73"/>
      <c r="U46" s="74"/>
      <c r="V46" s="72"/>
    </row>
    <row r="47" spans="1:22" s="33" customFormat="1">
      <c r="A47" s="42"/>
      <c r="B47" s="37">
        <v>38482</v>
      </c>
      <c r="C47" s="24"/>
      <c r="D47" s="25"/>
      <c r="E47" s="36" t="s">
        <v>15</v>
      </c>
      <c r="F47" s="25"/>
      <c r="G47" s="25"/>
      <c r="H47" s="25"/>
      <c r="I47" s="25"/>
      <c r="J47" s="25"/>
      <c r="K47" s="25"/>
      <c r="L47" s="25"/>
      <c r="M47" s="25"/>
      <c r="N47" s="25"/>
      <c r="O47" s="77"/>
      <c r="P47" s="85"/>
      <c r="Q47" s="85"/>
      <c r="R47" s="85"/>
      <c r="S47" s="85"/>
      <c r="T47" s="85"/>
      <c r="U47" s="85"/>
      <c r="V47" s="64"/>
    </row>
    <row r="48" spans="1:22" s="38" customFormat="1">
      <c r="A48" s="114"/>
      <c r="B48" s="12">
        <v>38497</v>
      </c>
      <c r="C48" s="14" t="s">
        <v>13</v>
      </c>
      <c r="D48" s="39">
        <v>7291.65</v>
      </c>
      <c r="E48" s="39">
        <f t="shared" ref="E48:E77" si="7">12+D48*1.2%</f>
        <v>99.499799999999993</v>
      </c>
      <c r="F48" s="11"/>
      <c r="G48" s="11"/>
      <c r="H48" s="41"/>
      <c r="I48" s="41">
        <f t="shared" ref="I48:I56" si="8">D48*1.3%</f>
        <v>94.791449999999998</v>
      </c>
      <c r="J48" s="39"/>
      <c r="K48" s="39">
        <v>94.79</v>
      </c>
      <c r="L48" s="41"/>
      <c r="M48" s="11"/>
      <c r="N48" s="41"/>
      <c r="O48" s="78" t="s">
        <v>96</v>
      </c>
      <c r="P48" s="74">
        <f t="shared" si="5"/>
        <v>84.574829999999992</v>
      </c>
      <c r="Q48" s="73"/>
      <c r="R48" s="73">
        <v>1.46</v>
      </c>
      <c r="S48" s="73">
        <v>94.79</v>
      </c>
      <c r="T48" s="73"/>
      <c r="U48" s="74">
        <f t="shared" si="3"/>
        <v>5.969987999999999</v>
      </c>
      <c r="V48" s="64"/>
    </row>
    <row r="49" spans="1:22" s="38" customFormat="1">
      <c r="A49" s="114"/>
      <c r="B49" s="12" t="s">
        <v>38</v>
      </c>
      <c r="C49" s="44" t="s">
        <v>36</v>
      </c>
      <c r="D49" s="47">
        <v>4914.75</v>
      </c>
      <c r="E49" s="39">
        <f t="shared" si="7"/>
        <v>70.977000000000004</v>
      </c>
      <c r="F49" s="11"/>
      <c r="G49" s="11"/>
      <c r="H49" s="41"/>
      <c r="I49" s="41">
        <f t="shared" si="8"/>
        <v>63.891750000000009</v>
      </c>
      <c r="J49" s="39"/>
      <c r="K49" s="39">
        <v>63.89</v>
      </c>
      <c r="L49" s="41"/>
      <c r="M49" s="11"/>
      <c r="N49" s="41"/>
      <c r="O49" s="78" t="s">
        <v>102</v>
      </c>
      <c r="P49" s="74">
        <f t="shared" si="5"/>
        <v>60.330450000000006</v>
      </c>
      <c r="Q49" s="73"/>
      <c r="R49" s="73">
        <v>5.78</v>
      </c>
      <c r="S49" s="73">
        <v>63.89</v>
      </c>
      <c r="T49" s="73"/>
      <c r="U49" s="74">
        <f t="shared" si="3"/>
        <v>4.2586200000000005</v>
      </c>
      <c r="V49" s="64"/>
    </row>
    <row r="50" spans="1:22" s="38" customFormat="1">
      <c r="A50" s="114"/>
      <c r="B50" s="12">
        <v>38499</v>
      </c>
      <c r="C50" s="44" t="s">
        <v>37</v>
      </c>
      <c r="D50" s="47">
        <v>3815.11</v>
      </c>
      <c r="E50" s="39">
        <f t="shared" si="7"/>
        <v>57.781320000000001</v>
      </c>
      <c r="F50" s="11"/>
      <c r="G50" s="11"/>
      <c r="H50" s="41"/>
      <c r="I50" s="41">
        <f t="shared" si="8"/>
        <v>49.596430000000005</v>
      </c>
      <c r="J50" s="39"/>
      <c r="K50" s="39">
        <v>49.59</v>
      </c>
      <c r="L50" s="41"/>
      <c r="M50" s="11"/>
      <c r="N50" s="41"/>
      <c r="O50" s="78" t="s">
        <v>102</v>
      </c>
      <c r="P50" s="74">
        <f t="shared" si="5"/>
        <v>49.114122000000002</v>
      </c>
      <c r="Q50" s="73"/>
      <c r="R50" s="73">
        <v>4.5999999999999996</v>
      </c>
      <c r="S50" s="73">
        <v>49.59</v>
      </c>
      <c r="T50" s="73"/>
      <c r="U50" s="74">
        <f t="shared" si="3"/>
        <v>3.4668791999999997</v>
      </c>
      <c r="V50" s="64"/>
    </row>
    <row r="51" spans="1:22" s="38" customFormat="1">
      <c r="A51" s="114"/>
      <c r="B51" s="12">
        <v>38504</v>
      </c>
      <c r="C51" s="14" t="s">
        <v>13</v>
      </c>
      <c r="D51" s="39">
        <v>3858.3</v>
      </c>
      <c r="E51" s="39">
        <f t="shared" si="7"/>
        <v>58.299600000000005</v>
      </c>
      <c r="F51" s="11"/>
      <c r="G51" s="11"/>
      <c r="H51" s="41"/>
      <c r="I51" s="41">
        <f t="shared" si="8"/>
        <v>50.157900000000005</v>
      </c>
      <c r="J51" s="39"/>
      <c r="K51" s="39">
        <v>50.15</v>
      </c>
      <c r="L51" s="41"/>
      <c r="M51" s="11"/>
      <c r="N51" s="41"/>
      <c r="O51" s="78" t="s">
        <v>96</v>
      </c>
      <c r="P51" s="74">
        <f t="shared" si="5"/>
        <v>49.554660000000005</v>
      </c>
      <c r="Q51" s="73"/>
      <c r="R51" s="73">
        <v>1.45</v>
      </c>
      <c r="S51" s="73">
        <v>50.15</v>
      </c>
      <c r="T51" s="73"/>
      <c r="U51" s="74">
        <f t="shared" si="3"/>
        <v>3.497976</v>
      </c>
      <c r="V51" s="64"/>
    </row>
    <row r="52" spans="1:22" s="38" customFormat="1">
      <c r="A52" s="114"/>
      <c r="B52" s="12">
        <v>38504</v>
      </c>
      <c r="C52" s="14" t="s">
        <v>13</v>
      </c>
      <c r="D52" s="39">
        <v>1870.71</v>
      </c>
      <c r="E52" s="39">
        <f t="shared" si="7"/>
        <v>34.448520000000002</v>
      </c>
      <c r="F52" s="11"/>
      <c r="G52" s="11"/>
      <c r="H52" s="41"/>
      <c r="I52" s="41">
        <f t="shared" si="8"/>
        <v>24.319230000000001</v>
      </c>
      <c r="J52" s="39"/>
      <c r="K52" s="39">
        <v>24.31</v>
      </c>
      <c r="L52" s="41"/>
      <c r="M52" s="11"/>
      <c r="N52" s="41"/>
      <c r="O52" s="78" t="s">
        <v>96</v>
      </c>
      <c r="P52" s="74">
        <f t="shared" si="5"/>
        <v>29.281242000000002</v>
      </c>
      <c r="Q52" s="73"/>
      <c r="R52" s="73">
        <v>1.45</v>
      </c>
      <c r="S52" s="73">
        <v>24.31</v>
      </c>
      <c r="T52" s="73"/>
      <c r="U52" s="74">
        <f t="shared" si="3"/>
        <v>2.0669111999999998</v>
      </c>
      <c r="V52" s="64"/>
    </row>
    <row r="53" spans="1:22" s="33" customFormat="1">
      <c r="A53" s="114"/>
      <c r="B53" s="12">
        <v>38539</v>
      </c>
      <c r="C53" s="14" t="s">
        <v>13</v>
      </c>
      <c r="D53" s="34">
        <v>5946.15</v>
      </c>
      <c r="E53" s="39">
        <f t="shared" si="7"/>
        <v>83.353799999999993</v>
      </c>
      <c r="F53" s="41"/>
      <c r="G53" s="11"/>
      <c r="H53" s="35"/>
      <c r="I53" s="41">
        <f t="shared" si="8"/>
        <v>77.299949999999995</v>
      </c>
      <c r="J53" s="34"/>
      <c r="K53" s="34">
        <v>77.290000000000006</v>
      </c>
      <c r="L53" s="35"/>
      <c r="M53" s="11"/>
      <c r="N53" s="35"/>
      <c r="O53" s="78" t="s">
        <v>96</v>
      </c>
      <c r="P53" s="74">
        <f t="shared" si="5"/>
        <v>70.850729999999999</v>
      </c>
      <c r="Q53" s="73"/>
      <c r="R53" s="73">
        <v>1.08</v>
      </c>
      <c r="S53" s="73">
        <v>77.290000000000006</v>
      </c>
      <c r="T53" s="73"/>
      <c r="U53" s="74">
        <f t="shared" si="3"/>
        <v>5.0012279999999993</v>
      </c>
      <c r="V53" s="64"/>
    </row>
    <row r="54" spans="1:22" s="33" customFormat="1">
      <c r="A54" s="114"/>
      <c r="B54" s="12">
        <v>38567</v>
      </c>
      <c r="C54" s="40" t="s">
        <v>33</v>
      </c>
      <c r="D54" s="34">
        <v>16128.26</v>
      </c>
      <c r="E54" s="34">
        <f t="shared" si="7"/>
        <v>205.53912</v>
      </c>
      <c r="F54" s="11"/>
      <c r="G54" s="11"/>
      <c r="H54" s="35"/>
      <c r="I54" s="35">
        <f t="shared" si="8"/>
        <v>209.66738000000001</v>
      </c>
      <c r="J54" s="34"/>
      <c r="K54" s="34">
        <v>209.66</v>
      </c>
      <c r="L54" s="35"/>
      <c r="M54" s="11"/>
      <c r="N54" s="35"/>
      <c r="O54" s="78" t="s">
        <v>96</v>
      </c>
      <c r="P54" s="74">
        <f t="shared" si="5"/>
        <v>174.70825199999999</v>
      </c>
      <c r="Q54" s="73"/>
      <c r="R54" s="73">
        <v>17.899999999999999</v>
      </c>
      <c r="S54" s="73">
        <v>209.66</v>
      </c>
      <c r="T54" s="73"/>
      <c r="U54" s="74">
        <f t="shared" si="3"/>
        <v>12.332347199999999</v>
      </c>
      <c r="V54" s="64"/>
    </row>
    <row r="55" spans="1:22" s="33" customFormat="1">
      <c r="A55" s="114"/>
      <c r="B55" s="12">
        <v>38567</v>
      </c>
      <c r="C55" s="40" t="s">
        <v>34</v>
      </c>
      <c r="D55" s="34">
        <v>35216.43</v>
      </c>
      <c r="E55" s="34">
        <f t="shared" si="7"/>
        <v>434.59716000000003</v>
      </c>
      <c r="F55" s="11"/>
      <c r="G55" s="11"/>
      <c r="H55" s="35"/>
      <c r="I55" s="35">
        <f t="shared" si="8"/>
        <v>457.81359000000003</v>
      </c>
      <c r="J55" s="34"/>
      <c r="K55" s="34">
        <v>457.81</v>
      </c>
      <c r="L55" s="35"/>
      <c r="M55" s="11"/>
      <c r="N55" s="35"/>
      <c r="O55" s="78" t="s">
        <v>96</v>
      </c>
      <c r="P55" s="74">
        <f t="shared" si="5"/>
        <v>369.40758600000004</v>
      </c>
      <c r="Q55" s="73"/>
      <c r="R55" s="73">
        <v>38.51</v>
      </c>
      <c r="S55" s="73">
        <v>457.81</v>
      </c>
      <c r="T55" s="73"/>
      <c r="U55" s="74">
        <f t="shared" si="3"/>
        <v>26.075829600000002</v>
      </c>
      <c r="V55" s="64"/>
    </row>
    <row r="56" spans="1:22" s="33" customFormat="1">
      <c r="A56" s="114"/>
      <c r="B56" s="12">
        <v>38567</v>
      </c>
      <c r="C56" s="40" t="s">
        <v>35</v>
      </c>
      <c r="D56" s="34">
        <v>6363.47</v>
      </c>
      <c r="E56" s="34">
        <f t="shared" si="7"/>
        <v>88.361640000000008</v>
      </c>
      <c r="F56" s="11"/>
      <c r="G56" s="11"/>
      <c r="H56" s="35"/>
      <c r="I56" s="35">
        <f t="shared" si="8"/>
        <v>82.725110000000015</v>
      </c>
      <c r="J56" s="34"/>
      <c r="K56" s="34">
        <v>82.72</v>
      </c>
      <c r="L56" s="35"/>
      <c r="M56" s="11"/>
      <c r="N56" s="35"/>
      <c r="O56" s="78" t="s">
        <v>96</v>
      </c>
      <c r="P56" s="74">
        <f t="shared" si="5"/>
        <v>75.107394000000014</v>
      </c>
      <c r="Q56" s="73"/>
      <c r="R56" s="73">
        <v>7.35</v>
      </c>
      <c r="S56" s="73">
        <v>82.72</v>
      </c>
      <c r="T56" s="73"/>
      <c r="U56" s="74">
        <f t="shared" si="3"/>
        <v>5.3016984000000003</v>
      </c>
      <c r="V56" s="64"/>
    </row>
    <row r="57" spans="1:22" s="33" customFormat="1">
      <c r="A57" s="114"/>
      <c r="B57" s="12">
        <v>38660</v>
      </c>
      <c r="C57" s="14" t="s">
        <v>32</v>
      </c>
      <c r="D57" s="34">
        <v>60000</v>
      </c>
      <c r="E57" s="34">
        <f t="shared" si="7"/>
        <v>732</v>
      </c>
      <c r="F57" s="11"/>
      <c r="G57" s="11"/>
      <c r="H57" s="35"/>
      <c r="I57" s="35"/>
      <c r="J57" s="34"/>
      <c r="K57" s="34"/>
      <c r="L57" s="35"/>
      <c r="M57" s="11"/>
      <c r="N57" s="35"/>
      <c r="O57" s="78" t="s">
        <v>95</v>
      </c>
      <c r="P57" s="74">
        <f t="shared" si="5"/>
        <v>622.20000000000005</v>
      </c>
      <c r="Q57" s="73"/>
      <c r="R57" s="73">
        <v>65.28</v>
      </c>
      <c r="S57" s="73">
        <v>2.3199999999999998</v>
      </c>
      <c r="T57" s="73"/>
      <c r="U57" s="74">
        <f t="shared" si="3"/>
        <v>43.92</v>
      </c>
      <c r="V57" s="64"/>
    </row>
    <row r="58" spans="1:22" s="33" customFormat="1">
      <c r="A58" s="114"/>
      <c r="B58" s="12">
        <v>38671</v>
      </c>
      <c r="C58" s="14" t="s">
        <v>19</v>
      </c>
      <c r="D58" s="34">
        <v>178.55</v>
      </c>
      <c r="E58" s="34">
        <f t="shared" si="7"/>
        <v>14.1426</v>
      </c>
      <c r="F58" s="11"/>
      <c r="G58" s="11"/>
      <c r="H58" s="35"/>
      <c r="I58" s="35">
        <f>D58*1.3%</f>
        <v>2.3211500000000003</v>
      </c>
      <c r="J58" s="34"/>
      <c r="K58" s="34">
        <v>2.3199999999999998</v>
      </c>
      <c r="L58" s="35"/>
      <c r="M58" s="11"/>
      <c r="N58" s="35"/>
      <c r="O58" s="78" t="s">
        <v>101</v>
      </c>
      <c r="P58" s="91">
        <f t="shared" si="5"/>
        <v>12.02121</v>
      </c>
      <c r="Q58" s="73">
        <v>1.57</v>
      </c>
      <c r="R58" s="73"/>
      <c r="S58" s="73"/>
      <c r="T58" s="73"/>
      <c r="U58" s="74"/>
      <c r="V58" s="64"/>
    </row>
    <row r="59" spans="1:22" s="33" customFormat="1">
      <c r="A59" s="114"/>
      <c r="B59" s="12">
        <v>38672</v>
      </c>
      <c r="C59" s="14" t="s">
        <v>13</v>
      </c>
      <c r="D59" s="34">
        <v>1500</v>
      </c>
      <c r="E59" s="34">
        <f t="shared" si="7"/>
        <v>30</v>
      </c>
      <c r="F59" s="11"/>
      <c r="G59" s="11"/>
      <c r="H59" s="35"/>
      <c r="I59" s="35">
        <f>D59*1.3%</f>
        <v>19.5</v>
      </c>
      <c r="J59" s="34"/>
      <c r="K59" s="34"/>
      <c r="L59" s="35"/>
      <c r="M59" s="11"/>
      <c r="N59" s="35"/>
      <c r="O59" s="78" t="s">
        <v>96</v>
      </c>
      <c r="P59" s="74">
        <f t="shared" si="5"/>
        <v>25.5</v>
      </c>
      <c r="Q59" s="73"/>
      <c r="R59" s="73">
        <v>2.7</v>
      </c>
      <c r="S59" s="73">
        <v>19.5</v>
      </c>
      <c r="T59" s="73"/>
      <c r="U59" s="74">
        <f t="shared" si="3"/>
        <v>1.7999999999999998</v>
      </c>
      <c r="V59" s="64"/>
    </row>
    <row r="60" spans="1:22" s="33" customFormat="1">
      <c r="A60" s="114"/>
      <c r="B60" s="12">
        <v>38691</v>
      </c>
      <c r="C60" s="14" t="s">
        <v>12</v>
      </c>
      <c r="D60" s="34">
        <v>1056.49</v>
      </c>
      <c r="E60" s="34">
        <f t="shared" si="7"/>
        <v>24.677880000000002</v>
      </c>
      <c r="F60" s="11"/>
      <c r="G60" s="11"/>
      <c r="H60" s="35"/>
      <c r="I60" s="35">
        <f>D60*1.3%</f>
        <v>13.734370000000002</v>
      </c>
      <c r="J60" s="34"/>
      <c r="K60" s="34"/>
      <c r="L60" s="35"/>
      <c r="M60" s="11"/>
      <c r="N60" s="35"/>
      <c r="O60" s="78" t="s">
        <v>100</v>
      </c>
      <c r="P60" s="88">
        <v>12.34</v>
      </c>
      <c r="Q60" s="73">
        <v>13.73</v>
      </c>
      <c r="R60" s="73"/>
      <c r="S60" s="73"/>
      <c r="T60" s="73"/>
      <c r="U60" s="74">
        <f t="shared" si="3"/>
        <v>1.4806728</v>
      </c>
      <c r="V60" s="64"/>
    </row>
    <row r="61" spans="1:22" s="33" customFormat="1">
      <c r="A61" s="114"/>
      <c r="B61" s="12">
        <v>38733</v>
      </c>
      <c r="C61" s="14" t="s">
        <v>19</v>
      </c>
      <c r="D61" s="34">
        <v>421.89</v>
      </c>
      <c r="E61" s="34">
        <f t="shared" si="7"/>
        <v>17.06268</v>
      </c>
      <c r="F61" s="11"/>
      <c r="G61" s="11"/>
      <c r="H61" s="35"/>
      <c r="I61" s="35">
        <f>D61*1.3%</f>
        <v>5.4845700000000006</v>
      </c>
      <c r="J61" s="34"/>
      <c r="K61" s="34">
        <v>5.48</v>
      </c>
      <c r="L61" s="35"/>
      <c r="M61" s="11"/>
      <c r="N61" s="35"/>
      <c r="O61" s="78" t="s">
        <v>95</v>
      </c>
      <c r="P61" s="74">
        <f>E61-E61*15%</f>
        <v>14.503278</v>
      </c>
      <c r="Q61" s="73"/>
      <c r="R61" s="73"/>
      <c r="S61" s="73">
        <v>5.48</v>
      </c>
      <c r="T61" s="73"/>
      <c r="U61" s="74">
        <f t="shared" si="3"/>
        <v>1.0237608</v>
      </c>
      <c r="V61" s="64"/>
    </row>
    <row r="62" spans="1:22" s="33" customFormat="1">
      <c r="A62" s="114"/>
      <c r="B62" s="12">
        <v>38749</v>
      </c>
      <c r="C62" s="14" t="s">
        <v>13</v>
      </c>
      <c r="D62" s="34">
        <v>1500</v>
      </c>
      <c r="E62" s="34">
        <f t="shared" si="7"/>
        <v>30</v>
      </c>
      <c r="F62" s="11"/>
      <c r="G62" s="11"/>
      <c r="H62" s="35"/>
      <c r="I62" s="35">
        <v>19.5</v>
      </c>
      <c r="J62" s="34"/>
      <c r="K62" s="34">
        <v>19.5</v>
      </c>
      <c r="L62" s="35"/>
      <c r="M62" s="11"/>
      <c r="N62" s="35"/>
      <c r="O62" s="78" t="s">
        <v>94</v>
      </c>
      <c r="P62" s="91">
        <f t="shared" ref="P62:P99" si="9">E62-E62*15%</f>
        <v>25.5</v>
      </c>
      <c r="Q62" s="73"/>
      <c r="R62" s="73"/>
      <c r="S62" s="73">
        <v>19.5</v>
      </c>
      <c r="T62" s="73"/>
      <c r="U62" s="74"/>
      <c r="V62" s="64"/>
    </row>
    <row r="63" spans="1:22" s="33" customFormat="1">
      <c r="A63" s="114"/>
      <c r="B63" s="12">
        <v>38751</v>
      </c>
      <c r="C63" s="14" t="s">
        <v>13</v>
      </c>
      <c r="D63" s="34">
        <v>1056.49</v>
      </c>
      <c r="E63" s="34">
        <f t="shared" si="7"/>
        <v>24.677880000000002</v>
      </c>
      <c r="F63" s="11"/>
      <c r="G63" s="11"/>
      <c r="H63" s="35"/>
      <c r="I63" s="35">
        <f t="shared" ref="I63:I77" si="10">D63*1.3%</f>
        <v>13.734370000000002</v>
      </c>
      <c r="J63" s="34"/>
      <c r="K63" s="34">
        <v>13.73</v>
      </c>
      <c r="L63" s="35"/>
      <c r="M63" s="11"/>
      <c r="N63" s="35"/>
      <c r="O63" s="78" t="s">
        <v>94</v>
      </c>
      <c r="P63" s="91">
        <f t="shared" si="9"/>
        <v>20.976198000000004</v>
      </c>
      <c r="Q63" s="73"/>
      <c r="R63" s="73"/>
      <c r="S63" s="73">
        <v>13.73</v>
      </c>
      <c r="T63" s="73"/>
      <c r="U63" s="74"/>
      <c r="V63" s="64"/>
    </row>
    <row r="64" spans="1:22" s="33" customFormat="1">
      <c r="A64" s="114"/>
      <c r="B64" s="12">
        <v>38768</v>
      </c>
      <c r="C64" s="14" t="s">
        <v>13</v>
      </c>
      <c r="D64" s="34">
        <v>3500</v>
      </c>
      <c r="E64" s="34">
        <f t="shared" si="7"/>
        <v>54</v>
      </c>
      <c r="F64" s="11"/>
      <c r="G64" s="11"/>
      <c r="H64" s="35"/>
      <c r="I64" s="35">
        <f t="shared" si="10"/>
        <v>45.500000000000007</v>
      </c>
      <c r="J64" s="34"/>
      <c r="K64" s="34">
        <v>45.5</v>
      </c>
      <c r="L64" s="35"/>
      <c r="M64" s="11"/>
      <c r="N64" s="35"/>
      <c r="O64" s="78" t="s">
        <v>94</v>
      </c>
      <c r="P64" s="91">
        <f t="shared" si="9"/>
        <v>45.9</v>
      </c>
      <c r="Q64" s="73"/>
      <c r="R64" s="73"/>
      <c r="S64" s="73">
        <v>45.5</v>
      </c>
      <c r="T64" s="73"/>
      <c r="U64" s="74"/>
      <c r="V64" s="64"/>
    </row>
    <row r="65" spans="1:22" s="33" customFormat="1">
      <c r="A65" s="114"/>
      <c r="B65" s="12">
        <v>38768</v>
      </c>
      <c r="C65" s="14" t="s">
        <v>13</v>
      </c>
      <c r="D65" s="34">
        <v>1500</v>
      </c>
      <c r="E65" s="34">
        <f t="shared" si="7"/>
        <v>30</v>
      </c>
      <c r="F65" s="11"/>
      <c r="G65" s="11"/>
      <c r="H65" s="35"/>
      <c r="I65" s="35">
        <f t="shared" si="10"/>
        <v>19.5</v>
      </c>
      <c r="J65" s="34"/>
      <c r="K65" s="34">
        <v>19.5</v>
      </c>
      <c r="L65" s="35"/>
      <c r="M65" s="11"/>
      <c r="N65" s="35"/>
      <c r="O65" s="78" t="s">
        <v>94</v>
      </c>
      <c r="P65" s="91">
        <f t="shared" si="9"/>
        <v>25.5</v>
      </c>
      <c r="Q65" s="73"/>
      <c r="R65" s="73"/>
      <c r="S65" s="73">
        <v>19.5</v>
      </c>
      <c r="T65" s="73"/>
      <c r="U65" s="74"/>
      <c r="V65" s="64"/>
    </row>
    <row r="66" spans="1:22" s="33" customFormat="1">
      <c r="A66" s="114"/>
      <c r="B66" s="12">
        <v>38798</v>
      </c>
      <c r="C66" s="14" t="s">
        <v>13</v>
      </c>
      <c r="D66" s="34">
        <v>2000</v>
      </c>
      <c r="E66" s="34">
        <f t="shared" si="7"/>
        <v>36</v>
      </c>
      <c r="F66" s="11"/>
      <c r="G66" s="11"/>
      <c r="H66" s="35"/>
      <c r="I66" s="35">
        <f t="shared" si="10"/>
        <v>26.000000000000004</v>
      </c>
      <c r="J66" s="34"/>
      <c r="K66" s="34">
        <v>26</v>
      </c>
      <c r="L66" s="35"/>
      <c r="M66" s="11"/>
      <c r="N66" s="35"/>
      <c r="O66" s="78" t="s">
        <v>94</v>
      </c>
      <c r="P66" s="91">
        <f t="shared" si="9"/>
        <v>30.6</v>
      </c>
      <c r="Q66" s="73"/>
      <c r="R66" s="73"/>
      <c r="S66" s="73">
        <v>26</v>
      </c>
      <c r="T66" s="73"/>
      <c r="U66" s="74"/>
      <c r="V66" s="64"/>
    </row>
    <row r="67" spans="1:22" s="33" customFormat="1">
      <c r="A67" s="114"/>
      <c r="B67" s="12">
        <v>38846</v>
      </c>
      <c r="C67" s="14" t="s">
        <v>30</v>
      </c>
      <c r="D67" s="34">
        <v>10000</v>
      </c>
      <c r="E67" s="34">
        <f t="shared" si="7"/>
        <v>132</v>
      </c>
      <c r="F67" s="11"/>
      <c r="G67" s="11"/>
      <c r="H67" s="35"/>
      <c r="I67" s="35">
        <f t="shared" si="10"/>
        <v>130</v>
      </c>
      <c r="J67" s="34"/>
      <c r="K67" s="34">
        <v>130</v>
      </c>
      <c r="L67" s="35"/>
      <c r="M67" s="11"/>
      <c r="N67" s="35"/>
      <c r="O67" s="78" t="s">
        <v>96</v>
      </c>
      <c r="P67" s="74">
        <f t="shared" si="9"/>
        <v>112.2</v>
      </c>
      <c r="Q67" s="73"/>
      <c r="R67" s="73">
        <v>11.28</v>
      </c>
      <c r="S67" s="73">
        <v>130</v>
      </c>
      <c r="T67" s="73"/>
      <c r="U67" s="74">
        <f t="shared" si="3"/>
        <v>7.92</v>
      </c>
      <c r="V67" s="64"/>
    </row>
    <row r="68" spans="1:22" s="33" customFormat="1">
      <c r="A68" s="114"/>
      <c r="B68" s="12">
        <v>38849</v>
      </c>
      <c r="C68" s="14" t="s">
        <v>29</v>
      </c>
      <c r="D68" s="34">
        <v>300</v>
      </c>
      <c r="E68" s="34">
        <f t="shared" si="7"/>
        <v>15.6</v>
      </c>
      <c r="F68" s="11"/>
      <c r="G68" s="11"/>
      <c r="H68" s="35"/>
      <c r="I68" s="35">
        <f t="shared" si="10"/>
        <v>3.9000000000000004</v>
      </c>
      <c r="J68" s="34"/>
      <c r="K68" s="34">
        <v>3.9</v>
      </c>
      <c r="L68" s="35"/>
      <c r="M68" s="11"/>
      <c r="N68" s="35"/>
      <c r="O68" s="78" t="s">
        <v>96</v>
      </c>
      <c r="P68" s="74">
        <f t="shared" si="9"/>
        <v>13.26</v>
      </c>
      <c r="Q68" s="73"/>
      <c r="R68" s="73">
        <v>0.8</v>
      </c>
      <c r="S68" s="73">
        <v>3.9</v>
      </c>
      <c r="T68" s="73"/>
      <c r="U68" s="74">
        <f t="shared" ref="U68:U115" si="11">E68*6%</f>
        <v>0.93599999999999994</v>
      </c>
      <c r="V68" s="64"/>
    </row>
    <row r="69" spans="1:22" s="33" customFormat="1">
      <c r="A69" s="114"/>
      <c r="B69" s="12">
        <v>38849</v>
      </c>
      <c r="C69" s="14" t="s">
        <v>28</v>
      </c>
      <c r="D69" s="34">
        <v>1780.82</v>
      </c>
      <c r="E69" s="34">
        <f t="shared" si="7"/>
        <v>33.369839999999996</v>
      </c>
      <c r="F69" s="11"/>
      <c r="G69" s="11"/>
      <c r="H69" s="35"/>
      <c r="I69" s="35">
        <f t="shared" si="10"/>
        <v>23.150660000000002</v>
      </c>
      <c r="J69" s="34"/>
      <c r="K69" s="34">
        <v>22.89</v>
      </c>
      <c r="L69" s="35"/>
      <c r="M69" s="11"/>
      <c r="N69" s="35"/>
      <c r="O69" s="78" t="s">
        <v>96</v>
      </c>
      <c r="P69" s="74">
        <f t="shared" si="9"/>
        <v>28.364363999999998</v>
      </c>
      <c r="Q69" s="73"/>
      <c r="R69" s="73">
        <v>2.38</v>
      </c>
      <c r="S69" s="73">
        <v>22.89</v>
      </c>
      <c r="T69" s="73"/>
      <c r="U69" s="74">
        <f t="shared" si="11"/>
        <v>2.0021903999999999</v>
      </c>
      <c r="V69" s="64"/>
    </row>
    <row r="70" spans="1:22" s="30" customFormat="1">
      <c r="A70" s="114"/>
      <c r="B70" s="12">
        <v>38849</v>
      </c>
      <c r="C70" s="14" t="s">
        <v>27</v>
      </c>
      <c r="D70" s="31">
        <v>3521.64</v>
      </c>
      <c r="E70" s="34">
        <f t="shared" si="7"/>
        <v>54.259679999999996</v>
      </c>
      <c r="F70" s="11"/>
      <c r="G70" s="11"/>
      <c r="H70" s="32"/>
      <c r="I70" s="35">
        <f t="shared" si="10"/>
        <v>45.781320000000001</v>
      </c>
      <c r="J70" s="31"/>
      <c r="K70" s="31">
        <v>45.78</v>
      </c>
      <c r="L70" s="32"/>
      <c r="M70" s="11"/>
      <c r="N70" s="82">
        <v>5.18</v>
      </c>
      <c r="O70" s="78" t="s">
        <v>96</v>
      </c>
      <c r="P70" s="74">
        <f t="shared" si="9"/>
        <v>46.120728</v>
      </c>
      <c r="Q70" s="73"/>
      <c r="R70" s="73">
        <v>4.28</v>
      </c>
      <c r="S70" s="73">
        <v>45.78</v>
      </c>
      <c r="T70" s="73"/>
      <c r="U70" s="74">
        <f t="shared" si="11"/>
        <v>3.2555807999999997</v>
      </c>
      <c r="V70" s="64"/>
    </row>
    <row r="71" spans="1:22" s="30" customFormat="1">
      <c r="A71" s="114"/>
      <c r="B71" s="12">
        <v>38854</v>
      </c>
      <c r="C71" s="14" t="s">
        <v>13</v>
      </c>
      <c r="D71" s="31">
        <v>5000</v>
      </c>
      <c r="E71" s="34">
        <f t="shared" si="7"/>
        <v>72</v>
      </c>
      <c r="F71" s="11"/>
      <c r="G71" s="11"/>
      <c r="H71" s="32"/>
      <c r="I71" s="35">
        <f t="shared" si="10"/>
        <v>65</v>
      </c>
      <c r="J71" s="31"/>
      <c r="K71" s="31">
        <v>65</v>
      </c>
      <c r="L71" s="32"/>
      <c r="M71" s="11"/>
      <c r="N71" s="32"/>
      <c r="O71" s="78" t="s">
        <v>94</v>
      </c>
      <c r="P71" s="74">
        <f t="shared" si="9"/>
        <v>61.2</v>
      </c>
      <c r="Q71" s="73"/>
      <c r="R71" s="73"/>
      <c r="S71" s="73">
        <v>65</v>
      </c>
      <c r="T71" s="73"/>
      <c r="U71" s="74">
        <f t="shared" si="11"/>
        <v>4.32</v>
      </c>
      <c r="V71" s="64"/>
    </row>
    <row r="72" spans="1:22" s="30" customFormat="1">
      <c r="A72" s="114"/>
      <c r="B72" s="12">
        <v>38866</v>
      </c>
      <c r="C72" s="14" t="s">
        <v>17</v>
      </c>
      <c r="D72" s="31">
        <v>100086.66</v>
      </c>
      <c r="E72" s="34">
        <f t="shared" si="7"/>
        <v>1213.0399200000002</v>
      </c>
      <c r="F72" s="11"/>
      <c r="G72" s="11"/>
      <c r="H72" s="32"/>
      <c r="I72" s="35">
        <f t="shared" si="10"/>
        <v>1301.1265800000001</v>
      </c>
      <c r="J72" s="31">
        <v>500.43</v>
      </c>
      <c r="K72" s="31">
        <v>1301.1300000000001</v>
      </c>
      <c r="L72" s="32"/>
      <c r="M72" s="11"/>
      <c r="N72" s="32"/>
      <c r="O72" s="78" t="s">
        <v>99</v>
      </c>
      <c r="P72" s="74">
        <f t="shared" si="9"/>
        <v>1031.0839320000002</v>
      </c>
      <c r="Q72" s="73"/>
      <c r="R72" s="73">
        <v>108.57</v>
      </c>
      <c r="S72" s="73">
        <v>800.7</v>
      </c>
      <c r="T72" s="73"/>
      <c r="U72" s="74">
        <f t="shared" si="11"/>
        <v>72.782395200000011</v>
      </c>
      <c r="V72" s="64"/>
    </row>
    <row r="73" spans="1:22" s="30" customFormat="1">
      <c r="A73" s="114"/>
      <c r="B73" s="12">
        <v>38869</v>
      </c>
      <c r="C73" s="83" t="s">
        <v>60</v>
      </c>
      <c r="D73" s="31">
        <v>10000</v>
      </c>
      <c r="E73" s="34">
        <f t="shared" si="7"/>
        <v>132</v>
      </c>
      <c r="F73" s="11"/>
      <c r="G73" s="11"/>
      <c r="H73" s="32"/>
      <c r="I73" s="35">
        <f t="shared" si="10"/>
        <v>130</v>
      </c>
      <c r="J73" s="31"/>
      <c r="K73" s="31">
        <v>130</v>
      </c>
      <c r="L73" s="32"/>
      <c r="M73" s="11"/>
      <c r="N73" s="32"/>
      <c r="O73" s="78" t="s">
        <v>96</v>
      </c>
      <c r="P73" s="74">
        <f t="shared" si="9"/>
        <v>112.2</v>
      </c>
      <c r="Q73" s="73"/>
      <c r="R73" s="73">
        <v>11.28</v>
      </c>
      <c r="S73" s="73">
        <v>130</v>
      </c>
      <c r="T73" s="73"/>
      <c r="U73" s="74">
        <f t="shared" si="11"/>
        <v>7.92</v>
      </c>
      <c r="V73" s="64"/>
    </row>
    <row r="74" spans="1:22" s="30" customFormat="1">
      <c r="A74" s="114"/>
      <c r="B74" s="12">
        <v>38947</v>
      </c>
      <c r="C74" s="83" t="s">
        <v>61</v>
      </c>
      <c r="D74" s="31">
        <v>10000</v>
      </c>
      <c r="E74" s="34">
        <f t="shared" si="7"/>
        <v>132</v>
      </c>
      <c r="F74" s="11"/>
      <c r="G74" s="11"/>
      <c r="H74" s="32"/>
      <c r="I74" s="35">
        <f t="shared" si="10"/>
        <v>130</v>
      </c>
      <c r="J74" s="31"/>
      <c r="K74" s="31">
        <v>130</v>
      </c>
      <c r="L74" s="32"/>
      <c r="M74" s="11"/>
      <c r="N74" s="32"/>
      <c r="O74" s="78" t="s">
        <v>96</v>
      </c>
      <c r="P74" s="74">
        <f t="shared" si="9"/>
        <v>112.2</v>
      </c>
      <c r="Q74" s="73"/>
      <c r="R74" s="73">
        <v>11.28</v>
      </c>
      <c r="S74" s="73">
        <v>130</v>
      </c>
      <c r="T74" s="73"/>
      <c r="U74" s="74">
        <f t="shared" si="11"/>
        <v>7.92</v>
      </c>
      <c r="V74" s="64"/>
    </row>
    <row r="75" spans="1:22" s="30" customFormat="1">
      <c r="A75" s="114"/>
      <c r="B75" s="12">
        <v>39006</v>
      </c>
      <c r="C75" s="14" t="s">
        <v>13</v>
      </c>
      <c r="D75" s="31">
        <v>1584</v>
      </c>
      <c r="E75" s="34">
        <f t="shared" si="7"/>
        <v>31.007999999999999</v>
      </c>
      <c r="F75" s="11"/>
      <c r="G75" s="11"/>
      <c r="H75" s="32"/>
      <c r="I75" s="35">
        <f t="shared" si="10"/>
        <v>20.592000000000002</v>
      </c>
      <c r="J75" s="31"/>
      <c r="K75" s="31">
        <v>20.59</v>
      </c>
      <c r="L75" s="32"/>
      <c r="M75" s="11"/>
      <c r="N75" s="32"/>
      <c r="O75" s="78" t="s">
        <v>94</v>
      </c>
      <c r="P75" s="91">
        <f t="shared" si="9"/>
        <v>26.3568</v>
      </c>
      <c r="Q75" s="73"/>
      <c r="R75" s="73"/>
      <c r="S75" s="73">
        <v>20.59</v>
      </c>
      <c r="T75" s="73"/>
      <c r="U75" s="74"/>
      <c r="V75" s="64"/>
    </row>
    <row r="76" spans="1:22" s="30" customFormat="1">
      <c r="A76" s="114"/>
      <c r="B76" s="12">
        <v>39035</v>
      </c>
      <c r="C76" s="83" t="s">
        <v>62</v>
      </c>
      <c r="D76" s="31">
        <v>30000</v>
      </c>
      <c r="E76" s="34">
        <f t="shared" si="7"/>
        <v>372</v>
      </c>
      <c r="F76" s="11"/>
      <c r="G76" s="11"/>
      <c r="H76" s="32"/>
      <c r="I76" s="35">
        <f t="shared" si="10"/>
        <v>390.00000000000006</v>
      </c>
      <c r="J76" s="31"/>
      <c r="K76" s="31">
        <v>390</v>
      </c>
      <c r="L76" s="32"/>
      <c r="M76" s="11"/>
      <c r="N76" s="32"/>
      <c r="O76" s="78" t="s">
        <v>96</v>
      </c>
      <c r="P76" s="74">
        <f t="shared" si="9"/>
        <v>316.2</v>
      </c>
      <c r="Q76" s="73"/>
      <c r="R76" s="73">
        <v>32.880000000000003</v>
      </c>
      <c r="S76" s="73">
        <v>390</v>
      </c>
      <c r="T76" s="73"/>
      <c r="U76" s="74">
        <f t="shared" si="11"/>
        <v>22.32</v>
      </c>
      <c r="V76" s="64"/>
    </row>
    <row r="77" spans="1:22" s="33" customFormat="1">
      <c r="A77" s="114"/>
      <c r="B77" s="12">
        <v>39037</v>
      </c>
      <c r="C77" s="14" t="s">
        <v>26</v>
      </c>
      <c r="D77" s="34">
        <v>35567</v>
      </c>
      <c r="E77" s="34">
        <f t="shared" si="7"/>
        <v>438.80400000000003</v>
      </c>
      <c r="F77" s="11"/>
      <c r="G77" s="11"/>
      <c r="H77" s="35"/>
      <c r="I77" s="35">
        <f t="shared" si="10"/>
        <v>462.37100000000004</v>
      </c>
      <c r="J77" s="34"/>
      <c r="K77" s="34">
        <v>462.37</v>
      </c>
      <c r="L77" s="35"/>
      <c r="M77" s="11"/>
      <c r="N77" s="35"/>
      <c r="O77" s="78" t="s">
        <v>94</v>
      </c>
      <c r="P77" s="74">
        <f t="shared" si="9"/>
        <v>372.98340000000002</v>
      </c>
      <c r="Q77" s="73"/>
      <c r="R77" s="73"/>
      <c r="S77" s="73">
        <v>462.37</v>
      </c>
      <c r="T77" s="73"/>
      <c r="U77" s="74">
        <f t="shared" si="11"/>
        <v>26.328240000000001</v>
      </c>
      <c r="V77" s="64"/>
    </row>
    <row r="78" spans="1:22" s="79" customFormat="1">
      <c r="A78" s="114"/>
      <c r="B78" s="65">
        <v>39087</v>
      </c>
      <c r="C78" s="83" t="s">
        <v>63</v>
      </c>
      <c r="D78" s="81">
        <v>10000</v>
      </c>
      <c r="E78" s="81">
        <f t="shared" ref="E78" si="12">12+D78*1.2%</f>
        <v>132</v>
      </c>
      <c r="F78" s="11"/>
      <c r="G78" s="11"/>
      <c r="H78" s="82"/>
      <c r="I78" s="82">
        <f t="shared" ref="I78" si="13">D78*1.3%</f>
        <v>130</v>
      </c>
      <c r="J78" s="81"/>
      <c r="K78" s="81">
        <v>130</v>
      </c>
      <c r="L78" s="82"/>
      <c r="M78" s="11"/>
      <c r="N78" s="82"/>
      <c r="O78" s="78" t="s">
        <v>96</v>
      </c>
      <c r="P78" s="74">
        <f t="shared" si="9"/>
        <v>112.2</v>
      </c>
      <c r="Q78" s="73"/>
      <c r="R78" s="73">
        <v>11.28</v>
      </c>
      <c r="S78" s="73">
        <v>130</v>
      </c>
      <c r="T78" s="73"/>
      <c r="U78" s="74">
        <f t="shared" si="11"/>
        <v>7.92</v>
      </c>
      <c r="V78" s="64"/>
    </row>
    <row r="79" spans="1:22" s="79" customFormat="1">
      <c r="A79" s="114"/>
      <c r="B79" s="65">
        <v>39107</v>
      </c>
      <c r="C79" s="83" t="s">
        <v>64</v>
      </c>
      <c r="D79" s="81">
        <v>953.48</v>
      </c>
      <c r="E79" s="81">
        <f>12+D79*1.2%</f>
        <v>23.441760000000002</v>
      </c>
      <c r="F79" s="11"/>
      <c r="G79" s="11"/>
      <c r="H79" s="82"/>
      <c r="I79" s="82">
        <f>D79*1.3%</f>
        <v>12.395240000000001</v>
      </c>
      <c r="J79" s="81"/>
      <c r="K79" s="81">
        <v>12.39</v>
      </c>
      <c r="L79" s="82"/>
      <c r="M79" s="11"/>
      <c r="N79" s="82"/>
      <c r="O79" s="78" t="s">
        <v>96</v>
      </c>
      <c r="P79" s="74">
        <f t="shared" si="9"/>
        <v>19.925496000000003</v>
      </c>
      <c r="Q79" s="73"/>
      <c r="R79" s="73">
        <v>1.5</v>
      </c>
      <c r="S79" s="73">
        <v>12.39</v>
      </c>
      <c r="T79" s="73"/>
      <c r="U79" s="74">
        <f t="shared" si="11"/>
        <v>1.4065056</v>
      </c>
      <c r="V79" s="64"/>
    </row>
    <row r="80" spans="1:22" s="79" customFormat="1">
      <c r="A80" s="114"/>
      <c r="B80" s="65">
        <v>39149</v>
      </c>
      <c r="C80" s="83" t="s">
        <v>13</v>
      </c>
      <c r="D80" s="81">
        <v>419.66</v>
      </c>
      <c r="E80" s="81"/>
      <c r="F80" s="11"/>
      <c r="G80" s="11"/>
      <c r="H80" s="82"/>
      <c r="I80" s="82">
        <v>5.45</v>
      </c>
      <c r="J80" s="81"/>
      <c r="K80" s="81">
        <v>5.45</v>
      </c>
      <c r="L80" s="82"/>
      <c r="M80" s="11"/>
      <c r="N80" s="82"/>
      <c r="O80" s="78" t="s">
        <v>94</v>
      </c>
      <c r="P80" s="91">
        <f t="shared" si="9"/>
        <v>0</v>
      </c>
      <c r="Q80" s="73"/>
      <c r="R80" s="73"/>
      <c r="S80" s="73">
        <v>5.45</v>
      </c>
      <c r="T80" s="73"/>
      <c r="U80" s="74">
        <f t="shared" si="11"/>
        <v>0</v>
      </c>
      <c r="V80" s="64"/>
    </row>
    <row r="81" spans="1:22" s="79" customFormat="1">
      <c r="A81" s="114"/>
      <c r="B81" s="65">
        <v>39149</v>
      </c>
      <c r="C81" s="83" t="s">
        <v>83</v>
      </c>
      <c r="D81" s="81">
        <v>1356</v>
      </c>
      <c r="E81" s="81">
        <f>12+D81*1.2%</f>
        <v>28.272000000000002</v>
      </c>
      <c r="F81" s="11"/>
      <c r="G81" s="11"/>
      <c r="H81" s="82"/>
      <c r="I81" s="82">
        <f>D81*1.3%</f>
        <v>17.628</v>
      </c>
      <c r="J81" s="81"/>
      <c r="K81" s="81">
        <v>19.5</v>
      </c>
      <c r="L81" s="82"/>
      <c r="M81" s="11"/>
      <c r="N81" s="82"/>
      <c r="O81" s="78" t="s">
        <v>95</v>
      </c>
      <c r="P81" s="74">
        <f t="shared" si="9"/>
        <v>24.031200000000002</v>
      </c>
      <c r="Q81" s="73"/>
      <c r="R81" s="73">
        <v>2.1</v>
      </c>
      <c r="S81" s="73">
        <v>17.63</v>
      </c>
      <c r="T81" s="73"/>
      <c r="U81" s="74">
        <f t="shared" si="11"/>
        <v>1.6963200000000001</v>
      </c>
      <c r="V81" s="64"/>
    </row>
    <row r="82" spans="1:22" s="79" customFormat="1">
      <c r="A82" s="114"/>
      <c r="B82" s="65">
        <v>39163</v>
      </c>
      <c r="C82" s="83" t="s">
        <v>65</v>
      </c>
      <c r="D82" s="81">
        <v>10000</v>
      </c>
      <c r="E82" s="81">
        <f>12+D82*1.2%</f>
        <v>132</v>
      </c>
      <c r="F82" s="11"/>
      <c r="G82" s="11"/>
      <c r="H82" s="82"/>
      <c r="I82" s="82">
        <f>D82*1.3%</f>
        <v>130</v>
      </c>
      <c r="J82" s="81"/>
      <c r="K82" s="81">
        <v>130</v>
      </c>
      <c r="L82" s="82"/>
      <c r="M82" s="11"/>
      <c r="N82" s="82"/>
      <c r="O82" s="78" t="s">
        <v>96</v>
      </c>
      <c r="P82" s="74">
        <f t="shared" si="9"/>
        <v>112.2</v>
      </c>
      <c r="Q82" s="73"/>
      <c r="R82" s="73">
        <v>11.28</v>
      </c>
      <c r="S82" s="73">
        <v>130</v>
      </c>
      <c r="T82" s="73"/>
      <c r="U82" s="74">
        <f t="shared" si="11"/>
        <v>7.92</v>
      </c>
      <c r="V82" s="64"/>
    </row>
    <row r="83" spans="1:22" s="79" customFormat="1">
      <c r="A83" s="114"/>
      <c r="B83" s="65">
        <v>39169</v>
      </c>
      <c r="C83" s="83" t="s">
        <v>66</v>
      </c>
      <c r="D83" s="81">
        <v>5000</v>
      </c>
      <c r="E83" s="81">
        <f>12+D83*1.2%</f>
        <v>72</v>
      </c>
      <c r="F83" s="11"/>
      <c r="G83" s="11"/>
      <c r="H83" s="82"/>
      <c r="I83" s="82">
        <f>D83*1.3%</f>
        <v>65</v>
      </c>
      <c r="J83" s="81"/>
      <c r="K83" s="81">
        <v>65</v>
      </c>
      <c r="L83" s="82"/>
      <c r="M83" s="11"/>
      <c r="N83" s="82"/>
      <c r="O83" s="78" t="s">
        <v>96</v>
      </c>
      <c r="P83" s="74">
        <f t="shared" si="9"/>
        <v>61.2</v>
      </c>
      <c r="Q83" s="73"/>
      <c r="R83" s="73">
        <v>5.88</v>
      </c>
      <c r="S83" s="73">
        <v>65</v>
      </c>
      <c r="T83" s="73"/>
      <c r="U83" s="74">
        <f t="shared" si="11"/>
        <v>4.32</v>
      </c>
      <c r="V83" s="64"/>
    </row>
    <row r="84" spans="1:22">
      <c r="A84" s="42"/>
      <c r="B84" s="37">
        <v>39175</v>
      </c>
      <c r="C84" s="24"/>
      <c r="D84" s="25"/>
      <c r="E84" s="25"/>
      <c r="F84" s="102" t="s">
        <v>25</v>
      </c>
      <c r="G84" s="103"/>
      <c r="H84" s="103"/>
      <c r="I84" s="103"/>
      <c r="J84" s="103"/>
      <c r="K84" s="103"/>
      <c r="L84" s="103"/>
      <c r="M84" s="103"/>
      <c r="N84" s="103"/>
      <c r="O84" s="104"/>
      <c r="P84" s="85">
        <f t="shared" si="9"/>
        <v>0</v>
      </c>
      <c r="Q84" s="85"/>
      <c r="R84" s="85"/>
      <c r="S84" s="85"/>
      <c r="T84" s="85"/>
      <c r="U84" s="85"/>
    </row>
    <row r="85" spans="1:22" s="64" customFormat="1">
      <c r="A85" s="115"/>
      <c r="B85" s="65">
        <v>39207</v>
      </c>
      <c r="C85" s="80" t="s">
        <v>10</v>
      </c>
      <c r="D85" s="81">
        <v>20000</v>
      </c>
      <c r="E85" s="81">
        <f t="shared" ref="E85" si="14">12+D85*1.2%</f>
        <v>252</v>
      </c>
      <c r="F85" s="82"/>
      <c r="G85" s="82"/>
      <c r="H85" s="82"/>
      <c r="I85" s="81">
        <f>D85*1.3%</f>
        <v>260</v>
      </c>
      <c r="J85" s="82"/>
      <c r="K85" s="82">
        <v>260</v>
      </c>
      <c r="L85" s="82"/>
      <c r="M85" s="82"/>
      <c r="N85" s="82"/>
      <c r="O85" s="78" t="s">
        <v>96</v>
      </c>
      <c r="P85" s="74">
        <f t="shared" si="9"/>
        <v>214.2</v>
      </c>
      <c r="Q85" s="74"/>
      <c r="R85" s="74">
        <v>1.89</v>
      </c>
      <c r="S85" s="74">
        <v>260</v>
      </c>
      <c r="T85" s="74"/>
      <c r="U85" s="74">
        <f t="shared" si="11"/>
        <v>15.12</v>
      </c>
    </row>
    <row r="86" spans="1:22" s="64" customFormat="1">
      <c r="A86" s="114"/>
      <c r="B86" s="65">
        <v>39269</v>
      </c>
      <c r="C86" s="83" t="s">
        <v>67</v>
      </c>
      <c r="D86" s="81">
        <v>16500</v>
      </c>
      <c r="E86" s="81">
        <f t="shared" ref="E86:E87" si="15">12+D86*1.2%</f>
        <v>210</v>
      </c>
      <c r="F86" s="82"/>
      <c r="G86" s="82"/>
      <c r="H86" s="82"/>
      <c r="I86" s="82">
        <v>214.5</v>
      </c>
      <c r="J86" s="82"/>
      <c r="K86" s="82">
        <v>214.5</v>
      </c>
      <c r="L86" s="82"/>
      <c r="M86" s="82"/>
      <c r="N86" s="82"/>
      <c r="O86" s="78" t="s">
        <v>96</v>
      </c>
      <c r="P86" s="74">
        <f t="shared" si="9"/>
        <v>178.5</v>
      </c>
      <c r="Q86" s="74"/>
      <c r="R86" s="74">
        <v>18.3</v>
      </c>
      <c r="S86" s="74">
        <v>214.5</v>
      </c>
      <c r="T86" s="74"/>
      <c r="U86" s="74">
        <f t="shared" si="11"/>
        <v>12.6</v>
      </c>
    </row>
    <row r="87" spans="1:22" s="64" customFormat="1">
      <c r="A87" s="114"/>
      <c r="B87" s="65">
        <v>39269</v>
      </c>
      <c r="C87" s="83" t="s">
        <v>68</v>
      </c>
      <c r="D87" s="81">
        <v>16500</v>
      </c>
      <c r="E87" s="81">
        <f t="shared" si="15"/>
        <v>210</v>
      </c>
      <c r="F87" s="82"/>
      <c r="G87" s="82"/>
      <c r="H87" s="82"/>
      <c r="I87" s="82">
        <v>214.5</v>
      </c>
      <c r="J87" s="82"/>
      <c r="K87" s="82">
        <v>214.5</v>
      </c>
      <c r="L87" s="82"/>
      <c r="M87" s="82"/>
      <c r="N87" s="82"/>
      <c r="O87" s="78" t="s">
        <v>96</v>
      </c>
      <c r="P87" s="74">
        <f t="shared" si="9"/>
        <v>178.5</v>
      </c>
      <c r="Q87" s="74"/>
      <c r="R87" s="74">
        <v>18.3</v>
      </c>
      <c r="S87" s="74">
        <v>214.5</v>
      </c>
      <c r="T87" s="74"/>
      <c r="U87" s="74">
        <f t="shared" si="11"/>
        <v>12.6</v>
      </c>
    </row>
    <row r="88" spans="1:22" s="64" customFormat="1">
      <c r="A88" s="114"/>
      <c r="B88" s="65">
        <v>39249</v>
      </c>
      <c r="C88" s="83" t="s">
        <v>69</v>
      </c>
      <c r="D88" s="86">
        <v>16500</v>
      </c>
      <c r="E88" s="86">
        <v>372</v>
      </c>
      <c r="F88" s="11"/>
      <c r="G88" s="11"/>
      <c r="H88" s="82"/>
      <c r="I88" s="82">
        <f>D88*1.3%</f>
        <v>214.50000000000003</v>
      </c>
      <c r="J88" s="82"/>
      <c r="K88" s="82">
        <v>214.5</v>
      </c>
      <c r="L88" s="82"/>
      <c r="M88" s="11"/>
      <c r="N88" s="82"/>
      <c r="O88" s="78" t="s">
        <v>96</v>
      </c>
      <c r="P88" s="74">
        <f t="shared" si="9"/>
        <v>316.2</v>
      </c>
      <c r="Q88" s="74"/>
      <c r="R88" s="74">
        <v>18.3</v>
      </c>
      <c r="S88" s="74">
        <v>214.5</v>
      </c>
      <c r="T88" s="74"/>
      <c r="U88" s="74">
        <f t="shared" si="11"/>
        <v>22.32</v>
      </c>
    </row>
    <row r="89" spans="1:22" s="64" customFormat="1">
      <c r="A89" s="114"/>
      <c r="B89" s="65">
        <v>39287</v>
      </c>
      <c r="C89" s="83" t="s">
        <v>70</v>
      </c>
      <c r="D89" s="82">
        <v>13333.7</v>
      </c>
      <c r="E89" s="82">
        <f>12+D89*1.2%</f>
        <v>172.0044</v>
      </c>
      <c r="F89" s="82"/>
      <c r="G89" s="82"/>
      <c r="H89" s="82"/>
      <c r="I89" s="82">
        <f>D89*1.3%</f>
        <v>173.33810000000003</v>
      </c>
      <c r="J89" s="82"/>
      <c r="K89" s="86">
        <v>133.33000000000001</v>
      </c>
      <c r="L89" s="82"/>
      <c r="M89" s="82"/>
      <c r="N89" s="82"/>
      <c r="O89" s="78" t="s">
        <v>96</v>
      </c>
      <c r="P89" s="74">
        <f t="shared" si="9"/>
        <v>146.20374000000001</v>
      </c>
      <c r="Q89" s="74"/>
      <c r="R89" s="74">
        <v>14.88</v>
      </c>
      <c r="S89" s="74">
        <v>133.34</v>
      </c>
      <c r="T89" s="74"/>
      <c r="U89" s="74">
        <f t="shared" si="11"/>
        <v>10.320264</v>
      </c>
    </row>
    <row r="90" spans="1:22" s="64" customFormat="1">
      <c r="A90" s="114"/>
      <c r="B90" s="65">
        <v>39308</v>
      </c>
      <c r="C90" s="83" t="s">
        <v>71</v>
      </c>
      <c r="D90" s="82">
        <v>5000</v>
      </c>
      <c r="E90" s="81">
        <f t="shared" ref="E90" si="16">12+D90*1.2%</f>
        <v>72</v>
      </c>
      <c r="F90" s="82"/>
      <c r="G90" s="82"/>
      <c r="H90" s="82"/>
      <c r="I90" s="81">
        <f t="shared" ref="I90" si="17">D90*1.3%</f>
        <v>65</v>
      </c>
      <c r="J90" s="82"/>
      <c r="K90" s="82">
        <v>65</v>
      </c>
      <c r="L90" s="82"/>
      <c r="M90" s="82"/>
      <c r="N90" s="82"/>
      <c r="O90" s="78" t="s">
        <v>96</v>
      </c>
      <c r="P90" s="74">
        <f t="shared" si="9"/>
        <v>61.2</v>
      </c>
      <c r="Q90" s="74"/>
      <c r="R90" s="74">
        <v>5.88</v>
      </c>
      <c r="S90" s="74">
        <v>65</v>
      </c>
      <c r="T90" s="74"/>
      <c r="U90" s="74">
        <f t="shared" si="11"/>
        <v>4.32</v>
      </c>
    </row>
    <row r="91" spans="1:22" s="28" customFormat="1">
      <c r="A91" s="114"/>
      <c r="B91" s="65">
        <v>39328</v>
      </c>
      <c r="C91" s="83" t="s">
        <v>72</v>
      </c>
      <c r="D91" s="82">
        <v>10000</v>
      </c>
      <c r="E91" s="81">
        <f t="shared" ref="E91:E93" si="18">12+D91*1.2%</f>
        <v>132</v>
      </c>
      <c r="F91" s="82"/>
      <c r="G91" s="82"/>
      <c r="H91" s="82"/>
      <c r="I91" s="81">
        <f t="shared" ref="I91:I93" si="19">D91*1.3%</f>
        <v>130</v>
      </c>
      <c r="J91" s="82"/>
      <c r="K91" s="82">
        <v>130</v>
      </c>
      <c r="L91" s="82"/>
      <c r="M91" s="82"/>
      <c r="N91" s="82"/>
      <c r="O91" s="78" t="s">
        <v>96</v>
      </c>
      <c r="P91" s="74">
        <f t="shared" si="9"/>
        <v>112.2</v>
      </c>
      <c r="Q91" s="73"/>
      <c r="R91" s="73">
        <v>11.28</v>
      </c>
      <c r="S91" s="73">
        <v>130</v>
      </c>
      <c r="T91" s="73"/>
      <c r="U91" s="74">
        <f t="shared" si="11"/>
        <v>7.92</v>
      </c>
      <c r="V91" s="64"/>
    </row>
    <row r="92" spans="1:22" s="28" customFormat="1">
      <c r="A92" s="114"/>
      <c r="B92" s="65">
        <v>39330</v>
      </c>
      <c r="C92" s="80" t="s">
        <v>24</v>
      </c>
      <c r="D92" s="81">
        <v>3500</v>
      </c>
      <c r="E92" s="81">
        <f t="shared" si="18"/>
        <v>54</v>
      </c>
      <c r="F92" s="82"/>
      <c r="G92" s="82"/>
      <c r="H92" s="82"/>
      <c r="I92" s="81">
        <f t="shared" si="19"/>
        <v>45.500000000000007</v>
      </c>
      <c r="J92" s="82"/>
      <c r="K92" s="82">
        <v>45.5</v>
      </c>
      <c r="L92" s="82"/>
      <c r="M92" s="82"/>
      <c r="N92" s="82"/>
      <c r="O92" s="78" t="s">
        <v>96</v>
      </c>
      <c r="P92" s="74">
        <f t="shared" si="9"/>
        <v>45.9</v>
      </c>
      <c r="Q92" s="73"/>
      <c r="R92" s="73">
        <v>4.26</v>
      </c>
      <c r="S92" s="73">
        <v>45.5</v>
      </c>
      <c r="T92" s="73"/>
      <c r="U92" s="74">
        <f t="shared" si="11"/>
        <v>3.2399999999999998</v>
      </c>
      <c r="V92" s="64"/>
    </row>
    <row r="93" spans="1:22" s="79" customFormat="1">
      <c r="A93" s="114"/>
      <c r="B93" s="65">
        <v>39330</v>
      </c>
      <c r="C93" s="80" t="s">
        <v>24</v>
      </c>
      <c r="D93" s="81">
        <v>2000</v>
      </c>
      <c r="E93" s="81">
        <f t="shared" si="18"/>
        <v>36</v>
      </c>
      <c r="F93" s="82"/>
      <c r="G93" s="82"/>
      <c r="H93" s="82"/>
      <c r="I93" s="81">
        <f t="shared" si="19"/>
        <v>26.000000000000004</v>
      </c>
      <c r="J93" s="82"/>
      <c r="K93" s="82">
        <v>26</v>
      </c>
      <c r="L93" s="82"/>
      <c r="M93" s="82"/>
      <c r="N93" s="82"/>
      <c r="O93" s="78" t="s">
        <v>96</v>
      </c>
      <c r="P93" s="74">
        <f t="shared" si="9"/>
        <v>30.6</v>
      </c>
      <c r="Q93" s="73"/>
      <c r="R93" s="73">
        <v>2.645</v>
      </c>
      <c r="S93" s="73">
        <v>26</v>
      </c>
      <c r="T93" s="73"/>
      <c r="U93" s="74">
        <f t="shared" si="11"/>
        <v>2.16</v>
      </c>
      <c r="V93" s="64"/>
    </row>
    <row r="94" spans="1:22" s="79" customFormat="1">
      <c r="A94" s="114"/>
      <c r="B94" s="65">
        <v>39373</v>
      </c>
      <c r="C94" s="80" t="s">
        <v>73</v>
      </c>
      <c r="D94" s="82">
        <v>5869</v>
      </c>
      <c r="E94" s="81">
        <f t="shared" ref="E94" si="20">12+D94*1.2%</f>
        <v>82.427999999999997</v>
      </c>
      <c r="F94" s="82"/>
      <c r="G94" s="82"/>
      <c r="H94" s="82"/>
      <c r="I94" s="81">
        <f t="shared" ref="I94" si="21">D94*1.3%</f>
        <v>76.297000000000011</v>
      </c>
      <c r="J94" s="82"/>
      <c r="K94" s="82">
        <v>76.3</v>
      </c>
      <c r="L94" s="82"/>
      <c r="M94" s="82"/>
      <c r="N94" s="82"/>
      <c r="O94" s="78" t="s">
        <v>96</v>
      </c>
      <c r="P94" s="74">
        <f t="shared" si="9"/>
        <v>70.063800000000001</v>
      </c>
      <c r="Q94" s="73"/>
      <c r="R94" s="73">
        <v>6.82</v>
      </c>
      <c r="S94" s="73">
        <v>76.3</v>
      </c>
      <c r="T94" s="73"/>
      <c r="U94" s="74">
        <f t="shared" si="11"/>
        <v>4.9456799999999994</v>
      </c>
      <c r="V94" s="64"/>
    </row>
    <row r="95" spans="1:22" s="27" customFormat="1" ht="12.75" customHeight="1">
      <c r="A95" s="114"/>
      <c r="B95" s="65">
        <v>39484</v>
      </c>
      <c r="C95" s="26" t="s">
        <v>22</v>
      </c>
      <c r="D95" s="81">
        <v>880.41</v>
      </c>
      <c r="E95" s="81">
        <f>12+D95*1.2%</f>
        <v>22.564920000000001</v>
      </c>
      <c r="F95" s="82"/>
      <c r="G95" s="82"/>
      <c r="H95" s="82"/>
      <c r="I95" s="81">
        <f>D95*1.3%</f>
        <v>11.44533</v>
      </c>
      <c r="J95" s="82"/>
      <c r="K95" s="82">
        <v>11.44</v>
      </c>
      <c r="L95" s="82"/>
      <c r="M95" s="82"/>
      <c r="N95" s="82"/>
      <c r="O95" s="78" t="s">
        <v>96</v>
      </c>
      <c r="P95" s="74">
        <f t="shared" si="9"/>
        <v>19.180182000000002</v>
      </c>
      <c r="Q95" s="73"/>
      <c r="R95" s="73">
        <v>1.43</v>
      </c>
      <c r="S95" s="73">
        <v>11.44</v>
      </c>
      <c r="T95" s="73"/>
      <c r="U95" s="74">
        <f t="shared" si="11"/>
        <v>1.3538952</v>
      </c>
      <c r="V95" s="64"/>
    </row>
    <row r="96" spans="1:22" s="27" customFormat="1">
      <c r="A96" s="114"/>
      <c r="B96" s="65">
        <v>39484</v>
      </c>
      <c r="C96" s="26" t="s">
        <v>23</v>
      </c>
      <c r="D96" s="81">
        <v>26412.32</v>
      </c>
      <c r="E96" s="81">
        <f>12+D96*1.2%</f>
        <v>328.94783999999999</v>
      </c>
      <c r="F96" s="82"/>
      <c r="G96" s="82"/>
      <c r="H96" s="82"/>
      <c r="I96" s="81">
        <f>D96*1.3%</f>
        <v>343.36016000000001</v>
      </c>
      <c r="J96" s="82"/>
      <c r="K96" s="82">
        <v>343.36</v>
      </c>
      <c r="L96" s="82"/>
      <c r="M96" s="82"/>
      <c r="N96" s="82"/>
      <c r="O96" s="78" t="s">
        <v>96</v>
      </c>
      <c r="P96" s="74">
        <f t="shared" si="9"/>
        <v>279.60566399999999</v>
      </c>
      <c r="Q96" s="73"/>
      <c r="R96" s="73">
        <v>29</v>
      </c>
      <c r="S96" s="73">
        <v>343.36</v>
      </c>
      <c r="T96" s="73"/>
      <c r="U96" s="74">
        <f t="shared" si="11"/>
        <v>19.736870399999997</v>
      </c>
      <c r="V96" s="64"/>
    </row>
    <row r="97" spans="1:22" s="27" customFormat="1">
      <c r="A97" s="114"/>
      <c r="B97" s="65">
        <v>39548</v>
      </c>
      <c r="C97" s="80" t="s">
        <v>10</v>
      </c>
      <c r="D97" s="81">
        <v>12500</v>
      </c>
      <c r="E97" s="81">
        <f>12+D97*1.2%</f>
        <v>162</v>
      </c>
      <c r="F97" s="82"/>
      <c r="G97" s="82">
        <v>81.25</v>
      </c>
      <c r="H97" s="82"/>
      <c r="I97" s="82">
        <v>162.5</v>
      </c>
      <c r="J97" s="82"/>
      <c r="K97" s="82">
        <v>162.5</v>
      </c>
      <c r="L97" s="82"/>
      <c r="M97" s="82">
        <v>15.63</v>
      </c>
      <c r="N97" s="82"/>
      <c r="O97" s="78" t="s">
        <v>98</v>
      </c>
      <c r="P97" s="74">
        <f t="shared" si="9"/>
        <v>137.69999999999999</v>
      </c>
      <c r="Q97" s="73"/>
      <c r="R97" s="73"/>
      <c r="S97" s="73"/>
      <c r="T97" s="73"/>
      <c r="U97" s="74"/>
      <c r="V97" s="64"/>
    </row>
    <row r="98" spans="1:22" s="27" customFormat="1">
      <c r="A98" s="114"/>
      <c r="B98" s="65">
        <v>39573</v>
      </c>
      <c r="C98" s="26" t="s">
        <v>74</v>
      </c>
      <c r="D98" s="81">
        <v>42500</v>
      </c>
      <c r="E98" s="81">
        <f>12+D98*1.2%</f>
        <v>522</v>
      </c>
      <c r="F98" s="82"/>
      <c r="G98" s="82"/>
      <c r="H98" s="82"/>
      <c r="I98" s="81">
        <f>D98*1.3%</f>
        <v>552.5</v>
      </c>
      <c r="J98" s="82"/>
      <c r="K98" s="82">
        <v>552.5</v>
      </c>
      <c r="L98" s="82"/>
      <c r="M98" s="82"/>
      <c r="N98" s="82"/>
      <c r="O98" s="78" t="s">
        <v>96</v>
      </c>
      <c r="P98" s="74">
        <f t="shared" si="9"/>
        <v>443.7</v>
      </c>
      <c r="Q98" s="73"/>
      <c r="R98" s="73">
        <v>46.38</v>
      </c>
      <c r="S98" s="73">
        <v>552.5</v>
      </c>
      <c r="T98" s="73"/>
      <c r="U98" s="74">
        <f t="shared" si="11"/>
        <v>31.32</v>
      </c>
      <c r="V98" s="64"/>
    </row>
    <row r="99" spans="1:22" s="27" customFormat="1">
      <c r="A99" s="114"/>
      <c r="B99" s="65">
        <v>39573</v>
      </c>
      <c r="C99" s="26" t="s">
        <v>75</v>
      </c>
      <c r="D99" s="81">
        <v>42500</v>
      </c>
      <c r="E99" s="81">
        <f>12+D99*1.2%</f>
        <v>522</v>
      </c>
      <c r="F99" s="82"/>
      <c r="G99" s="82"/>
      <c r="H99" s="82"/>
      <c r="I99" s="81">
        <f>D99*1.3%</f>
        <v>552.5</v>
      </c>
      <c r="J99" s="82"/>
      <c r="K99" s="82">
        <v>552.5</v>
      </c>
      <c r="L99" s="82"/>
      <c r="M99" s="82"/>
      <c r="N99" s="82"/>
      <c r="O99" s="78" t="s">
        <v>96</v>
      </c>
      <c r="P99" s="74">
        <f t="shared" si="9"/>
        <v>443.7</v>
      </c>
      <c r="Q99" s="73"/>
      <c r="R99" s="73">
        <v>46.38</v>
      </c>
      <c r="S99" s="73">
        <v>552.5</v>
      </c>
      <c r="T99" s="73"/>
      <c r="U99" s="74">
        <f t="shared" si="11"/>
        <v>31.32</v>
      </c>
      <c r="V99" s="64"/>
    </row>
    <row r="100" spans="1:22" s="17" customFormat="1">
      <c r="A100" s="114"/>
      <c r="B100" s="65">
        <v>39639</v>
      </c>
      <c r="C100" s="26" t="s">
        <v>20</v>
      </c>
      <c r="D100" s="81">
        <v>7475</v>
      </c>
      <c r="E100" s="81">
        <f t="shared" ref="E100:E101" si="22">12+D100*1.2%</f>
        <v>101.7</v>
      </c>
      <c r="F100" s="82"/>
      <c r="G100" s="82">
        <v>87.84</v>
      </c>
      <c r="H100" s="82"/>
      <c r="I100" s="81">
        <v>97.18</v>
      </c>
      <c r="J100" s="82"/>
      <c r="K100" s="82">
        <v>97.17</v>
      </c>
      <c r="L100" s="82"/>
      <c r="M100" s="82">
        <v>9.34</v>
      </c>
      <c r="N100" s="82"/>
      <c r="O100" s="122" t="s">
        <v>88</v>
      </c>
      <c r="P100" s="88">
        <v>50.85</v>
      </c>
      <c r="Q100" s="73"/>
      <c r="R100" s="73"/>
      <c r="S100" s="73"/>
      <c r="T100" s="73"/>
      <c r="U100" s="74"/>
      <c r="V100" s="64"/>
    </row>
    <row r="101" spans="1:22" s="79" customFormat="1">
      <c r="A101" s="114"/>
      <c r="B101" s="65">
        <v>39728</v>
      </c>
      <c r="C101" s="80" t="s">
        <v>10</v>
      </c>
      <c r="D101" s="81">
        <v>3000</v>
      </c>
      <c r="E101" s="81">
        <f t="shared" si="22"/>
        <v>48</v>
      </c>
      <c r="F101" s="82"/>
      <c r="G101" s="82">
        <v>19.5</v>
      </c>
      <c r="H101" s="82"/>
      <c r="I101" s="81">
        <f>D101*1.3%</f>
        <v>39</v>
      </c>
      <c r="J101" s="82"/>
      <c r="K101" s="82">
        <v>39</v>
      </c>
      <c r="L101" s="82"/>
      <c r="M101" s="82">
        <v>3.75</v>
      </c>
      <c r="N101" s="82"/>
      <c r="O101" s="123" t="s">
        <v>97</v>
      </c>
      <c r="P101" s="88">
        <v>24</v>
      </c>
      <c r="Q101" s="73"/>
      <c r="R101" s="73"/>
      <c r="S101" s="73"/>
      <c r="T101" s="73"/>
      <c r="U101" s="74"/>
      <c r="V101" s="64"/>
    </row>
    <row r="102" spans="1:22" s="79" customFormat="1">
      <c r="A102" s="114"/>
      <c r="B102" s="65">
        <v>39750</v>
      </c>
      <c r="C102" s="80" t="s">
        <v>19</v>
      </c>
      <c r="D102" s="82">
        <v>3000</v>
      </c>
      <c r="E102" s="81">
        <f>12+D102*1.2%</f>
        <v>48</v>
      </c>
      <c r="F102" s="11"/>
      <c r="G102" s="11"/>
      <c r="H102" s="82"/>
      <c r="I102" s="82">
        <v>39</v>
      </c>
      <c r="J102" s="82"/>
      <c r="K102" s="82">
        <v>39</v>
      </c>
      <c r="L102" s="82"/>
      <c r="M102" s="11"/>
      <c r="N102" s="82"/>
      <c r="O102" s="78" t="s">
        <v>96</v>
      </c>
      <c r="P102" s="74">
        <f>E102-E102*15%</f>
        <v>40.799999999999997</v>
      </c>
      <c r="Q102" s="73"/>
      <c r="R102" s="73">
        <v>3.72</v>
      </c>
      <c r="S102" s="73">
        <v>39</v>
      </c>
      <c r="T102" s="73"/>
      <c r="U102" s="74">
        <f t="shared" si="11"/>
        <v>2.88</v>
      </c>
      <c r="V102" s="64"/>
    </row>
    <row r="103" spans="1:22" s="79" customFormat="1">
      <c r="A103" s="114"/>
      <c r="B103" s="65">
        <v>39762</v>
      </c>
      <c r="C103" s="83" t="s">
        <v>76</v>
      </c>
      <c r="D103" s="82">
        <v>4988.99</v>
      </c>
      <c r="E103" s="81">
        <f>12+D103*1.2%</f>
        <v>71.86788</v>
      </c>
      <c r="F103" s="82"/>
      <c r="G103" s="82"/>
      <c r="H103" s="82"/>
      <c r="I103" s="81">
        <f>D103*1.3%</f>
        <v>64.856870000000001</v>
      </c>
      <c r="J103" s="81"/>
      <c r="K103" s="81">
        <v>64.849999999999994</v>
      </c>
      <c r="L103" s="82"/>
      <c r="M103" s="11"/>
      <c r="N103" s="82"/>
      <c r="O103" s="78" t="s">
        <v>96</v>
      </c>
      <c r="P103" s="74">
        <f t="shared" ref="P103:P115" si="23">E103-E103*15%</f>
        <v>61.087698000000003</v>
      </c>
      <c r="Q103" s="73"/>
      <c r="R103" s="73">
        <v>5.87</v>
      </c>
      <c r="S103" s="73">
        <v>64.849999999999994</v>
      </c>
      <c r="T103" s="73"/>
      <c r="U103" s="74">
        <f t="shared" si="11"/>
        <v>4.3120728000000002</v>
      </c>
      <c r="V103" s="64"/>
    </row>
    <row r="104" spans="1:22" s="17" customFormat="1">
      <c r="A104" s="114"/>
      <c r="B104" s="65">
        <v>39801</v>
      </c>
      <c r="C104" s="26" t="s">
        <v>18</v>
      </c>
      <c r="D104" s="81">
        <v>1300</v>
      </c>
      <c r="E104" s="81">
        <f>12+D104*1.2%</f>
        <v>27.6</v>
      </c>
      <c r="F104" s="11"/>
      <c r="G104" s="11"/>
      <c r="H104" s="82"/>
      <c r="I104" s="82">
        <f>D104*1.3%</f>
        <v>16.900000000000002</v>
      </c>
      <c r="J104" s="82"/>
      <c r="K104" s="82">
        <v>16.899999999999999</v>
      </c>
      <c r="L104" s="82"/>
      <c r="M104" s="11"/>
      <c r="N104" s="82"/>
      <c r="O104" s="78" t="s">
        <v>95</v>
      </c>
      <c r="P104" s="74">
        <f t="shared" si="23"/>
        <v>23.46</v>
      </c>
      <c r="Q104" s="73"/>
      <c r="R104" s="73">
        <v>1.88</v>
      </c>
      <c r="S104" s="73">
        <v>16.899999999999999</v>
      </c>
      <c r="T104" s="73"/>
      <c r="U104" s="74">
        <f t="shared" si="11"/>
        <v>1.6559999999999999</v>
      </c>
      <c r="V104" s="64"/>
    </row>
    <row r="105" spans="1:22" s="17" customFormat="1">
      <c r="A105" s="114"/>
      <c r="B105" s="65">
        <v>39802</v>
      </c>
      <c r="C105" s="26" t="s">
        <v>18</v>
      </c>
      <c r="D105" s="81">
        <v>2500</v>
      </c>
      <c r="E105" s="81">
        <f>12+D105*1.2%</f>
        <v>42</v>
      </c>
      <c r="F105" s="11"/>
      <c r="G105" s="11"/>
      <c r="H105" s="82"/>
      <c r="I105" s="82">
        <v>14.8</v>
      </c>
      <c r="J105" s="82"/>
      <c r="K105" s="82">
        <v>32.5</v>
      </c>
      <c r="L105" s="82"/>
      <c r="M105" s="11"/>
      <c r="N105" s="82"/>
      <c r="O105" s="78" t="s">
        <v>95</v>
      </c>
      <c r="P105" s="74">
        <f t="shared" si="23"/>
        <v>35.700000000000003</v>
      </c>
      <c r="Q105" s="73"/>
      <c r="R105" s="73">
        <v>3.18</v>
      </c>
      <c r="S105" s="73">
        <v>32.5</v>
      </c>
      <c r="T105" s="73"/>
      <c r="U105" s="74">
        <f t="shared" si="11"/>
        <v>2.52</v>
      </c>
      <c r="V105" s="64"/>
    </row>
    <row r="106" spans="1:22" s="17" customFormat="1">
      <c r="A106" s="114"/>
      <c r="B106" s="7">
        <v>39804</v>
      </c>
      <c r="C106" s="80" t="s">
        <v>17</v>
      </c>
      <c r="D106" s="81">
        <v>10000</v>
      </c>
      <c r="E106" s="82"/>
      <c r="F106" s="82"/>
      <c r="G106" s="82"/>
      <c r="H106" s="82"/>
      <c r="I106" s="81">
        <f>D106*1.3%</f>
        <v>130</v>
      </c>
      <c r="J106" s="81"/>
      <c r="K106" s="81">
        <v>130</v>
      </c>
      <c r="L106" s="82"/>
      <c r="M106" s="82"/>
      <c r="N106" s="82"/>
      <c r="O106" s="78" t="s">
        <v>95</v>
      </c>
      <c r="P106" s="74">
        <f t="shared" si="23"/>
        <v>0</v>
      </c>
      <c r="Q106" s="73"/>
      <c r="R106" s="73">
        <v>11.28</v>
      </c>
      <c r="S106" s="73">
        <v>130</v>
      </c>
      <c r="T106" s="73"/>
      <c r="U106" s="74">
        <f t="shared" si="11"/>
        <v>0</v>
      </c>
      <c r="V106" s="64"/>
    </row>
    <row r="107" spans="1:22" s="17" customFormat="1">
      <c r="A107" s="114"/>
      <c r="B107" s="12">
        <v>39875</v>
      </c>
      <c r="C107" s="83" t="s">
        <v>58</v>
      </c>
      <c r="D107" s="18">
        <v>15000</v>
      </c>
      <c r="E107" s="18">
        <f>12+D107*1.2%</f>
        <v>192</v>
      </c>
      <c r="F107" s="11"/>
      <c r="G107" s="11"/>
      <c r="H107" s="19"/>
      <c r="I107" s="19">
        <v>195</v>
      </c>
      <c r="J107" s="19"/>
      <c r="K107" s="19">
        <v>195</v>
      </c>
      <c r="L107" s="19"/>
      <c r="M107" s="11"/>
      <c r="N107" s="19"/>
      <c r="O107" s="78" t="s">
        <v>96</v>
      </c>
      <c r="P107" s="74">
        <f t="shared" si="23"/>
        <v>163.19999999999999</v>
      </c>
      <c r="Q107" s="73"/>
      <c r="R107" s="73">
        <v>16.68</v>
      </c>
      <c r="S107" s="73">
        <v>195</v>
      </c>
      <c r="T107" s="73"/>
      <c r="U107" s="74">
        <f t="shared" si="11"/>
        <v>11.52</v>
      </c>
      <c r="V107" s="64"/>
    </row>
    <row r="108" spans="1:22" s="17" customFormat="1">
      <c r="A108" s="114"/>
      <c r="B108" s="12">
        <v>39968</v>
      </c>
      <c r="C108" s="26" t="s">
        <v>18</v>
      </c>
      <c r="D108" s="18">
        <v>421.89</v>
      </c>
      <c r="E108" s="31"/>
      <c r="F108" s="11"/>
      <c r="G108" s="11"/>
      <c r="H108" s="19"/>
      <c r="I108" s="19"/>
      <c r="J108" s="19"/>
      <c r="K108" s="19">
        <v>5.48</v>
      </c>
      <c r="L108" s="19"/>
      <c r="M108" s="11"/>
      <c r="N108" s="19"/>
      <c r="O108" s="78" t="s">
        <v>95</v>
      </c>
      <c r="P108" s="74">
        <f t="shared" si="23"/>
        <v>0</v>
      </c>
      <c r="Q108" s="73"/>
      <c r="R108" s="73"/>
      <c r="S108" s="73">
        <v>5.48</v>
      </c>
      <c r="T108" s="73"/>
      <c r="U108" s="74">
        <f t="shared" si="11"/>
        <v>0</v>
      </c>
      <c r="V108" s="64"/>
    </row>
    <row r="109" spans="1:22" s="1" customFormat="1">
      <c r="A109" s="114"/>
      <c r="B109" s="12">
        <v>39974</v>
      </c>
      <c r="C109" s="26" t="s">
        <v>18</v>
      </c>
      <c r="D109" s="19">
        <v>421.89</v>
      </c>
      <c r="E109" s="31"/>
      <c r="F109" s="11"/>
      <c r="G109" s="11"/>
      <c r="H109" s="19"/>
      <c r="I109" s="19"/>
      <c r="J109" s="19"/>
      <c r="K109" s="19">
        <v>5.48</v>
      </c>
      <c r="L109" s="19"/>
      <c r="M109" s="11"/>
      <c r="N109" s="19"/>
      <c r="O109" s="78" t="s">
        <v>95</v>
      </c>
      <c r="P109" s="74">
        <f t="shared" si="23"/>
        <v>0</v>
      </c>
      <c r="Q109" s="74"/>
      <c r="R109" s="74"/>
      <c r="S109" s="74">
        <v>5.48</v>
      </c>
      <c r="T109" s="74"/>
      <c r="U109" s="74">
        <f t="shared" si="11"/>
        <v>0</v>
      </c>
      <c r="V109" s="64"/>
    </row>
    <row r="110" spans="1:22" s="1" customFormat="1">
      <c r="A110" s="48"/>
      <c r="B110" s="37">
        <v>40028</v>
      </c>
      <c r="C110" s="21"/>
      <c r="D110" s="50"/>
      <c r="E110" s="23" t="s">
        <v>14</v>
      </c>
      <c r="F110" s="22"/>
      <c r="G110" s="22"/>
      <c r="H110" s="50"/>
      <c r="I110" s="50"/>
      <c r="J110" s="50"/>
      <c r="K110" s="50"/>
      <c r="L110" s="50"/>
      <c r="M110" s="22"/>
      <c r="N110" s="50"/>
      <c r="O110" s="78"/>
      <c r="P110" s="85"/>
      <c r="Q110" s="84"/>
      <c r="R110" s="84"/>
      <c r="S110" s="84"/>
      <c r="T110" s="84"/>
      <c r="U110" s="85"/>
      <c r="V110" s="64"/>
    </row>
    <row r="111" spans="1:22">
      <c r="A111" s="114"/>
      <c r="B111" s="7">
        <v>40074</v>
      </c>
      <c r="C111" s="80" t="s">
        <v>16</v>
      </c>
      <c r="D111" s="82">
        <v>1870.71</v>
      </c>
      <c r="E111" s="81">
        <f>20+D111*1%</f>
        <v>38.707099999999997</v>
      </c>
      <c r="F111" s="82"/>
      <c r="G111" s="82"/>
      <c r="H111" s="82"/>
      <c r="I111" s="81">
        <f>D111*1.3%</f>
        <v>24.319230000000001</v>
      </c>
      <c r="J111" s="81"/>
      <c r="K111" s="81">
        <v>24.31</v>
      </c>
      <c r="L111" s="16"/>
      <c r="M111" s="11"/>
      <c r="N111" s="10"/>
      <c r="O111" s="78" t="s">
        <v>96</v>
      </c>
      <c r="P111" s="74">
        <f t="shared" si="23"/>
        <v>32.901035</v>
      </c>
      <c r="Q111" s="73"/>
      <c r="R111" s="73">
        <v>2.09</v>
      </c>
      <c r="S111" s="73">
        <v>24.31</v>
      </c>
      <c r="T111" s="73"/>
      <c r="U111" s="74">
        <f t="shared" si="11"/>
        <v>2.3224259999999997</v>
      </c>
    </row>
    <row r="112" spans="1:22" s="15" customFormat="1">
      <c r="A112" s="114"/>
      <c r="B112" s="65">
        <v>40259</v>
      </c>
      <c r="C112" s="83" t="s">
        <v>77</v>
      </c>
      <c r="D112" s="82">
        <v>15000</v>
      </c>
      <c r="E112" s="81">
        <f t="shared" ref="E112" si="24">20+D112*1%</f>
        <v>170</v>
      </c>
      <c r="F112" s="11"/>
      <c r="G112" s="11"/>
      <c r="H112" s="82"/>
      <c r="I112" s="82">
        <f t="shared" ref="I112" si="25">D112*1.3%</f>
        <v>195.00000000000003</v>
      </c>
      <c r="J112" s="81"/>
      <c r="K112" s="81">
        <v>195</v>
      </c>
      <c r="L112" s="82"/>
      <c r="M112" s="11"/>
      <c r="N112" s="82"/>
      <c r="O112" s="78" t="s">
        <v>96</v>
      </c>
      <c r="P112" s="74">
        <f t="shared" si="23"/>
        <v>144.5</v>
      </c>
      <c r="Q112" s="73"/>
      <c r="R112" s="73">
        <v>14.3</v>
      </c>
      <c r="S112" s="73">
        <v>195</v>
      </c>
      <c r="T112" s="73"/>
      <c r="U112" s="74">
        <f t="shared" si="11"/>
        <v>10.199999999999999</v>
      </c>
      <c r="V112" s="64"/>
    </row>
    <row r="113" spans="1:25" s="79" customFormat="1">
      <c r="A113" s="116"/>
      <c r="B113" s="7">
        <v>40262</v>
      </c>
      <c r="C113" s="26" t="s">
        <v>59</v>
      </c>
      <c r="D113" s="87">
        <v>19054.12</v>
      </c>
      <c r="E113" s="81">
        <v>120</v>
      </c>
      <c r="F113" s="11"/>
      <c r="G113" s="11"/>
      <c r="H113" s="82"/>
      <c r="I113" s="82">
        <v>130</v>
      </c>
      <c r="J113" s="81"/>
      <c r="K113" s="86"/>
      <c r="L113" s="82"/>
      <c r="M113" s="11"/>
      <c r="N113" s="82"/>
      <c r="O113" s="78" t="s">
        <v>96</v>
      </c>
      <c r="P113" s="74">
        <f t="shared" si="23"/>
        <v>102</v>
      </c>
      <c r="Q113" s="73"/>
      <c r="R113" s="73">
        <v>9.8000000000000007</v>
      </c>
      <c r="S113" s="88"/>
      <c r="T113" s="73"/>
      <c r="U113" s="74">
        <f t="shared" si="11"/>
        <v>7.1999999999999993</v>
      </c>
      <c r="V113" s="64"/>
    </row>
    <row r="114" spans="1:25" s="15" customFormat="1">
      <c r="A114" s="114"/>
      <c r="B114" s="65">
        <v>40588</v>
      </c>
      <c r="C114" s="83" t="s">
        <v>78</v>
      </c>
      <c r="D114" s="71">
        <v>30000</v>
      </c>
      <c r="E114" s="70">
        <v>320</v>
      </c>
      <c r="F114" s="11"/>
      <c r="G114" s="11"/>
      <c r="H114" s="71"/>
      <c r="I114" s="71">
        <f t="shared" ref="I114" si="26">D114*1.3%</f>
        <v>390.00000000000006</v>
      </c>
      <c r="J114" s="70"/>
      <c r="K114" s="70">
        <v>390</v>
      </c>
      <c r="L114" s="71"/>
      <c r="M114" s="11"/>
      <c r="N114" s="71"/>
      <c r="O114" s="78" t="s">
        <v>96</v>
      </c>
      <c r="P114" s="74">
        <f t="shared" si="23"/>
        <v>272</v>
      </c>
      <c r="Q114" s="73"/>
      <c r="R114" s="73">
        <v>1.1220000000000001</v>
      </c>
      <c r="S114" s="73">
        <v>390</v>
      </c>
      <c r="T114" s="73"/>
      <c r="U114" s="74">
        <f t="shared" si="11"/>
        <v>19.2</v>
      </c>
      <c r="V114" s="79"/>
      <c r="W114" s="79"/>
      <c r="X114" s="79"/>
      <c r="Y114" s="79"/>
    </row>
    <row r="115" spans="1:25" s="15" customFormat="1">
      <c r="A115" s="117"/>
      <c r="B115" s="65">
        <v>40676</v>
      </c>
      <c r="C115" s="80" t="s">
        <v>79</v>
      </c>
      <c r="D115" s="89">
        <v>10000</v>
      </c>
      <c r="E115" s="70">
        <v>220</v>
      </c>
      <c r="F115" s="11"/>
      <c r="G115" s="11"/>
      <c r="H115" s="71"/>
      <c r="I115" s="71">
        <v>260</v>
      </c>
      <c r="J115" s="70"/>
      <c r="K115" s="86">
        <v>130</v>
      </c>
      <c r="L115" s="71"/>
      <c r="M115" s="11"/>
      <c r="N115" s="71"/>
      <c r="O115" s="78" t="s">
        <v>96</v>
      </c>
      <c r="P115" s="74">
        <f t="shared" si="23"/>
        <v>187</v>
      </c>
      <c r="Q115" s="73"/>
      <c r="R115" s="73">
        <v>1.1200000000000001</v>
      </c>
      <c r="S115" s="73">
        <v>130</v>
      </c>
      <c r="T115" s="73"/>
      <c r="U115" s="74">
        <f t="shared" si="11"/>
        <v>13.2</v>
      </c>
      <c r="V115" s="79"/>
      <c r="W115" s="79"/>
      <c r="X115" s="79"/>
      <c r="Y115" s="79"/>
    </row>
    <row r="116" spans="1:25">
      <c r="A116" s="108" t="s">
        <v>11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10"/>
      <c r="P116" s="8">
        <f>SUM(P3:P115)</f>
        <v>10870.044805000001</v>
      </c>
      <c r="Q116" s="13">
        <f>SUM(Q60:Q115)</f>
        <v>13.73</v>
      </c>
      <c r="R116" s="9">
        <f>SUM(R3:R115)</f>
        <v>1836.9570000000008</v>
      </c>
      <c r="S116" s="13">
        <f>SUM(S3:S115)</f>
        <v>10449.9</v>
      </c>
      <c r="T116" s="13">
        <f>SUM(T3:T115)</f>
        <v>303.17</v>
      </c>
      <c r="U116" s="8">
        <f>SUM(U3:U115)</f>
        <v>704.8087932000002</v>
      </c>
    </row>
    <row r="118" spans="1:25" s="68" customFormat="1">
      <c r="A118" s="75"/>
      <c r="B118" s="64"/>
      <c r="C118" s="64"/>
      <c r="D118" s="64"/>
      <c r="E118" s="64"/>
      <c r="F118" s="64"/>
      <c r="G118" s="64"/>
      <c r="H118" s="64"/>
      <c r="O118" s="76"/>
      <c r="Q118" s="79"/>
      <c r="T118" s="79"/>
      <c r="V118" s="64"/>
    </row>
    <row r="119" spans="1:25">
      <c r="A119" s="106" t="s">
        <v>56</v>
      </c>
      <c r="B119" s="106"/>
      <c r="C119" s="106"/>
      <c r="D119" s="106"/>
      <c r="E119" s="106"/>
      <c r="F119" s="64"/>
      <c r="G119" s="64"/>
      <c r="H119" s="64"/>
    </row>
    <row r="120" spans="1:25">
      <c r="A120" s="106" t="s">
        <v>55</v>
      </c>
      <c r="B120" s="106"/>
      <c r="C120" s="106"/>
      <c r="D120" s="64"/>
      <c r="E120" s="64"/>
      <c r="F120" s="64"/>
      <c r="G120" s="64"/>
      <c r="H120" s="64"/>
      <c r="T120" s="93">
        <f>SUM(Q116:T116)</f>
        <v>12603.757</v>
      </c>
    </row>
    <row r="121" spans="1:25">
      <c r="A121" s="106" t="s">
        <v>54</v>
      </c>
      <c r="B121" s="106"/>
      <c r="C121" s="106"/>
      <c r="D121" s="64"/>
      <c r="E121" s="64"/>
      <c r="F121" s="64"/>
      <c r="G121" s="64"/>
      <c r="H121" s="64"/>
      <c r="P121" s="92"/>
    </row>
    <row r="122" spans="1:25">
      <c r="A122" s="107" t="s">
        <v>53</v>
      </c>
      <c r="B122" s="107"/>
      <c r="C122" s="107"/>
      <c r="D122" s="64"/>
      <c r="E122" s="64"/>
      <c r="F122" s="64"/>
      <c r="G122" s="64"/>
      <c r="H122" s="64"/>
    </row>
    <row r="123" spans="1:25">
      <c r="A123" s="75"/>
      <c r="B123" s="64"/>
      <c r="C123" s="64"/>
      <c r="D123" s="64"/>
      <c r="E123" s="64"/>
      <c r="F123" s="64"/>
      <c r="G123" s="64"/>
      <c r="H123" s="64"/>
    </row>
    <row r="124" spans="1:25">
      <c r="A124" s="75"/>
      <c r="B124" s="64"/>
      <c r="C124" s="64"/>
      <c r="D124" s="64"/>
      <c r="E124" s="64"/>
      <c r="F124" s="64"/>
      <c r="G124" s="64"/>
      <c r="H124" s="64"/>
    </row>
    <row r="125" spans="1:25" s="79" customFormat="1">
      <c r="A125" s="96" t="s">
        <v>89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64"/>
    </row>
    <row r="126" spans="1:25">
      <c r="A126" s="96" t="s">
        <v>57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</row>
    <row r="127" spans="1:25" s="79" customFormat="1">
      <c r="A127" s="96" t="s">
        <v>90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64"/>
    </row>
    <row r="128" spans="1:25" s="79" customFormat="1">
      <c r="A128" s="96" t="s">
        <v>91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64"/>
    </row>
    <row r="129" spans="1:22" s="79" customFormat="1">
      <c r="A129" s="75"/>
      <c r="B129" s="64"/>
      <c r="C129" s="64"/>
      <c r="D129" s="64"/>
      <c r="E129" s="64"/>
      <c r="F129" s="64"/>
      <c r="G129" s="64"/>
      <c r="H129" s="64"/>
      <c r="O129" s="90"/>
      <c r="V129" s="64"/>
    </row>
    <row r="130" spans="1:22">
      <c r="A130" s="75"/>
      <c r="B130" s="64"/>
      <c r="C130" s="64"/>
      <c r="D130" s="64"/>
      <c r="E130" s="64"/>
      <c r="F130" s="64"/>
      <c r="G130" s="64"/>
      <c r="H130" s="64"/>
      <c r="I130" s="69"/>
    </row>
    <row r="131" spans="1:22">
      <c r="A131" s="75"/>
      <c r="B131" s="64"/>
      <c r="C131" s="64"/>
      <c r="D131" s="64"/>
      <c r="E131" s="64"/>
      <c r="F131" s="64"/>
      <c r="G131" s="64"/>
      <c r="H131" s="64"/>
      <c r="I131" s="69"/>
    </row>
    <row r="133" spans="1:22" ht="23.25">
      <c r="D133" s="118"/>
      <c r="E133" s="119" t="s">
        <v>104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20"/>
    </row>
    <row r="134" spans="1:22" ht="20.25">
      <c r="D134" s="79"/>
      <c r="E134" s="121" t="s">
        <v>105</v>
      </c>
      <c r="F134" s="121"/>
      <c r="G134" s="121"/>
      <c r="H134" s="121"/>
      <c r="I134" s="121"/>
      <c r="J134" s="121"/>
      <c r="K134" s="121"/>
      <c r="L134" s="121"/>
      <c r="M134" s="121"/>
      <c r="N134" s="121"/>
      <c r="O134" s="79"/>
    </row>
    <row r="135" spans="1:22">
      <c r="E135" s="79"/>
    </row>
  </sheetData>
  <mergeCells count="27">
    <mergeCell ref="E133:N133"/>
    <mergeCell ref="E134:N134"/>
    <mergeCell ref="A119:E119"/>
    <mergeCell ref="A116:O116"/>
    <mergeCell ref="Q1:Q2"/>
    <mergeCell ref="S1:S2"/>
    <mergeCell ref="U1:U2"/>
    <mergeCell ref="P1:P2"/>
    <mergeCell ref="L1:N1"/>
    <mergeCell ref="O1:O2"/>
    <mergeCell ref="R1:R2"/>
    <mergeCell ref="E1:E2"/>
    <mergeCell ref="A125:U125"/>
    <mergeCell ref="A127:U127"/>
    <mergeCell ref="A128:U128"/>
    <mergeCell ref="F1:H1"/>
    <mergeCell ref="I1:K1"/>
    <mergeCell ref="A1:A2"/>
    <mergeCell ref="B1:B2"/>
    <mergeCell ref="C1:C2"/>
    <mergeCell ref="D1:D2"/>
    <mergeCell ref="F84:O84"/>
    <mergeCell ref="A126:U126"/>
    <mergeCell ref="T1:T2"/>
    <mergeCell ref="A121:C121"/>
    <mergeCell ref="A120:C120"/>
    <mergeCell ref="A122:C1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μηΧρεωση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2020-03-05T08:33:40Z</dcterms:modified>
</cp:coreProperties>
</file>